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Estadísticas" sheetId="3" r:id="rId6"/>
    <sheet state="visible" name="Imágene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3C401B45_E78F_4E29_8DE4_BC61063B30D4_.wvu.FilterData">Seeds!$A$1:$AI$1535</definedName>
    <definedName hidden="1" localSheetId="1" name="Z_3C401B45_E78F_4E29_8DE4_BC61063B30D4_.wvu.FilterData">'Seeds (no hacer)'!$D$1:$D$67</definedName>
    <definedName hidden="1" localSheetId="0" name="Z_5C1B3BEB_8C78_4810_9BE1_ED96260C468E_.wvu.FilterData">Seeds!$A$1:$AI$1535</definedName>
    <definedName hidden="1" localSheetId="1" name="Z_5C1B3BEB_8C78_4810_9BE1_ED96260C468E_.wvu.FilterData">'Seeds (no hacer)'!$A$1:$Y$67</definedName>
    <definedName hidden="1" localSheetId="0" name="Z_B0E376F0_7E67_4616_8A34_E321060E2C6E_.wvu.FilterData">Seeds!$A$1:$AI$1535</definedName>
    <definedName hidden="1" localSheetId="1" name="Z_B0E376F0_7E67_4616_8A34_E321060E2C6E_.wvu.FilterData">'Seeds (no hacer)'!$A$1:$Y$67</definedName>
    <definedName hidden="1" localSheetId="0" name="Z_E5B34253_AD69_4175_8468_590FD02E1439_.wvu.FilterData">Seeds!$A$1:$AI$1535</definedName>
    <definedName hidden="1" localSheetId="0" name="Z_0AFDA603_16C6_42FD_B4C0_DF2C5778B0CB_.wvu.FilterData">Seeds!$A$1:$AI$1535</definedName>
    <definedName hidden="1" localSheetId="1" name="Z_0AFDA603_16C6_42FD_B4C0_DF2C5778B0CB_.wvu.FilterData">'Seeds (no hacer)'!$A$1:$Y$67</definedName>
    <definedName hidden="1" localSheetId="1" name="Z_DCAE7684_F369_4190_B7D0_7462E21C2DB1_.wvu.FilterData">'Seeds (no hacer)'!$A$1:$AB$67</definedName>
    <definedName hidden="1" localSheetId="0" name="Z_4060F256_4CED_4BE5_B359_041EF6148A6C_.wvu.FilterData">Seeds!$A$1:$AI$1535</definedName>
    <definedName hidden="1" localSheetId="1" name="Z_4060F256_4CED_4BE5_B359_041EF6148A6C_.wvu.FilterData">'Seeds (no hacer)'!$A$1:$Y$67</definedName>
    <definedName hidden="1" localSheetId="0" name="Z_8F451F22_0F11_4E2B_A173_8251EB46E427_.wvu.FilterData">Seeds!$A$1:$AI$1529</definedName>
    <definedName hidden="1" localSheetId="0" name="Z_179D8EB0_5C5A_4B3A_A78A_F7E8083E77BD_.wvu.FilterData">Seeds!$A$1:$AH$1535</definedName>
    <definedName hidden="1" localSheetId="1" name="Z_A43E07FC_08A7_4DD9_887B_AB8BD34A43BF_.wvu.FilterData">'Seeds (no hacer)'!$A$1:$Y$67</definedName>
    <definedName hidden="1" localSheetId="0" name="Z_4539E26D_96DD_4184_BA1B_A10E40870A83_.wvu.FilterData">Seeds!$A$1:$AI$1535</definedName>
    <definedName hidden="1" localSheetId="1" name="Z_2E3F0F7F_B49E_4957_8B56_C815D438A0D1_.wvu.FilterData">'Seeds (no hacer)'!$A$1:$AB$67</definedName>
    <definedName hidden="1" localSheetId="0" name="Z_87867C57_ABB4_4029_A8A1_22156DB193C8_.wvu.FilterData">Seeds!$A$1:$AI$1535</definedName>
    <definedName hidden="1" localSheetId="1" name="Z_87867C57_ABB4_4029_A8A1_22156DB193C8_.wvu.FilterData">'Seeds (no hacer)'!$A$1:$Y$67</definedName>
    <definedName hidden="1" localSheetId="0" name="Z_E29A8FEF_F9E5_4510_B575_9BE509B53D0B_.wvu.FilterData">Seeds!$A$1:$AI$1535</definedName>
    <definedName hidden="1" localSheetId="0" name="Z_CC643E19_1CC0_4F1B_BA37_5D2E982DE8D8_.wvu.FilterData">Seeds!$A$1:$AI$1535</definedName>
    <definedName hidden="1" localSheetId="1" name="Z_CC643E19_1CC0_4F1B_BA37_5D2E982DE8D8_.wvu.FilterData">'Seeds (no hacer)'!$A$1:$Y$67</definedName>
    <definedName hidden="1" localSheetId="1" name="Z_6A880DE2_CA12_48B7_B869_1CA82A92677C_.wvu.FilterData">'Seeds (no hacer)'!$A$1:$Y$67</definedName>
    <definedName hidden="1" localSheetId="0" name="Z_3653E854_9728_49E3_A2FE_070A67DD83E8_.wvu.FilterData">Seeds!$A$1:$AI$1535</definedName>
    <definedName hidden="1" localSheetId="1" name="Z_3653E854_9728_49E3_A2FE_070A67DD83E8_.wvu.FilterData">'Seeds (no hacer)'!$A$1:$Y$67</definedName>
    <definedName hidden="1" localSheetId="1" name="Z_C30FB659_2E6D_403B_8DCB_0365C8FB829A_.wvu.FilterData">'Seeds (no hacer)'!$A$1:$Y$67</definedName>
    <definedName hidden="1" localSheetId="0" name="Z_95702981_1908_4251_882B_80D690AF8D4B_.wvu.FilterData">Seeds!$A$1:$AI$1535</definedName>
    <definedName hidden="1" localSheetId="0" name="Z_3298D26F_D143_4E22_88A5_4B55CBA9DE9C_.wvu.FilterData">Seeds!$A$1:$AI$1535</definedName>
    <definedName hidden="1" localSheetId="0" name="Z_1293AAA7_60C0_462A_9AC1_F0DFCE7E928F_.wvu.FilterData">Seeds!$A$1:$AI$1535</definedName>
    <definedName hidden="1" localSheetId="1" name="Z_1293AAA7_60C0_462A_9AC1_F0DFCE7E928F_.wvu.FilterData">'Seeds (no hacer)'!$A$1:$Y$67</definedName>
    <definedName hidden="1" localSheetId="0" name="Z_4ACC5A18_E53F_48C4_96BF_6395D194CCF8_.wvu.FilterData">Seeds!$A$1:$AI$1535</definedName>
    <definedName hidden="1" localSheetId="1" name="Z_4ACC5A18_E53F_48C4_96BF_6395D194CCF8_.wvu.FilterData">'Seeds (no hacer)'!$J$1:$J$17</definedName>
    <definedName hidden="1" localSheetId="0" name="Z_460CAD7D_3C88_4278_A0FB_BEB596D24C00_.wvu.FilterData">Seeds!$A$1:$AI$1535</definedName>
    <definedName hidden="1" localSheetId="1" name="Z_460CAD7D_3C88_4278_A0FB_BEB596D24C00_.wvu.FilterData">'Seeds (no hacer)'!$A$1:$Y$67</definedName>
    <definedName hidden="1" localSheetId="1" name="Z_F3EE7C22_53CD_43F0_B181_F3183547610A_.wvu.FilterData">'Seeds (no hacer)'!$A$1:$AB$67</definedName>
    <definedName hidden="1" localSheetId="0" name="Z_B3AAFA9D_0E85_4EE1_8815_DF0FB76284B7_.wvu.FilterData">Seeds!$A$1:$AH$1535</definedName>
    <definedName hidden="1" localSheetId="0" name="Z_9755B511_568B_4512_8ACC_740AE80DC0F3_.wvu.FilterData">Seeds!$A$1:$AH$1535</definedName>
    <definedName hidden="1" localSheetId="0" name="Z_56CDF77B_9710_4698_95B7_EBF40F936567_.wvu.FilterData">Seeds!$A$1:$AI$1535</definedName>
    <definedName hidden="1" localSheetId="1" name="Z_56CDF77B_9710_4698_95B7_EBF40F936567_.wvu.FilterData">'Seeds (no hacer)'!$F$1:$F$17</definedName>
    <definedName hidden="1" localSheetId="0" name="Z_69611E0F_5763_4390_9B1D_881738F31505_.wvu.FilterData">Seeds!$A$1:$AI$1535</definedName>
    <definedName hidden="1" localSheetId="1" name="Z_69611E0F_5763_4390_9B1D_881738F31505_.wvu.FilterData">'Seeds (no hacer)'!$A$1:$Y$67</definedName>
    <definedName hidden="1" localSheetId="0" name="Z_BC7EA54E_E166_4FCE_8DE0_E7C1FAE435E6_.wvu.FilterData">Seeds!$A$1:$AI$1535</definedName>
    <definedName hidden="1" localSheetId="1" name="Z_BC7EA54E_E166_4FCE_8DE0_E7C1FAE435E6_.wvu.FilterData">'Seeds (no hacer)'!$A$1:$Y$67</definedName>
    <definedName hidden="1" localSheetId="0" name="Z_E7CC4C10_C764_4B8A_BB4B_90CCCBED4D33_.wvu.FilterData">Seeds!$A$1:$AI$1535</definedName>
    <definedName hidden="1" localSheetId="1" name="Z_E7CC4C10_C764_4B8A_BB4B_90CCCBED4D33_.wvu.FilterData">'Seeds (no hacer)'!$A$1:$Y$67</definedName>
    <definedName hidden="1" localSheetId="0" name="Z_3F85DB3A_5568_4CA9_9E66_790ABD45EB81_.wvu.FilterData">Seeds!$A$1:$AH$1535</definedName>
    <definedName hidden="1" localSheetId="0" name="Z_2917FBEB_D73F_40D4_B739_8AB4B7233EBF_.wvu.FilterData">Seeds!$A$1:$AI$1535</definedName>
    <definedName hidden="1" localSheetId="1" name="Z_2917FBEB_D73F_40D4_B739_8AB4B7233EBF_.wvu.FilterData">'Seeds (no hacer)'!$A$1:$Y$67</definedName>
    <definedName hidden="1" localSheetId="0" name="Z_9A98950A_88AA_48EE_A025_395152977A85_.wvu.FilterData">Seeds!$A$1:$AI$1535</definedName>
    <definedName hidden="1" localSheetId="0" name="Z_BA079866_D759_4BD7_82FE_1A1FF046F8A1_.wvu.FilterData">Seeds!$A$1:$AI$1535</definedName>
    <definedName hidden="1" localSheetId="1" name="Z_BA079866_D759_4BD7_82FE_1A1FF046F8A1_.wvu.FilterData">'Seeds (no hacer)'!$A$1:$Y$67</definedName>
    <definedName hidden="1" localSheetId="0" name="Z_218D3817_BD96_46E9_8958_DF2FBAB808F4_.wvu.FilterData">Seeds!$AA$114:$AA$115</definedName>
    <definedName hidden="1" localSheetId="1" name="Z_218D3817_BD96_46E9_8958_DF2FBAB808F4_.wvu.FilterData">'Seeds (no hacer)'!$A$1:$Y$67</definedName>
    <definedName hidden="1" localSheetId="0" name="Z_47BF5B6F_9634_4B49_AE1F_9663ADA4F83B_.wvu.FilterData">Seeds!$A$1:$AH$1535</definedName>
    <definedName hidden="1" localSheetId="0" name="Z_A5871AF1_F9D7_448C_9BF8_A23C45D20FEB_.wvu.FilterData">Seeds!$A$1:$AI$1535</definedName>
    <definedName hidden="1" localSheetId="1" name="Z_A5871AF1_F9D7_448C_9BF8_A23C45D20FEB_.wvu.FilterData">'Seeds (no hacer)'!$A$1:$Y$67</definedName>
    <definedName hidden="1" localSheetId="1" name="Z_7D14DE7D_513E_4D0A_BBA8_ECDF23A12545_.wvu.FilterData">'Seeds (no hacer)'!$A$1:$AB$67</definedName>
    <definedName hidden="1" localSheetId="1" name="Z_DCA15B78_462C_4CD0_8CD2_89D1AD6F2C54_.wvu.FilterData">'Seeds (no hacer)'!$A$1:$AB$67</definedName>
    <definedName hidden="1" localSheetId="0" name="Z_06294FF0_9256_437D_A904_CA417DC05AA8_.wvu.FilterData">Seeds!$A$1:$AI$1535</definedName>
    <definedName hidden="1" localSheetId="1" name="Z_06294FF0_9256_437D_A904_CA417DC05AA8_.wvu.FilterData">'Seeds (no hacer)'!$A$1:$X$67</definedName>
    <definedName hidden="1" localSheetId="0" name="Z_7BC1916F_2EC8_429D_9E9C_9E99668DA67D_.wvu.FilterData">Seeds!$A$1:$AI$1535</definedName>
    <definedName hidden="1" localSheetId="1" name="Z_7BC1916F_2EC8_429D_9E9C_9E99668DA67D_.wvu.FilterData">'Seeds (no hacer)'!$B$1:$J$17</definedName>
    <definedName hidden="1" localSheetId="0" name="Z_8AA40846_1F26_4708_9481_B69E8AB5EB97_.wvu.FilterData">Seeds!$A$1:$AI$1535</definedName>
    <definedName hidden="1" localSheetId="1" name="Z_8AA40846_1F26_4708_9481_B69E8AB5EB97_.wvu.FilterData">'Seeds (no hacer)'!$A$1:$Y$67</definedName>
    <definedName hidden="1" localSheetId="0" name="Z_DDAFA79C_5308_4A43_88AA_D4D1E5630A62_.wvu.FilterData">Seeds!$A$1:$AI$1535</definedName>
    <definedName hidden="1" localSheetId="1" name="Z_DDAFA79C_5308_4A43_88AA_D4D1E5630A62_.wvu.FilterData">'Seeds (no hacer)'!$A$1:$Y$67</definedName>
    <definedName hidden="1" localSheetId="0" name="Z_15EEF743_ACEE_4338_AA6E_1B8625266B2D_.wvu.FilterData">Seeds!$A$1:$AH$1535</definedName>
    <definedName hidden="1" localSheetId="0" name="Z_B38A7152_0E16_4E80_92FD_729FAB61EEED_.wvu.FilterData">Seeds!$A$1:$AI$1535</definedName>
    <definedName hidden="1" localSheetId="0" name="Z_A6D761CF_6691_426D_9289_0C7D0CDE1C01_.wvu.FilterData">Seeds!$A$1:$AI$1535</definedName>
    <definedName hidden="1" localSheetId="1" name="Z_A6D761CF_6691_426D_9289_0C7D0CDE1C01_.wvu.FilterData">'Seeds (no hacer)'!$B$1:$P$67</definedName>
    <definedName hidden="1" localSheetId="1" name="Z_BD7C49AE_3606_416B_9969_426416050988_.wvu.FilterData">'Seeds (no hacer)'!$A$1:$AB$67</definedName>
    <definedName hidden="1" localSheetId="0" name="Z_1BC08E23_FF51_4049_B66B_FCAE6B72F7B5_.wvu.FilterData">Seeds!$A$1:$AH$1535</definedName>
    <definedName hidden="1" localSheetId="1" name="Z_1BC08E23_FF51_4049_B66B_FCAE6B72F7B5_.wvu.FilterData">'Seeds (no hacer)'!$A$1:$W$17</definedName>
    <definedName hidden="1" localSheetId="0" name="Z_248275D7_F6C5_4070_A682_7660A6977354_.wvu.FilterData">Seeds!$A$1:$AI$1535</definedName>
    <definedName hidden="1" localSheetId="1" name="Z_248275D7_F6C5_4070_A682_7660A6977354_.wvu.FilterData">'Seeds (no hacer)'!$A$1:$Y$67</definedName>
    <definedName hidden="1" localSheetId="1" name="Z_CCC2D411_C649_43AB_9DC3_322CBA34C752_.wvu.FilterData">'Seeds (no hacer)'!$A$1:$Y$67</definedName>
    <definedName hidden="1" localSheetId="0" name="Z_0CE9EB3D_0873_4726_AC75_2A9AD1F04D17_.wvu.FilterData">Seeds!$A$1:$AI$1535</definedName>
    <definedName hidden="1" localSheetId="1" name="Z_0CE9EB3D_0873_4726_AC75_2A9AD1F04D17_.wvu.FilterData">'Seeds (no hacer)'!$A$1:$Y$67</definedName>
    <definedName hidden="1" localSheetId="0" name="Z_B2BBA8F5_BE71_4CDE_8D09_744082324618_.wvu.FilterData">Seeds!$A$1:$AI$1535</definedName>
    <definedName hidden="1" localSheetId="1" name="Z_B2BBA8F5_BE71_4CDE_8D09_744082324618_.wvu.FilterData">'Seeds (no hacer)'!$A$1:$Y$67</definedName>
    <definedName hidden="1" localSheetId="1" name="Z_BB1B31C2_40DC_461E_9D51_26D6B4D3B35E_.wvu.FilterData">'Seeds (no hacer)'!$A$1:$AB$67</definedName>
    <definedName hidden="1" localSheetId="0" name="Z_B901174F_F3DB_41A9_824A_D65AEA0694CE_.wvu.FilterData">Seeds!$A$1:$AH$1535</definedName>
    <definedName hidden="1" localSheetId="0" name="Z_F963D56E_597A_49DD_B106_E951C6242C5B_.wvu.FilterData">Seeds!$A$1:$AI$1535</definedName>
    <definedName hidden="1" localSheetId="1" name="Z_F963D56E_597A_49DD_B106_E951C6242C5B_.wvu.FilterData">'Seeds (no hacer)'!$A$1:$Y$67</definedName>
    <definedName hidden="1" localSheetId="0" name="Z_A3539008_8970_44AF_81A3_F1580423C7E3_.wvu.FilterData">Seeds!$A$1:$AI$1535</definedName>
    <definedName hidden="1" localSheetId="1" name="Z_A3539008_8970_44AF_81A3_F1580423C7E3_.wvu.FilterData">'Seeds (no hacer)'!$A$1:$Y$67</definedName>
    <definedName hidden="1" localSheetId="1" name="Z_E7C05EF6_C3AE_4A57_88C1_7CD188F50B73_.wvu.FilterData">'Seeds (no hacer)'!$A$1:$AB$67</definedName>
    <definedName hidden="1" localSheetId="1" name="Z_A52547B7_04D4_40FA_A242_B891BC67A3F0_.wvu.FilterData">'Seeds (no hacer)'!$A$1:$AB$67</definedName>
    <definedName hidden="1" localSheetId="0" name="Z_8EAA8F1D_CD15_4ADA_9A48_F5F69E2183AB_.wvu.FilterData">Seeds!$A$1:$AI$1535</definedName>
    <definedName hidden="1" localSheetId="1" name="Z_8EAA8F1D_CD15_4ADA_9A48_F5F69E2183AB_.wvu.FilterData">'Seeds (no hacer)'!$J$1:$J$17</definedName>
    <definedName hidden="1" localSheetId="0" name="Z_4B81B729_A37B_4134_BF32_AE5B78E42B19_.wvu.FilterData">Seeds!$A$1:$AH$1535</definedName>
    <definedName hidden="1" localSheetId="0" name="Z_E6008002_0CF9_45C8_924A_6C2E1E2628FE_.wvu.FilterData">Seeds!$A$1:$AI$1535</definedName>
    <definedName hidden="1" localSheetId="1" name="Z_E6008002_0CF9_45C8_924A_6C2E1E2628FE_.wvu.FilterData">'Seeds (no hacer)'!$A$1:$Y$67</definedName>
    <definedName hidden="1" localSheetId="0" name="Z_B70E7D3E_C7A6_4379_9464_E12B12F28160_.wvu.FilterData">Seeds!$A$1:$AI$1535</definedName>
    <definedName hidden="1" localSheetId="1" name="Z_B70E7D3E_C7A6_4379_9464_E12B12F28160_.wvu.FilterData">'Seeds (no hacer)'!$A$1:$Y$67</definedName>
    <definedName hidden="1" localSheetId="0" name="Z_94FB0B8D_30E7_40D6_BE0C_5B32F89CAEE3_.wvu.FilterData">Seeds!$A$1:$AI$1535</definedName>
    <definedName hidden="1" localSheetId="1" name="Z_94FB0B8D_30E7_40D6_BE0C_5B32F89CAEE3_.wvu.FilterData">'Seeds (no hacer)'!$A$1:$Y$67</definedName>
    <definedName hidden="1" localSheetId="1" name="Z_359AD9FA_F0FE_4565_81CF_DD56C8362467_.wvu.FilterData">'Seeds (no hacer)'!$A$1:$Y$67</definedName>
    <definedName hidden="1" localSheetId="1" name="Z_A20DD591_F2AD_457F_8475_83025223897B_.wvu.FilterData">'Seeds (no hacer)'!$A$1:$Y$67</definedName>
    <definedName hidden="1" localSheetId="0" name="Z_07174967_93BA_4063_8E85_A155298A66EA_.wvu.FilterData">Seeds!$A$1:$AI$1535</definedName>
    <definedName hidden="1" localSheetId="1" name="Z_07174967_93BA_4063_8E85_A155298A66EA_.wvu.FilterData">'Seeds (no hacer)'!$A$1:$Y$67</definedName>
    <definedName hidden="1" localSheetId="0" name="Z_3567C818_8B4A_4190_9A5A_18FC339C0A8B_.wvu.FilterData">Seeds!$A$1:$AI$1535</definedName>
    <definedName hidden="1" localSheetId="0" name="Z_2F9E0B8F_BA67_46C8_BEF8_2AB5C70EB656_.wvu.FilterData">Seeds!$A$1:$AI$1535</definedName>
    <definedName hidden="1" localSheetId="1" name="Z_2F9E0B8F_BA67_46C8_BEF8_2AB5C70EB656_.wvu.FilterData">'Seeds (no hacer)'!$A$1:$Y$67</definedName>
    <definedName hidden="1" localSheetId="1" name="Z_D62A613C_5B80_421F_8996_1151EC55C1B2_.wvu.FilterData">'Seeds (no hacer)'!$A$1:$Y$67</definedName>
    <definedName hidden="1" localSheetId="1" name="Z_3F728A57_656E_4927_A889_42EF9B68BA08_.wvu.FilterData">'Seeds (no hacer)'!$A$1:$Y$67</definedName>
    <definedName hidden="1" localSheetId="0" name="Z_9C2C8F85_4E67_4800_B2C8_1F85F8F4EB9A_.wvu.FilterData">Seeds!$A$1:$AH$1535</definedName>
    <definedName hidden="1" localSheetId="0" name="Z_ABFB751D_D1DE_4716_A0E2_6A8C1F434C9E_.wvu.FilterData">Seeds!$A$1:$AI$1535</definedName>
    <definedName hidden="1" localSheetId="1" name="Z_ABFB751D_D1DE_4716_A0E2_6A8C1F434C9E_.wvu.FilterData">'Seeds (no hacer)'!$A$1:$Y$67</definedName>
    <definedName hidden="1" localSheetId="0" name="Z_688E6206_EFBE_4477_8D6B_BDDF11D16541_.wvu.FilterData">Seeds!$A$1:$AI$1535</definedName>
    <definedName hidden="1" localSheetId="1" name="Z_688E6206_EFBE_4477_8D6B_BDDF11D16541_.wvu.FilterData">'Seeds (no hacer)'!$A$1:$Y$67</definedName>
    <definedName hidden="1" localSheetId="0" name="Z_F4A4E054_3D11_42E4_B2B7_1E500FE012C5_.wvu.FilterData">Seeds!$A$1:$AI$1535</definedName>
    <definedName hidden="1" localSheetId="1" name="Z_F4A4E054_3D11_42E4_B2B7_1E500FE012C5_.wvu.FilterData">'Seeds (no hacer)'!$A$1:$Y$67</definedName>
    <definedName hidden="1" localSheetId="0" name="Z_3E92043D_CDDE_4146_8755_591B4ECDA1F6_.wvu.FilterData">Seeds!$A$1:$AH$1535</definedName>
    <definedName hidden="1" localSheetId="1" name="Z_4BE25D49_23A1_42CF_80B1_D57D7D41A82B_.wvu.FilterData">'Seeds (no hacer)'!$A$1:$Y$67</definedName>
    <definedName hidden="1" localSheetId="0" name="Z_D48141C5_60EB_4E59_9E4C_CFA3D9D21769_.wvu.FilterData">Seeds!$F$608:$Q$1094</definedName>
    <definedName hidden="1" localSheetId="1" name="Z_D48141C5_60EB_4E59_9E4C_CFA3D9D21769_.wvu.FilterData">'Seeds (no hacer)'!$A$1:$W$28</definedName>
    <definedName hidden="1" localSheetId="0" name="Z_3D9259B0_9446_4305_9FAE_4CCA8EA87F49_.wvu.FilterData">Seeds!$A$1:$AI$1535</definedName>
    <definedName hidden="1" localSheetId="1" name="Z_3D9259B0_9446_4305_9FAE_4CCA8EA87F49_.wvu.FilterData">'Seeds (no hacer)'!$A$1:$Y$67</definedName>
    <definedName hidden="1" localSheetId="0" name="Z_EE7C5BEC_ED55_44A4_B003_801043550D0C_.wvu.FilterData">Seeds!$A$1:$AI$1535</definedName>
    <definedName hidden="1" localSheetId="1" name="Z_EE7C5BEC_ED55_44A4_B003_801043550D0C_.wvu.FilterData">'Seeds (no hacer)'!$A$1:$Y$67</definedName>
    <definedName hidden="1" localSheetId="0" name="Z_69CC725E_F6A4_4123_A6DB_A237ED1D5353_.wvu.FilterData">Seeds!$A$1:$AI$1535</definedName>
    <definedName hidden="1" localSheetId="0" name="Z_5F1A2CE9_D4AE_471A_BC94_2519FDD01079_.wvu.FilterData">Seeds!$A$1:$AI$1535</definedName>
    <definedName hidden="1" localSheetId="1" name="Z_5F1A2CE9_D4AE_471A_BC94_2519FDD01079_.wvu.FilterData">'Seeds (no hacer)'!$A$1:$Y$67</definedName>
    <definedName hidden="1" localSheetId="0" name="Z_FEC8C068_28CB_4100_8F00_D51A7793EB9E_.wvu.FilterData">Seeds!$A$1:$AI$1535</definedName>
    <definedName hidden="1" localSheetId="0" name="Z_01AFB765_7D11_4543_9DAE_9E34F586610A_.wvu.FilterData">Seeds!$A$1:$AI$1535</definedName>
    <definedName hidden="1" localSheetId="0" name="Z_CCB53B13_9AAF_4420_8339_3D2E331D1AE5_.wvu.FilterData">Seeds!$A$1:$AI$1535</definedName>
    <definedName hidden="1" localSheetId="1" name="Z_CCB53B13_9AAF_4420_8339_3D2E331D1AE5_.wvu.FilterData">'Seeds (no hacer)'!$A$1:$Y$67</definedName>
    <definedName hidden="1" localSheetId="0" name="Z_9AE081F2_EDEA_4EB3_BF68_6EA0BA4CE086_.wvu.FilterData">Seeds!$A$1:$AI$1535</definedName>
    <definedName hidden="1" localSheetId="1" name="Z_9AE081F2_EDEA_4EB3_BF68_6EA0BA4CE086_.wvu.FilterData">'Seeds (no hacer)'!$A$1:$Y$67</definedName>
    <definedName hidden="1" localSheetId="1" name="Z_2DE5CB2B_4B1F_4E84_90A1_DDC9C1A1AEA6_.wvu.FilterData">'Seeds (no hacer)'!$A$1:$Y$67</definedName>
  </definedNames>
  <calcPr/>
  <customWorkbookViews>
    <customWorkbookView activeSheetId="0" maximized="1" windowHeight="0" windowWidth="0" guid="{F4A4E054-3D11-42E4-B2B7-1E500FE012C5}" name="Filtro 17"/>
    <customWorkbookView activeSheetId="0" maximized="1" windowHeight="0" windowWidth="0" guid="{460CAD7D-3C88-4278-A0FB-BEB596D24C00}" name="Filtro 18"/>
    <customWorkbookView activeSheetId="0" maximized="1" windowHeight="0" windowWidth="0" guid="{B0E376F0-7E67-4616-8A34-E321060E2C6E}" name="Filtro 15"/>
    <customWorkbookView activeSheetId="0" maximized="1" windowHeight="0" windowWidth="0" guid="{DCAE7684-F369-4190-B7D0-7462E21C2DB1}" name="Filtro 59"/>
    <customWorkbookView activeSheetId="0" maximized="1" windowHeight="0" windowWidth="0" guid="{3653E854-9728-49E3-A2FE-070A67DD83E8}" name="Filtro 16"/>
    <customWorkbookView activeSheetId="0" maximized="1" windowHeight="0" windowWidth="0" guid="{0CE9EB3D-0873-4726-AC75-2A9AD1F04D17}" name="Filtro 13"/>
    <customWorkbookView activeSheetId="0" maximized="1" windowHeight="0" windowWidth="0" guid="{359AD9FA-F0FE-4565-81CF-DD56C8362467}" name="Filtro 57"/>
    <customWorkbookView activeSheetId="0" maximized="1" windowHeight="0" windowWidth="0" guid="{0AFDA603-16C6-42FD-B4C0-DF2C5778B0CB}" name="Filtro 14"/>
    <customWorkbookView activeSheetId="0" maximized="1" windowHeight="0" windowWidth="0" guid="{4BE25D49-23A1-42CF-80B1-D57D7D41A82B}" name="Filtro 58"/>
    <customWorkbookView activeSheetId="0" maximized="1" windowHeight="0" windowWidth="0" guid="{B2BBA8F5-BE71-4CDE-8D09-744082324618}" name="Filtro 11"/>
    <customWorkbookView activeSheetId="0" maximized="1" windowHeight="0" windowWidth="0" guid="{D62A613C-5B80-421F-8996-1151EC55C1B2}" name="Filtro 55"/>
    <customWorkbookView activeSheetId="0" maximized="1" windowHeight="0" windowWidth="0" guid="{BA079866-D759-4BD7-82FE-1A1FF046F8A1}" name="Filtro 12"/>
    <customWorkbookView activeSheetId="0" maximized="1" windowHeight="0" windowWidth="0" guid="{6A880DE2-CA12-48B7-B869-1CA82A92677C}" name="Filtro 56"/>
    <customWorkbookView activeSheetId="0" maximized="1" windowHeight="0" windowWidth="0" guid="{3E92043D-CDDE-4146-8755-591B4ECDA1F6}" name="Check"/>
    <customWorkbookView activeSheetId="0" maximized="1" windowHeight="0" windowWidth="0" guid="{C30FB659-2E6D-403B-8DCB-0365C8FB829A}" name="Filtro 53"/>
    <customWorkbookView activeSheetId="0" maximized="1" windowHeight="0" windowWidth="0" guid="{4060F256-4CED-4BE5-B359-041EF6148A6C}" name="Filtro 10"/>
    <customWorkbookView activeSheetId="0" maximized="1" windowHeight="0" windowWidth="0" guid="{A20DD591-F2AD-457F-8475-83025223897B}" name="Filtro 51"/>
    <customWorkbookView activeSheetId="0" maximized="1" windowHeight="0" windowWidth="0" guid="{3F728A57-656E-4927-A889-42EF9B68BA08}" name="Filtro 52"/>
    <customWorkbookView activeSheetId="0" maximized="1" windowHeight="0" windowWidth="0" guid="{01AFB765-7D11-4543-9DAE-9E34F586610A}" name="teclados"/>
    <customWorkbookView activeSheetId="0" maximized="1" windowHeight="0" windowWidth="0" guid="{9755B511-568B-4512-8ACC-740AE80DC0F3}" name="Manuel"/>
    <customWorkbookView activeSheetId="0" maximized="1" windowHeight="0" windowWidth="0" guid="{A43E07FC-08A7-4DD9-887B-AB8BD34A43BF}" name="Filtro 50"/>
    <customWorkbookView activeSheetId="0" maximized="1" windowHeight="0" windowWidth="0" guid="{E5B34253-AD69-4175-8468-590FD02E1439}" name="Single Choice"/>
    <customWorkbookView activeSheetId="0" maximized="1" windowHeight="0" windowWidth="0" guid="{B3AAFA9D-0E85-4EE1-8815-DF0FB76284B7}" name="Orto"/>
    <customWorkbookView activeSheetId="0" maximized="1" windowHeight="0" windowWidth="0" guid="{4B81B729-A37B-4134-BF32-AE5B78E42B19}" name="Erica"/>
    <customWorkbookView activeSheetId="0" maximized="1" windowHeight="0" windowWidth="0" guid="{47BF5B6F-9634-4B49-AE1F-9663ADA4F83B}" name="JSON sin imagen"/>
    <customWorkbookView activeSheetId="0" maximized="1" windowHeight="0" windowWidth="0" guid="{3F85DB3A-5568-4CA9-9E66-790ABD45EB81}" name="Order"/>
    <customWorkbookView activeSheetId="0" maximized="1" windowHeight="0" windowWidth="0" guid="{69611E0F-5763-4390-9B1D-881738F31505}" name="Filtro 28"/>
    <customWorkbookView activeSheetId="0" maximized="1" windowHeight="0" windowWidth="0" guid="{688E6206-EFBE-4477-8D6B-BDDF11D16541}" name="Filtro 29"/>
    <customWorkbookView activeSheetId="0" maximized="1" windowHeight="0" windowWidth="0" guid="{8AA40846-1F26-4708-9481-B69E8AB5EB97}" name="Filtro 26"/>
    <customWorkbookView activeSheetId="0" maximized="1" windowHeight="0" windowWidth="0" guid="{A5871AF1-F9D7-448C-9BF8-A23C45D20FEB}" name="Filtro 27"/>
    <customWorkbookView activeSheetId="0" maximized="1" windowHeight="0" windowWidth="0" guid="{1293AAA7-60C0-462A-9AC1-F0DFCE7E928F}" name="Filtro 24"/>
    <customWorkbookView activeSheetId="0" maximized="1" windowHeight="0" windowWidth="0" guid="{1BC08E23-FF51-4049-B66B-FCAE6B72F7B5}" name="Filtro 8"/>
    <customWorkbookView activeSheetId="0" maximized="1" windowHeight="0" windowWidth="0" guid="{EE7C5BEC-ED55-44A4-B003-801043550D0C}" name="Filtro 9"/>
    <customWorkbookView activeSheetId="0" maximized="1" windowHeight="0" windowWidth="0" guid="{ABFB751D-D1DE-4716-A0E2-6A8C1F434C9E}" name="Filtro 25"/>
    <customWorkbookView activeSheetId="0" maximized="1" windowHeight="0" windowWidth="0" guid="{87867C57-ABB4-4029-A8A1-22156DB193C8}" name="Filtro 22"/>
    <customWorkbookView activeSheetId="0" maximized="1" windowHeight="0" windowWidth="0" guid="{F3EE7C22-53CD-43F0-B181-F3183547610A}" name="Filtro 66"/>
    <customWorkbookView activeSheetId="0" maximized="1" windowHeight="0" windowWidth="0" guid="{3D9259B0-9446-4305-9FAE-4CCA8EA87F49}" name="Filtro 23"/>
    <customWorkbookView activeSheetId="0" maximized="1" windowHeight="0" windowWidth="0" guid="{BD7C49AE-3606-416B-9969-426416050988}" name="Filtro 67"/>
    <customWorkbookView activeSheetId="0" maximized="1" windowHeight="0" windowWidth="0" guid="{07174967-93BA-4063-8E85-A155298A66EA}" name="Filtro 20"/>
    <customWorkbookView activeSheetId="0" maximized="1" windowHeight="0" windowWidth="0" guid="{A52547B7-04D4-40FA-A242-B891BC67A3F0}" name="Filtro 64"/>
    <customWorkbookView activeSheetId="0" maximized="1" windowHeight="0" windowWidth="0" guid="{A3539008-8970-44AF-81A3-F1580423C7E3}" name="Filtro 21"/>
    <customWorkbookView activeSheetId="0" maximized="1" windowHeight="0" windowWidth="0" guid="{DCA15B78-462C-4CD0-8CD2-89D1AD6F2C54}" name="Filtro 65"/>
    <customWorkbookView activeSheetId="0" maximized="1" windowHeight="0" windowWidth="0" guid="{9C2C8F85-4E67-4800-B2C8-1F85F8F4EB9A}" name="Traducão brasil"/>
    <customWorkbookView activeSheetId="0" maximized="1" windowHeight="0" windowWidth="0" guid="{BB1B31C2-40DC-461E-9D51-26D6B4D3B35E}" name="Filtro 62"/>
    <customWorkbookView activeSheetId="0" maximized="1" windowHeight="0" windowWidth="0" guid="{7D14DE7D-513E-4D0A-BBA8-ECDF23A12545}" name="Filtro 63"/>
    <customWorkbookView activeSheetId="0" maximized="1" windowHeight="0" windowWidth="0" guid="{E7C05EF6-C3AE-4A57-88C1-7CD188F50B73}" name="Filtro 60"/>
    <customWorkbookView activeSheetId="0" maximized="1" windowHeight="0" windowWidth="0" guid="{2E3F0F7F-B49E-4957-8B56-C815D438A0D1}" name="Filtro 61"/>
    <customWorkbookView activeSheetId="0" maximized="1" windowHeight="0" windowWidth="0" guid="{15EEF743-ACEE-4338-AA6E-1B8625266B2D}" name="revisar imagenes centradas"/>
    <customWorkbookView activeSheetId="0" maximized="1" windowHeight="0" windowWidth="0" guid="{9A98950A-88AA-48EE-A025-395152977A85}" name="BNCC"/>
    <customWorkbookView activeSheetId="0" maximized="1" windowHeight="0" windowWidth="0" guid="{179D8EB0-5C5A-4B3A-A78A-F7E8083E77BD}" name="Dani"/>
    <customWorkbookView activeSheetId="0" maximized="1" windowHeight="0" windowWidth="0" guid="{06294FF0-9256-437D-A904-CA417DC05AA8}" name="Filtro 19"/>
    <customWorkbookView activeSheetId="0" maximized="1" windowHeight="0" windowWidth="0" guid="{2F9E0B8F-BA67-46C8-BEF8-2AB5C70EB656}" name="Filtro 39"/>
    <customWorkbookView activeSheetId="0" maximized="1" windowHeight="0" windowWidth="0" guid="{2917FBEB-D73F-40D4-B739-8AB4B7233EBF}" name="Filtro 37"/>
    <customWorkbookView activeSheetId="0" maximized="1" windowHeight="0" windowWidth="0" guid="{E6008002-0CF9-45C8-924A-6C2E1E2628FE}" name="Filtro 38"/>
    <customWorkbookView activeSheetId="0" maximized="1" windowHeight="0" windowWidth="0" guid="{9AE081F2-EDEA-4EB3-BF68-6EA0BA4CE086}" name="Filtro 35"/>
    <customWorkbookView activeSheetId="0" maximized="1" windowHeight="0" windowWidth="0" guid="{DDAFA79C-5308-4A43-88AA-D4D1E5630A62}" name="Filtro 36"/>
    <customWorkbookView activeSheetId="0" maximized="1" windowHeight="0" windowWidth="0" guid="{CC643E19-1CC0-4F1B-BA37-5D2E982DE8D8}" name="Filtro 33"/>
    <customWorkbookView activeSheetId="0" maximized="1" windowHeight="0" windowWidth="0" guid="{FEC8C068-28CB-4100-8F00-D51A7793EB9E}" name="Scaff con SC o MC"/>
    <customWorkbookView activeSheetId="0" maximized="1" windowHeight="0" windowWidth="0" guid="{3567C818-8B4A-4190-9A5A-18FC339C0A8B}" name="Carlos Andrade"/>
    <customWorkbookView activeSheetId="0" maximized="1" windowHeight="0" windowWidth="0" guid="{F963D56E-597A-49DD-B106-E951C6242C5B}" name="Filtro 34"/>
    <customWorkbookView activeSheetId="0" maximized="1" windowHeight="0" windowWidth="0" guid="{E7CC4C10-C764-4B8A-BB4B-90CCCBED4D33}" name="Filtro 31"/>
    <customWorkbookView activeSheetId="0" maximized="1" windowHeight="0" windowWidth="0" guid="{B70E7D3E-C7A6-4379-9464-E12B12F28160}" name="Filtro 32"/>
    <customWorkbookView activeSheetId="0" maximized="1" windowHeight="0" windowWidth="0" guid="{218D3817-BD96-46E9-8958-DF2FBAB808F4}" name="Filtro 30"/>
    <customWorkbookView activeSheetId="0" maximized="1" windowHeight="0" windowWidth="0" guid="{B901174F-F3DB-41A9-824A-D65AEA0694CE}" name="Match"/>
    <customWorkbookView activeSheetId="0" maximized="1" windowHeight="0" windowWidth="0" guid="{8EAA8F1D-CD15-4ADA-9A48-F5F69E2183AB}" name="Filtro 4"/>
    <customWorkbookView activeSheetId="0" maximized="1" windowHeight="0" windowWidth="0" guid="{3C401B45-E78F-4E29-8DE4-BC61063B30D4}" name="Filtro 5"/>
    <customWorkbookView activeSheetId="0" maximized="1" windowHeight="0" windowWidth="0" guid="{A6D761CF-6691-426D-9289-0C7D0CDE1C01}" name="Filtro 6"/>
    <customWorkbookView activeSheetId="0" maximized="1" windowHeight="0" windowWidth="0" guid="{D48141C5-60EB-4E59-9E4C-CFA3D9D21769}" name="Filtro 7"/>
    <customWorkbookView activeSheetId="0" maximized="1" windowHeight="0" windowWidth="0" guid="{7BC1916F-2EC8-429D-9E9C-9E99668DA67D}" name="Filtro 1"/>
    <customWorkbookView activeSheetId="0" maximized="1" windowHeight="0" windowWidth="0" guid="{56CDF77B-9710-4698-95B7-EBF40F936567}" name="Filtro 2"/>
    <customWorkbookView activeSheetId="0" maximized="1" windowHeight="0" windowWidth="0" guid="{4ACC5A18-E53F-48C4-96BF-6395D194CCF8}" name="Filtro 3"/>
    <customWorkbookView activeSheetId="0" maximized="1" windowHeight="0" windowWidth="0" guid="{8F451F22-0F11-4E2B-A173-8251EB46E427}" name="Traducciones USA Dani"/>
    <customWorkbookView activeSheetId="0" maximized="1" windowHeight="0" windowWidth="0" guid="{CCC2D411-C649-43AB-9DC3-322CBA34C752}" name="Filtro 48"/>
    <customWorkbookView activeSheetId="0" maximized="1" windowHeight="0" windowWidth="0" guid="{CCB53B13-9AAF-4420-8339-3D2E331D1AE5}" name="Filtro 46"/>
    <customWorkbookView activeSheetId="0" maximized="1" windowHeight="0" windowWidth="0" guid="{2DE5CB2B-4B1F-4E84-90A1-DDC9C1A1AEA6}" name="Filtro 47"/>
    <customWorkbookView activeSheetId="0" maximized="1" windowHeight="0" windowWidth="0" guid="{5C1B3BEB-8C78-4810-9BE1-ED96260C468E}" name="Filtro 44"/>
    <customWorkbookView activeSheetId="0" maximized="1" windowHeight="0" windowWidth="0" guid="{5F1A2CE9-D4AE-471A-BC94-2519FDD01079}" name="Filtro 45"/>
    <customWorkbookView activeSheetId="0" maximized="1" windowHeight="0" windowWidth="0" guid="{69CC725E-F6A4-4123-A6DB-A237ED1D5353}" name="Filtro 42"/>
    <customWorkbookView activeSheetId="0" maximized="1" windowHeight="0" windowWidth="0" guid="{BC7EA54E-E166-4FCE-8DE0-E7C1FAE435E6}" name="Filtro 43"/>
    <customWorkbookView activeSheetId="0" maximized="1" windowHeight="0" windowWidth="0" guid="{94FB0B8D-30E7-40D6-BE0C-5B32F89CAEE3}" name="Filtro 40"/>
    <customWorkbookView activeSheetId="0" maximized="1" windowHeight="0" windowWidth="0" guid="{E29A8FEF-F9E5-4510-B575-9BE509B53D0B}" name="CC(ES)"/>
    <customWorkbookView activeSheetId="0" maximized="1" windowHeight="0" windowWidth="0" guid="{248275D7-F6C5-4070-A682-7660A6977354}" name="Filtro 41"/>
    <customWorkbookView activeSheetId="0" maximized="1" windowHeight="0" windowWidth="0" guid="{3298D26F-D143-4E22-88A5-4B55CBA9DE9C}" name="Other JSON"/>
    <customWorkbookView activeSheetId="0" maximized="1" windowHeight="0" windowWidth="0" guid="{4539E26D-96DD-4184-BA1B-A10E40870A83}" name="Traducir a PT"/>
    <customWorkbookView activeSheetId="0" maximized="1" windowHeight="0" windowWidth="0" guid="{B38A7152-0E16-4E80-92FD-729FAB61EEED}" name="JSON con imagen"/>
    <customWorkbookView activeSheetId="0" maximized="1" windowHeight="0" windowWidth="0" guid="{95702981-1908-4251-882B-80D690AF8D4B}"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G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https://drive.google.com/drive/folders/1_2OIJmMNKSuJZSjfuBanrcdZ8o8NqhKq</t>
      </text>
    </comment>
  </commentList>
</comments>
</file>

<file path=xl/sharedStrings.xml><?xml version="1.0" encoding="utf-8"?>
<sst xmlns="http://schemas.openxmlformats.org/spreadsheetml/2006/main" count="28401" uniqueCount="10091">
  <si>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</si>
  <si>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</si>
  <si>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</si>
  <si>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</si>
  <si>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</si>
  <si>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</si>
  <si>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</si>
  <si>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</si>
  <si>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</si>
  <si>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</si>
  <si>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</si>
  <si>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</si>
  <si>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</si>
  <si>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</si>
  <si>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</si>
  <si>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</si>
  <si>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</si>
  <si>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</si>
  <si>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</si>
  <si>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</si>
  <si>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</si>
  <si>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</si>
  <si>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</si>
  <si>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</si>
  <si>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</si>
  <si>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</si>
  <si>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</si>
  <si>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</si>
  <si>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de Pablo</t>
  </si>
  <si>
    <t>Código</t>
  </si>
  <si>
    <t>CC (US)</t>
  </si>
  <si>
    <t>M6-NyO-1a</t>
  </si>
  <si>
    <t>Lee números naturales (pasa número a texto)</t>
  </si>
  <si>
    <t>Identificar</t>
  </si>
  <si>
    <t>JSON revisado</t>
  </si>
  <si>
    <t>Une los números con su lectura.</t>
  </si>
  <si>
    <t>Une los números con su lectura.
[123 456]     [Ciento veintitrés mil cuantrocientos cincuenta y seis]
[1 123 456]     [Un millón ciento veintitrés mil cuantrocientos cincuenta y seis]
[1 234 567]     [Un millón doscientos treinta y cuatro mil quinientos sesenta y siete]
[1 235 567]     [Un millón doscientos treinta y cinco mil quinientos sesenta y siete]</t>
  </si>
  <si>
    <t>no</t>
  </si>
  <si>
    <t>Linking lines
*:invert=true</t>
  </si>
  <si>
    <t>Q1= Min= 100000; Max=999999; Step = 1
Q2= Min= 1000000; Max= 9999999; Step = 1
Q3= Min= 10000000; Max= 99999999; Step = 1
Q4= Min= 100000000; Max= 999999999; Step = 1</t>
  </si>
  <si>
    <t>A1={{Q1}}#Lemonlib.numToWords({{Q1}}, 'es')
A2={{Q2}}#Lemonlib.numToWords({{Q2}}, 'es')
A3={{Q3}}#Lemonlib.numToWords({{Q3}}, 'es')
A4={{Q4}}#Lemonlib.numToWords({{Q4}}, 'es')</t>
  </si>
  <si>
    <t>TE + hint</t>
  </si>
  <si>
    <t>En el sistema de numeración decimal, el valor de cada cifra depende de la posición que ocupa en el número.</t>
  </si>
  <si>
    <t>Números y operaciones</t>
  </si>
  <si>
    <t>{"id":"M6-NyO-1a-I-1","stimulus":"&lt;p&gt;Arrastra la forma escrita de cada número donde corresponda.&lt;/p&gt;","hint":"&lt;p&gt;En el sistema de numeración decimal, el valor de cada cifra depende de la posición que ocupa en el número.&lt;/p&gt;","feedback":"En el sistema de numeración decimal, el valor de cada cifra depende de la posición que ocupa en el número.","seed":{"parameters":[{"name":"Q1","label":null,"min":100000,"max":999999,"step":1},{"name":"Q2","label":null,"min":1000000,"max":9999999,"step":1},{"name":"Q3","label":null,"min":10000000,"max":99999999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'es').slice(1,)"}],"uniques":true},"algorithm":{"name":"linkOperationResult","params":{"invert":["true"]},"template":"Match list"}}</t>
  </si>
  <si>
    <t>CC</t>
  </si>
  <si>
    <t>BNCC</t>
  </si>
  <si>
    <t>USA</t>
  </si>
  <si>
    <t>Evocar</t>
  </si>
  <si>
    <t>¿Cómo se escribe este número? Completa el hueco.</t>
  </si>
  <si>
    <t>{{T1}}: {{T2}} {{A1}}</t>
  </si>
  <si>
    <t>Escribe cómo se lee este número.
2 877 598: ...</t>
  </si>
  <si>
    <t>Cloze with text</t>
  </si>
  <si>
    <t>Q1= Min = 1; Max = 9; Step = 1
Q2= Min = 2; Max = 9; Step = 1
Q3= Min = 2; Max = 9; Step = 1
Q4= Min = 2; Max = 9; Step = 1
Q5= Min = 2; Max = 9; Step = 1
Q6= Min = 10; Max = 30; Step = 1</t>
  </si>
  <si>
    <t>T1= {{Q1}}*1000000+{{Q2}}*100000+{{Q3}}*10000+{{Q4}}*1000+{{Q5}}*100+{{Q6}}
T2= Lemonlib.numToWords({{Q1}}*1000000+{{Q2}}*100000+{{Q3}}*10000+{{Q4}}*1000+{{Q5}}*100, 'es')
A1= Lemonlib.numToWords({{Q6}}, 'es')</t>
  </si>
  <si>
    <t>&lt;p&gt;En el sistema de numeración decimal, el valor de cada cifra depende de la posición que ocupa en el número.&lt;/p&gt;</t>
  </si>
  <si>
    <t>{"id":"M6-NyO-1a-E-1","stimulus":"&lt;p&gt;¿Cómo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t>
  </si>
  <si>
    <t>{{T1}}: {{T2}} {{A1}} {{T3}}</t>
  </si>
  <si>
    <t>T1= {{Q1}}*1000000+{{Q2}}*100000+{{Q3}}*10000+{{Q4}}*1000+{{Q5}}*100+{{Q6}}
T2= Lemonlib.numToWords({{Q1}}*1000000+{{Q2}}*100000+{{Q3}}*10000+{{Q4}}*1000, 'es')
T3= Lemonlib.numToWords({{Q6}}, 'es')
A1= Lemonlib.numToWords({{Q5}}*100, 'es')</t>
  </si>
  <si>
    <t>{"id":"M6-NyO-1a-E-2","stimulus":"&lt;p&gt;¿Cómo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</si>
  <si>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Q1= Min = 1; Max = 9; Step = 1
Q2= Min = 2; Max = 9; Step = 1
Q3= Min = 2; Max = 9; Step = 1
Q4= Min = 1; Max = 9; Step = 1
Q5= Min = 1; Max = 9; Step = 1
Q6= Min = 1; Max = 30; Step = 1</t>
  </si>
  <si>
    <t>T1= {{Q1}}*1000000+{{Q2}}*100000+{{Q3}}*10000+{{Q4}}*1000+{{Q5}}*100+{{Q6}}
T2= Lemonlib.numToWords({{Q1}}*1000000, 'es')
T3= Lemonlib.numToWords({{Q3}}*10000+{{Q4}}*1000+{{Q5}}*100+{{Q6}}, 'es')
A1= Lemonlib.numToWords({{Q2}}*100, 'es')</t>
  </si>
  <si>
    <t>{"id":"M6-NyO-1a-E-3","stimulus":"&lt;p&gt;¿Cómo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t>
  </si>
  <si>
    <t>{{T1}}: {{A1}} {{T2}}</t>
  </si>
  <si>
    <t>Q1= Min = 1; Max = 9; Step = 1
Q2= Min = 1; Max = 9; Step = 1
Q3= Min = 10000; Max = 9999; Step = 1</t>
  </si>
  <si>
    <t>T1= {{Q1}}*1000000+{{Q2}}*100000+{{Q3}}
T2= Lemonlib.numToWords({{Q2}}*100000+{{Q3}}, 'es')
A1= Lemonlib.numToWords({{Q1}}*1000000, 'es')</t>
  </si>
  <si>
    <t>{"id":"M6-NyO-1a-E-4","stimulus":"&lt;p&gt;¿Cómo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{{response}} {{T2}}&lt;/p&gt;","seed":{"parameters":[{"name":"Q1","label":null,"min":2,"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t>
  </si>
  <si>
    <t>Aplicar</t>
  </si>
  <si>
    <t>&lt;p&gt;En un país hay {{T1}} bicicletas en circulación. Completa el hueco.&lt;/p&gt;</t>
  </si>
  <si>
    <t>&lt;p&gt;El número de bicicletas en circulación es {{A1}}.&lt;/p&gt;</t>
  </si>
  <si>
    <t xml:space="preserve">En Brasil hay [CON TEXTO] bicicletas en circulación y [CON TEXTO] vacas gyr. Escribe estas dos cantidades con números.
Hay ... bicicletas.
Hay ... vacas.
</t>
  </si>
  <si>
    <t>Q1= Min = 3; Max =3; Step = 1
Q2= Min = 2; Max = 9; Step = 1
Q3= Min = 2; Max = 9; Step = 1
Q4= Min = 2; Max = 9; Step = 1
Q5= Min = 2; Max = 9; Step = 1
Q6= Min = 10; Max = 30; Step = 1</t>
  </si>
  <si>
    <t>{"id":"M6-NyO-1a-A-1","stimulus":"&lt;p&gt;En un país hay {{T1}} bicicletas en circulación. Completa el hueco.&lt;/p&gt;","template":"&lt;p&gt;El número de bicicletas en circulación es {{T2}} {{response}}.&lt;/p&gt;","hint":"&lt;p&gt;En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t>
  </si>
  <si>
    <t>&lt;p&gt;Para construir un gran rascacielos se necesitan {{T1}} ladrillos. Completa el hueco.&lt;/p&gt;</t>
  </si>
  <si>
    <t>&lt;p&gt;El número de ladrillos necesarios es {{A1}}.&lt;/p&gt;</t>
  </si>
  <si>
    <t>Para construir un gran rascacielos se necesitan NÚMEROS ladrillos y NÚMEROS kilos de cemento. Escribe estas dos cantidades con palabras.
Se necesitan ... ladrillos.
Se necesitan ... kilos de cemento.</t>
  </si>
  <si>
    <t>Q1= Min = 1; Max = 1; Step = 1
Q2= Min = 2; Max = 9; Step = 1
Q3= Min = 2; Max = 9; Step = 1
Q4= Min = 2; Max = 9; Step = 1
Q5= Min = 2; Max = 9; Step = 1
Q6= Min = 10; Max = 30; Step = 1</t>
  </si>
  <si>
    <t>{"id":"M6-NyO-1a-A-2","stimulus":"&lt;p&gt;Para construir un gran rascacielos se necesitan {{T1}} ladrillos. Completa el hueco.&lt;/p&gt;","template":"&lt;p&gt;El número de ladrillos necesarios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</si>
  <si>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&lt;p&gt;Un año se vendieron {{T1}} relojes en todo el mundo. Completa el hueco.&lt;/p&gt;</t>
  </si>
  <si>
    <t>&lt;p&gt;El número de relojes vendidos es {{A1}}.&lt;/p&gt;</t>
  </si>
  <si>
    <t>En un año se han vendido en todo el mundo [NÚMEROS] camisetas y [NÚMEROS] pantalones. Escribe estas dos cantidades con palabras.
Se han vendido ... camisetas.
Se han vendido ... pantalones.</t>
  </si>
  <si>
    <t>Q1= Min = 1; Max = 9; Step = 1
Q2= Min = 2; Max = 9; Step = 1
Q3= Min = 2; Max = 9; Step = 1
Q4= Min = 1; Max = 9; Step = 1
Q5= Min = 1; Max = 9; Step = 1
Q6= Min = 1; Max = 30; Step = 1</t>
  </si>
  <si>
    <t>{"id":"M6-NyO-1a-A-3","stimulus":"&lt;p&gt;Un año se vendieron {{T1}} relojes en todo el mundo. Completa el hueco.&lt;/p&gt;","template":"&lt;p&gt;El número de relojes vendidos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t>
  </si>
  <si>
    <t>&lt;p&gt;Unos astrónomos han encontrado un planeta con un diámetro de {{T1}} m. Completa el hueco.&lt;/p&gt;</t>
  </si>
  <si>
    <t>&lt;p&gt;En metros, el diámetro mide {{A1}}.&lt;/p&gt;</t>
  </si>
  <si>
    <t>Los astrónomos han encontrado un planeta con un diámetro de [NÚMEROS] m y una circunferencia de [NÚMEROS] m.
a) Escribe con texto el diámetro: ... metros.
b) Escribe con texto la circunferencia: ... metros.</t>
  </si>
  <si>
    <t>{"id":"M6-NyO-1a-A-4","stimulus":"&lt;p&gt;Unos astrónomos han encontrado un planeta con un diámetro de {{T1}} m. Completa el hueco.&lt;/p&gt;","template":"&lt;p&gt;En metros, el diámetro mide {{response}} {{T2}}.&lt;/p&gt;","hint":"&lt;p&gt;En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t>
  </si>
  <si>
    <t>&lt;p&gt;Julián ha descargado una canción que ocupa {{T1}} &lt;i&gt;bytes&lt;/i&gt;. Escribe esta cantidad con palabras.&lt;/p&gt;</t>
  </si>
  <si>
    <t>Ocupa {{T2}} {{response}} {{T3}} &lt;i&gt;bytes.&lt;/i&gt;</t>
  </si>
  <si>
    <t>En 10 megabytes hay 10 485 760 bytes y en 1 102 terabytes hay 1128448 gigabytes. Escribe estas dos cantidades con palabras.
Hay ... bytes.
Hay ... gigabytes.</t>
  </si>
  <si>
    <t>{"id":"M6-NyO-1a-A-5","stimulus":"&lt;p&gt;Julián ha descargado una canción que ocupa {{T1}} bytes. Completa el hueco.&lt;/p&gt;","template":"&lt;p&gt;Ocupa {{T2}} {{response}} {{T3}} bytes.&lt;/p&gt;","hint":"&lt;p&gt;En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t>
  </si>
  <si>
    <t>M6-NyO-1b</t>
  </si>
  <si>
    <t>Escribe números naturales (pasa texto a número)</t>
  </si>
  <si>
    <t>&lt;p&gt;Indica si es correcta o no la lectura de estos números.&lt;/p&gt;</t>
  </si>
  <si>
    <t>True or false
*: countCorrect= 2
*: countIncorrect= 1
*:options= Correcto, Incorrecto</t>
  </si>
  <si>
    <t>Q1-Q6= Min=1000000; Max=3000000; Step=1</t>
  </si>
  <si>
    <t>T3={{Q3}}+10
T4={{Q4}}+100
T5={{Q5}}+1000
A1={{Q1}}: {{function}}#Lemonlib.numToWords({{Q1}}, 'es')*
A2={{Q2}}: {{function}}#Lemonlib.numToWords({{Q2}}, 'es')*
A3={{Q3}}: {{function}}#Lemonlib.numToWords({{T3}}, 'es')
A4={{Q4}}: {{function}}#Lemonlib.numToWords({{T4}}, 'es')
A5={{Q5}}: {{function}}#Lemonlib.numToWords({{T5}}, 'es')</t>
  </si>
  <si>
    <t>&lt;p&gt;En el sistema de numeración decimal, el valor de cada cifra en un número depende de la posición que ocupa.&lt;/p&gt;</t>
  </si>
  <si>
    <t>{"id":"M6-NyO-1b-I-1","stimulus":"&lt;p&gt;Indica si es correcta o no la lectura de estos números.&lt;/p&gt;","hint":"&lt;p&gt;En el sistema de numeración decimal, el valor de cada cifra en un número depende de la posición que ocupa.&lt;/p&gt;","feedback":"&lt;p&gt;En el sistema de numeración decimal, el valor de cada cifra en un número depende de la posición que ocupa.&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'es')\r","label":"{{Q1}}: {{function}}"},{"name":"A2","function":"Lemonlib.numToWords({{Q2}}, 'es')\r","label":"{{Q2}}: {{function}}"},{"name":"A3","function":"Lemonlib.numToWords({{T3}}, 'es')\r","label":"{{Q3}}: {{function}}","incorrect":true},{"name":"A4","function":"Lemonlib.numToWords({{T4}}, 'es')\r","label":"{{Q4}}: {{function}}","incorrect":true},{"name":"A5","function":"Lemonlib.numToWords({{T5}}, 'es')","label":"{{Q5}}: {{function}}","incorrect":true}],"uniques":true},"algorithm":{"name":"trueFalse","template":"Choice matrix – inline","params":{"countCorrect":2,"countIncorrect":1,"options":["Correcto","Incorrecto"]}}}</t>
  </si>
  <si>
    <t>Escribe el siguiente número en cifras.</t>
  </si>
  <si>
    <t>{{T1}}: {{A1}}</t>
  </si>
  <si>
    <t>Cloze Math</t>
  </si>
  <si>
    <t>Q1 = Min=1000000; Max=999999999; Step=1</t>
  </si>
  <si>
    <t>T1 = Lemonlib.numToWords({{Q1}}, 'es')
A1 = {{Q1}}</t>
  </si>
  <si>
    <t>{"id":"M6-NyO-1b-E-1","stimulus":"&lt;p&gt;Escribe el siguiente número en cifras.&lt;/p&gt;","template":"&lt;p&gt;{{T1}}: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número.","seed":{"parameters":[{"name":"Q1","label":null,"min":1000000,"max":999999999,"step":1}],"calculated":[{"name":"T1","label":null,"function":"Lemonlib.numToWords({{Q1}}, 'es')[0].toUpperCase() + Lemonlib.numToWords({{Q1}}, 'es').slice(1,)","temp":true},{"name":"A1","label":"{{function}}","function":"{{Q1}}"}],"uniques":true},"algorithm":{"name":"calculateOperation","params":{"method":"equivLiteral","keyboard":"NUMERICAL"}}}</t>
  </si>
  <si>
    <t>En un país hay {{T1}} habitantes. Escribe este número en cifras.</t>
  </si>
  <si>
    <t>El número de habitantes es {{A1}}.</t>
  </si>
  <si>
    <t>Q1 = Min=10000000; Max=90000000; Step=1</t>
  </si>
  <si>
    <t xml:space="preserve">T1 = Lemonlib.numToWords({{Q1}}, 'es')
A1 = {{Q1}} </t>
  </si>
  <si>
    <t>{"id":"M6-NyO-1b-A-1","stimulus":"&lt;p&gt;En un país hay {{T1}} habitantes. Escribe este número en cifras.&lt;/p&gt;","template":"&lt;p&gt;El número de habitantes es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número.","seed":{"parameters":[{"name":"Q1","label":null,"min":10000000,"max":90000000,"step":1}],"calculated":[{"name":"T1","label":null,"function":"Lemonlib.numToWords({{Q1}}, 'es')","temp":true},{"name":"A1","label":"{{function}}","function":"{{Q1}}"}],"uniques":true},"algorithm":{"name":"calculateOperation","params":{"method":"equivLiteral","keyboard":"NUMERICAL"}}}</t>
  </si>
  <si>
    <t>El número de bacterias en un cultivo de un laboratorio es de {{T1}}. Escribe este número en cifras.</t>
  </si>
  <si>
    <t>El cultivo tiene {{A1}} bacterias.</t>
  </si>
  <si>
    <t>Q1 = Min=1000000; Max=20000000; Step=1000</t>
  </si>
  <si>
    <t>{"id":"M6-NyO-1b-A-2","stimulus":"&lt;p&gt;El número de bacterias en un cultivo de un laboratorio es de {{T1}}. Escribe este número en cifras.&lt;/p&gt;","template":"&lt;p&gt;El cultivo tiene {{response}} bacterias.&lt;/p&gt;","hint":"&lt;p&gt;En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número.","seed":{"parameters":[{"name":"Q1","label":null,"min":1000000,"max":20000000,"step":1000}],"calculated":[{"name":"T1","label":null,"function":"Lemonlib.numToWords({{Q1}}, 'es', 'female')","temp":true},{"name":"A1","label":"{{function}}","function":"{{Q1}}"}],"uniques":true},"algorithm":{"name":"calculateOperation","params":{"method":"equivLiteral","keyboard":"NUMERICAL"}}}</t>
  </si>
  <si>
    <t>A un gran concierto han asistido {{T1}} personas. Escribe este número en cifras.</t>
  </si>
  <si>
    <t>El público estaba formado por {{A1}} personas.</t>
  </si>
  <si>
    <t>Q1 = Min=3450000; Max=3550000; Step=1</t>
  </si>
  <si>
    <t>{"id":"M6-NyO-1b-A-3","stimulus":"&lt;p&gt;A un gran concierto han asistido {{T1}} personas. Escribe este número en cifras.&lt;/p&gt;","template":"&lt;p&gt;El público estaba formado por {{response}} personas.&lt;/p&gt;","hint":"&lt;p&gt;En el sistema de numeración decimal, el valor de cada cifra depende de la posición que ocupa en el número.&lt;/p&gt;","feedback":"En el sistema de numeración decimal, el valor de cada cifra depende de la posición que ocupa en el número.","seed":{"parameters":[{"name":"Q1","label":null,"min":3450000,"max":3550000,"step":1}],"calculated":[{"name":"T1","label":null,"function":"Lemonlib.numToWords({{Q1}}, 'es', 'female')","temp":true},{"name":"A1","label":"{{function}}","function":"{{Q1}}"}],"uniques":true},"algorithm":{"name":"calculateOperation","params":{"method":"equivLiteral","keyboard":"NUMERICAL"}}}</t>
  </si>
  <si>
    <t>En un país se ha vacunado a {{T1}} gallinas en el último año. Escribe este número en cifras.</t>
  </si>
  <si>
    <t>Se ha vacunado a {{A1}} gallinas.</t>
  </si>
  <si>
    <t>Q1 = Min=40000000; Max=48000000; Step=1</t>
  </si>
  <si>
    <t>{"id":"M6-NyO-1b-A-4","stimulus":"&lt;p&gt;En un país se ha vacunado a {{T1}} gallinas en el último año. Escribe este número en cifras.&lt;/p&gt;","template":"&lt;p&gt;Se ha vacunado a {{response}} gallinas.&lt;/p&gt;","hint":"&lt;p&gt;En el sistema de numeración decimal, el valor de cada cifra depende de la posición que ocupa en el número.&lt;/p&gt;","feedback":"En el sistema de numeración decimal, el valor de cada cifra depende de la posición que ocupa en el número.","seed":{"parameters":[{"name":"Q1","label":null,"min":40000000,"max":48000000,"step":1}],"calculated":[{"name":"T1","label":null,"function":"Lemonlib.numToWords({{Q1}}, 'es', 'female')","temp":true},{"name":"A1","label":"{{function}}","function":"{{Q1}}"}],"uniques":true},"algorithm":{"name":"calculateOperation","params":{"method":"equivLiteral","keyboard":"NUMERICAL"}}}</t>
  </si>
  <si>
    <t>M6-NyO-1c</t>
  </si>
  <si>
    <t>Sitúa números naturales en la recta numérica</t>
  </si>
  <si>
    <t>Ubica los siguientes números naturales en la recta numérica.
"min": 1000, "divisions": 31, "distance": 1, "numbers": 3, "frequency": 5</t>
  </si>
  <si>
    <t>Number line</t>
  </si>
  <si>
    <t>No aplica</t>
  </si>
  <si>
    <t>&lt;p&gt;Coloca los números más pequeños en la izquierda.&lt;/p&gt;</t>
  </si>
  <si>
    <t>&lt;p&gt;Para situar números naturales en la recta numérica, hay que colocar los más pequeños en la izquierda.&lt;/p&gt;</t>
  </si>
  <si>
    <t>{"id":"M6-NyO-1c-I-1","stimulus":"&lt;p&gt;Ubica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izquierda.&lt;/p&gt;","algorithm":{"name":"numberline","params":{"min":1000,"divisions":31,"distance":1,"numbers":3,"frequency":5}}}</t>
  </si>
  <si>
    <t>Ubica los siguientes números naturales en la recta numérica.
"min": 1125, "divisions": 31, "distance": 1, "numbers": 3, "frequency": 5</t>
  </si>
  <si>
    <t>{"id":"M6-NyO-1c-I-2","stimulus":"&lt;p&gt;Ubica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izquierda.&lt;/p&gt;","algorithm":{"name":"numberline","params":{"min":1125,"divisions":31,"distance":1,"numbers":3,"frequency":5}}}</t>
  </si>
  <si>
    <t>Ubica los siguientes números naturales en la recta numérica.
"min": 1250, "divisions": 31, "distance": 1, "numbers": 3, "frequency": 5</t>
  </si>
  <si>
    <t>{"id":"M6-NyO-1c-I-3","stimulus":"&lt;p&gt;Ubica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izquierda.&lt;/p&gt;","algorithm":{"name":"numberline","params":{"min":1250,"divisions":31,"distance":1,"numbers":3,"frequency":5}}}</t>
  </si>
  <si>
    <t>Ubica los siguientes números naturales en la recta numérica.
"min": 1375, "divisions": 31, "distance": 1, "numbers": 3, "frequency": 5</t>
  </si>
  <si>
    <t>{"id":"M6-NyO-1c-I-4","stimulus":"&lt;p&gt;Ubica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izquierda.&lt;/p&gt;","algorithm":{"name":"numberline","params":{"min":1375,"divisions":31,"distance":1,"numbers":3,"frequency":5}}}</t>
  </si>
  <si>
    <t>Ubica los siguientes números en la recta numérica.
"min": 1500, "divisions": 31, "distance": 1, "numbers": 3, "frequency": 5</t>
  </si>
  <si>
    <t>{"id":"M6-NyO-1c-I-5","stimulus":"&lt;p&gt;Ubica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izquierda.&lt;/p&gt;","algorithm":{"name":"numberline","params":{"min":1500,"divisions":31,"distance":1,"numbers":3,"frequency":5}}}</t>
  </si>
  <si>
    <t>Ubica los siguientes números naturales en la recta numérica.
"min": 1725, "divisions": 31, "distance": 1, "numbers": 3, "frequency": 5</t>
  </si>
  <si>
    <t>{"id":"M6-NyO-1c-I-6","stimulus":"&lt;p&gt;Ubica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izquierda.&lt;/p&gt;","algorithm":{"name":"numberline","params":{"min":1725,"divisions":31,"distance":1,"numbers":3,"frequency":5}}}</t>
  </si>
  <si>
    <t>M6-NyO-2a</t>
  </si>
  <si>
    <t>Ordena números naturales por comparación</t>
  </si>
  <si>
    <t>Indica si las comparaciones son correctas o incorrectas.</t>
  </si>
  <si>
    <t>Indica si las comparaciones son verdaderas o falsas.
2 621 031 &lt; 6 489 426
1 159 685 &lt; 1 776 971
7 016 320 &gt; 7 888 465
7 888 465 &lt; 7 016 320
El sistema muestra 4 aleatoriamente, 2 bien y dos mal.</t>
  </si>
  <si>
    <t>True or false
*: countCorrect= 2
*: countIncorrect= 1
*:options= "Correcto", "Incorrecto"</t>
  </si>
  <si>
    <t>Q1=Min=7000000; Max=7499999; Step=1
Q2=Min=7500000; Max=7999999; Step=1
Q3=Min=1000000; Max=1499999; Step=1
Q4=Min=1500000; Max=1999999; Step=1
Q5=Min=1000000; Max=4999999; Step=1
Q6=Min=5000000; Max=9999999; Step=1
Q7=Min=1000000; Max=3999999; Step=1
Q8=Min=4000000; Max=9999999; Step=1</t>
  </si>
  <si>
    <t>A1={{Q1}}&lt;{{Q2}}*
A2={{Q3}}&lt;{{Q4}}*
A3={{Q4}}&gt;{{Q3}}*
A4={{Q5}}&lt;{{Q6}}*
A5={{Q6}}&gt;{{Q5}}*
A6={{Q7}}&lt;{{Q8}}*
A7={{Q8}}&gt;{{Q7}}*
A8={{Q1}}&gt;{{Q2}}
A9={{Q2}}&lt;{{Q1}}
A10={{Q3}}&gt;{{Q4}}
A11={{Q4}}&lt;{{Q3}}
A12={{Q5}}&gt;{{Q6}}
A13={{Q6}}&lt;{{Q5}}
A14={{Q7}}&gt;{{Q8}}
A15={{Q8}}&lt;{{Q7}}</t>
  </si>
  <si>
    <t>El símbolo &gt; significa &lt;i&gt;mayor que&lt;/i&gt; y el símbolo &lt;, &lt;i&gt;menor que.&lt;/i&gt;</t>
  </si>
  <si>
    <t>&lt;p&gt;El símbolo &gt; significa &lt;i&gt;mayor que&lt;/i&gt; y el símbolo &lt;, &lt;i&gt;menor que.&lt;/i&gt;&lt;/p&gt;&lt;p&gt;Para comparar los números, hay que compararlos cifra a cifra empezando por la izquierda.&lt;/p&gt;</t>
  </si>
  <si>
    <t>{
    "id": "M6-NyO-2a-I-1",
    "stimulus": "&lt;p&gt;Indica si las comparaciones son correctas o incorrectas.&lt;/p&gt;",
    "feedback": "&lt;p&gt;El símbolo &gt; significa &lt;i&gt;mayor que&lt;/i&gt; y el símbolo &lt;, &lt;i&gt;menor que.&lt;/i&gt;&lt;/p&gt;&lt;p&gt;Para comparar los números, hay que compararlos cifra a cifra empezando por la izquierda.&lt;/p&gt;",
    "hint": "&lt;p&gt;El símbolo &gt; significa &lt;i&gt;mayor que&lt;/i&gt; y el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"Correcto",
                "Incorrecto"
            ]
        }
    }
}</t>
  </si>
  <si>
    <t>Ordena de mayor a menor los siguientes números.</t>
  </si>
  <si>
    <t>Ordena de mayor a menor los siguientes números.
[1 000 000]
[1 500 000]
[2 000 000]
[2 500 000]</t>
  </si>
  <si>
    <t>Order list
*:order="desc"</t>
  </si>
  <si>
    <t>Q1-Q4=Min= 1000000;Max = 2999999;Step = 1</t>
  </si>
  <si>
    <t>A1={{Q1}}#{{Q1}}
A2={{Q2}}#{{Q2}}
A3={{Q3}}#{{Q3}}
A4={{Q4}}#{{Q4}}</t>
  </si>
  <si>
    <t>Para comparar números, hay que compararlos cifra a cifra empezando por la izquierda.</t>
  </si>
  <si>
    <t>{
    "id": "M6-NyO-2a-E-1",
    "stimulus": "&lt;p&gt;Arrastra y ordena de mayor a menor estos números.&lt;/p&gt;",
    "template": "&lt;p style=\"text-align:center;\"&gt;{{response}} &gt; {{response}} &gt; {{response}}&lt;/p&gt;",
    "feedback": "&lt;p&gt;Para ordenarlos correctamente compara los tres números de izquierda a derecha. El número con las cifras más altas indica cuál es el número mayor, y el que tenga las cifras más bajas, el número menor.&lt;/p&gt;",
    "hint": "&lt;p&gt;Coloca los números de mayor a menor en vertical para comparar cuál tiene cifras más altas.&lt;/p&gt;",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t>
  </si>
  <si>
    <t>Una invasión alienígena quiere conquistar la Tierra empezando por una ciudad con mucha población. Ayúdales eligiendo de entre las siguientes opciones la ciudad más habitada.
Tabla: 
Ciudad / Población 
Argel / 2 072 993 
Beirut / 2 100 000 
Berlín / 3 405 250 
Buenos Aires / 2 995 805 
Lima / 7 866 160 
Massachusetts / 4 522 858 
Roma / 2 550 982 
Opciones: 
Lima* 
Massachusetts* 
Berlín* 
Buenos Aires 
Roma 
Beirut 
Argel 
(Se ven 3)</t>
  </si>
  <si>
    <t>Una invasión alienígena quiere conquistar la Tierra. Ayúdales eligiendo la ciudad más habitada de las siguientes opciones:
[TABLA]</t>
  </si>
  <si>
    <t>tabla</t>
  </si>
  <si>
    <t>Single Choice</t>
  </si>
  <si>
    <t>Q1=List=Lima, Los Ángeles, Berlín
Q2=List=Buenos Aires, Roma, Beirut, Argel
Q3=List=Buenos Aires, Roma, Beirut, Argel</t>
  </si>
  <si>
    <t>A1={{Q1}}*
A2={{Q2}}
A3={{Q3}}</t>
  </si>
  <si>
    <t>{
    "id": "M6-NyO-2a-A-1",
    "stimulus": "&lt;p&gt;Una invasión alienígena quiere conquistar la Tierra empezando por una ciudad con mucha población. Ayúdales eligiendo de entre las siguientes opciones la ciudad más habitada.&lt;/p&gt;&lt;table style=\"width: 100%;\"&gt;&lt;tbody&gt;&lt;tr&gt;&lt;td style=\"width: 50%; text-align: center; background-color: #C77CB7;\"&gt;&lt;strong&gt;&lt;span style=\"color: rgb(255, 255, 255);\"&gt;Ciudad&lt;/span&gt;&lt;/strong&gt;&lt;/td&gt;&lt;td style=\"width: 50%; text-align: center; background-color: #C77CB7;\"&gt;&lt;strong&gt;&lt;span style=\"color: rgb(255, 255, 255);\"&gt;Población&lt;/span&gt;&lt;/strong&gt;&lt;/td&gt;&lt;/tr&gt;&lt;tr&gt;&lt;td style=\"width: 50%; text-align: center;\"&gt;Argel&lt;/td&gt;&lt;td style=\"width: 50%; text-align: center;\"&gt;2 072 993&lt;/td&gt;&lt;/tr&gt;&lt;tr&gt;&lt;td style=\"width: 50%; text-align: center;\"&gt;Beirut&lt;/td&gt;&lt;td style=\"width: 50%; text-align: center;\"&gt;2 100 000&lt;/td&gt;&lt;/tr&gt;&lt;tr&gt;&lt;td style=\"width: 50%; text-align: center;\"&gt;Berlín&lt;/td&gt;&lt;td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Ángeles&lt;/td&gt;&lt;td style=\"width: 50%; text-align: center;\"&gt;4 085 014&lt;/td&gt;&lt;/tr&gt;&lt;tr&gt;&lt;td style=\"width: 50%; text-align: center;\"&gt;Roma&lt;/td&gt;&lt;td style=\"width: 50%; text-align: center;\"&gt;2 550 982&lt;/td&gt;&lt;/tr&gt;&lt;/tbody&gt;&lt;/table&gt;",
    "hint": "&lt;p&gt;Para comparar números, hay que compararlos cifra a cifra empezando por la izquierda.&lt;/p&gt;",
    "feedback": "&lt;p&gt;Para comparar números, hay que compararlos cifra a cifra empezando por la izquierda.&lt;/p&gt;",
    "seed": {
        "parameters": [
            {
                "name": "Q1",
                "label": null,
                "list": [
                    "Lima",
                    "Los Ángeles",
                    "Berlín"
                ]
            },
            {
                "name": "Q2",
                "label": null,
                "list": [
                    "Buenos Aires",
                    "Roma",
                    "Beirut",
                    "Argel"
                ]
            },
            {
                "name": "Q3",
                "label": null,
                "list": [
                    "Buenos Aires",
                    "Roma",
                    "Beirut",
                    "Argel"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</si>
  <si>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Las audiencias de tres partidos de fútbol han sido de {{Q1}}, {{Q2}} y {{Q3}} espectadores. Escríbelas de menor a mayor.</t>
  </si>
  <si>
    <t>{{A1}} &lt; {{A2}} &lt; {{A3}}</t>
  </si>
  <si>
    <t>Cloze math</t>
  </si>
  <si>
    <t>Q1-Q3= Min= 5000000; Max = 10000000; Step=1</t>
  </si>
  <si>
    <t>A1=math.min({{Q1}},{{Q2}},{{Q3}})
A2={{Q1}}+{{Q2}}+{{Q3}}-math.max({{Q1}},{{Q2}},{{Q3}})-math.min({{Q1}},{{Q2}},{{Q3}})
A3=math.max({{Q1}},{{Q2}},{{Q3}})</t>
  </si>
  <si>
    <t>{"id":"M6-NyO-2a-A-2","stimulus":"&lt;p&gt;Las audiencias de tres partidos de fútbol han sido de {{Q1}}, {{Q2}} y {{Q3}} espectadores. Escríbelas de menor a mayor.&lt;/p&gt;","template":"&lt;div style=\"display:flex; justify-content:center;\"&gt;&lt;p&gt;{{response}} &lt; {{response}} &lt; {{response}}&lt;/p&gt;&lt;/div&gt;","hint":"&lt;p&gt;Para comparar números, hay que compararlos cifra a cifra empezando por la izquierda.&lt;/p&gt;","feedback":"&lt;p&gt;Para comparar números, hay que compararlos cifra a cifra empezando por la izqui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t>
  </si>
  <si>
    <t>Almudena y Emilia quieren irse de vacaciones a cualquiera de estas cuatro ciudades. Como prefieren ir a la que tenga menos habitantes, ayúdalas ordenando las opciones de menor a mayor población.
Ciudad costera: {{Q1}} habitantes
Ciudad de montaña: {{Q2}} habitantes
Ciudad con río: {{Q3}} habitantes
Ciudad en un valle: {{Q4}} habitantes</t>
  </si>
  <si>
    <t>Se van a repartir ayudas para fomentar el crecimiento demográfico de algunas zonas del mundo en función de donde haya menos habitantes. ¿Qué ciudad recibirá más ayudas?
[TABLA]</t>
  </si>
  <si>
    <t>Order list
*:order="asc"</t>
  </si>
  <si>
    <t xml:space="preserve">Q1-Q4= Min=5000000; Max=15000000; Step=1 </t>
  </si>
  <si>
    <t>{"id":"M6-NyO-2a-A-3","stimulus":"&lt;p&gt;Almudena y Emilia quieren irse de vacaciones a cualquiera de estas cuatro ciudades. Como prefieren ir a la que tenga menos habitantes, ayúdalas arrastrando las opciones para ordenarlas de menor a mayor población. Hazlo de arriba a abajo.&lt;/p&gt;","hint":"&lt;p&gt;Para comparar números, hay que compararlos cifra a cifra empezando por la izquierda.&lt;/p&gt;","feedback":"&lt;p&gt;Para comparar números, hay que compararlos cifra a cifra empezando por la izquierda.&lt;/p&gt;","seed":{"parameters":[{"name":"Q1","label":null,"min":5000000,"max":15000000,"step":1},{"name":"Q2","label":null,"min":5000000,"max":15000000,"step":1},{"name":"Q3","label":null,"min":5000000,"max":15000000,"step":1},{"name":"Q4","label":null,"min":5000000,"max":15000000,"step":1}],"calculated":[{"name":"A1","label":"Ciudad costera: {{Q1}} habitantes","function":"{{Q1}}"},{"name":"A2","label":"Ciudad de montaña: {{Q2}} habitantes","function":"{{Q2}}"},{"name":"A3","label":"Ciudad con río: {{Q3}} habitantes","function":"{{Q3}}"},{"name":"A4","label":"Ciudad en un valle: {{Q4}} habitantes","function":"{{Q4}}"}],"uniques":true},"algorithm":{"name":"orderNumbers","params":{"order":"asc"}}}</t>
  </si>
  <si>
    <t>M6-NyO-2b</t>
  </si>
  <si>
    <t>Compara números naturales en la recta numérica</t>
  </si>
  <si>
    <t>Sitúa estos números en la recta numérica para comprobar cuál es mayor.
"min": 1000, "divisions": 31, "distance": 1, "numbers": 2, "frequency": 5</t>
  </si>
  <si>
    <t>{"id":"M6-NyO-2b-I-1","stimulus":"&lt;p&gt;Sitúa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izquierda.&lt;/p&gt;","algorithm":{"name":"numberline","params":{"min":1000,"divisions":31,"distance":1,"numbers":2,"frequency":5}}}</t>
  </si>
  <si>
    <t>Sitúa estos números en la recta numérica para comprobar cuál es mayor.
"min": 1125, "divisions": 31, "distance": 1, "numbers": 2, "frequency": 5</t>
  </si>
  <si>
    <t>{"id":"M6-NyO-2b-I-2","stimulus":"&lt;p&gt;Sitúa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izquierda.&lt;/p&gt;","algorithm":{"name":"numberline","params":{"min":1125,"divisions":31,"distance":1,"numbers":2,"frequency":5}}}</t>
  </si>
  <si>
    <t>Sitúa estos números en la recta numérica para comprobar cuál es mayor.
"min": 1250, "divisions": 31, "distance": 1, "numbers": 2, "frequency": 5</t>
  </si>
  <si>
    <t>{"id":"M6-NyO-2b-I-3","stimulus":"&lt;p&gt;Sitúa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izquierda.&lt;/p&gt;","algorithm":{"name":"numberline","params":{"min":1250,"divisions":31,"distance":1,"numbers":2,"frequency":5}}}</t>
  </si>
  <si>
    <t>Sitúa estos números en la recta numérica para comprobar cuál es mayor.
"min": 1375, "divisions": 31, "distance": 1, "numbers": 2, "frequency": 5</t>
  </si>
  <si>
    <t>{"id":"M6-NyO-2b-I-4","stimulus":"&lt;p&gt;Sitúa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izquierda.&lt;/p&gt;","algorithm":{"name":"numberline","params":{"min":1375,"divisions":31,"distance":1,"numbers":2,"frequency":5}}}</t>
  </si>
  <si>
    <t>Sitúa estos números en la recta numérica para comprobar cuál es mayor.
"min": 1500, "divisions": 31, "distance": 1, "numbers": 2, "frequency": 5</t>
  </si>
  <si>
    <t>{"id":"M6-NyO-2b-I-5","stimulus":"&lt;p&gt;Sitúa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izquierda.&lt;/p&gt;","algorithm":{"name":"numberline","params":{"min":1500,"divisions":31,"distance":1,"numbers":2,"frequency":5}}}</t>
  </si>
  <si>
    <t>&lt;p&gt;Sitúa estos números en la recta numérica para comprobar cuál es mayor que el otro.&lt;/p&gt;
"min": 1725, "divisions": 31, "distance": 1, "numbers": 2, "frequency": 5</t>
  </si>
  <si>
    <t>{"id":"M6-NyO-2b-I-6","stimulus":"&lt;p&gt;Sitúa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izquierda.&lt;/p&gt;","algorithm":{"name":"numberline","params":{"min":1725,"divisions":31,"distance":1,"numbers":2,"frequency":5}}}</t>
  </si>
  <si>
    <t>M6-NyO-3a</t>
  </si>
  <si>
    <t>Descompone números naturales interpretando el valor de posición de cada una de sus cifras</t>
  </si>
  <si>
    <t>Arrastra las cifras del número &lt;span class=\"no-break\"&gt;{{Q1}}{{Q2}}{{Q3}} {{Q4}}{{Q5}}{{Q6}} {{Q7}}{{Q8}}{{Q9}}&lt;/span&gt; a las casillas correspondientes para descomponerlo.</t>
  </si>
  <si>
    <t>Table= 2x9
0,0= CMM,#1ABC9C,#FFFFFF,bold
0,1= DMM,#1ABC9C,#FFFFFF,bold
0,2= UMM,#1ABC9C,#FFFFFF,bold
0,3= CM,#1ABC9C,#FFFFFF,bold
0,4= DM,#1ABC9C,#FFFFFF,bold
0,5= UM,#1ABC9C,#FFFFFF,bold
0,6= C,#1ABC9C,#FFFFFF,bold
0,7= D,#1ABC9C,#FFFFFF,bold
0,8= U,#1ABC9C,#FFFFFF,bold
1,0= {{A1}}
1,1= {{A2}}
1,2= {{A3}}
1,3= {{A4}}
1,4= {{A5}}
1,5= {{A6}}
1,6= {{A7}}
1,7= {{A8}}
1,8= {{A9}}</t>
  </si>
  <si>
    <t>Arrastra las siguientes unidades a la casilla de la tabla correspondiente para descomponer el siguiente número: 421 503 780.</t>
  </si>
  <si>
    <t>Drag and drop</t>
  </si>
  <si>
    <t>Q1= Min = 1; Max = 9; Step = 1
Q2-Q9= Min = 0 ; Max = 9; Step = 1</t>
  </si>
  <si>
    <t>A1={{Q1}}
A2={{Q2}}
A3={{Q3}}
A4={{Q4}}
A5={{Q5}}
A6={{Q6}}
A7={{Q7}}
A8={{Q8}}
A9={{Q9}}</t>
  </si>
  <si>
    <t>La cifra que se encuentra más a la izquierda es la de las centenas de millón.</t>
  </si>
  <si>
    <t>La cifra que se encuentra más a la izquierda es la de las centenas de millón. A continuación están las decenas de millón, las unidades de millón, las centenas de millar y, así, sucesivamente.</t>
  </si>
  <si>
    <t>{"id":"M6-NyO-3a-I-1","stimulus":"&lt;p&gt;Arrastra las cifras del número &lt;span class=\"no-break\"&gt;{{Q1}}{{Q2}}{{Q3}} {{Q4}}{{Q5}}{{Q6}} {{Q7}}{{Q8}}{{Q9}}&lt;/span&gt; a las casillas correspondientes para descomponerlo.&lt;/p&gt;","template":"&lt;table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center;\"&gt;{{response}}&lt;/td&gt;&lt;/tr&gt;&lt;/tbody&gt;&lt;/table&gt;","hint":"&lt;p&gt;La cifra que se encuentra más a la izquierda es la de las centenas de millón.&lt;/p&gt;","feedback":"&lt;p&gt;La cifra que se encuentra más a la izquierda es la de las centenas de millón. A continuación están las decenas de millón, las unidades de millón, las centenas de millar y, así, sucesivame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t>
  </si>
  <si>
    <t>Determina si las siguientes descomposiciones por unidades son correctas o no.</t>
  </si>
  <si>
    <t>Determina si las siguientes descomposiciones por unidades son correctas o incorrectas.
11 111 111 = 1 × 10 000 000 + 1 × 1 000 000 + 1 × 100 000 + 1 × 10 000 + 1 × 1000 + 1 × 100 + 1 × 10 + 1
[Correcto*/Incorrecto]
22 222 222 = 2 × 100 000 000 + 2 × 10 000 000 + 2 × 1 000 000 + 2 × 100 000 + 2 × 10 000 + 2 × 1000 + 2 × 100 + 2 × 10 + 2
[Correcto*/Incorrecto]
33 333 333  = 3 × 10 000 000 + 3 × 1 000 000 + 8 × 100 000 + 3 × 10 000 + 3 × 1000 + 3 × 100 + 3 × 10 + 3
[Correcto/Incorrecto*]
44 444 444 = 4 × 10 000 000 + 4 × 1 000 000 + 4 × 100 000 + 8 × 10 000 + 4 × 1000 + 4 × 100 + 4 × 10 + 4
[Correcto/Incorrecto*]</t>
  </si>
  <si>
    <t>True or false
*: countCorrect= 1
*: countIncorrect= 2
*:options= "Correcto", "Incorrecto"</t>
  </si>
  <si>
    <t xml:space="preserve">
Q1-Q9=Min = 1; Max=9; Step =1</t>
  </si>
  <si>
    <t>A1={{Q1}} {{Q2}}{{Q3}}{{Q4}} {{Q5}}{{Q6}}{{Q7}} = {{Q1}} × 1 000 000 + {{Q2}} × 100 000 + {{Q3}} × 10 000 + {{Q4}} × 1 000 + {{Q5}} × 100 + {{Q6}} × 10 + {{Q7}}*
A2={{Q9}} {{Q4}}{{Q2}}{{Q1}} {{Q7}}{{Q9}}{{Q8}} = {{Q9}} × 1 000 000 + {{Q4}} × 100 000 + {{Q2}} × 10 000 + {{Q1}} × 1 000 + {{Q7}} × 100 + {{Q9}} × 10 + {{Q8}}*
A3={{Q1}} {{Q2}}{{Q5}}{{Q6}} {{Q3}}{{Q8}}{{Q4}} = {{Q1}} × 1 000 000 + {{Q9}} × 100 000 + {{Q5}} × 10 000 + {{Q6}} × 1 000 + {{Q3}} × 100 + {{Q8}} × 10 + {{Q4}} | La cifra de las centenas de millar es {{Q2}} y no {{Q9}}.
A4={{Q2}} {{Q8}}{{Q6}}{{Q7}} {{Q7}}{{Q4}}{{Q1}} = {{Q2}} × 1 000 000 + {{Q8}} × 100 000 + {{Q6}} × 10 000 + {{Q5}} × 1 000 + {{Q7}} × 100 + {{Q4}} × 10 + {{Q1}} | La cifra de las unidades de millar es {{Q7}} y no {{Q5}}.
A5={{Q4}} {{Q9}}{{Q2}}{{Q6}} {{Q9}}{{Q3}}{{Q5}} = {{Q4}} × 1 000 000 + {{Q9}} × 100 000 + {{Q1}} × 10 000 + {{Q6}} × 1 000 + {{Q9}} × 100 + {{Q3}} × 10 + {{Q5}} | La cifra de las decenas de millar es {{Q2}} y no {{Q1}}.</t>
  </si>
  <si>
    <t>La cifra que está más a la izquierda es la de las unidades de millón.</t>
  </si>
  <si>
    <t>La cifra que está más a la izquierda es la de las unidades de millón. A continuación están las centenas de millar, las decenas de millar, las unidades de millar y, así, sucesivamente.</t>
  </si>
  <si>
    <t>{"id":"M6-NyO-3a-E-1","stimulus":"&lt;p&gt;Determina si las siguientes descomposiciones por unidades son correctas o no.&lt;/p&gt;","feedback":"&lt;p&gt;La cifra que está más a la izquierda es la de las unidades de millón. A continuación están las centenas de millar, las decenas de millar, las unidades de millar y, así, sucesivamente.&lt;/p&gt;","hint":"&lt;p&gt;La cifra que está más a la izquierda es la de las unidades de millón.&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{{Q4}}","incorrect":true,"feedback":"La cifra de las centenas de millar es {{Q2}} y no {{Q9}}."},{"name":"A4","label":"{{Q2}} {{Q8}}{{Q6}}{{Q7}} {{Q7}}{{Q4}}{{Q1}} = {{Q2}} × 1 000 000 + {{Q8}} × 100 000 + {{Q6}} × &lt;span class=\"no-break\"&gt;10 000&lt;/span&gt; + {{Q5}} × &lt;span class=\"no-break\"&gt;1 000&lt;/span&gt; + {{Q7}} × 100 + {{Q4}} × 10 + {{Q1}}","incorrect":true,"feedback":"La cifra de las unidades de millar es {{Q7}} y no {{Q5}}."},{"name":"A5","label":"{{Q4}} {{Q9}}{{Q2}}{{Q6}} {{Q9}}{{Q3}}{{Q5}} = {{Q4}} × 1 000 000 + {{Q9}} × 100 000 + {{Q1}} × &lt;span class=\"no-break\"&gt;10 000&lt;/span&gt; + {{Q6}} × &lt;span class=\"no-break\"&gt;1 000&lt;/span&gt; + {{Q9}} × 100 + {{Q3}} × 10 + {{Q5}}","incorrect":true,"feedback":"La cifra de las decenas de millar es {{Q2}} y no {{Q1}}."}],"uniques":true},"algorithm":{"name":"trueFalse","template":"Choice matrix – inline","params":{"countCorrect":1,"countIncorrect":2,"showCheckIcon":false,"options":["Correcto","Incorrecto"]}}}</t>
  </si>
  <si>
    <t>Eneko tiene {{T1}} pelos en la cabeza. Descompón esta cantidad de la siguiente manera:
{{T1}} = 1 × 100 000 + {{Q2}} × ...</t>
  </si>
  <si>
    <t>{{T1}} = {{A1}}</t>
  </si>
  <si>
    <t>No</t>
  </si>
  <si>
    <t xml:space="preserve">Q1-Q4= Min = 1; Max = 9; Step = 1
</t>
  </si>
  <si>
    <t>T1= 100000+{{Q2}}*10000+{{Q3}}*1000+{{Q4}}*100
A1 = 1 \times 100000 + {{Q2}} \times 10000 + {{Q3}} \times 1000 + {{Q4}} \times 100</t>
  </si>
  <si>
    <t>Para descomponer un número, hay que separar sus cifras y multiplicarlas por la unidad seguida de ceros.</t>
  </si>
  <si>
    <t>{"id":"M6-NyO-3a-A-1","stimulus":"&lt;p&gt;Eneko tiene {{T1}} pelos en la cabeza. Descompón esta cantidad de la siguiente manera:&lt;/p&gt;&lt;p style=\"text-align:center;\"&gt;{{T1}} = 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t>
  </si>
  <si>
    <t>Sofía ha acumulado {{T1}} puntos en un videojuego. Descompón esta cantidad de la siguiente manera:
{{T1}} = {{Q1}} × 10 000 000 + {{Q2}} × ...</t>
  </si>
  <si>
    <t xml:space="preserve">Q1-Q5= Min = 1; Max = 9; Step = 1
</t>
  </si>
  <si>
    <t>T1 = {{Q1}}*10000000+{{Q2}}*100000+{{Q3}}*10000+{{Q4}}*100+{{Q5}}
A1 = {{Q1}} \times 10000000 + {{Q2}} \times 100000 + {{Q3}} \times 10000 + {{Q4}} \times 100 + {{Q5}}</t>
  </si>
  <si>
    <t>{"id":"M6-NyO-3a-A-2","stimulus":"&lt;p&gt;Sofía ha acumulado {{T1}} puntos en un videojuego. Descompón esta cantidad de la siguiente manera:&lt;/p&gt;&lt;p style=\"text-align:center;\"&gt;{{T1}} = {{Q1}} × 10 000 000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t>
  </si>
  <si>
    <t>Uno de los vídeos más vistos de un canal de cocina tiene {{T1}} reproducciones. Descompón esta cantidad de la siguiente manera:
{{T1}} = {{Q1}} × 100 000 + {{Q2}} × ...</t>
  </si>
  <si>
    <t>T1= {{Q1}}*100000+{{Q2}}*1000+{{Q3}}*100+{{Q4}}*10+{{Q5}}
A1 = {{Q1}} \times 100000 + {{Q2}} \times 1000 + {{Q3}} \times 100 + {{Q4}} \times 10 + {{Q5}}</t>
  </si>
  <si>
    <t>{"id":"M6-NyO-3a-A-3","stimulus":"&lt;p&gt;Uno de los vídeos más vistos de un canal de cocina tiene {{T1}} reproducciones. Descompón esta cantidad de la siguiente manera:&lt;/p&gt;&lt;p style=\"text-align:center;\"&gt;{{T1}} = {{Q1}}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t>
  </si>
  <si>
    <t>M6-NyO-3b</t>
  </si>
  <si>
    <t>Compone números naturales interpretando el valor de posición de cada una de sus cifras</t>
  </si>
  <si>
    <t>Indica cuáles de estas igualdades son correctas o no.
{{Q1}} × 100 000 + {{Q2}} × 1 000 + {{Q3}} × 100 + {{Q4}} = {{T1}}*
{{Q8}} × 1 000 000 + {{Q1}} × 10 000 + {{Q7}} × 100 + {{Q2}} × 10 = {{T2}}*
{{Q3}} × 10 000 + {{Q6}} × 1 000 + {{Q5}} × 10 + {{Q9}} = {{T3}}*
{{Q5}} × 10 000 000 + {{Q7}} × 10 000 + {{Q9}} × 1 000 + {{Q3}} × 100 = {{T4}}
{{Q4}} × 10 000 + {{Q8}} × 100 + {{Q2}} × 10 + {{Q6}} = {{T5}}
{{Q1}} × 1 000 000 + {{Q4}} × 100 000 + {{Q7}} × 10 000 + {{Q2}} × 10 = {{T6}}
Se ven 3, 2 correctas</t>
  </si>
  <si>
    <t>True or False</t>
  </si>
  <si>
    <t>Q1-Q8= Min = 1; Max = 9; Step = 1</t>
  </si>
  <si>
    <t>T1 = {{Q1}}*100000 + {{Q2}}*1000 + {{Q3}}*100 + {{Q4}}
T2 = {{Q8}}*1000000 + {{Q1}}*10000 + {{Q7}}*100 + {{Q2}}*10
T3 = {{Q3}}*10000 + {{Q6}}*1000 + {{Q5}}*10 + {{Q9}}
T4 = {{Q5}}*10000000 + {{Q7}}*1000000 + {{Q9}}*1000 + {{Q3}}*100
T5 = {{Q4}}*1000 + {{Q8}}*100 + {{Q2}}*10 + {{Q6}}
T6 = {{Q1}}*1000000 + {{Q4}}*100000 + {{Q7}}*10000 + {{Q2}}*100</t>
  </si>
  <si>
    <t>Para componer un número solo hay que multiplicar y sumar.</t>
  </si>
  <si>
    <t>Para componer un número solo hay que multiplicar y sumar.
A4 =El número de esta descomposición es {{T7}}.
A5=El número de esta descomposición es {{T8}}.
A6=El número de esta descomposición es {{T9}}.</t>
  </si>
  <si>
    <t>T7 = {{Q5}}*10000000 + {{Q7}}*10000 + {{Q9}}*1000 + {{Q3}}*100
T8 = {{Q4}}*10000 + {{Q8}}*100 + {{Q2}}*10 + {{Q6}}
T9 = {{Q1}}*1000000 + {{Q4}}*100000 + {{Q7}}*10000 + {{Q2}}*10</t>
  </si>
  <si>
    <t>{"id":"M6-NyO-3b-I-1","stimulus":"&lt;p&gt;Indica cuáles de estas igualdades son correctas o no.&lt;/p&gt;","feedback":"&lt;p&gt;Para componer un número solo hay que multiplicar y sumar.&lt;/p&gt;","hint":"&lt;p&gt;Para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{{T4}}","incorrect":true,"feedback":"El número de esta descomposición es {{T7}}."},{"name":"A5","label":"{{Q4}} × 10 000 + {{Q8}} × 100 + {{Q2}} × 10 + {{Q6}} = {{T5}}","incorrect":true,"feedback":"El número de esta descomposición es {{T8}}."},{"name":"A6","label":"{{Q1}} × 1 000 000 + {{Q4}} × 100 000 + {{Q7}} × 10 000 + {{Q2}} × 10 = {{T6}}","incorrect":true,"feedback":"El número de esta descomposición es {{T9}}."}],"uniques":true},"algorithm":{"name":"trueFalse","template":"Choice matrix – inline","params":{"countCorrect":2,"countIncorrect":1,"showCheckIcon":false,"options":["Correcto","Incorrecto"]}}}</t>
  </si>
  <si>
    <t xml:space="preserve">Compón el siguiente número. </t>
  </si>
  <si>
    <t>{{Q1}} × 10 000 000 + {{Q2}} × 10 000 + {{Q3}} × 1 000 + {{Q4}} × 100 + {{Q5}} = {{A1}}</t>
  </si>
  <si>
    <t>A1= {{Q1}}*10000000+{{Q2}}*10000+{{Q3}}*1000+{{Q4}}*100+{{Q5}}</t>
  </si>
  <si>
    <t>{"id":"M6-NyO-3b-E-1","stimulus":"&lt;p&gt;Compón el siguiente número.&lt;/p&gt;","template":"&lt;p style=\"text-align:center;\"&gt;{{Q1}} × 10 000 000 + {{Q2}} × 10 000 + {{Q3}} × 1 000 + {{Q4}} × 100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t>
  </si>
  <si>
    <t>{{Q1}} × 1 000 000 + {{Q2}} × 100 000 + {{Q3}} × 10 000 + {{Q4}} × 10 + {{Q5}} = {{A1}}</t>
  </si>
  <si>
    <t>A1= {{Q1}}*1000000+{{Q2}}*100000+{{Q3}}*10000+{{Q4}}*10+{{Q5}}</t>
  </si>
  <si>
    <t>{"id":"M6-NyO-3b-E-2","stimulus":"&lt;p&gt;Compón el siguiente número.&lt;/p&gt;","template":"&lt;p style=\"text-align:center;\"&gt;{{Q1}} × 1 000 000 + {{Q2}} × 100 000 + {{Q3}} × 10 000 + {{Q4}} × 10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t>
  </si>
  <si>
    <t>{{Q1}} × 1 000 000 + {{Q2}} × 100 000 + {{Q3}} × 10 000 + {{Q4}} × 100 + {{Q5}} × 10 = {{A1}}</t>
  </si>
  <si>
    <t>A1= {{Q1}}*1000000+{{Q2}}*100000+{{Q3}}*10000+{{Q4}}*100+{{Q5}}*10</t>
  </si>
  <si>
    <t>{"id":"M6-NyO-3b-E-3","stimulus":"&lt;p&gt;Compón el siguiente número.&lt;/p&gt;","template":"&lt;p style=\"text-align:center;\"&gt;{{Q1}} × 1 000 000 + {{Q2}} × 100 000 + {{Q3}} × 10 000 + {{Q4}} × 100 + {{Q5}} × 10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t>
  </si>
  <si>
    <t>Una agencia espacial ha enviado una sonda para contactar con vida extraterrestre. Esta ya lleva recorridos {{Q1}} × 1 000 000 + {{Q2}} × 100 000 + {{Q3}} × 10 000 + {{Q4}} × 1 000 + {{Q5}} × 100 + {{Q6}} × 10 + {{Q7}} km. Escribe esta cantidad como un número natural.</t>
  </si>
  <si>
    <t>La sonda ha recorrido {{A1}} km.</t>
  </si>
  <si>
    <t>La NASA ha enviado tres sondas para contactar con vida extraterrestre. La primera ha alcanzado los 2 × 100 000 + 3 × 10 000 + 4 × 1000 + 5 × 100 km; la segunda los 6 × 1 000 000 + 7 × 10 000 + 8 × 1000 + 3 × 100 + 5 × 10 km y la tercera los 5 × 1 000 000 + 4 × 100 000 + 7 × 10 000 + 8 × 1000 + 2 × 100 + 1 × 10 + 2 km. ¿Cuál de las tres sondas ha llegado más lejos? Escribe el número natural.
La sonda que alcanzó mayor distancia recorrió 5 478 212 kilómetros.</t>
  </si>
  <si>
    <t xml:space="preserve">
Q1-Q7=Min = 1; Max=9; Step =1</t>
  </si>
  <si>
    <t>A1 = {{Q1}}*1000000+{{Q2}}*100000+{{Q3}}*10000+{{Q4}}*1000+{{Q5}}*100+{{Q6}}*10+{{Q7}}</t>
  </si>
  <si>
    <t>&lt;p&gt;Para componer un número solo hay que multiplicar y sumar.&lt;/p&gt;</t>
  </si>
  <si>
    <t>{"id":"M6-NyO-3b-A-1","stimulus":"&lt;p&gt;Una agencia espacial ha enviado una sonda para contactar con vida extraterrestre. Esta ya lleva recorridos {{Q1}} × &lt;span class=\"no-break\"&gt;1 000 000&lt;/span&gt; + {{Q2}} × &lt;span class=\"no-break\"&gt;100 000&lt;/span&gt; + {{Q3}} × &lt;span class=\"no-break\"&gt;10 000&lt;/span&gt; + {{Q4}} × &lt;span class=\"no-break\"&gt;1 000&lt;/span&gt; + {{Q5}} × 100 + {{Q6}} × 10 + {{Q7}} km. Escribe esta cantidad como un número natural.&lt;/p&gt;","template":"&lt;p&gt;La sonda ha recorrido {{response}} km.&lt;/p&gt;","hint":"&lt;p&gt;Para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</si>
  <si>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agencia de publicidad tiene almacenados {{Q1}} × 1 000 000 + {{Q2}} × 100 000 + {{Q3}} × 10 000 + {{Q4}} × 1 000 + {{Q5}} × 100 + {{Q6}} × 10 + {{Q7}} negativos de fotografías. Escribe esta cantidad como un número natural.</t>
  </si>
  <si>
    <t>Hay {{A1}} negativos en la agenci.</t>
  </si>
  <si>
    <t>La agencia Magnum guarda todos los negativos del trabajo de sus fotógrafos desde que se fundó en 1947. En las oficinas de París hay 2 × 100 000 + 4 × 10 000 + 3 × 1000 + 6 × 100 negativos; en las de Nueva York, 3 × 1 000 000 + 8 × 10 000 + 7 × 1000 + 2 × 100 + 5 × 10; y en las de Londres 6 × 1 000 000 + 5 × 100 000 + 8 × 10 000 + 1 × 1000 + 4 × 100 + 7 × 10 + 2. ¿Cuántos negativos hay en la ciudad en la que más se guardan? Escribe el número natural.
Hay ... negativos en la oficina donde más se guardan.</t>
  </si>
  <si>
    <t>{"id":"M6-NyO-3b-A-2","stimulus":"&lt;p&gt;Una agencia de publicidad tiene almacenados {{Q1}} × &lt;span class=\"no-break\"&gt;1 000 000&lt;/span&gt; + {{Q2}} × &lt;span class=\"no-break\"&gt;100 000&lt;/span&gt; + {{Q3}} × &lt;span class=\"no-break\"&gt;10 000&lt;/span&gt; + {{Q4}} × &lt;span class=\"no-break\"&gt;1 000&lt;/span&gt; + {{Q5}} × 100 + {{Q6}} × 10 + {{Q7}} negativos de fotografías. Escribe esta cantidad como un número natural.&lt;/p&gt;","template":"&lt;p&gt;Hay {{response}} negativos en la agencia.&lt;/p&gt;","hint":"&lt;p&gt;Para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</si>
  <si>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Una organización ecologista que trabaja desde hace años en la reforestación de la selva amazónica lleva ya plantados {{Q1}} × 1 000 000 + {{Q2}} × 100 000 + {{Q3}} × 10 000 + {{Q4}} × 1 000 + {{Q5}} × 100 + {{Q6}} × 10 + {{Q7}} árboles. Escribe esta cantidad como un número natural.</t>
  </si>
  <si>
    <t>Ha plantado {{A1}} árboles.</t>
  </si>
  <si>
    <t>Una organización ecologista trabaja desde hace años en la reforestación de tres áreas de la selva amazónica. Para medir el éxito de sus esfuerzos, están calculando el número de nuevos árboles adultos en cada zona. En la primera hay 1 × 100 000 + 4 × 10 000 + 2 × 1000 + 6 × 100 árboles; en la segunda, 2 × 1 000 000 + 5 × 10 000 + 3 × 1000 + 1 × 100 + 8 × 10; y en la tercera zona, 6 × 1 000 000 + 8 × 100 000 + 7 × 10 000 + 7 × 1000 + 4 × 100 + 3 × 10 + 1. ¿Cuántos árboles hay en la zona que ha experimentado una reforestación más exitosa? Escribe el número natural.
La zona que mejor se ha recuperado tiene ... nuevos árboles.</t>
  </si>
  <si>
    <t>{"id":"M6-NyO-3b-A-3","stimulus":"&lt;p&gt;Una organización ecologista que trabaja desde hace años en la reforestación de la selva amazónica lleva ya plantados {{Q1}} × &lt;span class=\"no-break\"&gt;1 000 000&lt;/span&gt; + {{Q2}} × &lt;span class=\"no-break\"&gt;100 000&lt;/span&gt; + {{Q3}} × &lt;span class=\"no-break\"&gt;10 000&lt;/span&gt; + {{Q4}} × &lt;span class=\"no-break\"&gt;1 000&lt;/span&gt; + {{Q5}} × 100 + {{Q6}} × 10 + {{Q7}} árboles. Escribe esta cantidad como un número natural.&lt;/p&gt;","template":"&lt;p&gt;Ha plantado {{response}} árboles.&lt;/p&gt;","hint":"&lt;p&gt;Para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t>
  </si>
  <si>
    <t>M6-NyO-4a</t>
  </si>
  <si>
    <t>Aproxima números naturales a múltiplos de la potencia de 10 más cercana</t>
  </si>
  <si>
    <t>Selecciona la unidad de millar más próxima a {{T1}}.</t>
  </si>
  <si>
    <t>Single Choice
*: countCorrect= 1
*: countIncorrect= 2</t>
  </si>
  <si>
    <t>Q1= Min = 3000; Max = 9000 ; Step = 1
Q2= Lista = 1, 2, 3, 4, 6, 7, 8, 9</t>
  </si>
  <si>
    <t>T1 = {{Q1}}*1000 + {{Q2}}*100
A1 = math.round({{T1}}/1000)*1000*
A2 = math.round({{T1}}/1000)*1000 + 1000
A3 = math.round({{T1}}/1000)*1000 - 1000
A4 = math.round({{T1}}/1000)*1000 + 2000
A5 = math.round({{T1}}/1000)*1000 - 2000
T2 = math.floor({{T1}}/1000)*1000
T3 = math.ceil({{T1}}/1000)*1000
T4 = {{T1}}-{{T2}}
T5 = {{T3}}-{{T1}}</t>
  </si>
  <si>
    <t>Para aproximar un número a las unidades de millar, hay que buscar entre qué dos unidades de millar se encuentra y elegir la más cercana.</t>
  </si>
  <si>
    <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t>
  </si>
  <si>
    <t>{"id":"M6-NyO-4a-I-1","stimulus":"&lt;p&gt;Selecciona la unidad de millar más próxima a {{T1}}.&lt;/p&gt;","hint":"&lt;p&gt;Para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</si>
  <si>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próxima a {{T1}}.</t>
  </si>
  <si>
    <t>Q1= Min = 1000; Max = 9000 ; Step = 1
Q2= Min = 1; Max = 9; Step = 1</t>
  </si>
  <si>
    <t>T1 = {{Q1}}*1000 + {{Q2}}*100
A1 = math.round({{T1}}/10000)*10000*
A2 = math.round({{T1}}/10000)*10000 + 10000
A3 = math.round({{T1}}/10000)*10000 - 10000
A4 = math.round({{T1}}/10000)*10000 + 20000
A5 = math.round({{T1}}/10000)*10000 - 20000
T2 = math.floor({{T1}}/10000)*10000
T3 = math.ceil({{T1}}/10000)*10000
T4 = {{T1}}-{{T2}}
T5 = {{T3}}-{{T1}}</t>
  </si>
  <si>
    <t>Para aproximar un número a las decenas de millar, hay que buscar entre qué dos decenas de millar se encuentra y elegir la más cercana.</t>
  </si>
  <si>
    <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{{A1}}.</t>
  </si>
  <si>
    <t>{"id":"M6-NyO-4a-I-2","stimulus":"&lt;p&gt;Selecciona la decena de millar más próxima a {{T1}}.&lt;/p&gt;","hint":"&lt;p&gt;Para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</si>
  <si>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Selecciona la centena de millar más próxima a {{T1}}.</t>
  </si>
  <si>
    <t>T1 = {{Q1}}*1000 + {{Q2}}*100
A1 = math.round({{T1}}/100000)*100000*
A2 = math.round({{T1}}/100000)*100000 + 100000
A3 = math.round({{T1}}/100000)*100000 - 100000
A4 = math.round({{T1}}/100000)*100000 + 200000
A5 = math.round({{T1}}/100000)*100000 - 200000
T2 = math.floor({{T1}}/100000)*100000
T3 = math.ceil({{T1}}/100000)*100000
T4 = {{T1}}-{{T2}}
T5 = {{T3}}-{{T1}}</t>
  </si>
  <si>
    <t>Para aproximar un número a las centenas de millar, hay que buscar entre qué dos centenas de millar se encuentra y elegir la más cercana.</t>
  </si>
  <si>
    <t>&lt;p&gt;Para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t>
  </si>
  <si>
    <t>{"id":"M6-NyO-4a-I-3","stimulus":"&lt;p&gt;Selecciona la centena de millar más próxima a {{T1}}.&lt;/p&gt;","hint":"&lt;p&gt;Para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t>
  </si>
  <si>
    <t>Escribe la unidad de millar más próxima.</t>
  </si>
  <si>
    <t>La unidad de millar más cercana a {{T1}} es {{A1}}.</t>
  </si>
  <si>
    <t>Q1= Min = 1000; Max = 9000 ; Step = 1
Q2= Lista = 1, 2, 3, 4, 6, 7, 8, 9</t>
  </si>
  <si>
    <t>T1 = {{Q1}}*1000 + {{Q2}}*100
A1 = math.round({{T1}}/1000)*1000
T2 = math.floor({{T1}}/1000)*1000
T3 = math.ceil({{T1}}/1000)*1000
T4 = {{T1}}-{{T2}}
T5 = {{T3}}-{{T1}}</t>
  </si>
  <si>
    <t>{"id":"M6-NyO-4a-E-1","stimulus":"&lt;p&gt;Escribe la unidad de millar más próxima.&lt;/p&gt;","template":"&lt;p&gt;La unidad de millar más cercana a {{T1}} es {{response}}.&lt;/p&gt;","hint":"&lt;p&gt;Para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</si>
  <si>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Escribe la decena de millar más próxima.</t>
  </si>
  <si>
    <t>La decena de millar más cercana a {{T1}} es {{A1}}.</t>
  </si>
  <si>
    <t>Q1= Min = 10000; Max = 90000 ; Step = 1
Q2= Min = 1; Max = 9; Step = 1</t>
  </si>
  <si>
    <t>T1 = {{Q1}}*1000 + {{Q2}}*100
A1 = math.round({{T1}}/10000)*10000
T2 = math.floor({{T1}}/10000)*10000
T3 = math.ceil({{T1}}/10000)*10000
T4 = {{T1}}-{{T2}}
T5 = {{T3}}-{{T1}}</t>
  </si>
  <si>
    <t>&lt;p&gt;Para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t>
  </si>
  <si>
    <t>{"id":"M6-NyO-4a-E-2","stimulus":"&lt;p&gt;Escribe la decena de millar más próxima.&lt;/p&gt;","template":"&lt;p&gt;La decena de millar más cercana a {{T1}} es {{response}}.&lt;/p&gt;","hint":"&lt;p&gt;Para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</si>
  <si>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Escribe la centena de millar más próxima.</t>
  </si>
  <si>
    <t>La centena de millar más cercana a {{T1}} es {{A1}}.</t>
  </si>
  <si>
    <t>Q1= Min = 10000; Max =90000 ; Step = 10
Q2= Min = 1; Max = 9; Step = 1</t>
  </si>
  <si>
    <t>T1 = {{Q1}}*1000 + {{Q2}}*100
A1 = math.round({{T1}}/100000)*100000
T2 = math.floor({{T1}}/100000)*100000
T3 = math.ceil({{T1}}/100000)*100000
T4 = {{T1}}-{{T2}}
T5 = {{T3}}-{{T1}}</t>
  </si>
  <si>
    <t>{"id":"M6-NyO-4a-E-3","stimulus":"&lt;p&gt;Escribe la centena de millar más próxima.&lt;/p&gt;","template":"&lt;p&gt;La centena de millar más cercana a {{T1}} es {{response}}.&lt;/p&gt;","hint":"&lt;p&gt;Para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</si>
  <si>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 xml:space="preserve">Una gasollinera ha vendido {{T1}} l de gasolina. Aproxima este número a las unidades de millar. </t>
  </si>
  <si>
    <t>Aproximadamente, la gasolinera ha vendido {{A1}} l de gasolina.</t>
  </si>
  <si>
    <t>Q1= Min = 10000; Max = 50000 ; Step = 1
Q2= Lista = 1, 2, 3, 4, 6, 7, 8, 9</t>
  </si>
  <si>
    <r>
      <rPr>
        <rFont val="Calibri"/>
        <color theme="1"/>
        <sz val="12.0"/>
      </rPr>
      <t>&lt;p&gt;Para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t>
    </r>
    <r>
      <rPr>
        <rFont val="Calibri"/>
        <color theme="1"/>
        <sz val="12.0"/>
      </rPr>
      <t xml:space="preserve"> </t>
    </r>
    <r>
      <rPr>
        <rFont val="Calibri"/>
        <color theme="1"/>
        <sz val="12.0"/>
      </rPr>
      <t>{{A1}}.&lt;/p&gt;</t>
    </r>
  </si>
  <si>
    <t>{"id":"M6-NyO-4a-A-1","stimulus":"&lt;p&gt;Una gasollinera ha vendido {{T1}} l de gasolina. Aproxima este número a las unidades de millar.&lt;/p&gt;","template":"&lt;p&gt;Aproximadamente, la gasolinera ha vendido {{response}} l de gasolina.&lt;/p&gt;","hint":"&lt;p&gt;Para aproximar un número a las unidades de millar, hay que buscar entre qué dos unidades de millar se encuentra y elegir la más cercana.&lt;/p&gt;","feedback":"&lt;p&gt;Para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t>
  </si>
  <si>
    <t>En una ciudad viven {{T1}} personas. Aproxima este número a las decenas de millar.</t>
  </si>
  <si>
    <t>Aproximadamente, en la ciudad viven {{A1}} personas.</t>
  </si>
  <si>
    <t>Q1= Min = 10000; Max = 50000 ; Step = 1
Q2= Min = 1; Max = 9; Step = 1</t>
  </si>
  <si>
    <t>&lt;p&gt;Para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t>
  </si>
  <si>
    <t>{"id":"M6-NyO-4a-A-2","stimulus":"&lt;p&gt;En una ciudad viven {{T1}} personas. Aproxima este número a las decenas de millar.&lt;/p&gt;","template":"&lt;p&gt;Aproximadamente, en la ciudad viven {{response}} personas.&lt;/p&gt;","hint":"&lt;p&gt;Para aproximar un número a las decenas de millar, hay que buscar entre qué dos decenas de millar se encuentra y elegir la más cercana.&lt;/p&gt;","feedback":"&lt;p&gt;Para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t>
  </si>
  <si>
    <t>Un grupo de música ha vendido {{T1}} entradas durante su gira. Aproxima esta cantidad a las centenas de millar.</t>
  </si>
  <si>
    <t>Aproximadamente, han vendido {{A1}} entradas.</t>
  </si>
  <si>
    <t>Para aproximar las entradas vendidas a las centenas de millar, busca entre qué dos centenas de millar se encuentra. En este caso, entre {{T2}} y {{T3}}.&lt;br/&gt;A continuación, comprueba a qué centena de millar está más próxima. Aquí {{T1}} está a {{T4}} unidades de {{T2}} y a {{T5}} unidades de {{T3}}, por lo que la centena de millar más próxima es {{A1}}.</t>
  </si>
  <si>
    <t>{"id":"M6-NyO-4a-A-3","stimulus":"&lt;p&gt;Un grupo de música ha vendido {{T1}} entradas durante su gira. Aproxima esta cantidad a las centenas de millar.&lt;/p&gt;","template":"&lt;p&gt;Aproximadamente, han vendido {{response}} entradas.&lt;/p&gt;","hint":"&lt;p&gt;Para aproximar un número a las centenas de millar, hay que buscar entre qué dos centenas de millar se encuentra y elegir la más cercana.&lt;/p&gt;","feedback":"&lt;p&gt;Para aproximar las entradas vendidas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próxima es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t>
  </si>
  <si>
    <t>M6-NyO-5a</t>
  </si>
  <si>
    <t>Utiliza el algorimo estándar de la suma</t>
  </si>
  <si>
    <t>Une las siguientes sumas con sus resultados.</t>
  </si>
  <si>
    <t>Une las siguientes sumas con sus resultados.
[10 000 + 20 000]     [30 000]
[10 001 + 20 001]     [30 002]
[10 002 + 20 001]     [30 003]</t>
  </si>
  <si>
    <t>Linking lines
*: invert= true</t>
  </si>
  <si>
    <t>Q1-Q6=Min=10000;Max = 99999;Step = 1</t>
  </si>
  <si>
    <t>A1 = {{Q1}} + {{Q2}}#{{Q1}}+{{Q2}}
A2 = {{Q3}} + {{Q4}}#{{Q3}}+{{Q4}}
A3 = {{Q5}} + {{Q6}}#{{Q5}}+{{Q6}}</t>
  </si>
  <si>
    <t>&lt;p&gt;El resultado de la primera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</si>
  <si>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El resultado de la primera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</si>
  <si>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{"id":"M6-NyO-5a-I-1","stimulus":"&lt;p&gt;Arrastra cada resultado con la suma correspondiente.&lt;/p&gt;","template":"","hint":"&lt;p&gt;El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t>
  </si>
  <si>
    <t>Calcula la siguiente suma.</t>
  </si>
  <si>
    <t>{{Q1}} + {{Q2}} = {{A1}}</t>
  </si>
  <si>
    <t>Calcula la siguiente suma.
10 000 + 11 111 = ...</t>
  </si>
  <si>
    <t>Q1-Q2=Min=10000;Max = 99999;Step = 1</t>
  </si>
  <si>
    <t>A1 = {{Q1}}+{{Q2}}
T1 = {{Q1}}+{{Q2}}-math.floor({{Q1}}/10+{{Q2}}/10)*10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</si>
  <si>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</si>
  <si>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El resultado de esta suma es:&lt;br/&gt;&lt;div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t>
  </si>
  <si>
    <t>{
    "id": "M6-NyO-5a-E-1",
    "stimulus": "&lt;p&gt;Calcula la siguiente suma.&lt;/p&gt;",
    "template": "&lt;p style=\"text-align:center;\"&gt;{{Q1}} + {{Q2}} = {{response}}&lt;/p&gt;",
    "hint": "&lt;div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
    "feedback": "&lt;p&gt;El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10000,
                "max": 99999,
                "step": 1
            }
        ],
        "calculated": [
            {
                "name": "A1",
                "label": "{{function}}",
                "function": "{{Q1}}+{{Q2}}"
            },
            {
                "name": "T1",
                "label": null,
                "function": "{{Q1}}+{{Q2}}-math.floor({{Q1}}/10+{{Q2}}/10)*10",
                "temp": true
            }
        ],
        "uniques": true
    },
    "algorithm": {
        "name": "calculateOperation",
        "params": {
            "method": "equivLiteral",
            "keyboard": "NUMERICAL"
        }
    }
}</t>
  </si>
  <si>
    <t>Para hacer una tarta, Daniela va a utilizar un paquete de {{Q1}} g de harina y otro de {{Q2}} g. ¿Cuántos gramos va a utilizar en total?</t>
  </si>
  <si>
    <t>Utilizará {{A1}} g de harina.</t>
  </si>
  <si>
    <t>Daniela ha reunido a sus amigos para hacer una tarta de manzana. Entre todos han traído 2 450 gramos de manzana y 1 897 gramos de harina. ¿De cuántos gramos va a estar compuesta la tarta?
La tarta pesará ... gramos.</t>
  </si>
  <si>
    <t>Q1=Min=1000 ; Max = 3999 ; Step = 1
Q2=Min=1000 ; Max = 4999 ; Step = 1</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</si>
  <si>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65%;"&gt;{{T1}}&lt;/span&gt;&lt;span class="lemo-graphie-label" style="position: absolute; right: 15%; top: 35%;"&gt;{{Q2}}&lt;/span&gt;&lt;span class="lemo-graphie-label" style="position: absolute; right: 15%;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</si>
  <si>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t>
  </si>
  <si>
    <t>{"id":"M6-NyO-5a-A-1","stimulus":"&lt;p&gt;Para hacer una tarta, Daniela va a utilizar un paquete de {{Q1}} g de harina y otro de {{Q2}} g. ¿Cuántos gramos va a utilizar en total?&lt;/p&gt;","template":"&lt;p&gt;Utilizará {{response}} g de harina.&lt;/p&gt;","hint":"&lt;div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</si>
  <si>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Alejandro está preparando el invernadero para la próxima plantación. Tiene {{Q1}} tomateras y {{Q2}} matas de pimientos. ¿Cuántas plantas hay?</t>
  </si>
  <si>
    <t>En el invernadero hay {{A1}} plantas.</t>
  </si>
  <si>
    <t>Alejandro está preparando los invernaderos para la próxima plantación. Tiene 3 757 tomateras y 4 310 matas de pimientos. ¿Cuántas plantas tiene?
Alejandro tiene ... plantas.</t>
  </si>
  <si>
    <t>{"id":"M6-NyO-5a-A-2","stimulus":"&lt;p&gt;Alejandro está preparando el invernadero para la próxima plantación. Tiene {{Q1}} tomateras y {{Q2}} matas de pimientos. ¿Cuántas plantas hay?&lt;/p&gt;","template":"&lt;p&gt;En el invernadero hay {{response}} plantas.&lt;/p&gt;","hint":"&lt;div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</si>
  <si>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Ana va a emprender un gran viaje en velero en dos etapas. La primera es de {{Q1}} millas náuticas y la segunda, de {{Q2}}. ¿De cuántas millas náuticas es el viaje?</t>
  </si>
  <si>
    <t>El viaje abarca {{A1}} millas náuticas.</t>
  </si>
  <si>
    <t>Ana va a emprender un gran viaje en velero en dos etapas. La primera es de 3 338 millas náuticas y la segunda de 2 594 millas. ¿Cuántas millas habrá recorrido cuando termine la segunda etapa?
Ana habrá navegado ... millas náuticas.</t>
  </si>
  <si>
    <t>{"id":"M6-NyO-5a-A-3","stimulus":"&lt;p&gt;Ana va a emprender un gran viaje en velero en dos etapas. La primera es de {{Q1}} millas náuticas y la segunda, de {{Q2}}. ¿De cuántas millas náuticas es el viaje?&lt;/p&gt;","template":"&lt;p&gt;El viaje abarca {{response}} millas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t>
  </si>
  <si>
    <t>M6-NyO-5b</t>
  </si>
  <si>
    <t>Aplica la propiedad comutativa de la suma</t>
  </si>
  <si>
    <t>¿En cuáles de estas igualdades se ve la propiedad conmutativa de la suma?</t>
  </si>
  <si>
    <t>Selecciona en cuál de las siguientes operaciones se ha aplicado la propiedad conmutativa.
✔️{{Q1}} + {{Q2}} = {{Q2}} + {{Q1}}
✔️({{Q3}} + {{Q4}}) + {{Q5}} = {{Q5}} + ({{Q3}} + {{Q4}})
❌({{Q2}} + {{Q4}}) + {{Q1}} = {{Q2}} + ({{Q4}} + {{Q1}})
❌{{Q7}} + ({{Q4}} + {{Q1}}) + {{Q3}} = ({{Q7}} + {{Q4}}) + ({{Q1}} + {{Q3}})
❌{{Q6}} × ( {{Q2}} + {{Q1}}) = {{Q6}} × {{Q2}} + {{Q6}} × {{Q1}}
❌{{Q4}} × ( {{Q7}} + {{Q8}} + {{Q2}}) = {{Q4}} × {{Q7}} + {{Q4}} × {{Q8}} + {{Q4}} × {{Q2}}</t>
  </si>
  <si>
    <t>Multiple Choice
*: countCorrect= 2
*: countIncorrect= 1</t>
  </si>
  <si>
    <t>Q1-Q8=Min = 100; Max = 500; Step = 1</t>
  </si>
  <si>
    <t xml:space="preserve">A1={{Q1}} + {{Q2}}= {{Q2}} + {{Q1}}*
A2=({{Q3}} + {{Q4}}) + {{Q5}} = {{Q5}} + ({{Q3}} + {{Q4}})*
A3=({{Q2}} + {{Q4}}) + {{Q1}} = {{Q2}} + ({{Q4}} + {{Q1}}) | &lt;p&gt;En esta suma se ve la propiedad asociativa: la forma de agrupar los sumandos no altera el producto.&lt;/p&gt;
A4={{Q7}} + ({{Q4}} + {{Q1}}) + {{Q3}} = ({{Q7}} + {{Q4}}) + ({{Q1}} + {{Q3}}) | &lt;p&gt;En esta suma se ve la propiedad asociativa: la forma de agrupar los sumandos no altera el producto.&lt;/p&gt;
A5={{Q6}} × ({{Q2}} + {{Q1}}) = {{Q6}} × {{Q2}} + {{Q6}} × {{Q1}} | En esta suma se ve la propiedad distributiva: la multiplicación de una suma es la suma de dos multiplicaciones. 
A6={{Q4}} × ({{Q7}} + {{Q8}} + {{Q2}}) = {{Q4}} × {{Q7}} + {{Q4}} × {{Q8}} + {{Q4}} × {{Q2}} | En esta suma se ve la propiedad distributiva: la multiplicación de una suma es la suma de dos multiplicaciones. </t>
  </si>
  <si>
    <t>Las sumas tienen propiedad conmutativa porque el orden de los sumandos no altera el resultado.</t>
  </si>
  <si>
    <t>&lt;p&gt;Las sumas tienen propiedad conmutativa porque el orden de los sumandos no altera el producto:&lt;/p&gt;&lt;p&gt;{{Q1}} + {{Q2}} = {{Q2}} + {{Q1} = {{T1}}&lt;/p&gt;</t>
  </si>
  <si>
    <t>T1 = {{Q1}}+{{Q2}}</t>
  </si>
  <si>
    <t>{
    "id": "M6-NyO-5b-I-1",
    "stimulus": "&lt;p&gt;¿En cuáles de estas igualdades se ve la propiedad conmutativa de la suma?&lt;/p&gt;",
    "hint": "&lt;p&gt;Las sumas tienen propiedad conmutativa porque el orden de los sumandos no altera el resultado.&lt;/p&gt;",
    "feedback": "&lt;p&gt;Las sumas tienen propiedad conmutativa porque el orden de los sumandos no altera el producto:&lt;/p&gt;&lt;p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"&lt;p&gt;En esta suma se ve la propiedad asociativa: la forma de agrupar los sumandos no altera el producto.&lt;/p&gt;"
            },
            {
                "name": "A4",
                "label": "{{Q7}} + ({{Q4}} + {{Q1}}) + {{Q3}} = ({{Q7}} + {{Q4}}) + ({{Q1}} + {{Q3}})",
                "incorrect": true,
                "feedback": "&lt;p&gt;En esta suma se ve la propiedad asociativa: la forma de agrupar los sumandos no altera el producto.&lt;/p&gt;"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t>
  </si>
  <si>
    <t>Reescribe la siguiente suma de modo que se cumpla la propiedad conmutativa de la suma.</t>
  </si>
  <si>
    <t>{{Q1}} + {{Q2}} = {{A1}} + {{A2}} = {{T1}}</t>
  </si>
  <si>
    <t>Reescribe la siguiente suma de modo que se cumpla la propiedad asociativa de la suma.
5 + 3 = ... = 8</t>
  </si>
  <si>
    <t>Q1-Q2=Min = 100; Max = 500; Step= 1</t>
  </si>
  <si>
    <t>A1 = {{Q2}}
A2 = {{Q1}}
T1 = {{Q1}}+{{Q2}}</t>
  </si>
  <si>
    <t>Las sumas tienen propiedad conmutativa porque el orden de los sumandos no altera el producto.</t>
  </si>
  <si>
    <t>&lt;p&gt;Las sumas tienen propiedad conmutativa porque el orden de los sumandos no altera el producto.&lt;p&gt;</t>
  </si>
  <si>
    <t>{"id":"M6-NyO-5b-E-1","stimulus":"&lt;p&gt;Reescribe la siguiente suma de modo que se cumpla la propiedad conmutativa de la suma.&lt;/p&gt;","template":"&lt;p style=\"text-align:center;\"&gt;{{Q1}} + {{Q2}} = {{response}} + {{response}} = {{T1}}&lt;/p&gt;","hint":"&lt;p&gt;Las sumas tienen propiedad conmutativa porque el orden de los sumandos no altera el producto.&lt;/p&gt;","feedback":"&lt;p&gt;Las sumas tienen propiedad conmutativa porque el orden de los sumandos no altera el producto.&lt;/p&gt;","seed":{"parameters":[{"name":"Q1","label":null,"min":100,"max":500,"step":1},{"name":"Q2","label":null,"min":100,"max":500,"step":1}],"calculated":[{"name":"A1","label":"{{function}}","function":"{{Q2}}"},{"name":"A1","label":"{{function}}","function":"{{Q1}}"},{"name":"T1","label":"{{function}}","function":"{{Q1}}+{{Q2}}","temp":true}],"uniques":true},"algorithm":{"name":"calculateOperation","params":{"method":"equivLiteral","keyboard":"NUMERICAL"}}}</t>
  </si>
  <si>
    <t>M6-NyO-5c</t>
  </si>
  <si>
    <t>Aplica la propiedad asociativa de la suma</t>
  </si>
  <si>
    <t>¿En cuál de estas equivalencias se ve la propiedad asociativa de la suma?</t>
  </si>
  <si>
    <t>Selecciona en cuál de las siguientes operaciones se ha aplicado la propiedad asociativa.
❌{{Q1}} + {{Q2}} = {{Q2}} + {{Q1}}
❌({{Q3}} + {{Q4}}) + {{Q5}} = {{Q5}} + ({{Q3}} + {{Q4}})
✔️({{Q2}} + {{Q4}}) + {{Q1}} = {{Q2}} + ({{Q4}} + {{Q1}})
✔️{{Q7}} + ({{Q4}} + {{Q1}}) + {{Q3}} = ({{Q7}} + {{Q4}}) + ({{Q1}} + {{Q3}})
❌{{Q6}} × ( {{Q2}} + {{Q1}}) = {{Q6}} × {{Q2}} + {{Q6}} × {{Q1}}
❌{{Q4}} × ( {{Q7}} + {{Q8}} + {{Q2}}) = {{Q4}} × {{Q7}} + {{Q4}} × {{Q8}} + {{Q4}} × {{Q2}}</t>
  </si>
  <si>
    <t>A1={{Q1}} + {{Q2}} = {{Q2}} + {{Q1}} | &lt;p&gt;En esta suma se ve la propiedad conmutativa: el orden de los sumandos no altera el producto.&lt;/p&gt;
A2=({{Q3}} + {{Q4}}) + {{Q5}} = {{Q5}} + ({{Q3}} + {{Q4}}) | &lt;p&gt;En esta suma se ve la propiedad conmutativa: el orden de los sumandos no altera el producto.&lt;/p&gt;
A3=({{Q2}} + {{Q4}}) + {{Q1}} = {{Q2}} + ({{Q4}} + {{Q1}})*
A4={{Q7}} + ({{Q4}} + {{Q1}}) + {{Q3}} = ({{Q7}} + {{Q4}}) + ({{Q1}} + {{Q3}})*
A5={{Q6}} × ({{Q2}} + {{Q1}}) = {{Q6}} × {{Q2}} + {{Q6}} × {{Q1}} | &lt;p&gt;En esta suma se ve la propiedad conmutativa: la multiplicación de una suma es igual a una suma de dos multiplicaciones.&lt;/p&gt;
A6={{Q4}} × ({{Q7}} + {{Q8}} + {{Q2}}) = {{Q4}} × {{Q7}} + {{Q4}} × {{Q8}} + {{Q4}} × {{Q2}} | &lt;p&gt;En esta suma se ve la propiedad conmutativa: la multiplicación de una suma es igual a una suma de dos multiplicaciones.&lt;/p&gt;</t>
  </si>
  <si>
    <t>Las sumas tienen propiedad asociativa porque la forma de agrupar los sumandos no altera el producto.</t>
  </si>
  <si>
    <t>&lt;p&gt;Las sumas tienen propiedad asociativa porque la forma de agrupar los sumandos no altera el producto:&lt;/p&gt;&lt;p&gt;{{Q6}} + ({{Q7}} + {{Q8}}) = ({{Q6}} + {{Q7}}) + {{Q8}} = {{T1}}&lt;/p&gt;</t>
  </si>
  <si>
    <t>T1 = {{Q6}}+{{Q7}}+{{Q8}}</t>
  </si>
  <si>
    <t>{
    "id": "M6-NyO-5c-I-1",
    "stimulus": "&lt;p&gt;¿En cuál de estas equivalencias se ve la propiedad asociativa de la suma?&lt;/p&gt;",
    "hint": "&lt;p&gt;Las sumas tienen propiedad asociativa porque la forma de agrupar los sumandos no altera el producto.&lt;/p&gt;",
    "feedback": "&lt;p&gt;Las sumas tienen propiedad asociativa porque la forma de agrupar los sumandos no altera el producto:&lt;/p&gt;&lt;p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
            {
                "name": "A4",
                "label": "{{Q7}} + ({{Q4}} + {{Q1}}) + {{Q3}} = ({{Q7}} + {{Q4}}) + ({{Q1}} + {{Q3}})"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t>
  </si>
  <si>
    <t>Utiliza la propiedad asociativa para calcular la siguiente suma.</t>
  </si>
  <si>
    <t>({{Q1}} + {{Q2}}) + {{Q3}} = {{A1}} + {{Q3}} = {{A2}}
{{Q1}} + ({{Q2}} + {{Q3}}) = {{Q1}} + {{A3}} = {{A4}}</t>
  </si>
  <si>
    <t>Reescribe la siguiente suma de modo que se cumpla la propiedad asociativa de la suma (no cambies el orden de los términos).
5 + (3 + 1) = ... = 9</t>
  </si>
  <si>
    <t>Q1-Q3=Min = 100; Max = 500; Step = 1</t>
  </si>
  <si>
    <t>A1 = {{Q1}}+{{Q2}}
A2 = {{Q1}}+{{Q2}}+{{Q3}}
A3 = {{Q2}}+{{Q3}}
A4 = {{Q1}}+{{Q2}}+{{Q3}}</t>
  </si>
  <si>
    <t>&lt;p&gt;Las sumas tienen propiedad asociativa porque la forma de agrupar los sumandos no altera el producto:&lt;/p&gt;&lt;p&gt;({{Q1}} + {{Q2}}) + {{Q3}} = {{Q1}} + ({{Q2}} + {{Q3}})&lt;/p&gt; = {{A3}}&lt;/p&gt;
Sin TE particular</t>
  </si>
  <si>
    <t>{"id":"M6-NyO-5c-E-1","stimulus":"&lt;p&gt;Utiliza la propiedad asociativa para calcular la siguiente suma.&lt;/p&gt;","template":"&lt;p style=\"text-align:center;\"&gt;({{Q1}} + {{Q2}}) + {{Q3}} = {{response}} + {{Q3}} = {{response}}&lt;/p&gt;&lt;p style=\"text-align:center;\"&gt;{{Q1}} + ({{Q2}} + {{Q3}}) = {{Q1}} + {{response}}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t>
  </si>
  <si>
    <t>{{Q1}} + ({{Q2}} + {{Q3}}) = {{Q1}} + {{A1}} = {{A2}}
({{Q1}} + {{Q2}}) + {{Q3}}) = {{A3}} + {{Q3}} = {{A2}}</t>
  </si>
  <si>
    <t>A1 = {{Q2}}+{{Q3}}
A2 = {{Q1}}+{{Q2}}+{{Q3}}
A3 = {{Q1}}+{{Q2}}
A4 = {{Q1}}+{{Q2}}+{{Q3}}</t>
  </si>
  <si>
    <t>&lt;p&gt;Las sumas tienen propiedad asociativa porque la forma de agrupar los sumandos no altera el producto:&lt;/p&gt;&lt;p&gt;{{Q1}} + ({{Q2}} + {{Q3}}) = ({{Q1}} + {{Q2}}) + {{Q3}}) = {{A2}}&lt;/p&gt;
Sin TE particular</t>
  </si>
  <si>
    <t>{"id":"M6-NyO-5c-E-2","stimulus":"&lt;p&gt;Utiliza la propiedad asociativa para calcular la siguiente suma.&lt;/p&gt;","template":"&lt;p style=\"text-align:center;\"&gt;{{Q1}} + ({{Q2}} + {{Q3}}) = {{Q1}} + {{response}} = {{response}}&lt;/p&gt;&lt;p style=\"text-align:center;\"&gt;({{Q1}} + {{Q2}}) + {{Q3}}) = {{response}} + {{Q3}}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t>
  </si>
  <si>
    <t>M6-NyO-5d</t>
  </si>
  <si>
    <t>Aplica la propiedad distributiva de la suma respecto a la multiplicación</t>
  </si>
  <si>
    <t>¿En cuál de estas equivalencias se ve la propiedad distributiva de la multiplicación?</t>
  </si>
  <si>
    <t>Selecciona en cuál de las siguientes operaciones se ha aplicado la propiedad distributiva.
❌{{Q1}} + {{Q2}} = {{Q2}} + {{Q1}}
❌({{Q3}} + {{Q4}}) + {{Q5}} = {{Q5}} + ({{Q3}} + {{Q4}})
❌({{Q2}} + {{Q4}}) + {{Q1}} = {{Q2}} + ({{Q4}} + {{Q1}})
❌{{Q7}} + ({{Q4}} + {{Q1}}) + {{Q3}} = ({{Q7}} + {{Q4}}) + ({{Q1}} + {{Q3}})
✔️{{Q6}} × ( {{Q2}} + {{Q1}}) = {{Q6}} × {{Q2}} + {{Q6}} × {{Q1}}
✔️{{Q4}} × ( {{Q7}} + {{Q8}} + {{Q2}}) = {{Q4}} × {{Q7}} + {{Q4}} × {{Q8}} + {{Q4}} × {{Q2}}</t>
  </si>
  <si>
    <t>A1={{Q1}} + {{Q2}} = {{Q2}} + {{Q1}} | &lt;p&gt;En esta multiplicación se ve la propiedad conmutativa: el orden de los factores no altera el producto.&lt;/p&gt;
A2=({{Q3}} + {{Q4}}) + {{Q5}} = {{Q5}} + ({{Q3}} + {{Q4}}) | &lt;p&gt;En esta multiplicación se ve la propiedad conmutativa: el orden de los factores no altera el producto.&lt;/p&gt;
A3=({{Q2}} + {{Q4}}) + {{Q1}} = {{Q2}} + ({{Q4}} + {{Q1}}) | &lt;p&gt;En esta multiplicación se ve la propiedad asociativa: la forma de agrupar los factores no altera el producto.&lt;/p&gt;
A4={{Q7}} + ({{Q4}} + {{Q1}}) + {{Q3}} = ({{Q7}} + {{Q4}}) + ({{Q1}} + {{Q3}}) | &lt;p&gt;En esta multiplicación se ve la propiedad asociativa: la forma de agrupar los factores no altera el producto.&lt;/p&gt;
A5={{Q6}} × ({{Q2}} + {{Q1}}) = {{Q6}} × {{Q2}} + {{Q6}} × {{Q1}}*
A6={{Q4}} × ({{Q7}} + {{Q8}} + {{Q2}}) = {{Q4}} × {{Q7}} + {{Q4}} × {{Q8}} + {{Q4}} × {{Q2}}*</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</si>
  <si>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</si>
  <si>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 = {{T1}}&lt;/p&gt;</t>
  </si>
  <si>
    <t>T1 = {{Q12}}*({{Q13}}+{{Q14}})</t>
  </si>
  <si>
    <t>{
    "id": "M6-NyO-5d-I-1",
    "stimulus": "&lt;p&gt;¿En cuáles de estas equivalencias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"incorrect": true,
                "feedback": "&lt;p&gt;En esta multiplicación se ve la propiedad asociativa: la forma de agrupar los factores no altera el producto.&lt;/p&gt;"
            },
            {
                "name": "A4",
                "label": "{{Q7}} + ({{Q4}} + {{Q1}}) + {{Q3}} = ({{Q7}} + {{Q4}}) + ({{Q1}} + {{Q3}})",
                "incorrect": true,
                "feedback": "&lt;p&gt;En esta multiplicación se ve la propiedad asociativa: la forma de agrupar los factores no altera el producto.&lt;/p&gt;"
            },
            {
                "name": "A5",
                "label": "{{Q6}} × ({{Q2}} + {{Q1}}) = {{Q6}} × {{Q2}} + {{Q6}} × {{Q1}}"
            },
            {
                "name": "A6",
                "label": "{{Q4}} × ({{Q7}} + {{Q8}} + {{Q2}}) = {{Q4}} × {{Q7}} + {{Q4}} × {{Q8}} + {{Q4}} × {{Q2}}"
            }
        ],
        "uniques": true
    },
    "algorithm": {
        "name": "trueFalse",
        "template": "Multiple choice – multiple response",
        "params": {
            "countCorrect": 2,
            "countIncorrect": 1
        }
    }
}</t>
  </si>
  <si>
    <t>Completa estas multiplicaciones para que se verifique la propiedad distributiva de la multiplicación.</t>
  </si>
  <si>
    <t>{{Q1}} × ({{Q2}} + {{Q3}}) = {{Q1}} × {{Q2}} + {{A1}} × {{Q3}}
{{Q4}} × {{Q5}} + {{Q4}} × {{Q6}} = {{A2}} × ({{Q5}} + {{Q6}})</t>
  </si>
  <si>
    <t xml:space="preserve">Reescribe la siguiente suma de modo que se cumpla la propiedad distributiva de la multilplicación respecto de la suma (no cambies el orden de los términos).
</t>
  </si>
  <si>
    <t>Q1-Q6=Min = 100; Max = 500; Step = 1</t>
  </si>
  <si>
    <t>A1 = Q1
A2 = Q4</t>
  </si>
  <si>
    <t>&lt;p&gt;Las multiplicaciones tienen propiedad distributiva porque la multiplicación de una suma es la suma de dos multiplicaciones.&lt;/p&gt;&lt;p&gt;{{Q1}} × ({{Q2}} + {{Q3}}) = {{Q1}} × {{Q2}} + {{Q1}} × {{Q3}}&lt;/p&gt;&lt;p&gt;{{T1}} = {{T1}}&lt;/p&gt;</t>
  </si>
  <si>
    <t>T1 = {{Q1}}*({{Q2}}+{{Q3}})</t>
  </si>
  <si>
    <t>{"id":"M6-NyO-5d-E-1","stimulus":"&lt;p&gt;Completa estas multiplicaciones para que se verifique la propiedad distributiva de la multiplicación.&lt;/p&gt;","template":"&lt;p style=\"text-align:center;\"&gt;{{Q1}}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t>
  </si>
  <si>
    <t>{{Q4}} × {{Q5}} + {{Q4}} × {{Q6}} = {{Q4}} × ({{Q5}} + {{A1}})
{{Q1}} × ({{Q2}} + {{Q3}}) = {{Q1}} × {{A2}} + {{Q1}} × {{Q3}}</t>
  </si>
  <si>
    <t>A1 = Q6
A2 = Q2</t>
  </si>
  <si>
    <t>{"id":"M6-NyO-5d-E-2","stimulus":"&lt;p&gt;Completa estas multiplicaciones para que se verifique la propiedad distributiva de la multiplicación.&lt;/p&gt;","template":"&lt;p style=\"text-align:center;\"&gt;{{Q4}} × {{Q5}} + {{Q4}} × {{Q6}} = {{Q4}} × ({{Q5}} + {{response}} )&lt;/p&gt;&lt;p style=\"text-align:center;\"&gt;{{Q1}}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t>
  </si>
  <si>
    <t>M6-NyO-6a</t>
  </si>
  <si>
    <t>Utiliza el algorimo estándar de la resta</t>
  </si>
  <si>
    <t>Indica si estas restas son correctas o incorrectas.</t>
  </si>
  <si>
    <t>Indica si las restas son correctas o incorrectas.
45 607 − 9 439 = 36 168
[Correcto*/Incorrecto]
53 061 − 9 825 = 43 236
[Correcto*/Incorrecto]
74 523 − 6 524 = 67 999
[Correcto*/Incorrecto]
25416 − 9595 = 18512
[Correcto/Incorrecto*]
58521 − 3652 = 54769
[Correcto/Incorrecto*]</t>
  </si>
  <si>
    <t>True or false
*: countCorrect= 2
*: countIncorrect= 1
*: options= "Correcto", "Incorrecto"</t>
  </si>
  <si>
    <t>Q1= Min = 10000; Max = 99999; Step = 1
Q2= Min = 1000; Max = 9999 ; Step = 1
Q3= Min = 10000; Max = 99999; Step = 1
Q4= Min = 1000; Max = 9999 ; Step = 1
Q7= Min = 10000; Max = 99999; Step = 1
Q8= Min = 1000; Max = 9999 ; Step = 1
Q9= Min = 20000; Max = 99999; Step = 1
Q10= Min = 1000; Max = 9999 ; Step = 1
Q11= Min = 100; Max = 990 ; Step = 10
Q12= Min = 100; Max = 990 ; Step = 10</t>
  </si>
  <si>
    <t>T1={{Q1}}-{{Q2}}
T2={{Q7}}-{{Q8}}
T3={{Q9}}-{{Q10}}
A1 = {{Q1}} − {{Q2}} = {{function}}#{{Q1}}-{{Q2}}*
A2 = {{Q3}} − {{Q4}} = {{function}}#{{Q3}}-{{Q4}}*
A3 = {{Q7}} − {{Q8}} = {{function}}#{{Q7}}-{{Q8}}+{{Q11}} | &lt;p&gt;El resultado de esta resta es:&lt;/p&gt;&lt;p&gt;{{Q7}} − {{Q8}} = {{T2}}&lt;/p&gt;
A4 = {{Q9}} − {{Q10}} = {{function}}#{{Q9}}-{{Q10}}-{{Q12}} | &lt;p&gt;El resultado de esta resta es:&lt;/p&gt;&lt;p&gt;{{Q9}} − {{Q10}} = {{T3}}&lt;/p&gt;</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</si>
  <si>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t>
  </si>
  <si>
    <t>Coloca las unidades en la posición de las unidades, las decenas en la posición de las decenas y, así, sucesivamente.</t>
  </si>
  <si>
    <t>{"id":"M6-NyO-6a-I-1","stimulus":"&lt;p&gt;Indica si estas restas son correctas o incorrectas.&lt;/p&gt;","feedback":"&lt;p&gt;Coloca las unidades en la posición de las unidades, las decenas en la posición de las decenas y, así, sucesivamente.&lt;/p&gt;","hint":"&lt;div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{{function}}","function":"{{Q7}}-{{Q8}}+{{Q11}}","incorrect":true,"feedback":"&lt;p&gt;El resultado de esta resta es:&lt;/p&gt;&lt;p style=\"text-align:center;\"&gt;{{Q7}} − {{Q8}} = {{T2}}&lt;/p&gt;"},{"name":"A4","label":"{{Q9}} − {{Q10}} = {{function}}","function":"{{Q9}}-{{Q10}}-{{Q12}}","incorrect":true,"feedback":"&lt;p&gt;El resultado de esta resta es:&lt;/p&gt;&lt;p style=\"text-align:center;\"&gt;{{Q9}} − {{Q10}} = {{T3}}&lt;/p&gt;"}],"uniques":true},"algorithm":{"name":"trueFalse","template":"Choice matrix – inline","params":{"countCorrect":2,"countIncorrect":1,"showCheckIcon":false,"options":["Correcto","Incorrecto"]}}}</t>
  </si>
  <si>
    <t>Calcula la siguiente resta.</t>
  </si>
  <si>
    <t>{{T1}} − {{Q1}} = {{A1}}</t>
  </si>
  <si>
    <t>Calcula la siguiente resta.
5462 − 1275 = ...</t>
  </si>
  <si>
    <t>Q1= Min = 1000; Max = 5000; Step = 1 
Q2= Min = 1000; Max = 4999; Step = 1</t>
  </si>
  <si>
    <t>T1 = {{Q1}} + {{Q2}}
A1 = {{Q2}}
T2 = {{Q2}}-math.floor({{Q2}}/10)*10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</si>
  <si>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35%;"&gt;{{Q1}}&lt;/span&gt;&lt;span class="lemo-graphie-label" style="position: absolute; right: 15%; top: 8%;"&gt;{{T1}}&lt;/span&gt;&lt;/div&gt;&lt;/div&gt;&lt;/div&gt;</t>
  </si>
  <si>
    <t>El resultado de esta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t>
  </si>
  <si>
    <t>{
    "id": "M6-NyO-6a-E-1",
    "stimulus": "&lt;p&gt;Calcula la siguiente resta.&lt;/p&gt;",
    "template": "&lt;p&gt;{{T1}} − {{Q1}} = {{response}}&lt;/p&gt;",
    "hint": "&lt;div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
    "feedback": "&lt;p&gt;El resultado de esta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
    "seed": {
        "parameters": [
            {
                "name": "Q1",
                "label": null,
                "min": 1000,
                "max": 5000,
                "step": 1
            },
            {
                "name": "Q2",
                "label": null,
                "min": 1000,
                "max": 4999,
                "step": 1
            }
        ],
        "calculated": [
            {
                "name": "T1",
                "label": null,
                "function": "{{Q1}} + {{Q2}}",
                "temp": true
            },
            {
                "name": "A1",
                "label": "{{function}}",
                "function": "{{Q2}}"
            },
            {
                "name": "T2",
                "label": null,
                "function": "{{Q2}}-math.floor({{Q2}}/10)*10",
                "temp": true
            }
        ],
        "uniques": true
    },
    "algorithm": {
        "name": "calculateOperation",
        "params": {
            "method": "equivLiteral",
            "keyboard": "NUMERICAL"
        }
    }
}</t>
  </si>
  <si>
    <t>Para un concierto se han vendido en una hora {{Q1}} entradas. ¿Cuántas entradas quedan todavía si el recinto puede acoger a {{T1}} personas?</t>
  </si>
  <si>
    <t>Quedan por vender {{A1}} entradas.</t>
  </si>
  <si>
    <t>Para el concierto de Ariana Grande en Barcelona se han vendido en tan solo una hora 2 040 entradas. ¿Cuántas entradas quedan todavía si el recinto acoge a 6 383 personas?
Quedan por vender ... entradas.</t>
  </si>
  <si>
    <r>
      <rPr>
        <rFont val="Calibri"/>
        <color theme="1"/>
        <sz val="12.0"/>
      </rPr>
      <t xml:space="preserve">Q1= Min = </t>
    </r>
    <r>
      <rPr>
        <rFont val="Calibri"/>
        <color theme="1"/>
        <sz val="12.0"/>
      </rPr>
      <t>6000</t>
    </r>
    <r>
      <rPr>
        <rFont val="Calibri"/>
        <color theme="1"/>
        <sz val="12.0"/>
      </rPr>
      <t xml:space="preserve">; Max = </t>
    </r>
    <r>
      <rPr>
        <rFont val="Calibri"/>
        <color theme="1"/>
        <sz val="12.0"/>
      </rPr>
      <t>9999</t>
    </r>
    <r>
      <rPr>
        <rFont val="Calibri"/>
        <color theme="1"/>
        <sz val="12.0"/>
      </rPr>
      <t>; Step = 1
Q2= Min = 6000; Max = 9999; Step = 1</t>
    </r>
  </si>
  <si>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65%;"&gt;{{T2}}&lt;/span&gt;&lt;span class="lemo-graphie-label" style="position: absolute; right: 20%; top: 35%;"&gt;{{Q1}}&lt;/span&gt;&lt;span class="lemo-graphie-label" style="position: absolute; right: 20%; top: 8%;"&gt;{{T1}}&lt;/span&gt;&lt;/div&gt;&lt;/div&gt;&lt;/div&gt;</t>
  </si>
  <si>
    <t>El resultado de esta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t>
  </si>
  <si>
    <t>{"id":"M6-NyO-6a-A-1","stimulus":"&lt;p&gt;Para un concierto se han vendido en una hora {{Q1}} entradas. ¿Cuántas entradas quedan todavía si el recinto puede acoger a {{T1}} personas?&lt;/p&gt;","template":"&lt;p&gt;Quedan por vender {{response}} entradas.&lt;/p&gt;","hint":"&lt;div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t>
  </si>
  <si>
    <t>Marcos está esperando la llegada del fin de semana y ha contado que quedan {{T1}} min. Desde que los ha contado, han pasado {{Q1}} min. ¿Cuánto falta para que llegue el fin de semana?</t>
  </si>
  <si>
    <t>Faltan {{A1}} min para el fin de semana.</t>
  </si>
  <si>
    <t>Marcos está contando los minutos que faltan para que llegue el siguiente fin de semana. La primera vez que lo pensó, le quedaban 6 650 minutos. Ahora ha calculado que desde ese momento han pasado 3 846 minutos. ¿Cuánto falta para que llegue el fin de semana?
Faltan ... minutos para el fin de semana.</t>
  </si>
  <si>
    <r>
      <rPr>
        <rFont val="Calibri"/>
        <color theme="1"/>
        <sz val="12.0"/>
      </rPr>
      <t xml:space="preserve">Q1= Min = </t>
    </r>
    <r>
      <rPr>
        <rFont val="Calibri"/>
        <color theme="1"/>
        <sz val="12.0"/>
      </rPr>
      <t>1000</t>
    </r>
    <r>
      <rPr>
        <rFont val="Calibri"/>
        <color theme="1"/>
        <sz val="12.0"/>
      </rPr>
      <t xml:space="preserve">; Max = </t>
    </r>
    <r>
      <rPr>
        <rFont val="Calibri"/>
        <color theme="1"/>
        <sz val="12.0"/>
      </rPr>
      <t>9000</t>
    </r>
    <r>
      <rPr>
        <rFont val="Calibri"/>
        <color theme="1"/>
        <sz val="12.0"/>
      </rPr>
      <t xml:space="preserve">; Step = 1
Q2= Min = </t>
    </r>
    <r>
      <rPr>
        <rFont val="Calibri"/>
        <color theme="1"/>
        <sz val="12.0"/>
      </rPr>
      <t>1000</t>
    </r>
    <r>
      <rPr>
        <rFont val="Calibri"/>
        <color theme="1"/>
        <sz val="12.0"/>
      </rPr>
      <t xml:space="preserve">; Max = </t>
    </r>
    <r>
      <rPr>
        <rFont val="Calibri"/>
        <color theme="1"/>
        <sz val="12.0"/>
      </rPr>
      <t>9000</t>
    </r>
    <r>
      <rPr>
        <rFont val="Calibri"/>
        <color theme="1"/>
        <sz val="12.0"/>
      </rPr>
      <t>; Step = 1</t>
    </r>
  </si>
  <si>
    <t>{"id":"M6-NyO-6a-A-2","stimulus":"&lt;p&gt;Marcos está esperando la llegada del fin de semana y ha contado que quedan {{T1}} min. Desde que los ha contado, han pasado {{Q1}} min. ¿Cuánto falta para que llegue el fin de semana?&lt;/p&gt;","template":"&lt;p&gt;Faltan {{response}} min para el fin de semana.&lt;/p&gt;","hint":"&lt;div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t>
  </si>
  <si>
    <t>En una reserva se estima que hay {{T1}} ejemplares de un animal en peligro de extinción. Una ONG ha conseguido localizar {{Q1}} de estos animales, ¿cuántos faltan por ubicar?</t>
  </si>
  <si>
    <t>Faltan por ubicar {{A1}} animales.</t>
  </si>
  <si>
    <t>El orangután de Sumatra es una especie en peligro crítico de extinción de la que solo quedan 6 980 ejemplares. Una ONG ha conseguido localizar 2 628 animales, ¿cuántos faltan?
A la ONG le queda por rastrear a ... orangutanes.</t>
  </si>
  <si>
    <t>Q1= Min = 7000; Max = 9999; Step = 1
Q2= Min = 7000; Max = 9999; Step = 1</t>
  </si>
  <si>
    <t>{"id":"M6-NyO-6a-A-3","stimulus":"&lt;p&gt;En una reserva se estima que hay {{T1}} ejemplares de un animal en peligro de extinción. Una ONG ha conseguido localizar {{Q1}} de estos animales, ¿cuántos faltan por ubicar?&lt;/p&gt;","template":"&lt;p&gt;Faltan por ubicar {{response}} animales.&lt;/p&gt;","hint":"&lt;div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t>
  </si>
  <si>
    <t>M6-NyO-6b</t>
  </si>
  <si>
    <t>Comprueba el resultado de una resta aplicando la operación opuesta (prueba de la resta)</t>
  </si>
  <si>
    <t>Utiliza la prueba de la resta para obtener el minuendo de esta operación.
... − {{Q1}} = {{Q2}}</t>
  </si>
  <si>
    <t>Observa la siguiente resta y a continuación indica si las afirmaciones son verdaderas o falsas:
6666 − 1111 = [A1]
El número 5 260 es un minuendo
[Verdadero*/Falso]
El número 3 619 es un sustraendo
[Verdadero*/Falso]
El número 5 260 es un sustraendo
[Verdadero/Falso*]
[El sistema muestra 3 opciones: 2 correctas y 1 incorrectas]</t>
  </si>
  <si>
    <t>Q1=Min = 1000; Max = 5000; Step =1
Q2=Min = 1000; Max = 5000; Step =1
Q3=Min = 10; Max = 90; Step =10
Q4=Min = 10; Max = 90; Step =10
Q5=Min = 1; Max = 99; Step =1
Q6=Min = 1; Max = 99; Step =1</t>
  </si>
  <si>
    <t>A1 = {{function}}#{{Q1}}+{{Q2}}*
A2 = {{function}}#{{Q1}}+{{Q2}}+{{Q3}}
A3 = {{function}}#{{Q1}}+{{Q2}}-{{Q4}}
A4 = {{function}}#{{Q1}}+{{Q2}}+{{Q5}}
A5 = {{function}}#{{Q1}}+{{Q2}}-{{Q6}}</t>
  </si>
  <si>
    <t>&lt;p&gt;La prueba de la resta es:&lt;/p&gt;&lt;p&gt;minuendo = diferencia + sustraendo&lt;/p&gt;</t>
  </si>
  <si>
    <t>&lt;p&gt;La prueba de la resta es:&lt;/p&gt;&lt;p&gt;diferencia + sustraendo = minuendo&lt;/p&gt;&lt;p&gt;{{Q2}} + {{Q1}} = {{A1}}&lt;/p&gt;</t>
  </si>
  <si>
    <t>{
    "id": "M6-NyO-6b-I-1",
    "stimulus": "&lt;p&gt;Utiliza la prueba de la resta para obtener el minuendo de esta operación.&lt;/p&gt;&lt;p style=\"text-align:center;\"&gt;... − {{Q1}} = {{Q2}}&lt;/p&gt;",
    "hint": "&lt;p&gt;La prueba de la resta es:&lt;/p&gt;&lt;p style=\"text-align:center;\"&gt;minuendo = diferencia + sustraendo&lt;/p&gt;",
    "feedback": "&lt;p&gt;La prueba de la resta es:&lt;/p&gt;&lt;p style=\"text-align:center;\"&gt;diferencia + sustraendo = minuendo&lt;/p&gt;&lt;p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</si>
  <si>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Halla el minuendo siguiendo la prueba de la resta.</t>
  </si>
  <si>
    <t>{{A1}} − {{Q1}} = {{Q2}}</t>
  </si>
  <si>
    <t>Utiliza la prueba de la resta para obtener el minuendo correspondiente.
 ... − 2 749 = 1 561</t>
  </si>
  <si>
    <t>Q1-Q2= Min = 1000; Max = 5000; Step = 1</t>
  </si>
  <si>
    <t>A1 = {{Q1}}+{{Q2}}</t>
  </si>
  <si>
    <t>{"id":"M6-NyO-6b-E-1","stimulus":"&lt;p&gt;Halla el minuendo siguiendo la prueba de la resta.&lt;/p&gt;","template":"&lt;p style=\"text-align:center;\"&gt;{{response}} − {{Q1}} = {{Q2}}&lt;/p&gt;","hint":"&lt;p&gt;La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1000,"max":5000,"step":1},{"name":"Q2","label":null,"min":1000,"max":5000,"step":1}],"calculated":[{"name":"A1","label":"{{function}}","function":"{{Q1}}+{{Q2}}"}],"uniques":true},"algorithm":{"name":"calculateOperation","params":{"method":"equivLiteral","keyboard":"NUMERICAL"}}}</t>
  </si>
  <si>
    <t>Si Eduardo tuviera {{Q1}} años menos, tendría {{Q2}} años. Utiliza la prueba de la resta para obtener su edad actual.</t>
  </si>
  <si>
    <t>Eduardo tendría {{A1}} años.</t>
  </si>
  <si>
    <t>Si Eduardo tuviera 14 años menos, tendría 40 años, y si Rodrigo tuviera 18 años más, tendría 30. ¿Cuántos años hay de diferencia entre Eduardo y Rodrigo?
La diferencia de edad entre los dos es de ... años.</t>
  </si>
  <si>
    <t>Q1= Min = 10; Max = 20; Step = 1
Q2= Min = 40; Max = 60; Step = 1</t>
  </si>
  <si>
    <t>{"id":"M6-NyO-6b-A-1","stimulus":"&lt;p&gt;Si Eduardo tuviera {{Q1}} años menos, tendría {{Q2}} años. Utiliza la prueba de la resta para obtener su edad actual.&lt;/p&gt;","template":"&lt;p&gt;Eduardo tendría {{response}} años.&lt;/p&gt;","hint":"&lt;p&gt;La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</si>
  <si>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Si Mónica come {{Q1}} de sus caramelos, le quedan {{Q2}}. Utiliza la prueba de la resta para calcular cuántos caramelos tiene.</t>
  </si>
  <si>
    <t>Mónica tiene {{A1}} caramelos.</t>
  </si>
  <si>
    <t>Si Mónica se comiera 11 de sus caramelos, le quedarían 52, y si Sandra consiguiera 19 más, tendría 27. ¿Cuál es la diferencia entre el número de caramelos de Mónica y el de Sandra?
La diferencia de caramelos entre las dos es de ... caramelos.</t>
  </si>
  <si>
    <t>{"id":"M6-NyO-6b-A-2","stimulus":"&lt;p&gt;Si Mónica come {{Q1}} de sus caramelos, le quedan {{Q2}}. Utiliza la prueba de la resta para calcular cuántos caramelos tiene.&lt;/p&gt;","template":"&lt;p&gt;Mónica tiene {{response}} caramelos.&lt;/p&gt;","hint":"&lt;p&gt;La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</si>
  <si>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Si en un nido de ratones hubiesen nacido {{Q1}} crías menos, serían solo {{Q2}}. Utiliza la prueba de la resta para calcular cuántas crías de ratones hay.</t>
  </si>
  <si>
    <t>Hay {{A1}} crías de ratón.</t>
  </si>
  <si>
    <t>Si en un nido de ratones hubiesen nacido 17 crías menos, serían 52, y si en otro nacieran 14 más, llegarían a los 28 ratones. ¿Cuántos ratones más hay en el primer nido que en el segundo?
En el primero hay ... ratones más que en el segundo.</t>
  </si>
  <si>
    <t>{"id":"M6-NyO-6b-A-3","stimulus":"&lt;p&gt;Si en un nido de ratones hubiesen nacido {{Q1}} crías menos, serían solo {{Q2}}. Utiliza la prueba de la resta para calcular cuántas crías de ratones hay.&lt;/p&gt;","template":"&lt;p&gt;Hay {{response}} crías de ratón.&lt;/p&gt;","hint":"&lt;p&gt;La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t>
  </si>
  <si>
    <t>M6-NyO-7a</t>
  </si>
  <si>
    <t>Utiliza el algorimo estándar de la multiplicación</t>
  </si>
  <si>
    <t>Une las siguientes multiplicaciones con sus resultados.</t>
  </si>
  <si>
    <t>Une las siguientes multiplicaciones con sus resultados.
6492 × 842        5466264
9341 × 355        3316055
9340 × 973        9087820</t>
  </si>
  <si>
    <t>Linking lines
*: invert=true</t>
  </si>
  <si>
    <t>Q1=Min = 1000; Max = 9999; Step = 1
Q2=Min = 100; Max = 999; Step =1
Q3=Min = 1000; Max = 9999; Step = 1
Q4=Min = 100; Max = 999; Step =1
Q5=Min = 1000; Max = 9999; Step = 1
Q6=Min = 100; Max = 999; Step =1</t>
  </si>
  <si>
    <t>A1 = {{Q1}} × {{Q2}}#{{Q1}}*{{Q2}}
A2 = {{Q3}} × {{Q4}} #{{Q3}}*{{Q4}}
A3 = {{Q5}} × {{Q6}}#{{Q5}}*{{Q6}}</t>
  </si>
  <si>
    <t>Empieza multiplicando la última cifra del multiplicador por el multiplicando.</t>
  </si>
  <si>
    <t>Para calcular cada una de estas multiplicaciones, empieza multiplicando la última cifra del multiplicador por el multiplicando.</t>
  </si>
  <si>
    <t>{"id":"M6-NyO-7a-I-1","stimulus":"&lt;p&gt;Arrastra cada resultado hasta la multiplicación correspondiente.&lt;/p&gt;","hint":"&lt;p&gt;Empieza multiplicando la última cifra del multiplicador por el multiplicando.&lt;/p&gt;","feedback":"&lt;p&gt;Para calcular cada una de estas multiplicaciones, empieza multiplicando la última cifra del multiplicador por el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t>
  </si>
  <si>
    <t>Calcula la siguiente multiplicación.</t>
  </si>
  <si>
    <t>{{Q1}} × {{Q2}} = {{A1}}</t>
  </si>
  <si>
    <t>Resuelve la siguiente multiplicación.
   1322
× 231
   305382</t>
  </si>
  <si>
    <t>Q1= Min = 1000; Max = 9999; Step = 1
Q2= Min = 100; Max = 999; Step = 1</t>
  </si>
  <si>
    <t>A1 = {{Q1}}*{{Q2}}</t>
  </si>
  <si>
    <t>Empieza multiplicando la última cifra del multiplicador por el número del multiplicando.</t>
  </si>
  <si>
    <t>&lt;p&gt;El resultado de multiplicar {{Q1}} por {{Q2}} es {{A1}}.&lt;/p&gt;</t>
  </si>
  <si>
    <t>{"id":"M6-NyO-7a-E-1","stimulus":"&lt;p&gt;Calcula la siguiente multiplicación.&lt;/p&gt;","template":"&lt;p style=\"text-align:center;\"&gt;{{Q1}} × {{Q2}} = {{response}}&lt;/p&gt;","hint":"&lt;p&gt;Empieza multiplicando la última cifra del multiplicador por el número del multiplicando.&lt;/p&gt;","feedback":"&lt;p&gt;El resultado de multiplicar {{Q1}} por {{Q2}} es {{A1}}.&lt;/p&gt;","seed":{"parameters":[{"name":"Q1","label":null,"min":1000,"max":9999,"step":1},{"name":"Q2","label":null,"min":100,"max":999,"step":1}],"calculated":[{"name":"A1","label":"{{function}}","function":"{{Q1}}*{{Q2}}"}],"uniques":true},"algorithm":{"name":"calculateOperation","params":{"method":"equivLiteral","keyboard":"NUMERICAL"}}}</t>
  </si>
  <si>
    <t>Diego quiere comprar a plazos una videoconsola. Para ello tendrá que pagar {{Q1}} € durante {{Q2}} meses. ¿Cuánto cuesta la videoconsola?</t>
  </si>
  <si>
    <t>Cuesta {{A1}} €.</t>
  </si>
  <si>
    <r>
      <rPr>
        <rFont val="Calibri"/>
        <color theme="1"/>
        <sz val="12.0"/>
      </rPr>
      <t xml:space="preserve">Diego quiere comprar a plazos el </t>
    </r>
    <r>
      <rPr>
        <rFont val="Calibri"/>
        <i/>
        <color theme="1"/>
        <sz val="12.0"/>
      </rPr>
      <t xml:space="preserve">pack </t>
    </r>
    <r>
      <rPr>
        <rFont val="Calibri"/>
        <color theme="1"/>
        <sz val="12.0"/>
      </rPr>
      <t xml:space="preserve">de la Play Station 5 más el FIFA 22. Ya ha entregado 291 €, pero tiene que pagar 14 € durante 11 meses. ¿Cuánto cuesta en total el </t>
    </r>
    <r>
      <rPr>
        <rFont val="Calibri"/>
        <i/>
        <color theme="1"/>
        <sz val="12.0"/>
      </rPr>
      <t>pack</t>
    </r>
    <r>
      <rPr>
        <rFont val="Calibri"/>
        <color theme="1"/>
        <sz val="12.0"/>
      </rPr>
      <t>?
El pack cuesta ... €.</t>
    </r>
  </si>
  <si>
    <t>Q1= Min = 40; Max = 80; Step = 1
Q2= Min = 6; Max = 12; Step = 1</t>
  </si>
  <si>
    <t>{"id":"M6-NyO-7a-A-1","stimulus":"&lt;p&gt;Diego quiere comprar a plazos una videoconsola. Para ello tendrá que pagar {{Q1}} € durante {{Q2}} meses. ¿Cuánto cuesta la videoconsola?&lt;/p&gt;","template":"&lt;p&gt;Cuesta {{response}} €.&lt;/p&gt;","hint":"&lt;p&gt;Empieza multiplicando la última cifra del multiplicador por el número del multiplicando.&lt;/p&gt;","feedback":"&lt;p&gt;El resultado de multiplicar {{Q1}} por {{Q2}} es {{A1}}.&lt;/p&gt;","seed":{"parameters":[{"name":"Q1","label":null,"min":40,"max":80,"step":1},{"name":"Q2","label":null,"min":6,"max":12,"step":1}],"calculated":[{"name":"A1","label":"{{function}}","function":"{{Q1}}*{{Q2}}"}],"uniques":true},"algorithm":{"name":"calculateOperation","params":{"method":"equivLiteral","keyboard":"NUMERICAL"}}}</t>
  </si>
  <si>
    <t>Catalina tiene una granja virtual en la que cultiva acelgas. Si cada día produce {{Q1}}, ¿cuántas tendrá al cabo de {{Q2}} días?</t>
  </si>
  <si>
    <t>Catalina tendrá {{A1}} acelgas.</t>
  </si>
  <si>
    <t>Catalina tiene una granja virtual en la que cultiva rapónchigos. Comenzó el juego con 100 plantas, pero cada día produce 36 más. ¿Cuántas tendrá a los 38 días?
Catalina tendrá ... rapónchigos virtuales.</t>
  </si>
  <si>
    <t>Q1= Min = 100; Max = 500; Step = 1
Q2= Min = 50; Max = 300; Step = 1</t>
  </si>
  <si>
    <t>{"id":"M6-NyO-7a-A-2","stimulus":"&lt;p&gt;Catalina tiene una granja virtual en la que cultiva acelgas. Si cada día produce {{Q1}}, ¿cuántas tendrá al cabo de {{Q2}} días?&lt;/p&gt;","template":"&lt;p&gt;Catalina tendrá {{response}} acelgas.&lt;/p&gt;","hint":"&lt;p&gt;Empieza multiplicando la última cifra del multiplicador por el número del multiplicando.&lt;/p&gt;","feedback":"&lt;p&gt;El resultado de multiplicar {{Q1}} por {{Q2}} es {{A1}}.&lt;/p&gt;","seed":{"parameters":[{"name":"Q1","label":null,"min":100,"max":500,"step":1},{"name":"Q2","label":null,"min":50,"max":300,"step":1}],"calculated":[{"name":"A1","label":"{{function}}","function":"{{Q1}}*{{Q2}}"}],"uniques":true},"algorithm":{"name":"calculateOperation","params":{"method":"equivLiteral","keyboard":"NUMERICAL"}}}</t>
  </si>
  <si>
    <t>El hermano de Ramiro va a estudiar en el extranjero. Su carrera es de {{Q1}} cursos y cada uno dura {{Q2}} semanas. ¿Cuántas semanas estará fuera de su país?</t>
  </si>
  <si>
    <t>El hermano de Ramiro estará {{A1}} semanas fuera.</t>
  </si>
  <si>
    <t>Como su hermano va a estudiar al extranjero, Ramiro quiere saber cuánto tiempo va a estar sin compartir habitación con él. La carrera es de 5 cursos, cada uno de 40 semanas al año, durante los que estará fuera de casa. ¿Cuántos días estará el hermano de Ramiro fuera de su país?
El hermano de Ramiro estará ... días fuera de su país.</t>
  </si>
  <si>
    <t>Q1= List = 2, 3, 4, 5, 6
Q2= Min = 20; Max = 45; Step = 1</t>
  </si>
  <si>
    <t>{"id":"M6-NyO-7a-A-3","stimulus":"&lt;p&gt;El hermano de Ramiro va a estudiar en el extranjero. Su carrera es de {{Q1}} cursos y cada uno dura {{Q2}} semanas. ¿Cuántas semanas estará fuera de su país?&lt;/p&gt;","template":"&lt;p&gt;El hermano de Ramiro estará {{response}} semanas fuera.&lt;/p&gt;","hint":"&lt;p&gt;Empieza multiplicando la última cifra del multiplicador por el número del multiplicando.&lt;/p&gt;","feedback":"&lt;p&gt;El resultado de multiplicar {{Q1}} por {{Q2}} es {{A1}}.&lt;/p&gt;","seed":{"parameters":[{"name":"Q1","label":null,"list":[2,3,4,5,6]},{"name":"Q2","label":null,"min":20,"max":45,"step":1}],"calculated":[{"name":"A1","label":"{{function}}","function":"{{Q1}}*{{Q2}}"}],"uniques":true},"algorithm":{"name":"calculateOperation","params":{"method":"equivLiteral","keyboard":"NUMERICAL"}}}</t>
  </si>
  <si>
    <t>M6-NyO-8a</t>
  </si>
  <si>
    <t>Utiliza el algorimo estándar de la división</t>
  </si>
  <si>
    <t>&lt;p&gt;¿Cuáles son el cociente y el resto de esta división?&lt;/p&gt;&lt;p&gt;{{T1}} : {{Q1}}&lt;p&gt;</t>
  </si>
  <si>
    <t>¿Cuáles son el cociente y el resto de esta división?
58 387 : 372
Resto: 271
Resto: 355*
Cociente: 157
Cociente: 200
Cociente: 158
Cociente: 156*</t>
  </si>
  <si>
    <t>Multiple Choice
*: countCorrect=2
*: countIncorrect=2</t>
  </si>
  <si>
    <t>Q1= Min = 10; Max = 99; Step = 1
Q2= Min = 10; Max = 99; Step = 1
Q3= Min = 1; Max = 9; Step = 1
Q4= Min = 10; Max = 99; Step = 1
Q5= Min = 10; Max = 99; Step = 1
Q6= Min = 1; Max = 9; Step = 1
Q7= Min = 1; Max = 9; Step = 1</t>
  </si>
  <si>
    <t>T1 = {{Q1}}*{{Q2}}+{{Q3}}
A1 = Cociente: {{function}}#{{Q2}}*
A2 = Resto: {{function}}#{{Q3}}*
A3 = Cociente: {{function}}#{{Q4}}
A4 = Cociente: {{function}}#{{Q5}}
A5 = Resto: {{function}}#{{Q6}}
A6 = Resto: {{function}}#{{Q7}}</t>
  </si>
  <si>
    <t>&lt;p&gt;Divide el dividendo entre el divisor.&lt;/p&gt;</t>
  </si>
  <si>
    <t>&lt;p&gt;Una división es el reparto de un dividendo tantas veces como indica el divisor.&lt;/p&gt;</t>
  </si>
  <si>
    <t>{"id":"M6-NyO-8a-I-1","stimulus":"&lt;p&gt;¿Cuáles son el cociente y el resto de esta división?&lt;/p&gt;&lt;p style=\"text-align:center;\"&gt;{{T1}} : {{Q1}}&lt;/p&gt;","hint":"&lt;p&gt;Divide el dividendo entre el divisor.&lt;/p&gt;","feedback":"&lt;p&gt;Una división es el reparto de un dividendo tantas veces como indica el diviso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Cociente: {{function}}","function":"{{Q2}}"},{"name":"A2","label":"Resto: {{function}}","function":"{{Q3}}"},{"name":"A3","label":"Cociente: {{function}}","function":"{{Q4}}","incorrect":true},{"name":"A4","label":"Cociente: {{function}}","function":"{{Q5}}","incorrect":true},{"name":"A5","label":"Resto: {{function}}","function":"{{Q6}}","incorrect":true},{"name":"A6","label":"Resto: {{function}}","function":"{{Q7}}","incorrect":true}]},"algorithm":{"name":"trueFalse","template":"Multiple choice – multiple response","params":{"countCorrect":2,"countIncorrect":2,"showCheckIcon": false,
            "columns": 2
        }
    }
}</t>
  </si>
  <si>
    <t>&lt;p&gt;Selecciona aquellas divisiones cuyo cociente sea {{Q6}} y su resto, 0.&lt;/p&gt;</t>
  </si>
  <si>
    <t>Selecciona aquellas divisiones que den como resultado 100 con un resto igual a 0.
612 144 : 624*
262 017 : 267
610 182 : 622*
[El sistema muestra 3 opciones: dos correctas y una incorrecta]</t>
  </si>
  <si>
    <t>Multiple Choice
*: countCorrect=2
*: countIncorrect=1</t>
  </si>
  <si>
    <t>Q1= Min = 10; Max = 99; Step = 1
Q2= Min = 10; Max = 99; Step = 1
Q3= Min = 10; Max = 99; Step = 1
Q4= Min = 10; Max = 99; Step = 1
Q5= Min = 10; Max = 99; Step = 1
Q6= Min = 10; Max = 99; Step = 1
Q7= Min = 1; Max = 9; Step = 1
Q8= Min = 1; Max = 9; Step = 1</t>
  </si>
  <si>
    <t>T1 = {{Q1}} * {{Q6}}
T2 = {{Q2}} * {{Q6}}
T3 = {{Q3}} * {{Q6}}
T4 = {{Q4}} * {{Q6}}+{{Q7}}
T5 = {{Q5}} * {{Q6}}+{{Q8}}
A1={{T1}} : {{Q1}}#*
A2={{T2}} : {{Q2}}#*
A3={{T3}} : {{Q3}}#*
A4={{T4}} : {{Q4}}#
A5={{T5}} : {{Q5}}#</t>
  </si>
  <si>
    <t>{
    "id": "M6-NyO-8a-E-1",
    "stimulus": "&lt;p&gt;Selecciona aquellas divisiones cuyo cociente sea {{Q6}} y su resto, 0.&lt;/p&gt;",
    "hint": "&lt;p&gt;Divide el dividendo entre el divisor.&lt;/p&gt;",
    "feedback": "&lt;p&gt;Una división es el reparto de un dividendo tantas veces como indica el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 false,
            "columns": 3
        }
    }
}</t>
  </si>
  <si>
    <t>&lt;p&gt;A un campamento de verano han ido {{T1}} niños. Para poder realizar las actividades, los monitores los han dividido en tribus de {{Q1}} niños. ¿Cuántas tribus hay?&lt;/p&gt;</t>
  </si>
  <si>
    <t>&lt;p&gt;Han formado {{A1}} tribus.&lt;/p&gt;</t>
  </si>
  <si>
    <t>En un campamento de verano hay 1 863 niños. Para poder realizar las actividades, los monitores los han dividido en tribus de 27 niños. ¿Cuántas tribus hay?
En el campamento han formado ... tribus.</t>
  </si>
  <si>
    <t>Q1= Min = 10; Max = 20; Step = 1
Q2= Min = 20; Max = 30; Step = 1</t>
  </si>
  <si>
    <t>T1 = {{Q1}} * {{Q2}}
A1 = {{Q2}}</t>
  </si>
  <si>
    <t>{"id":"M6-NyO-8a-A-1","stimulus":"&lt;p&gt;A un campamento de verano han ido {{T1}} niños. Para poder realizar las actividades, los monitores los han dividido en tribus de {{Q1}} niños. ¿Cuántas tribus hay?&lt;/p&gt;","template":"&lt;p&gt;Han formado {{response}} tribus.&lt;/p&gt;","hint":"&lt;p&gt;Divide el dividendo entre el divisor.&lt;/p&gt;","feedback":"&lt;p&gt;Una división es el reparto de un dividendo tantas veces como indica el divisor.&lt;/p&gt;","seed":{"parameters":[{"name":"Q1","label":null,"min":10,"max":20,"step":1},{"name":"Q2","label":null,"min":20,"max":30,"step":1}],"calculated":[{"name":"T1","label":"{{function}}","function":"{{Q1}} * {{Q2}}","temp":true},{"name":"A1","label":"{{function}}","function":"{{Q2}}"}]},"algorithm":{"name":"calculateOperation","params":{"method":"equivLiteral","keyboard":"NUMERICAL"}}}</t>
  </si>
  <si>
    <t>&lt;p&gt;Un apicultor ha decidido dividir una colmena de {{T1}} abejas en varias colmenas. Como necesita una reina para cada una y quiere que en cada colmena haya {{Q1}} abejas, ¿cuántas reinas deberá tener?&lt;/p&gt;</t>
  </si>
  <si>
    <t>&lt;p&gt;Debe conseguir {{A1}} abejas reina.&lt;/p&gt;</t>
  </si>
  <si>
    <t>Un apicultor ha decidido dividir una colmena de 8 268 abejas en varias colmenas. Como necesita una reina para cada una y quiere que cada colmena empiece con 106 abejas, ¿cuántas reinas deberá tener?
El apicultor debe conseguir ... abejas reina.</t>
  </si>
  <si>
    <t>Q1= Min = 100; Max = 250; Step = 1
Q2= Min = 10; Max = 100; Step = 1</t>
  </si>
  <si>
    <t>{"id":"M6-NyO-8a-A-2","stimulus":"&lt;p&gt;Un apicultor ha decidido dividir una colmena de {{T1}} abejas en varias colmenas. Como necesita una reina para cada una y quiere que en cada colmena haya {{Q1}} abejas, ¿cuántas reinas deberá tener?&lt;/p&gt;","template":"&lt;p&gt;Debe conseguir {{response}} abejas reina.&lt;/p&gt;","hint":"&lt;p&gt;Divide el dividendo entre el divisor.&lt;/p&gt;","feedback":"&lt;p&gt;Una división es el reparto de un dividendo tantas veces como indica el divisor.&lt;/p&gt;","seed":{"parameters":[{"name":"Q1","label":null,"min":100,"max":250,"step":1},{"name":"Q2","label":null,"min":10,"max":100,"step":1}],"calculated":[{"name":"T1","label":"{{function}}","function":"{{Q1}} * {{Q2}}","temp":true},{"name":"A1","label":"{{function}}","function":"{{Q2}}"}]},"algorithm":{"name":"calculateOperation","params":{"method":"equivLiteral","keyboard":"NUMERICAL"}}}</t>
  </si>
  <si>
    <t>&lt;p&gt;El Ayuntamiento de un pueblo se ha comprometido a que todas las casas tengan leña para el invierno. Si se han cortado {{T1}} kg de leña y en el pueblo hay {{Q1}} familias, ¿cuánta leña recibirá cada una?&lt;/p&gt;</t>
  </si>
  <si>
    <t>&lt;p&gt;Cada familia recibirá {{A1}} kg de leña.&lt;/p&gt;</t>
  </si>
  <si>
    <t>En una pequeña aldea de Guadalajara, el Ayuntamiento se ha encargado de que todas las casas tengan leña para el invierno. Si han cortado 26 064 kilos y en la aldea hay 36 familias, ¿cuánta leña recibirá cada familia?
Cada casa recibirá ... kilos de leña.</t>
  </si>
  <si>
    <t>Q1= Min = 15; Max = 60; Step = 1
Q2= Min = 500; Max = 800; Step = 1</t>
  </si>
  <si>
    <t>{"id":"M6-NyO-8a-A-3","stimulus":"&lt;p&gt;El Ayuntamiento de un pueblo se ha comprometido a que todas las casas tengan leña para el invierno. Si se han cortado {{T1}} kg de leña y en el pueblo hay {{Q1}} familias, ¿cuánta leña recibirá cada una?&lt;/p&gt;","template":"&lt;p&gt;Cada familia recibirá {{response}} kg de leña.&lt;/p&gt;","hint":"&lt;p&gt;Divide el dividendo entre el divisor.&lt;/p&gt;","feedback":"&lt;p&gt;Una división es el reparto de un dividendo tantas veces como indica el divisor.&lt;/p&gt;","seed":{"parameters":[{"name":"Q1","label":null,"min":15,"max":60,"step":1},{"name":"Q2","label":null,"min":500,"max":800,"step":1}],"calculated":[{"name":"T1","label":"{{function}}","function":"{{Q1}} * {{Q2}}","temp":true},{"name":"A1","label":"{{function}}","function":"{{Q2}}"}]},"algorithm":{"name":"calculateOperation","params":{"method":"equivLiteral","keyboard":"NUMERICAL"}}}</t>
  </si>
  <si>
    <t>M6-NyO-8b</t>
  </si>
  <si>
    <t>Establece las relaciones posibles entre los términos de la división (prueba de la división)</t>
  </si>
  <si>
    <t>&lt;p&gt;Selecciona la operación que refleja la prueba de la división de {{Q1}} : {{Q2}}.&lt;/p&gt;</t>
  </si>
  <si>
    <t>Selecciona de entre las siguientes operaciones la que refleja la prueba de la división.
2904 = 11 x 264 + 0 [Sí*/No]
2904 = 1 - 11 x 264 [Sí/No*]
0 + 11 x 264 = 2904 [Sí/No*]</t>
  </si>
  <si>
    <t>Q1= Min = 1000; Max = 9999; Step = 1
Q2= Min = 10; Max = 99; Step = 1</t>
  </si>
  <si>
    <t>T1 = math.floor({{Q1}}/{{Q2}})
T2 = {{Q1}}%{{Q2}}
A1= {{Q1}} = {{Q2}} × {{T1}} + {{T2}}#*
A2= {{Q2}} = {{Q1}} × {{T1}} + {{T2}}#
A3= {{T1}} = {{Q2}} × {{Q1}} + {{T2}}#
A4= {{Q1}} = {{Q2}} × {{T1}} − {{T2}}#</t>
  </si>
  <si>
    <t>&lt;p&gt;dividendo = divisor × cociente + resto&lt;/p&gt;</t>
  </si>
  <si>
    <t>&lt;p&gt;dividendo = divisor × cociente + resto&lt;/p&gt;&lt;p&gt;{{Q1}} = {{Q2}} × {{T1}} + {{T2}}&lt;/p&gt;</t>
  </si>
  <si>
    <t>{"id":"M6-NyO-8b-I-1","stimulus":"&lt;p&gt;Selecciona la operación que refleja la prueba de la división de {{Q1}} : {{Q2}}.&lt;/p&gt;","hint":"&lt;p style=\"text-align:center;\"&gt;dividendo = divisor × cociente + resto&lt;/p&gt;","feedback":"&lt;p style=\"text-align:center;\"&gt;dividendo = divisor × cociente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t>
  </si>
  <si>
    <t>&lt;p&gt;En una división, el divisor es {{Q2}}, el cociente es {{T1}} y el resto, {{T2}}. Calcula el dividendo utilizando la prueba de la división.&lt;/p&gt;</t>
  </si>
  <si>
    <t>&lt;p&gt;{{Q2}} × {{T1}} + {{T2}} = {{A1}}&lt;/p&gt;</t>
  </si>
  <si>
    <t>Averigua el dividendo aplicando la prueba de la división.
468 × 65 + 21 = ...</t>
  </si>
  <si>
    <t>Q1= Min = 10000; Max = 99999; Step = 1
Q2= Min = 100; Max = 999; Step = 1</t>
  </si>
  <si>
    <t>T1 = math.floor({{Q1}}/{{Q2}})
T2 = {{Q1}}%{{Q2}}
A1 = {{Q1}}</t>
  </si>
  <si>
    <t>{"id":"M6-NyO-8b-E-1","stimulus":"&lt;p&gt;En una división, el divisor es {{Q2}}, el cociente es {{T1}} y el resto, {{T2}}. Calcula el dividendo utilizando la prueba de la división.&lt;/p&gt;","template":"&lt;p style=\"text-align:center;\"&gt;{{Q2}} × {{T1}} + {{T2}} = {{response}}&lt;/p&gt;","hint":"&lt;p style=\"text-align:center;\"&gt;dividendo = divisor × cociente + resto&lt;/p&gt;","feedback":"&lt;p style=\"text-align:center;\"&gt;dividendo = divisor × cociente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t>
  </si>
  <si>
    <t>&lt;p&gt;No se sabe el número de pasajeros que viaja en un tren con destino a {{Q10}}, pero se conoce que hay {{Q1}} vagones y {{Q2}} pasajeros en cada uno, aunque en uno de los vagones hay {{Q3}} pasajeros de más. ¿Cuál es el número total de pasajeros en el tren?&lt;/p&gt;</t>
  </si>
  <si>
    <t>&lt;p&gt;En el tren viaja un total de {{A1}} pasajeros.&lt;/p&gt;</t>
  </si>
  <si>
    <t>Nos han dado el número de pasajeros de un tren de 6 vagones con destino Toulouse. Al hacer la división de los pasajeros por vagón hemos obtenido 124 pasajeros en cada vagón, pero en uno de ellos hay 4 más. ¿Podrías calcular el número total de pasajeros que nos dijeron en un principio?
El tren tiene un total de ... pasajeros.</t>
  </si>
  <si>
    <t>Q1= Min = 4; Max = 15; Step = 1
Q2= Min = 30; Max = 80; Step = 1
Q3= List = 1, 2, 3
Q10= List = Madrid, París, Roma, Viena, Lisboa, Berlín</t>
  </si>
  <si>
    <t>A1 = {{Q1}}*{{Q2}}+{{Q3}}
T1 = {{Q1}}*{{Q2}}+{{Q3}}</t>
  </si>
  <si>
    <t>&lt;p&gt;Hay que aplicar la prueba de la división.&lt;/p&gt;&lt;p&gt;{{Q1}} vagones × {{Q2}} pasajeros por vagón + {{Q3}} pasajeros de más = {{T1}} pasajeros en total&lt;/p&gt;</t>
  </si>
  <si>
    <t>{
    "id": "M6-NyO-8b-A-1",
    "stimulus": "&lt;p&gt;No se sabe el número de pasajeros que viaja en un tren con destino a {{Q10}}, pero se conoce que hay {{Q1}} vagones y {{Q2}} pasajeros en cada uno, aunque en uno de los vagones hay {{Q3}} pasajeros de más. ¿Cuál es el número total de pasajeros en el tren?&lt;/p&gt;",
    "template": "&lt;p&gt;En el tren viaja un total de {{response}} pasajeros.&lt;/p&gt;",
    "hint": "&lt;p style=\"text-align:center;\"&gt;dividendo = divisor × cociente + resto&lt;/p&gt;",
    "feedback": "&lt;p&gt;Hay que aplicar la prueba de la división.&lt;/p&gt;&lt;p style=\"text-align:center;\"&gt;{{Q1}} vagones × {{Q2}} pasajeros por vagón + {{Q3}} pasajeros de más = {{T1}} pasajeros en total.&lt;/p&gt;",
    "seed": {
        "parameters": [
            {
                "name": "Q1",
                "label": null,
                "min": 4,
                "max": 15,
                "step": 1
            },
            {
                "name": "Q2",
                "label": null,
                "min": 30,
                "max": 80,
                "step": 1
            },
            {
                "name": "Q3",
                "label": null,
                "list": [
                    2,
                    3
                ]
            },
            {
                "name": "Q10",
                "label": null,
                "list": [
                    "Madrid",
                    "París",
                    "Roma",
                    "Viena",
                    "Lisboa",
                    "Berlín"
                ]
            }
        ],
        "calculated": [
            {
                "name": "A1",
                "label": "{{function}}",
                "function": "{{Q1}}*{{Q2}}+{{Q3}}"
            },
            {
                "name": "T1",
                "label": "{{function}}",
                "function": "{{Q1}}*{{Q2}}+{{Q3}}",
                "temp": true
            }
        ]
    },
    "algorithm": {
        "name": "calculateOperation",
        "params": {
            "method": "equivLiteral",
            "keyboard": "NUMERICAL"
        }
    }
}</t>
  </si>
  <si>
    <t>&lt;p&gt;Natalia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
  </si>
  <si>
    <t>&lt;p&gt;Hay un total de {{A1}} espectadores.&lt;/p&gt;</t>
  </si>
  <si>
    <t>Nos han dado el número de espectadores que han asistido a un teatro. Al dividir este número entre las 4 zonas en las que están dividido el patio de butacas vemos que hay 64 espectadores en cada zona, pero que una de ellas acoge a 2 personas más que el resto. ¿Cuántos espectadores nos dijeron al principio que había en el teatro?
Hay un total de ... espectadores.</t>
  </si>
  <si>
    <t>Q1= List=3,4,5,6
Q2= Min = 50; Max = 70; Step = 1
Q3= List = 2,3</t>
  </si>
  <si>
    <t>&lt;p&gt;Hay que aplicar la prueba de la división.&lt;/p&gt;&lt;p&gt;{{Q1}} zonas × {{Q2}} espectadores por zona + {{Q3}} espectadores de más = {{T1}} espectadores en total&lt;/p&gt;</t>
  </si>
  <si>
    <t>{"id":"M6-NyO-8b-A-2","stimulus":"&lt;p&gt;Natalia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teatro?&lt;/p&gt;","template":"&lt;p&gt;Hay un total de {{response}} espectadores.&lt;/p&gt;","hint":"&lt;p style=\"text-align:center;\"&gt;dividendo = divisor × cociente + resto&lt;/p&gt;","feedback":"&lt;p&gt;Hay que aplicar la prueba de la división.&lt;/p&gt;&lt;p style=\"text-align:center;\"&gt;{{Q1}} zonas × {{Q2}} espectadores por zona + {{Q3}} espectadores de más = {{T1}} espectadores en total&lt;/p&gt;","seed":{"parameters":[{"name":"Q1","label":null,"list":[3,4,5,6]},{"name":"Q2","label":null,"min":50,"max":70,"step":1},{"name":"Q3","label":null,"list":[2,3]}],"calculated":[{"name":"A1","label":"{{function}}","function":"{{Q1}}*{{Q2}}+{{Q3}}"},{"name":"T1","label":"{{function}}","function":"{{Q1}}*{{Q2}}+{{Q3}}","temp":true}]},"algorithm":{"name":"calculateOperation","params":{"method":"equivLiteral","keyboard":"NUMERICAL"}}}</t>
  </si>
  <si>
    <t>&lt;p&gt;El zoo de {{Q10}} divide su recinto en {{Q1}} zonas geográficas en las que hay el mismo número de animales, es decir, {{Q2}}. Sin embargo, una tiene {{Q3}} animales más que el resto. Calcula el número total de animales de este zoo.&lt;/p&gt;</t>
  </si>
  <si>
    <t>&lt;p&gt;En el zoo de {{Q10}} hay {{A1}} animales.&lt;/p&gt;</t>
  </si>
  <si>
    <t>Nos han dicho el número de animales que hay en el zoo de Frankfurt y que estos están divididos en grupos de igual número en las 11 zonas geográficas del zoo. Al dividir el número de animales entre las zonas geográficas del zoo vemos que en cada zona hay 28 animales, excepto en una en la que hay 7 animales más que en el resto. Calcula el número que nos dieron al principio.
En el zoo de Frankfurt hay ... animales.</t>
  </si>
  <si>
    <t>Q1= Min = 5; Max = 15; Step = 1
Q2= Min = 30; Max = 80; Step = 1
Q3= List = 2, 3, 4
Q10=List=Madrid,París,Roma,Brasilia,Lisboa,Berlín,Nueva York</t>
  </si>
  <si>
    <t>&lt;p&gt;Hay que aplicar la regla de la división.&lt;/p&gt;&lt;p&gt;{{Q1}} zonas × {{Q2}} animales por zona + {{Q3}} animales de más = {{T1}} animales en total&lt;/p&gt;</t>
  </si>
  <si>
    <t>{"id":"M6-NyO-8b-A-3","stimulus":"&lt;p&gt;El zoo de {{Q10}} divide su recinto en {{Q1}} zonas geográficas en las que hay el mismo número de animales, es decir, {{Q2}}. Sin embargo, una tiene {{Q3}} animales más que el resto. Calcula el número total de animales de este zoo.&lt;/p&gt;","template":"&lt;p&gt;En el zoo de {{Q10}} hay {{response}} animales.&lt;/p&gt;","hint":"&lt;p style=\"text-align:center;\"&gt;dividendo = divisor × cociente + resto&lt;/p&gt;","feedback":"&lt;p&gt;Hay que aplicar la regla de la división.&lt;/p&gt;&lt;p style=\"text-align:center;\"&gt;{{Q1}} zonas × {{Q2}} animales por zona + {{Q3}} animales de más = {{T1}} animales en total&lt;/p&gt;","seed":{"parameters":[{"name":"Q1","min":5,"max":15,"step":1},{"name":"Q2","min":30,"max":80,"step":1},{"name":"Q3","list":[2,3,4]},{"name":"Q10","list":["Madrid","París","Roma","Brasilia","Lisboa","Berlín","Nueva York"]}],"calculated":[{"name":"A1","function":"{{Q1}}*{{Q2}}+{{Q3}}"},{"name":"T1","function":"{{Q1}}*{{Q2}}+{{Q3}}","temp":"true"}],"uniques":true},"algorithm":{"name":"calculateOperation","params":{"method":"equivLiteral","keyboard":"NUMERICAL"}}}</t>
  </si>
  <si>
    <t>M6-NyO-9a</t>
  </si>
  <si>
    <t>Opera con los números conociendo la jerarquía de las operaciones</t>
  </si>
  <si>
    <t>&lt;p&gt;Indica si se ha seguido la jerarquía de operaciones en los siguientes cálculos.&lt;/p&gt;</t>
  </si>
  <si>
    <t>True or False
*: countCorrect= 1
*: countIncorrect= 2
*:options= Correcto, Incorrecto</t>
  </si>
  <si>
    <t>Q11= List=5,6,7,8,9
Q12= List=1,2,3,4,5
Q13= List=1,2,3
Q14= Min = 1; Max = 9; Step = 1
Q21-Q24= Min = 1; Max = 9; Step = 1
Q31= List=5,6,7,8,9
Q32=List=1,2,3,4
Q33= List=1,2,3,4,5
Q34= Min = 3; Max = 9;  Step = 1
Q35= Min = 3; Max = 9;  Step = 1</t>
  </si>
  <si>
    <t>T1 = ({{Q11}} - {{Q12}}) + (6 / {{Q13}}) + {{Q14}}
T2 = ({{Q21}}+{{Q22}})*({{Q23}}+{{Q24}})+2
T3 = ({{Q31}}-{{Q32}})*{{Q33}}+{{Q34}}*{{Q35}}+5
A1=({{Q11}} − {{Q12}}) + 6 : {{Q13}} + {{Q14}} = {{T1}} | ({{Q11}} − {{Q12}}) + 6 : {{Q13}} + {{Q14}} = ({{Q11}} − {{Q12}}) + {{T11}} + {{Q14}} = {{T12}} + {{T11}} + {{Q14}} = {{T1}}*
A2=({{Q21}} + {{Q22}}) × ({{Q23}} + {{Q24}}) = {{T2}} | ({{Q21}} + {{Q22}}) × ({{Q23}} + {{Q24}}) = {{T21}} × {{T22}} = {{T4}}
A3=({{Q31}} − {{Q32}}) × {{Q33}} + {{Q34}} × {{Q35}} = {{T3}} | ({{Q31}} − {{Q32}}) × {{Q33}} + {{Q34}} × {{Q35}} = {{T31}} × {{Q33}} + {{T32}} = {{T33}} * {{T32}} = {{T5}}
T11= 6/{{Q13}}
T12= {{Q11}} - {{Q12}}
T21= {{Q21}} + {{Q22}}
T22= {{Q23}} + {{Q24}}
T4= {{T2}}-2
T31= {{Q31}} - {{Q32}}
T32= {{Q34}} * {{Q35}} 
T33= {{T31}} * {{Q33}}
T5= {{T3}} - 5</t>
  </si>
  <si>
    <t>&lt;p&gt;Recuerda que los paréntesis, multiplicaciones y divisiones se operan primero.&lt;/p&gt;</t>
  </si>
  <si>
    <t>&lt;p&gt;Se operan primero paréntesis, multiplicaciones y divisiones. Después las sumas y rectas.&lt;/p&gt;</t>
  </si>
  <si>
    <t>{"id":"M6-NyO-9a-I-1","stimulus":"&lt;p&gt;Indica si se ha seguido la jerarquía de operaciones en los siguientes cálculos.&lt;/p&gt;","hint":"&lt;p&gt;Los paréntesis, multiplicaciones y divisiones se operan lo primero.&lt;/p&gt;","feedback":"&lt;p&gt;Se operan primero paréntesis, multiplicaciones y divisiones. Después las sumas y rectas.&lt;/p&gt;","seed":{"parameters":[{"name":"Q11","label":null,"list":[5,6,7,8,9]},{"name":"Q12","label":null,"list":[1,2,3,4,5]},{"name":"Q13","label":null,"list":[1,2,3]},{"name":"Q14","label":null,"min":1,"max":9,"step":1},{"name":"Q21","label":null,"min":1,"max":9,"step":1},{"name":"Q22","label":null,"min":1,"max":9,"step":1},{"name":"Q23","label":null,"min":1,"max":9,"step":1},{"name":"Q24","label":null,"min":1,"max":9,"step":1},{"name":"Q31","label":null,"list":[5,6,7,8,9]},{"name":"Q32","label":null,"list":[1,2,3,4]},{"name":"Q33","label":null,"list":[1,2,3,4,5]},{"name":"Q34","label":null,"min":3,"max":9,"step":1},{"name":"Q35","label":null,"min":3,"max":9,"step":1}],"calculated":[{"name":"T1","label":"{{function}}","function":"({{Q11}} - {{Q12}}) + (6 / {{Q13}}) + {{Q14}}","temp":true},{"name":"T2","label":"{{function}}","function":"({{Q21}}+{{Q22}})*({{Q23}}+{{Q24}})+2","temp":true},{"name":"T3","label":"{{function}}","function":"({{Q31}}-{{Q32}})*{{Q33}}+{{Q34}}*{{Q35}}+5","temp":true},{"name":"A1","label":"{{function}}","function":"({{Q11}} − {{Q12}}) + 6 : {{Q13}} + {{Q14}} = {{T1}} ","feedback":" ({{Q11}} − {{Q12}}) + 6 : {{Q13}} + {{Q14}} = ({{Q11}} − {{Q12}}) + {{T11}} + {{Q14}} = {{T12}} + {{T11}} + {{Q14}} = {{T1}}"},{"name":"A2","label":"{{function}}","function":"({{Q21}} + {{Q22}}) × ({{Q23}} + {{Q24}}) = {{T2}} ","incorrect":true,"feedback":" ({{Q21}} + {{Q22}}) × ({{Q23}} + {{Q24}}) = {{T21}} × {{T22}} = {{T4}}"},{"name":"A3","label":"{{function}}","function":"({{Q31}} − {{Q32}}) × {{Q33}} + {{Q34}} × {{Q35}} = {{T3}} ","incorrect":true,"feedback":" ({{Q31}} − {{Q32}}) × {{Q33}} + {{Q34}} × {{Q35}} = {{T31}} × {{Q33}} + {{T32}} = {{T33}} * {{T32}} = {{T5}}"},{"name":"T11","label":"{{function}}","function":"6/{{Q13}}","temp":true},{"name":"T12","label":"{{function}}","function":"{{Q11}} - {{Q12}}","temp":true},{"name":"T21","label":"{{function}}","function":"{{Q21}} + {{Q22}}","temp":true},{"name":"T22","label":"{{function}}","function":"{{Q23}} + {{Q24}}","temp":true},{"name":"T4","label":"{{function}}","function":"{{T2}}-2","temp":true},{"name":"T31","label":"{{function}}","function":"{{Q31}} - {{Q32}}","temp":true},{"name":"T32","label":"{{function}}","function":"{{Q34}} * {{Q35}}","temp":true},{"name":"T33","label":"{{function}}","function":"{{T31}} * {{Q33}}","temp":true},{"name":"T5","label":"{{function}}","function":"{{T3}} - 5","temp":true}],"uniques":true},"algorithm":{"name":"trueFalse","template":"Choice matrix – inline","params":{"countCorrect":1,"countIncorrect":2,"showCheckIcon":false,"options":["Correcto","Incorrecto"]}}}</t>
  </si>
  <si>
    <t>Total</t>
  </si>
  <si>
    <t>&lt;p&gt;Resuelve la siguiente operación combinada.&lt;/p&gt;</t>
  </si>
  <si>
    <t>&lt;p&gt;{{Q1}} + {{Q2}} : {{Q3}} − {{Q4}} = {{A1}}&lt;/p&gt;</t>
  </si>
  <si>
    <t>Q1= List=5,6,7,9
Q2= List=6,12,18
Q3= List=2,3
Q4= Min = 1; Max = 7; Step = 1</t>
  </si>
  <si>
    <t>A1 = {{Q1}}+{{Q2}}/{{Q3}}-{{Q4}}
T1= {{Q2}}/{{Q3}}
T2= {{Q1}}+{{Q2}}/{{Q3}}-{{Q4}}</t>
  </si>
  <si>
    <t>Scaff</t>
  </si>
  <si>
    <t>&lt;p&gt;Se operan primero paréntesis, multiplicaciones y divisiones. Después, las sumas y rectas.&lt;/p&gt;&lt;p&gt;{{Q1}} + {{Q2}} : {{Q3}} − {{Q4}} = {{Q1}} + {{T1}} − {{Q4}} = {{T2}}&lt;/p&gt;</t>
  </si>
  <si>
    <t>Ordena los pasos con los que se calculan las operaciones combinadas.
Se calculan los paréntesis.
Se calculan las multiplicaciones y divisiones.
Se calculan las sumas y restas.
[Order list]</t>
  </si>
  <si>
    <t>Empieza calculando la división.
{{Q1}} + {{Q2}} : {{Q3}} − {{Q4}} = {{Q1}} + {{A2}} − {{Q4}} 
A2= {{Q2}}/{{Q3}}
(Cloze math)</t>
  </si>
  <si>
    <t>Por último, resueve la suma y la resta.
{{Q1}} + {{T1}} − {{Q4}} = {{A3}} 
T1= {{Q2}}/{{Q3}}
A3= {{Q1}}+{{Q2}}/{{Q3}}-{{Q4}}
(Cloze math)</t>
  </si>
  <si>
    <t>{"id":"M6-NyO-9a-E-1","seed":{"parameters":[{"name":"Q1","label":null,"list":[5,6,7,9]},{"name":"Q2","label":null,"list":[6,12,18]},{"name":"Q3","label":null,"list":[2,3]},{"name":"Q4","label":null,"list":[1,2,3,4,5,6,7]}],"uniques":true},"scaffolding":[{"id":"step-0","stimulus":"&lt;p&gt;Resuelve la siguiente operación combinada.&lt;/p&gt;","template":"&lt;p style=\"text-align:center;\"&gt;{{Q1}} + {{Q2}} : {{Q3}} − {{Q4}} = {{response}}&lt;/p&gt;","seed":{"calculated":[{"name":"A1","label":"{{function}}","function":"{{Q1}}+{{Q2}}/{{Q3}}-{{Q4}}"},{"name":"T1","function":"{{Q2}}/{{Q3}}","temp":true},{"name":"T2","function":"{{Q1}}+{{Q2}}/{{Q3}}-{{Q4}}","temp":true}]},"algorithm":{"name":"calculateOperation","params":{"method":"equivLiteral","keyboard":"NUMERICAL"}}},{"id":"step-1","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divisiones.","function":"2"}]},"algorithm":{"name":"orderNumbers","params":{"order":"desc"}}},{"id":"step-2","stimulus":"&lt;p&gt;Empieza calculando la división.&lt;/p&gt;","template":"&lt;p style=\"text-align:center;\"&gt;{{Q1}} + {{Q2}} : {{Q3}} − {{Q4}} = {{Q1}} + {{response}} − {{Q4}}&lt;/p&gt;","seed":{"calculated":[{"name":"A2","label":"{{function}}","function":"{{Q2}}/{{Q3}}"}]},"algorithm":{"name":"calculateOperation","params":{"method":"equivLiteral","keyboard":"NUMERICAL"}}},{"id":"step-3","stimulus":"&lt;p&gt;Por último, resueve la suma y la resta.&lt;/p&gt;","template":"&lt;p style=\"text-align:center;\"&gt;{{Q1}} + {{T1}} − {{Q4}} = {{response}}&lt;/p&gt;","seed":{"calculated":[{"name":"T1","label":"{{function}}","function":"{{Q2}}/{{Q3}}","temp":true},{"name":"A3","label":"{{function}}","function":"{{Q1}}+{{Q2}}/{{Q3}}-{{Q4}}"}]},"algorithm":{"name":"calculateOperation","params":{"method":"equivLiteral","keyboard":"NUMERICAL"}}}]}</t>
  </si>
  <si>
    <t>&lt;p&gt;({{Q1}} + {{Q2}}) × {{Q3}} + {{Q4}} = {{A1}}&lt;/p&gt;</t>
  </si>
  <si>
    <t>Q1= List=5,6,7,9
Q2= List=6,12,18
Q3= List=2,3
Q4= Min = 1; Max = 8; Step = 1</t>
  </si>
  <si>
    <t>A1 = ({{Q1}}+{{Q2}})*{{Q3}}+{{Q4}}
T1= {{Q1}}+{{Q2}}
T2=  ({{Q1}}+{{Q2}})*{{Q3}}
T3=  ({{Q1}}+{{Q2}})*{{Q3}}+{{Q4}}</t>
  </si>
  <si>
    <t>&lt;p&gt;Se operan primero paréntesis, multiplicaciones y divisiones. Después, las sumas y rectas.&lt;/p&gt;&lt;p&gt;({{Q1}} + {{Q2}}) × {{Q3}} + {{Q4}} = {{T1}} × {{Q3}} + {{Q4}} = {{T2}} + {{Q4}} = {{T3}}&lt;/p&gt;</t>
  </si>
  <si>
    <t>Ordena los pasos con los que se calculan las operaciones combinadas.
Se calculan los paréntesis.
Se calculan las multiplicaciones y divisiones.
Se calculan las sumas y restas.
[Order list]</t>
  </si>
  <si>
    <t>Empieza calculando la operación dentro del paréntesis.
({{Q1}} + {{Q2}}) × {{Q3}} + {{Q4}} = {{A2}}  × {{Q3}} + {{Q4}}
A2= {{Q1}}+{{Q2}}
(Cloze math)</t>
  </si>
  <si>
    <t>A continuación, resuelve la multiplicación.
{{T1}} × {{Q3}} + {{Q4}} = {{A3}} + {{Q4}}
T1= {{Q1}}+{{Q2}}
A3= {{T1}}*{{Q3}}
(Cloze math)</t>
  </si>
  <si>
    <t>Por último, resueve la suma.
{{T2}} + {{Q4}} = {{A4}} 
T2= {{T1}}*{{Q3}}
A4= ({{Q1}}+{{Q2}})*{{Q3}}+{{Q4}}
(Cloze math)</t>
  </si>
  <si>
    <t>{"id":"M6-NyO-9a-E-2","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({{Q1}}+{{Q2}})*{{Q3}}+{{Q4}}"},{"name":"T1","function":"{{Q1}}+{{Q2}}","temp":true},{"name":"T2","function":"({{Q1}}+{{Q2}})*{{Q3}}","temp":true},{"name":"T3","function":" ({{Q1}}+{{Q2}})*{{Q3}}+{{Q4}}","temp":true}]},"algorithm":{"name":"calculateOperation","params":{"method":"equivLiteral","keyboard":"NUMERICAL"}}},{"id":"step-1","stimulus":"&lt;p&gt;Ordena los pasos con los que se calculan las operaciones combinadas.&lt;/p&gt;","seed":{"parameters":[],"calculated":[{"name":"A2","label":"Se calculan las multiplicaciones y divisiones.","function":"2"},{"name":"A1","label":"Se calculan los paréntesis.","function":"3"},{"name":"A3","label":"Se calculan las sumas y restas.","function":"1"}]},"algorithm":{"name":"orderNumbers","params":{"order":"desc"}}},{"id":"step-2","stimulus":"&lt;p&gt;Empieza calculando la operación dentro del paréntesis.&lt;/p&gt;","template":"&lt;p style=\"text-align:center;\"&gt;({{Q1}} + {{Q2}}) × {{Q3}} + {{Q4}} = {{response}} × {{Q3}} + {{Q4}}&lt;/p&gt;","seed":{"calculated":[{"name":"A2","label":"{{function}}","function":"{{Q1}}+{{Q2}}"}]},"algorithm":{"name":"calculateOperation","params":{"method":"equivLiteral","keyboard":"NUMERICAL"}}},{"id":"step-3","stimulus":"&lt;p&gt;A continuación, resuelve la multiplicación.&lt;/p&gt;","template":"&lt;p style=\"text-align:center;\"&gt;{{T1}} × {{Q3}} + {{Q4}} = {{response}} + {{Q4}}&lt;/p&gt;","seed":{"calculated":[{"name":"T1","label":"{{function}}","function":"{{Q1}}+{{Q2}}","temp":true},{"name":"A3","label":"{{function}}","function":"{{T1}}*{{Q3}}"}]},"algorithm":{"name":"calculateOperation","params":{"method":"equivLiteral","keyboard":"NUMERICAL"}}},{"id":"step-4","stimulus":"&lt;p&gt;Por último, resueve la suma.&lt;/p&gt;","template":"&lt;p style=\"text-align:center;\"&gt;{{T2}} + {{Q4}} = {{response}}&lt;/p&gt;","seed":{"calculated":[{"name":"T1","label":"{{function}}","function":"{{Q1}}+{{Q2}}","temp":true},{"name":"T2","label":"{{function}}","function":"{{T1}}*{{Q3}}","temp":true},{"name":"A3","label":"{{function}}","function":" ({{Q1}}+{{Q2}})*{{Q3}}+{{Q4}}"}]},"algorithm":{"name":"calculateOperation","params":{"method":"equivLiteral","keyboard":"NUMERICAL"}}}]}</t>
  </si>
  <si>
    <t>&lt;p&gt;({{Q1}} + {{Q2}}) × ({{Q3}} + {{Q4}}) = {{A1}}&lt;/p&gt;</t>
  </si>
  <si>
    <t>A1 = ({{Q1}}+{{Q2}})*({{Q3}}+{{Q4}})
T1= {{Q1}} + {{Q2}}
T2= {{Q3}} + {{Q4}}
T3= ({{Q1}}+{{Q2}})*({{Q3}}+{{Q4}})</t>
  </si>
  <si>
    <t>&lt;p&gt;Se operan primero paréntesis, multiplicaciones y divisiones. Después las sumas y rectas.&lt;/p&gt;&lt;p&gt;({{Q1}} + {{Q2}}) × ({{Q3}} + {{Q4}}) = {{T1}} × {{T2}} = {{T3}}&lt;/p&gt;</t>
  </si>
  <si>
    <t>Empieza calculando la operación dentro del primer paréntesis.
({{Q1}} + {{Q2}}) × ({{Q3}} + {{Q4}}) = {{A2}} × ({{Q3}} + {{Q4}}) 
A2= {{Q1}}+{{Q2}}
(Cloze math)</t>
  </si>
  <si>
    <t>A continuación, resuelve la operación del segundo paréntesis.
{{T1}} × ({{Q3}} + {{Q4}}) = {{T1}} × {{A3}}
T1= {{Q1}}+{{Q2}}
A3= {{Q3}}+{{Q4}}
(Cloze math)</t>
  </si>
  <si>
    <t>Por último, resueve la multiplicación.
{{T1}} × {{T2}} = {{A4}} 
T1= {{Q1}}+{{Q2}}
T2= {{Q3}}+{{Q4}}
A4= ({{Q1}}+{{Q2}})*({{Q3}}+{{Q4}})
(Cloze math)</t>
  </si>
  <si>
    <t>{"id":"M6-NyO-9a-E-3","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({{Q1}}+{{Q2}})*({{Q3}}+{{Q4}})"},{"name":"T1","function":"{{Q1}}+{{Q2}}","temp":true},{"name":"T2","function":"{{Q3}} + {{Q4}}","temp":true},{"name":"T3","function":"({{Q1}}+{{Q2}})*({{Q3}}+{{Q4}})","temp":true}]},"algorithm":{"name":"calculateOperation","params":{"method":"equivLiteral","keyboard":"NUMERICAL"}}},{"id":"step-1","stimulus":"&lt;p&gt;Ordena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paréntesis.","function":"3"}]},"algorithm":{"name":"orderNumbers","params":{"order":"desc"}}},{"id":"step-2","stimulus":"&lt;p&gt;Empieza calculando la operación dentro del primer paréntesis.&lt;/p&gt;","template":"&lt;p style=\"text-align:center;\"&gt;({{Q1}} + {{Q2}}) × ({{Q3}} + {{Q4}}) = {{response}} × ({{Q3}} + {{Q4}})&lt;/p&gt;","seed":{"calculated":[{"name":"A2","label":"{{function}}","function":"{{Q1}}+{{Q2}}"}]},"algorithm":{"name":"calculateOperation","params":{"method":"equivLiteral","keyboard":"NUMERICAL"}}},{"id":"step-3","stimulus":"&lt;p&gt;A continuación, resuelve la operación del segundo paréntesis.&lt;/p&gt;","template":"&lt;p style=\"text-align:center;\"&gt;{{T1}} × ({{Q3}} + {{Q4}}) = {{T1}} × {{response}}&lt;/p&gt;","seed":{"calculated":[{"name":"T1","label":"{{function}}","function":"{{Q1}}+{{Q2}}","temp":true},{"name":"A3","label":"{{function}}","function":" {{Q3}}+{{Q4}}"}]},"algorithm":{"name":"calculateOperation","params":{"method":"equivLiteral","keyboard":"NUMERICAL"}}},{"id":"step-4","stimulus":"&lt;p&gt;Por último, resueve la multiplicación.&lt;/p&gt;","template":"&lt;p style=\"text-align:center;\"&gt;{{T1}} × {{T2}} = {{response}}&lt;/p&gt;","seed":{"calculated":[{"name":"T1","label":"{{function}}","function":"{{Q1}}+{{Q2}}","temp":true},{"name":"T2","label":"{{function}}","function":" {{Q3}}+{{Q4}}","temp":true},{"name":"A4","label":"{{function}}","function":"({{Q1}}+{{Q2}})*({{Q3}}+{{Q4}})"}]},"algorithm":{"name":"calculateOperation","params":{"method":"equivLiteral","keyboard":"NUMERICAL"}}}]}</t>
  </si>
  <si>
    <t>Q1= Min = 190; Max = 200; Step = 1
Q2= Min = 30 ; Max = 50; Step = 1
Q3= List=5,6,7,8
Q4= Min = 30; Max = 60; Step = 1</t>
  </si>
  <si>
    <t>F:En un teatro con {{Q1}} butacas han entrado {{Q2}} parejas, {{Q3}} grupos de tres personas y {{Q4}} personas sin acompañante. ¿Cuántas butacas han quedado libres?
G:Han quedado {{A1}} butacas libres.
L:A1={{Q1}}-2*{{Q2}}-3*{{Q3}}-{{Q4}}
J:Cloze Math</t>
  </si>
  <si>
    <t>¿Con qué expresión se calcula el número de butacas libres?
{{Q1}} − ({{Q2}} × 2 + {{Q3}} × 3 + {{Q4}}) *
{{Q1}} − {{Q2}} × 2 + {{Q3}} × 3 + {{Q4}}
{{Q1}} − ({{Q2}} × 3 + {{Q3}} × 2 + {{Q4}})</t>
  </si>
  <si>
    <t>Empieza calculando las multiplicaciones dentro del paréntesis.
{{Q1}} − ({{Q2}} × 2 + {{Q3}} × 3 + {{Q4}}) = {{Q1}} − ({{A2}} + {{A3}} + {{Q4}})
(Cloze math)
A2 = {{Q2}}*2
A3 = {{Q3}}*3</t>
  </si>
  <si>
    <t>A continuación, resuelve las sumas dentro del paréntesis.
{{Q1}} − ({{T1}} + {{T2}} + {{Q4}}) = {{Q1}} − {{A3}}
(Cloze math)
T1 = {{Q2}}*2
T2= {{Q3}}*3
A3 = {{T1}}+({{T2}}+{{Q4}})</t>
  </si>
  <si>
    <t>Por último, resta para obtener el número de butacas libres.
{{Q1}} − {{T3}} = {{A4}}
(Cloze math)
T1 = {{Q2}}*2
T2= {{Q3}}*3
T3 = {{T1}}+({{T2}}+{{Q4}})
A4 = {{Q1}}-{{T3}})</t>
  </si>
  <si>
    <t>{"id":"M6-NyO-9a-A-1","seed":{"parameters":[{"name":"Q1","label":null,"min":190,"max":200,"step":1},{"name":"Q2","label":null,"min":30,"max":50,"step":1},{"name":"Q3","label":null,"list":[5,6,7,8]},{"name":"Q4","label":null,"min":30,"max":60,"step":1}],"uniques":true},"scaffolding":[{"id":"step-0","stimulus":"&lt;p&gt;En un teatro con {{Q1}} butacas han entrado {{Q2}} parejas, {{Q3}} grupos de tres personas y {{Q4}} personas sin acompañante. ¿Cuántas butacas han quedado libres?&lt;/p&gt;","template":"&lt;p&gt;Han quedado {{response}} butacas libres.&lt;/p&gt;","seed":{"calculated":[{"name":"A1","label":"{{function}}","function":"{{Q1}}-2*{{Q2}}-3*{{Q3}}-{{Q4}}"}]},"algorithm":{"name":"calculateOperation","params":{"method":"equivLiteral","keyboard":"NUMERICAL"}}},{"id":"step-1","stimulus":"&lt;p&gt;¿Con qué expresión se calcula el número de butacas libres?&lt;/p&gt;","seed":{"calculated":[{"name":"1-A1","label":"&lt;p&gt;{{Q1}} − ({{Q2}} × 2 + {{Q3}} × 3 + {{Q4}})&lt;/p&gt;","incorrect":false},{"name":"1-A2","label":"&lt;p&gt;{{Q1}} − {{Q2}} × 2 + {{Q3}} × 3 + {{Q4}}&lt;/p&gt;","incorrect":true},{"name":"1-A3","label":"&lt;p&gt;{{Q1}} − ({{Q2}} × 3 + {{Q3}} × 2 + {{Q4}})&lt;/p&gt;","incorrect":true}]},"algorithm":{"name":"trueFalse","template":"Multiple choice – standard","params":{"countCorrect":1,"countIncorrect":2}}},{"id":"step-2","stimulus":"&lt;p&gt;Ordena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paréntesis.","function":"3"}]},"algorithm":{"name":"orderNumbers","params":{"order":"desc"}}},{"id":"step-3","stimulus":"&lt;p&gt;Empieza calculando las multiplicaciones dentro del paréntesis.&lt;/p&gt;","template":"&lt;p style=\"text-align:center;\"&gt;{{Q1}} − ({{Q2}} × 2 + {{Q3}} × 3 + {{Q4}}) = {{Q1}} − ({{response}} + {{response}} + {{Q4}})&lt;/p&gt;","seed":{"calculated":[{"name":"A2","label":"{{function}}","function":"{{Q2}}*2"},{"name":"A3","label":"{{function}}","function":"{{Q3}}*3"}]},"algorithm":{"name":"calculateOperation","params":{"method":"equivLiteral","keyboard":"NUMERICAL"}}},{"id":"step-4","stimulus":"&lt;p&gt;A continuación, resuelve las sumas dentro del paréntesis.&lt;/p&gt;","template":"&lt;p style=\"text-align:center;\"&gt;{{Q1}} − ({{T1}} + {{T2}} + {{Q4}}) = {{Q1}} − {{response}}&lt;/p&gt;","seed":{"calculated":[{"name":"T1","label":"{{function}}","function":"{{Q2}}*2","temp":true},{"name":"T2","label":"{{function}}","function":" {{Q3}}*3","temp":true},{"name":"A4","label":"{{function}}","function":"{{T1}}+({{T2}}+{{Q4}})"}]},"algorithm":{"name":"calculateOperation","params":{"method":"equivLiteral","keyboard":"NUMERICAL"}}},{"id":"step-5","stimulus":"&lt;p&gt;Por último, resta para obtener el número de butacas libres.&lt;/p&gt;","template":"&lt;p style=\"text-align:center;\"&gt;{{Q1}} − {{T3}} = {{response}}&lt;/p&gt;","seed":{"calculated":[{"name":"T1","label":"{{function}}","function":"{{Q2}}*2","temp":true},{"name":"T2","label":"{{function}}","function":" {{Q3}}*3","temp":true},{"name":"T3","label":"{{function}}","function":" {{T1}}+({{T2}}+{{Q4}})","temp":true},{"name":"A4","label":"{{function}}","function":"{{Q1}}-{{T3}}"}]},"algorithm":{"name":"calculateOperation","params":{"method":"equivLiteral","keyboard":"NUMERICAL"}}}]}</t>
  </si>
  <si>
    <t>Q1= Min =100; Max = 150; Step = 1
Q2= List=2,3
Q4= Min =10; Max = 15; Step = 1
Q5= List=2,3,4
Q6= Min =10; Max = 15; Step = 1</t>
  </si>
  <si>
    <t>F:Rodrigo ha ahorrado {{Q1}} € para hacer un regalo sorpresa a sus primos. Si ha comprado {{Q2}} pares de guantes por {{Q4}} € cada par y {{Q5}} gorros que valen {{Q6}} € cada uno, ¿cuánto dinero le queda?
G:Le queda {{A1}} €.
L:A1={{Q1}}-({{Q2}}*{{Q4}}+{{Q5}}*{{Q6}})#
J:Cloze Math</t>
  </si>
  <si>
    <t>¿Con qué expresión se calcula el dinero que le sobra?
{{Q1}} − ({{Q2}} × {{Q4}} + {{Q5}} × {{Q6}}) *
{{Q1}} − {{Q2}} × {{Q4}} + {{Q5}} × {{Q6}}
{{Q1}} − ({{Q2}} × {{Q6}} + {{Q5}} × {{Q4}})</t>
  </si>
  <si>
    <t>Empieza calculando las multiplicaciones dentro del paréntesis.
{{Q1}} − ({{Q2}} × {{Q4}} + {{Q5}} × {{Q6}}) = {{Q1}} − ({{A2}} + {{A3}})
(Cloze math)
A2 = {{Q2}}*{{Q4}}
A3 = {{Q5}}*{{Q6}}</t>
  </si>
  <si>
    <t>A continuación, resuelve la suma dentro del paréntesis.
{{Q1}} − ({{T1}} + {{T2}}) = {{Q1}} − {{A3}}
(Cloze math)
T1 = {{Q2}}*{{Q4}}
T2= {{Q5}}*{{Q6}}
A3 = {{T1}}+({{T2}}</t>
  </si>
  <si>
    <t>Por último, resta para obtener el dinero que le sobra.
{{Q1}} − {{T3}} = {{A4}}
(Cloze math)
T1 = {{Q2}}*{{Q4}}
T2= {{Q5}}*{{Q6}}
T3 = {{T1}}+({{T2}}
A4 = {{Q1}}-{{T3}})</t>
  </si>
  <si>
    <t>{"id":"M6-NyO-9a-A-2","seed":{"parameters":[{"name":"Q1","label":null,"min":100,"max":150,"step":1},{"name":"Q2","label":null,"list":[2,3]},{"name":"Q5","label":null,"list":[2,3,4]},{"name":"Q4","label":null,"min":10,"max":15,"step":1},{"name":"Q6","label":null,"min":10,"max":15,"step":1}],"uniques":true},"scaffolding":[{"id":"step-0","stimulus":"&lt;p&gt;Rodrigo ha ahorrado {{Q1}} € para hacer un regalo sorpresa a sus primos. Si ha comprado {{Q2}} pares de guantes por {{Q4}} € cada par y {{Q5}} gorros que valen {{Q6}} € cada uno, ¿cuánto dinero le queda?&lt;/p&gt;","template":"&lt;p&gt;Le queda {{response}} €.&lt;/p&gt;","seed":{"calculated":[{"name":"A1","label":"{{function}}","function":"{{Q1}}-({{Q2}}*{{Q4}}+{{Q5}}*{{Q6}})"}]},"algorithm":{"name":"calculateOperation","params":{"method":"equivLiteral","keyboard":"NUMERICAL"}}},{"id":"step-1","stimulus":"&lt;p&gt;¿Con qué expresión se calcula el dinero que le sobra?&lt;/p&gt;","seed":{"calculated":[{"name":"1-A1","label":"&lt;p&gt;{{Q1}} − ({{Q2}} × {{Q4}} + {{Q5}} × {{Q6}})&lt;/p&gt;","incorrect":false},{"name":"1-A2","label":"&lt;p&gt;{{Q1}} − {{Q2}} × {{Q4}} + {{Q5}} × {{Q6}}&lt;/p&gt;","incorrect":true},{"name":"1-A3","label":"&lt;p&gt;{{Q1}} − ({{Q2}} × {{Q6}} + {{Q5}} × {{Q4}})&lt;/p&gt;","incorrect":true}]},"algorithm":{"name":"trueFalse","template":"Multiple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las multiplicaciones dentro del paréntesis.&lt;/p&gt;","template":"&lt;p style=\"text-align:center;\"&gt;{{Q1}} − ({{Q2}} × {{Q4}} + {{Q5}} × {{Q6}}) = {{Q1}} − ({{response}} + {{response}})&lt;/p&gt;","seed":{"calculated":[{"name":"A2","label":"{{function}}","function":" {{Q2}}*{{Q4}}"},{"name":"A3","label":"{{function}}","function":"{{Q5}}*{{Q6}}"}]},"algorithm":{"name":"calculateOperation","params":{"method":"equivLiteral","keyboard":"NUMERICAL"}}},{"id":"step-4","stimulus":"&lt;p&gt;A continuación, resuelve la suma dentro del paréntesis.&lt;/p&gt;","template":"&lt;p style=\"text-align:center;\"&gt;{{Q1}} − ({{T1}} + {{T2}}) = {{Q1}} − {{response}}&lt;/p&gt;","seed":{"calculated":[{"name":"T1","label":"{{function}}","function":"{{Q2}}*{{Q4}}","temp":true},{"name":"T2","label":"{{function}}","function":" {{Q5}}*{{Q6}}","temp":true},{"name":"A3","label":"{{function}}","function":"{{T1}}+{{T2}}"}]},"algorithm":{"name":"calculateOperation","params":{"method":"equivLiteral","keyboard":"NUMERICAL"}}},{"id":"step-5","stimulus":"&lt;p&gt;Por último, resta para obtener el dinero que le sobra.&lt;/p&gt;","template":"&lt;p style=\"text-align:center;\"&gt;{{Q1}} − {{T3}} = {{response}}&lt;/p&gt;","seed":{"calculated":[{"name":"T1","label":"{{function}}","function":"{{Q2}}*{{Q4}}","temp":true},{"name":"T2","label":"{{function}}","function":" {{Q5}}*{{Q6}}","temp":true},{"name":"T3","label":"{{function}}","function":"{{T1}}+{{T2}}","temp":true},{"name":"A4","label":"{{function}}","function":"{{Q1}}-{{T3}}"}]},"algorithm":{"name":"calculateOperation","params":{"method":"equivLiteral","keyboard":"NUMERICAL"}}}]}</t>
  </si>
  <si>
    <t>Q1= Min = 20; Max = 40; Step = 2
Q2= Min = 4; Max = 10; Step = 1</t>
  </si>
  <si>
    <t>F:Iris ha llevado al colegio sus {{Q1}} cromos pero, jugando con sus amigos en el recreo, ha ganado la mitad del total de cromos que tenía. Como ha visto que {{Q2}} cromos estaban repetidos, se los ha regalado a un amigo. ¿Cuántos tiene al final?
G:Iris tiene {{A1}} cromos.
L:A1 = {{Q1}}+({{Q1}}/2)-{{Q2}}
J:Cloze Math</t>
  </si>
  <si>
    <t>¿Con qué expresión se calcula los cromos totales?
{{Q1}} + ({{Q1}} : 2) − {{Q2}} *
{{Q1}} + ({{Q1}} × 2) − {{Q2}}
{{Q1}} + ({{Q1}} : 2) + {{Q2}}</t>
  </si>
  <si>
    <t>Empieza calculando la división dentro del paréntesis.
{{Q1}} + ({{Q1}} : 2) − {{Q2}} = {{Q1}} + ({{A1}}) − {{Q2}}
(Cloze math)
A2 = {{Q1}}/2</t>
  </si>
  <si>
    <t>A continuación, suma para conocer cuántos cromos tiene después de jugar.
{{Q1}} + {{T1}} − {{Q2}} = {{A2}} − {{Q2}}
(Cloze math)
T1 = {{Q1}}/2
A2 = {{Q1}}+({{T1}}</t>
  </si>
  <si>
    <t>Por último, resta para obtener el número de cromos que tiene tras regalar los repetidos.
{{T2}} − {{Q2}} = {{A3}}
(Cloze math)
T1 = {{Q1}}/2
T2 = {{Q1}}+({{T1}}
A3 = {{T2}}-{{Q2}})</t>
  </si>
  <si>
    <t>{"id":"M6-NyO-9a-A-3","seed":{"parameters":[{"name":"Q1","label":null,"min":20,"max":40,"step":2},{"name":"Q2","label":null,"min":4,"max":10,"step":1}],"uniques":true},"scaffolding":[{"id":"step-0","stimulus":"&lt;p&gt;Iris se ha llevado al colegio sus {{Q1}} cromos pero, jugando con sus amigos en el recreo, ha ganado la mitad del total de cromos que tenía. Como ha visto que {{Q2}} cromos estaban repetidos, se los ha regalado a un amigo. ¿Cuántos tiene al final?&lt;/p&gt;","template":"&lt;p&gt;Iris tiene {{response}} cromos.&lt;/p&gt;","seed":{"calculated":[{"name":"A1","label":"{{function}}","function":" {{Q1}}+({{Q1}}/2)-{{Q2}}"}]},"algorithm":{"name":"calculateOperation","params":{"method":"equivLiteral","keyboard":"NUMERICAL"}}},{"id":"step-1","stimulus":"&lt;p&gt;¿Con qué expresión se calcula los cromos totales?&lt;/p&gt;","seed":{"calculated":[{"name":"1-A1","label":"&lt;p&gt;{{Q1}} + ({{Q1}} : 2) − {{Q2}}&lt;/p&gt;","incorrect":false},{"name":"1-A2","label":"&lt;p&gt;{{Q1}} + ({{Q1}} × 2) − {{Q2}}&lt;/p&gt;","incorrect":true},{"name":"1-A3","label":"&lt;p&gt;{{Q1}} + ({{Q1}} : 2) + {{Q2}}&lt;/p&gt;","incorrect":true}]},"algorithm":{"name":"trueFalse","template":"Multiple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 división dentro del paréntesis.&lt;/p&gt;","template":"&lt;p style=\"text-align:center;\"&gt;{{Q1}} + ({{Q1}} : 2) − {{Q2}} = {{Q1}} + ({{response}}) − {{Q2}}&lt;/p&gt;","seed":{"calculated":[{"name":"A2","label":"{{function}}","function":"{{Q1}}/2"}]},"algorithm":{"name":"calculateOperation","params":{"method":"equivLiteral","keyboard":"NUMERICAL"}}},{"id":"step-4","stimulus":"&lt;p&gt;A continuación, suma para conocer cuántos cromos tiene después de jugar.&lt;/p&gt;","template":"&lt;p style=\"text-align:center;\"&gt;{{Q1}} + {{T1}} − {{Q2}} = {{response}} − {{Q2}}&lt;/p&gt;","seed":{"calculated":[{"name":"T1","label":"{{function}}","function":" {{Q1}}/2","temp":true},{"name":"A1","label":"{{function}}","function":" {{Q1}}+{{T1}}"}]},"algorithm":{"name":"calculateOperation","params":{"method":"equivLiteral","keyboard":"NUMERICAL"}}},{"id":"step-5","stimulus":"&lt;p&gt;Por último, resta para obtener el número de cromos que tiene tras regalar los repetidos.&lt;/p&gt;","template":"&lt;p style=\"text-align:center;\"&gt;{{T2}} − {{Q2}} = {{response}}&lt;/p&gt;","seed":{"calculated":[{"name":"T1","label":"{{function}}","function":"{{Q1}}/2","temp":true},{"name":"T2","label":"{{function}}","function":"{{Q1}}+{{T1}}","temp":true},{"name":"A3","label":"{{function}}","function":"{{T2}}-{{Q2}}"}]},"algorithm":{"name":"calculateOperation","params":{"method":"equivLiteral","keyboard":"NUMERICAL"}}}]}</t>
  </si>
  <si>
    <t>M6-NyO-10a</t>
  </si>
  <si>
    <t>Criterio de divisibilidad entre 2</t>
  </si>
  <si>
    <t>Arrastra la última cifra de este número para que sea divisible entre 2.</t>
  </si>
  <si>
    <t>{{Q1}}{{response}}</t>
  </si>
  <si>
    <t>Selecciona el criterio de divisibilidad por 2.
[Si termina en 0 o cifra par]*
[Si la suma de sus cifras es múltiplo de 3]
[Si termina en 0 o 5]
[Si la suma de sus cifras es múltiplo de 9]
[Si acaba en 0]</t>
  </si>
  <si>
    <t>Q1: mín = 10; máx = 29; step 1
Q2: 0, 2, 4, 6, 8
Q3: 1, 3, 5, 7, 9
Q4: 1, 3, 5, 7, 9</t>
  </si>
  <si>
    <t>A1 = {{Q2}}*
A2 = {{Q3}}
A3 = {{Q4}}</t>
  </si>
  <si>
    <t>Un número es divisible entre 2 si acaba en 0 o en cifra par.</t>
  </si>
  <si>
    <t>&lt;p&gt;Un número es divisible entre 2 si acaba en 0 o en cifra par. En este caso:&lt;/p&gt;&lt;p&gt;{{T1}} : 2 = {{T2}} con resto 0&lt;/p&gt;</t>
  </si>
  <si>
    <t>T1 = {{Q1}}*10+{{Q2}}
T2 = ({{Q1}}*10+{{Q2}})/2</t>
  </si>
  <si>
    <t>{"id":"M6-NyO-10a-I-1","stimulus":"&lt;p&gt;Arrastra la última cifra de este número para que sea divisible entre 2.&lt;/p&gt;","template":"&lt;p style=\"text-align:center;\"&gt;{{Q1}}{{response}}&lt;/p&gt;","hint":"&lt;p&gt;Un número es divisible entre 2 si acaba en 0 o en cifra par.&lt;/p&gt;","feedback":"&lt;p&gt;Un número es divisible entre 2 si acaba en 0 o en cifra par. En este caso:&lt;/p&gt;&lt;p style=\"text-align:center;\"&gt;{{T1}} : 2 = {{T2}} con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t>
  </si>
  <si>
    <t>Selecciona qué números son divisibles entre 2.</t>
  </si>
  <si>
    <t>Selecciona qué números son divisibles por 2.
[40]*
[256]*
[7]
[21]</t>
  </si>
  <si>
    <t>Multiple Choice
*: countCorrect= 2
*: countIncorrect= 2</t>
  </si>
  <si>
    <t>Q1= Min = 2; Max = 100; Step = 2
Q2= Min = 2; Max = 100; Step = 2
Q3= Min = 1; Max = 99; Step = 2
Q4= Min = 1; Max = 99; Step = 2</t>
  </si>
  <si>
    <t>A1 = {{Q1}}*
A2 = {{Q2}}*
A3 = {{Q3}}
A4 = {{Q4}}</t>
  </si>
  <si>
    <t>{"id":"M6-NyO-10a-E-1","stimulus":"&lt;p&gt;Selecciona qué números son divisibles entre 2.&lt;/p&gt;","hint":"&lt;p&gt;Un número es divisible entre 2 si acaba en 0 o en cifra par.&lt;/p&gt;","feedback":"&lt;p&gt;Un número es divisible entre 2 si acaba en 0 o en cifra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t>
  </si>
  <si>
    <t>M6-NyO-10b</t>
  </si>
  <si>
    <t>Criterio de divisibilidad entre 3</t>
  </si>
  <si>
    <t>Arrastra la última cifra de este número para que sea divisible entre 3.</t>
  </si>
  <si>
    <t>Selecciona el criterio de divisibilidad por 3.
[Si termina en 0 o cifra par]
[Si la suma de sus cifras es múltiplo de 3]*
[Si termina en 0 o 5]
[Si la suma de sus cifras es múltiplo de 9]
[Si acaba en 0]</t>
  </si>
  <si>
    <t>Q1: Mín = 11; Máx = 29; step = 1
Q2 = 0, 3, 6
Q3 = 0, 3, 6
Q3 = 0, 3, 6</t>
  </si>
  <si>
    <t>T1 = 9-math.mod({{Q1}}*10, 3)-{{Q2}}
T4 = math.floor({{Q1}}/10)
T5 = {{Q1}}-math.floor({{Q1}}/10)*10
T6 = {{T4}}+{{T5}}+{{T1}}
T7 = ({{T4}}+{{T5}}+{{T1}})/3
A1 = 9-math.mod({{Q1}}*10, 3)-{{Q2}}
A2 = 9-math.mod({{Q1}}*10+1, 3)-{{Q3}}
A3 = 9-math.mod({{Q1}}*10+2, 3)-{{Q4}}</t>
  </si>
  <si>
    <t>Un número es divisible entre 3 si la suma de sus cifras es múltiplo de 3.</t>
  </si>
  <si>
    <t>&lt;p&gt;Un número es divisible entre 3 si la suma de sus cifras es múltiplo de 3. En este caso:&lt;/p&gt;&lt;p&gt;{{T4}} + {{T5}} + {{T1}} = {{T6}}&lt;/p&gt;&lt;p&gt;{{T6}} : 3 = {{T7}} con resto 0&lt;/p&gt;</t>
  </si>
  <si>
    <t>{"id":"M6-NyO-10b-I-1","stimulus":"&lt;p&gt;Arrastra la última cifra de este número para que sea divisible entre 3.&lt;/p&gt;","template":"&lt;p&gt;{{Q1}}{{response}}&lt;/p&gt;","hint":"&lt;p&gt;Un número es divisible entre 3 si la suma de sus cifras es múltiplo de 3.&lt;/p&gt;","feedback":"&lt;p&gt;Un número es divisible entre 3 si la suma de sus cifras es múltiplo de 3. En este caso:&lt;/p&gt;&lt;p style=\"text-align:center;\"&gt;{{T4}} + {{T5}} + {{A1}} = {{T6}}&lt;/p&gt;&lt;p style=\"text-align:center;\"&gt;{{T6}} : 3 = {{T7}} con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t>
  </si>
  <si>
    <t>Selecciona qué números son divisibles entre 3.</t>
  </si>
  <si>
    <t>Selecciona qué números son divisibles por 3.
[40]
[18]*
[15]*
[12]*</t>
  </si>
  <si>
    <t>Q1= Min = 3; Max = 198; Step = 3
Q2= Min = 3; Max = 198; Step = 3
Q3=List=5,7,8,10,11,13,14,16
Q4=List=5,7,8,10,11,13,14,16
Q5=List=5,7,8,10,11,13,14,16</t>
  </si>
  <si>
    <t>A1 = {{Q1}}*
A2 = {{Q2}}*
A3 = {{Q3}}*{{Q4}}
A4 = {{Q3}}*{{Q5}}</t>
  </si>
  <si>
    <t>{"id":"M6-NyO-10b-E-1","stimulus":"&lt;p&gt;Selecciona qué números son divisibles entre 3.&lt;/p&gt;","hint":"&lt;p&gt;Un número es divisible entre 3 si la suma de sus cifras es múltiplo de 3.&lt;/p&gt;","feedback":"&lt;p&gt;Un número es divisible entre 3 si la suma de sus cifras es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</si>
  <si>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M6-NyO-10c</t>
  </si>
  <si>
    <t>Criterio de divisibilidad entre 5</t>
  </si>
  <si>
    <t>Arrastra la última cifra de este número para que sea divisible entre 5.</t>
  </si>
  <si>
    <t>Selecciona el criterio de divisibilidad por 5.
[Si termina en 0 o cifra par]
[Si la suma de sus cifras es múltiplo de 3]
[Si termina en 0 o 5]*
[Si la suma de sus cifras es múltiplo de 9]
[Si acaba en 0]</t>
  </si>
  <si>
    <t>Q1= mín = 1; máx = 20; step 1
Q2= List = 1, 2, 3, 4
Q3= List = 6, 7, 8, 9
Q4= List = 0, 5</t>
  </si>
  <si>
    <t>A1 = {{Q2}}
A2 = {{Q3}}
A3 = {{Q4}}*</t>
  </si>
  <si>
    <t>Un número es divisible entre 5 si termina en 0 o en 5.</t>
  </si>
  <si>
    <t>&lt;p&gt;Un número es divisible entre 5 si termina en 0 o en 5.&lt;/p&gt;&lt;p&gt;{{T1}} : 5 = {{T2}} con resto 0&lt;/p&gt;</t>
  </si>
  <si>
    <t>T1 = {{Q1}}*10+{{Q4}}
T2 = ({{Q1}}*10+{{Q4}})/5</t>
  </si>
  <si>
    <t>{"id":"M6-NyO-10c-I-1","stimulus":"&lt;p&gt;Arrastra la última cifra de este número para que sea divisible entre 5.&lt;/p&gt;","template":"&lt;p style=\"text-align:center;\"&gt;{{Q1}}{{response}}&lt;/p&gt;","hint":"&lt;p&gt;Un número es divisible entre 5 si termina en 0 o en 5.&lt;/p&gt;","feedback":"&lt;p&gt;Un número es divisible entre 5 si termina en 0 o en 5.&lt;/p&gt;&lt;p style=\"text-align:center;\"&gt;{{T1}} : 5 = {{T2}} con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t>
  </si>
  <si>
    <t>Selecciona qué números son divisibles entre 5.</t>
  </si>
  <si>
    <t>Selecciona qué números son divisibles por 5.
[40]*
[18]
[15]*
[12]</t>
  </si>
  <si>
    <t>Q1= Min = 5; Max = 200; Step = 5
Q2= Min = 5; Max = 200; Step = 5
Q3=List=6,7,8,9,11,12,13,14,16
Q4=List=6,7,8,9,11,12,13,14,16
Q5=List=6,7,8,9,11,12,13,14,16</t>
  </si>
  <si>
    <t>{"id":"M6-NyO-10c-E-1","stimulus":"&lt;p&gt;Selecciona qué números son divisibles entre 5.&lt;/p&gt;","hint":"&lt;p&gt;Un número es divisible entre 5 si termina en 0 o en 5.&lt;/p&gt;","feedback":"&lt;p&gt;Un número es divisible entre 5 si termina en 0 o en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t>
  </si>
  <si>
    <t>M6-NyO-10d</t>
  </si>
  <si>
    <t>Criterio de divisibilidad entre 9</t>
  </si>
  <si>
    <t>Arrastra la última cifra de este número para que sea divisible entre 9.</t>
  </si>
  <si>
    <t>{{Q1}}{{Q2}}{{response}}</t>
  </si>
  <si>
    <t>Selecciona el criterio de divisibilidad por 9.
[Si termina en 0 o cifra par]
[Si la suma de sus cifras es múltiplo de 9]*
[Si termina en 0 o 5]
[Si la suma de sus cifras es múltiplo de 3]
[Si acaba en 0]</t>
  </si>
  <si>
    <t>Q1= mín = 1; máx = 9; step 1
Q2= mín = 1; máx = 9; step 1
Q3= mín = 1; máx = 8; step 1
Q4= mín = 1; máx = 8; step 1</t>
  </si>
  <si>
    <t>A1 = 9-math.mod({{Q1}}*100+{{Q2}}*10,9)*
A2 = 9-math.mod({{Q1}}*100+{{Q2}}*10+{{Q3}},9)
A3 = 9-math.mod({{Q1}}*100+{{Q2}}*10+{{Q4}},9)</t>
  </si>
  <si>
    <t>Un número es divisible entre 9 si la suma de sus cifras es múltiplo de 9.</t>
  </si>
  <si>
    <t>&lt;p&gt;Un número es divisible entre 9 si la suma de sus cifras es múltiplo de 9. En este caso:&lt;/p&gt;&lt;p&gt;{{Q1}} + {{Q2}} + {{A1}} = {{T1}}&lt;/p&gt;&lt;p&gt;{{T1}} : 9 = {{T2}} con resto 0&lt;/p&gt;</t>
  </si>
  <si>
    <t>T3=9-math.mod({{Q1}}*100+{{Q2}}*10,9)
T1 = {{Q1}}+{{Q2}}+{{T3}}
T2 = ({{Q1}}+{{Q2}}+{{T3}})/9</t>
  </si>
  <si>
    <t>{"id":"M6-NyO-10d-I-1","stimulus":"&lt;p&gt;Arrastra la última cifra de este número para que sea divisible entre 9.&lt;/p&gt;","template":"&lt;p style=\"text-align:center;\"&gt;{{Q1}}{{Q2}}{{response}}&lt;/p&gt;","hint":"&lt;p&gt;Un número es divisible entre 9 si la suma de sus cifras es múltiplo de 9.&lt;/p&gt;","feedback":"&lt;p&gt;Un número es divisible entre 9 si la suma de sus cifras es múltiplo de 9. En este caso:&lt;/p&gt;&lt;p style=\"text-align:center;\"&gt;{{Q1}} + {{Q2}} + {{A1}} = {{T1}}&lt;/p&gt;&lt;p style=\"text-align:center;\"&gt;{{T1}} : 9 = {{T2}} con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t>
  </si>
  <si>
    <t>Selecciona los números divisibles entre 9.</t>
  </si>
  <si>
    <r>
      <rPr>
        <rFont val="Calibri"/>
        <color theme="1"/>
        <sz val="12.0"/>
      </rPr>
      <t>Selecciona qué números son divisibles por 9: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</si>
  <si>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9; Max = 180; Step = 9
Q2= Min = 9; Max = 180; Step = 9
Q3=List=5,7,8,10,11,13,14,16,17
Q4=List=5,7,8,10,11,13,14,16,17
Q5=List=5,7,8,10,11,13,14,16,17</t>
  </si>
  <si>
    <t>{"id":"M6-NyO-10d-E-1","stimulus":"&lt;p&gt;Selecciona los números divisibles entre 9.&lt;/p&gt;","hint":"&lt;p&gt;Un número es divisible entre 9 si la suma de sus cifras es múltiplo de 9.&lt;/p&gt;","feedback":"&lt;p&gt;Un número es divisible entre 9 si la suma de sus cifras es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t>
  </si>
  <si>
    <t>M6-NyO-10e</t>
  </si>
  <si>
    <t>Criterio de divisibilidad entre 10</t>
  </si>
  <si>
    <t>Arrastra la última cifra de este número para que sea divisible entre 10.</t>
  </si>
  <si>
    <t>Selecciona el criterio de divisibilidad por 10:
[Si termina en 0 o cifra par]
[Si la suma de sus cifras es múltiplo de 3]
[Si termina en 0]*
[Si la suma de sus cifras es múltiplo de 9]
[Si acaba en 0]</t>
  </si>
  <si>
    <t>Q1= mín = 1; máx = 99; step 1
Q2= mín= 1; máx = 9; step 1
Q3= mín= 1; máx = 9; step 1</t>
  </si>
  <si>
    <t>A1 = {{Q2}}
A2 = {{Q3}}
A3 = 0*</t>
  </si>
  <si>
    <t>Un número es divisible entre 10 si acaba en 0.</t>
  </si>
  <si>
    <t>&lt;p&gt;Un número es divisible entre 10 si acaba en 0. En este caso:&lt;/p&gt;&lt;p&gt;{{T1}} : 10 = {{Q1}} con resto 0&lt;/p&gt;</t>
  </si>
  <si>
    <t>T1 = {{Q1}}*10</t>
  </si>
  <si>
    <t>{"id":"M6-NyO-10e-I-1","stimulus":"&lt;p&gt;Arrastra la última cifra de este número para que sea divisible entre 10.&lt;/p&gt;","template":"&lt;p style=\"text-align:center;\"&gt;{{Q1}}{{response}}&lt;/p&gt;","hint":"&lt;p&gt;Un número es divisible entre 10 si acaba en 0.&lt;/p&gt;","feedback":"&lt;p&gt;Un número es divisible entre 10 si acaba en 0. En este caso:&lt;/p&gt;&lt;p style=\"text-align:center;\"&gt;{{T1}} : 10 = {{Q1}} con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t>
  </si>
  <si>
    <t>Selecciona los números divisibles entre 10.</t>
  </si>
  <si>
    <r>
      <rPr>
        <rFont val="Calibri"/>
        <color theme="1"/>
        <sz val="12.0"/>
      </rPr>
      <t>Selecciona qué números son divisibles por 10:
[</t>
    </r>
    <r>
      <rPr>
        <rFont val="Calibri"/>
        <color theme="1"/>
        <sz val="12.0"/>
      </rPr>
      <t>40</t>
    </r>
    <r>
      <rPr>
        <rFont val="Calibri"/>
        <color theme="1"/>
        <sz val="12.0"/>
      </rPr>
      <t>]*
[</t>
    </r>
    <r>
      <rPr>
        <rFont val="Calibri"/>
        <color theme="1"/>
        <sz val="12.0"/>
      </rPr>
      <t>18</t>
    </r>
    <r>
      <rPr>
        <rFont val="Calibri"/>
        <color theme="1"/>
        <sz val="12.0"/>
      </rPr>
      <t>]
[</t>
    </r>
    <r>
      <rPr>
        <rFont val="Calibri"/>
        <color theme="1"/>
        <sz val="12.0"/>
      </rPr>
      <t>15</t>
    </r>
    <r>
      <rPr>
        <rFont val="Calibri"/>
        <color theme="1"/>
        <sz val="12.0"/>
      </rPr>
      <t>]</t>
    </r>
    <r>
      <rPr>
        <rFont val="Calibri"/>
        <color theme="1"/>
        <sz val="12.0"/>
      </rPr>
      <t xml:space="preserve">
[12]</t>
    </r>
  </si>
  <si>
    <t>Q1= Min = 10; Max = 200; Step = 10
Q2= Min = 10; Max = 200; Step = 10
Q3= List=6,7,8,9,11,12,13,14,16
Q4= List=6,7,8,9,11,12,13,14,16
Q5= List=6,7,8,9,11,12,13,14,16</t>
  </si>
  <si>
    <t>A1 = {{Q1}}*10*
A2 = {{Q2}}*10*
A3 = {{Q3}}*{{Q4}}
A4 = {{Q3}}*{{Q5}}</t>
  </si>
  <si>
    <t>{"id":"M6-NyO-10e-E-1","stimulus":"&lt;p&gt;Selecciona los números divisibles entre 10.&lt;/p&gt;","hint":"&lt;p&gt;Un número es divisible entre 10 si acaba en 0.&lt;/p&gt;","feedback":"&lt;p&gt;Un número es divisible entre 10 si acaba en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t>
  </si>
  <si>
    <t>M6-NyO-11a</t>
  </si>
  <si>
    <t>Clasifica números naturales en primos y compuestos</t>
  </si>
  <si>
    <t>Selecciona los números primos.</t>
  </si>
  <si>
    <t>Q1=List=2,3,5,7,11,13,17,19,23,29,31,37
Q2=List=2,3,5,7,11,13,17,19,23,29,31,37
Q3=List=10, 12, 14, 16, 18, 20, 22, 24, 26, 30, 32, 34, 36, 38, 40
Q4=List=12, 15, 18, 21, 24, 27, 30, 33, 36, 39</t>
  </si>
  <si>
    <t>A1={{Q1}}*
A2={{Q2}}*
A3={{Q3}} | El número {{Q3}} es compuesto porque tiene más divisores que el 1 y él mismo. Por ejemplo, el 2:&lt;/p&gt;&lt;p&gt;{{Q3}} : 2 = {{T1}} con resto 0
A4={{Q4}} | El número {{Q4}} es compuesto porque tiene más divisores que el 1 y él mismo. Por ejemplo, el 3:&lt;/p&gt;&lt;p&gt;{{Q4}} : 3 = {{T2}} con resto 0
T1 = {{Q3}}/2
T2 = {{Q4}}/3</t>
  </si>
  <si>
    <t>Los números primos solo tienen dos divisores, el 1 y ellos mismos.</t>
  </si>
  <si>
    <t>{
    "id": "M6-NyO-11a-I-1",
    "stimulus": "&lt;p&gt;Selecciona los números primos.&lt;/p&gt;",
    "hint": "&lt;p&gt;Los números primos solo tienen dos divisores, el 1 y ellos mismos.&lt;/p&gt;",
    "feedback": "&lt;p&gt;Los números primos solo tienen dos divisores, el 1 y ellos mismos.&lt;/p&gt;",
    "seed": {
        "parameters": [
            {
                "name": "Q1",
                "label": null,
                "list": [
                    2,
                    3,
                    5,
                    7,
                    11,
                    13,
                    17,
                    19,
                    23,
                    29,
                    31,
                    37
                ]
            },
            {
                "name": "Q2",
                "label": null,
                "list": [
                    2,
                    3,
                    5,
                    7,
                    11,
                    13,
                    17,
                    19,
                    23,
                    29,
                    31,
                    37
                ]
            },
            {
                "name": "Q3",
                "label": null,
                "list": [
                    10,
                    12,
                    14,
                    16,
                    18,
                    20,
                    22,
                    24,
                    26,
                    30,
                    32,
                    34,
                    36,
                    38,
                    40
                ]
            },
            {
                "name": "Q4",
                "label": null,
                "list": [
                    12,
                    15,
                    18,
                    21,
                    24,
                    27,
                    30,
                    33,
                    36,
                    39
                ]
            }
        ],
        "calculated": [
            {
                "name": "T1",
                "label": "{{function}}",
                "function": "{{Q3}}/2",
                "temp": true
            },
            {
                "name": "T2",
                "label": "{{function}}",
                "function": "{{Q4}}/3",
                "temp": true
            },
            {
                "name": "A1",
                "label": "{{function}}",
                "function": "{{Q1}}"
            },
            {
                "name": "A2",
                "label": "{{function}}",
                "function": "{{Q2}}"
            },
            {
                "name": "A3",
                "label": "{{function}}",
                "function": "{{Q3}}",
                "incorrect": true,
                "feedback": "&lt;p&gt;El número {{Q3}} es compuesto porque tiene más divisores que el 1 y él mismo. Por ejemplo, el 2:&lt;/p&gt;&lt;p&gt;{{Q3}} : 2 = {{T1}} con resto 0.&lt;/p&gt;"
            },
            {
                "name": "A4",
                "label": "{{function}}",
                "function": "{{Q4}}",
                "incorrect": true,
                "feedback": "&lt;p&gt;El número {{Q4}} es compuesto porque tiene más divisores que el 1 y él mismo. Por ejemplo, el 3:&lt;/p&gt;&lt;p&gt;{{Q4}} : 3 = {{T2}} con resto 0.&lt;/p&gt;"
            }
        ],
        "uniques": true
    },
    "algorithm": {
        "name": "trueFalse",
        "template": "Multiple choice – multiple response",
        "params": {
            "countCorrect": 2,
            "countIncorrect": 1,
            "showCheckIcon": false,
            "columns": 3
        }
    }
}</t>
  </si>
  <si>
    <t>Selecciona los números compuestos.</t>
  </si>
  <si>
    <t>Q1=List=2,3,5,7,11,13,17,19,23,29,31,37
Q2=List=10, 12, 14, 16, 18, 20, 22, 24, 26, 30, 32, 34, 36, 38, 40
Q3=List=12, 15, 18, 21, 24, 27, 30, 33, 35, 39</t>
  </si>
  <si>
    <t>A1={{Q1}} | El número {{Q1}} es primo porque solo se puede dividir entre 1 y él mismo.
A2={{Q2}}*
A3={{Q3}}*</t>
  </si>
  <si>
    <t>Los números compuestos se pueden dividir entre 1, entre ellos mismos y entre otros números.</t>
  </si>
  <si>
    <t>{"id":"M6-NyO-11a-I-2","stimulus":"&lt;p&gt;Selecciona los números compuestos.&lt;/p&gt;","hint":"&lt;p&gt;Los números compuestos se pueden dividir entre 1, entre ellos mismos y entre otros números.&lt;/p&gt;","feedback":"&lt;p&gt;Los números compuestos se pueden dividir entre 1, entre ellos mismos y entre otros números.&lt;/p&gt;","seed":{"parameters":[{"name":"Q1","label":null,"list":[2,3,5,7,11,13,17,19,23,29,31,37]},{"name":"Q2","label":null,"list":[10,12,14,16,18,20,22,24,26,30,32,34,36,38,40]},{"name":"Q3","label":null,"list":[12,15,18,21,24,27,30,33,35,39]}],"calculated":[{"name":"A1","label":"{{function}}","function":"{{Q1}}","incorrect":true,"feedback":"&lt;p&gt;El número {{Q1}} es primo porque solo se puede dividir entre 1 y él mismo.&lt;/p&gt;"},{"name":"A2","label":"{{function}}","function":"{{Q2}}"},{"name":"A3","label":"{{function}}","function":"{{Q3}}"}],"uniques":true},"algorithm":{"name":"trueFalse","template":"Multiple choice – multiple response","params":{"countCorrect":2,"countIncorrect":1,"showCheckIcon":false,
            "columns": 3
        }
    }
}</t>
  </si>
  <si>
    <t>Indica si los siguientes números son primos o compuestos.</t>
  </si>
  <si>
    <t>True or false
*: countCorrect= 1
*: countIncorrect= 2
*:options= "Primo", "Compuesto"</t>
  </si>
  <si>
    <t>Q1=List=10, 12, 14, 16, 18, 20, 22, 24, 26, 30, 32, 34, 36, 38, 40
Q2=List=12, 15, 18, 21, 24, 27, 30, 33, 36, 39
Q3=List=11,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</si>
  <si>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T1 = {{Q1}}/2
T2 = {{Q2}}/3</t>
  </si>
  <si>
    <t>Los &lt;b&gt;números primos&lt;/b&gt; solo tienen dos divisores, el 1 y ellos mismos, mientras que los &lt;b&gt;números compuestos&lt;/b&gt; tienen más de dos divisores.</t>
  </si>
  <si>
    <t>{"id":"M6-NyO-11a-E-1","stimulus":"&lt;p&gt;Indica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0&lt;/p&gt;"}],"uniques":true},"algorithm":{"name":"trueFalse","template":"Choice matrix – inline","params":{"countCorrect":1,"countIncorrect":2,"showCheckIcon":false,"options":["Primo","Compuesto"]}}}</t>
  </si>
  <si>
    <t>True or false
*: countCorrect= 2
*: countIncorrect= 1
*:options= "Primo", "Compuesto"</t>
  </si>
  <si>
    <t>Q1=List=10, 12, 14, 16, 18, 20, 22, 24, 26, 30, 32, 34, 36, 38, 40
Q2=List=12, 15, 18, 21, 24, 27, 30, 33, 36, 39
Q3=List=11, 13, 17, 19, 23, 29, 31, 37
Q4=List=11, 13, 17, 19, 23, 29, 31, 37</t>
  </si>
  <si>
    <t>A1={{Q1}} | {{Q1}} es un número compuesto porque tiene más divisores que 1 y él mismo. Por ejemplo, el 2:&lt;/p&gt;&lt;p&gt;{{Q1}} : 2 = {{T1}} con resto 0.
A2={{Q2}} | {{Q2}} es un número compuesto porque tiene más divisores que 1 y él mismo. Por ejemplo, el 3:&lt;/p&gt;&lt;p&gt;{{Q2}} : 3 = {{T2}} con resto 0.
A3={{Q3}} | {{Q3}} es un número primo porque solo tiene dos divisores, el 1 y él mismo.&lt;/p&gt;&lt;p&gt;{{Q3}} : 1 = {{Q3}} con resto 0&lt;/p&gt;&lt;p&gt;{{Q3}} : {{Q3}} = 1 con resto 0.*
A4={{Q4}} | {{Q4}} es un número primo porque solo tiene dos divisores, el 1 y él mismo.&lt;/p&gt;&lt;p&gt;{{Q4}} : 1 = {{Q4}} con resto 0&lt;/p&gt;&lt;p&gt;{{Q4}} : {{Q4}} = 1 con resto 0.*
T1 = {{Q1}}/2
T2 = {{Q2}}/3</t>
  </si>
  <si>
    <t>{"id":"M6-NyO-11a-E-2","stimulus":"&lt;p&gt;Indica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0&lt;/p&gt;"},{"name":"A4","label":"{{function}}","function":"{{Q4}}","feedback":"&lt;p&gt;{{Q4}} es un número primo porque solo tiene dos divisores, el 1 y él mismo.&lt;/p&gt;&lt;p&gt;{{Q4}} : 1 = {{Q4}} con resto 0&lt;/p&gt;&lt;p&gt;{{Q4}} : {{Q4}} = 1 con resto 0&lt;/p&gt;"}],"uniques":true},"algorithm":{"name":"trueFalse","template":"Choice matrix – inline","params":{"countCorrect":2,"countIncorrect":1,"showCheckIcon":false,"options":["Primo","Compuesto"]}}}</t>
  </si>
  <si>
    <t>M6-NyO-12a</t>
  </si>
  <si>
    <t>Calcula los primeros múltiplos de un número</t>
  </si>
  <si>
    <t>Selecciona los tres primeros múltiplos de {{Q1}}.</t>
  </si>
  <si>
    <t>Multiple Choice
*: countCorrect= 3
*: countIncorrect= 2</t>
  </si>
  <si>
    <t>Q1= Min = 3; Max = 9; Step = 1</t>
  </si>
  <si>
    <t>A1 = 0*
A2 = {{Q1}}*
A3 = {{Q1}}*2*
A4 = {{Q1}}*2+1
A5 = {{Q1}}*2-2</t>
  </si>
  <si>
    <t xml:space="preserve">Los tres primeros múltiplos de {{Q1}} se obtienen al multiplicar {{Q1}} por los tres primeros números naturales. </t>
  </si>
  <si>
    <t>&lt;p&gt;Los tres primeros múltiplos de {{Q1}} se obtienen al multiplicar {{Q1}} por los tres primeros números naturales, es decir, 0, 1 y 2. Por tanto:&lt;/p&gt;&lt;p&gt;{{Q1}} × 0 = 0&lt;/p&gt;&lt;p&gt;{{Q1}} × 1 = {{Q1}}&lt;/p&gt;&lt;p&gt;{{Q1}} × 2 = {{A3}}&lt;/p&gt;</t>
  </si>
  <si>
    <t>{"id":"M6-NyO-12a-I-1","stimulus":"&lt;p&gt;Selecciona los tres primeros múltiplos de {{Q1}}.&lt;/p&gt;","hint":"&lt;p&gt;Los tres primeros múltiplos de {{Q1}} se obtienen al multiplicar {{Q1}} por los tres primeros números naturales.&lt;/p&gt;","feedback":"&lt;p&gt;Los tres primeros múltiplos de {{Q1}} se obtienen al multiplicar {{Q1}} por los tres primeros números naturales, es decir, 0, 1 y 2. Por 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t>
  </si>
  <si>
    <t>Completa la siguiente afirmación.</t>
  </si>
  <si>
    <t>Los seis primeros múltiplos de {{Q1}} son: 0, {{A1}}, {{A2}}, {{A3}}, {{A4}}, {{{A5}}</t>
  </si>
  <si>
    <t>Q1= Min = 2; Max = 15; Step = 1</t>
  </si>
  <si>
    <t>A1 = {{Q1}}
A2 = {{Q1}}*2
A3 = {{Q1}}*3
A4= {{Q1}}*4
A5= {{Q1}}*5</t>
  </si>
  <si>
    <t xml:space="preserve">Los seis primeros múltiplos de {{Q1}} se obtienen al multiplicar {{Q1}} por los seis primeros números naturales. </t>
  </si>
  <si>
    <t>&lt;p&gt;Los seis primeros múltiplos de {{Q1}} se obtienen al multiplicar {{Q1}} por los seis primeros números naturales, es decir, 0, 1, 2, 3, 4 y 5. Por tanto:&lt;/p&gt;&lt;p&gt;{{Q1}} × 0 = 0&lt;/p&gt;&lt;p&gt;{{Q1}} × 1 = {{Q1}}&lt;/p&gt;&lt;p&gt;{{Q1}} × 2 = {{A2}}&lt;/p&gt;&lt;p&gt;{{Q1}} × 3 = {{A3}}&lt;/p&gt;&lt;p&gt;{{Q1}} × 4 = {{A4}}&lt;/p&gt;&lt;p&gt;{{Q1}} × 5 = {{A5}}&lt;/p&gt;</t>
  </si>
  <si>
    <t>{"id":"M6-NyO-12a-E-1","stimulus":"&lt;p&gt;Completa la siguiente afirmación.&lt;/p&gt;","template":"&lt;p&gt;Los seis primeros múltiplos de {{Q1}} son: 0, {{response}}, {{response}}, {{response}}, {{response}}, {{response}}&lt;/p&gt;","hint":"&lt;p&gt;Los seis primeros múltiplos de {{Q1}} se obtienen al multiplicar {{Q1}} por los seis primeros números naturales.&lt;/p&gt;","feedback":"&lt;p&gt;Los seis primeros múltiplos de {{Q1}} se obtienen al multiplicar {{Q1}} por los seis primeros números naturales, es decir, 0, 1, 2, 3, 4 y 5. Por tanto:&lt;/p&gt;&lt;p&gt;{{Q1}}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t>
  </si>
  <si>
    <t>Bea compra todas las semanas unos sobres que contienen {{Q1}} cromos cada uno. Completa la siguiente lista con los primeros cinco múltiplos de {{Q1}} ordenándolos de menor a mayor.</t>
  </si>
  <si>
    <t>0, {{A1}}, {{A2}}, {{A3}}, {{A4}}</t>
  </si>
  <si>
    <t>Q1= Min = 5; Max = 20; Step = 1</t>
  </si>
  <si>
    <t>A1 = {{Q1}}
A2 = {{Q1}}*2
A3 = {{Q1}}*3
A4= {{Q1}}*4</t>
  </si>
  <si>
    <t xml:space="preserve">Los cinco primeros múltiplos de {{Q1}} se obtienen al multiplicar {{Q1}} por los cinco primeros números naturales. </t>
  </si>
  <si>
    <t>&lt;p&gt;Los cinco primeros múltiplos de {{Q1}} se obtienen al multiplicar {{Q1}} por los cinco primeros números naturales, es decir, 0, 1, 2, 3 y 4. Por tanto:&lt;/p&gt;&lt;p&gt;{{Q1}} × 0 = 0&lt;/p&gt;&lt;p&gt;{{Q1}} × 1 = {{Q1}}&lt;/p&gt;&lt;p&gt;{{Q1}} × 2 = {{A2}}&lt;/p&gt;&lt;p&gt;{{Q1}} × 3 = {{A3}}&lt;/p&gt;&lt;p&gt;{{Q1}} × 4 = {{A4}}&lt;/p&gt;</t>
  </si>
  <si>
    <t>{"id":"M6-NyO-12a-A-1","stimulus":"&lt;p&gt;Bea compra todas las semanas unos sobres que contienen {{Q1}} cromos cada uno.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t>
  </si>
  <si>
    <t>Lidia está jugando a un videojuego en el que cada vez que recoge una moneda recibe {{Q1}} puntos. Completa la siguiente lista con los primeros cinco múltiplos de {{Q1}} ordenándolos de menor a mayor.</t>
  </si>
  <si>
    <t xml:space="preserve">En el videojuego al que está jugando Lidia, cada vez que recoge una moneda recibe {{Q1}} puntos. ¿Cuántos puntos tendrá si recoge {{Q2}} monedas?
Lidia tendrá {{A1}} puntos. 
</t>
  </si>
  <si>
    <t>Q1= Min = 2; Max = 10; Step = 1</t>
  </si>
  <si>
    <t>{"id":"M6-NyO-12a-A-2","stimulus":"&lt;p&gt;Lidia está jugando a un videojuego en el que cada vez que recoge una moneda recibe {{Q1}} puntos.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t>
  </si>
  <si>
    <t>Arturo hizo un viaje con su familia en el que cada día recorrían &lt;span class=\"no-break\"&gt;{{Q1}} km.&lt;/span&gt; Completa la siguiente lista con los primeros cinco múltiplos de {{Q1}} ordenándolos de menor a mayor.</t>
  </si>
  <si>
    <t>El año pasado, Arturo hizo un viaje en caravana con su familia en el que cada día recorrían {{Q1}} kilómetros. Si el viaje duró {{Q2}} días, ¿cuántos kilómetros recorrieron?
Recorrieron {{A1}} kilómetros.</t>
  </si>
  <si>
    <t>Q1= Min = 50; Max = 150; Step = 10</t>
  </si>
  <si>
    <t>{"id":"M6-NyO-12a-A-3","stimulus":"&lt;p&gt;Arturo hizo un viaje con su familia en el que cada día recorrían &lt;span class=\"no-break\"&gt;{{Q1}} km.&lt;/span&gt;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t>
  </si>
  <si>
    <t>M6-NyO-13a</t>
  </si>
  <si>
    <t>Calcula los divisores de cualquier número menor que 100</t>
  </si>
  <si>
    <t>Selecciona los enunciados que son correctos.</t>
  </si>
  <si>
    <t>Selecciona los enunciados que sean correctos.
[515 es divisible por 5]*
[216 es divisible por 9]*
[145 es divisible por 2]
[100 es divisible por 3]
[102 es divisible por 10]
...</t>
  </si>
  <si>
    <t>Q1= Min = 2; Max = 50; Step = 2
Q2= Min = 3; Max = 51; Step = 3
Q3= Min = 5; Max = 50; Step = 5
Q4= Min = 7; Max = 49; Step = 7
Q5= Min = 1; Max = 49; Step = 2
Q6= List = 4,5,7,8,10,11,13,14,16,17,19,20,22,23,25,26,28,29,31,32,34,35,37,38
Q7= List = 4,6,7,8,9,11,12,13,14,16,17,18,19,21,22,23,24,26,27,28,29,31,32,33,34,36,37,38,39
Q8= List = 4,5,6,8,9,10,11,12,13,15,16,17,18,19,20,22,23,24,25,26,27,29,30,31,32,33,34,36,37,38,39</t>
  </si>
  <si>
    <t>A1=2 es divisor de {{Q1}}*
A2=3 es divisor de {{Q2}}*
A3=5 es divisor de {{Q3}}*
A4=7 es divisor de {{Q4}}*
A5=2 es divisor de {{Q5}}
A6=3 es divisor de {{Q6}}
A7=5 es divisor de {{Q7}}
A8=7 es divisor de {{Q8}}</t>
  </si>
  <si>
    <t>Si al dividir un número entre otro el resultado es 0, entonces el segundo es un divisor del primero.</t>
  </si>
  <si>
    <t>{"id":"M6-NyO-13a-I-1","stimulus":"&lt;p&gt;Selecciona los enunciados que son correctos.&lt;/p&gt;","hint":"&lt;p&gt;Si al dividir un número entre otro el resto es 0, entonces el segundo es un divisor del primero.&lt;/p&gt;","feedback":"&lt;p&gt;Si al dividir un número entre otro el resto es 0, entonces el segundo es un divisor del prime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es divisor de {{Q1}}"},{"name":"A2","label":"3 es divisor de {{Q2}}"},{"name":"A3","label":"5 es divisor de {{Q3}}"},{"name":"A4","label":"7 es divisor de {{Q4}}"},{"name":"A5","label":"2 es divisor de {{Q5}}","incorrect":true},{"name":"A6","label":"3 es divisor de {{Q6}}","incorrect":true},{"name":"A7","label":"5 es divisor de {{Q7}}","incorrect":true},{"name":"A8","label":"7 es divisor de {{Q8}}","incorrect":true}],"uniques":true},"algorithm":{"name":"trueFalse","template":"Multiple choice – multiple response","params":{"countCorrect":2,"countIncorrect":1,"showCheckIcon":false,
            "columns": 3
        }
    }
}</t>
  </si>
  <si>
    <t>Escribe el divisor común de los siguientes números.</t>
  </si>
  <si>
    <t>Los números {{T1}}, {{T2}} y {{T3}} son divisibles entre {{A1}}.</t>
  </si>
  <si>
    <t>Escribe el divisor de los siguientes números:
Los números [20], [40] y [18] son divisibles por ...</t>
  </si>
  <si>
    <t>Q1=List=2,3,5
Q2-Q4=List=7,11,13,17,19</t>
  </si>
  <si>
    <t>T1 = {{Q2}}*{{Q1}}
T2 = {{Q3}}*{{Q1}}
T3 = {{Q4}}*{{Q1}}
A1 = {{Q1}}</t>
  </si>
  <si>
    <t>{"id":"M6-NyO-13a-E-1","stimulus":"&lt;p&gt;Escribe el divisor común de los siguientes números.&lt;/p&gt;","template":"&lt;p&gt;Los números {{T1}}, {{T2}} y {{T3}} son divisibles entre {{response}}.&lt;/p&gt;","hint":"&lt;p&gt;Si al dividir un número entre otro el resto es 0, entonces el segundo es un divisor del primero.&lt;/p&gt;","feedback":"&lt;p&gt;Si al dividir un número entre otro el resto es 0, entonces el segundo es un divisor del prime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t>
  </si>
  <si>
    <t>Aldo tiene una colección de {{T1}} cómics de superhéroes. Contesta a las siguientes preguntas.</t>
  </si>
  <si>
    <t>Aldo tiene una colección de 30 cómics de Superman. Responde a las siguientes preguntas.
¿Puede juntarlos en grupos de 6?
¿Puede juntarlos en grupos de 9?
¿Puede juntarlos en grupos de 10?
¿Puede juntarlos en grupos de 25?
...</t>
  </si>
  <si>
    <t>True or false
*: countCorrect= 2
*: countIncorrect= 1
*:options= "Sí", "No"</t>
  </si>
  <si>
    <t>Q1=List=5,11,13
Q2=List=3,7
Q3-Q4=List=2,4,8</t>
  </si>
  <si>
    <t>T1={{Q1}}*{{Q2}}
A1=¿Puede agruparlos de {{Q1}} en {{Q1}}?*
A2=¿Puede agruparlos de {{Q2}} en {{Q2}}?*
A3=¿Puede agruparlos de {{Q3}} en {{Q3}}?|Los divisores de {{T1}} son {{Q1}} y {{Q2}}.
A4=¿Puede agruparlos de {{Q4}} en {{Q4}}?|Los divisores de {{T1}} son {{Q1}} y {{Q2}}.</t>
  </si>
  <si>
    <t>Calcula los divisores de la colección de cómics.</t>
  </si>
  <si>
    <t>Para responder a las preguntas, calcula los divisores de la colección de cómics. Después, comprueba si estas agrupaciones coinciden con los divisores.</t>
  </si>
  <si>
    <t>{"id":"M6-NyO-13a-A-1","stimulus":"&lt;p&gt;Aldo tiene una colección de {{T1}} cómics de superhéroes. Contesta a las siguientes preguntas.&lt;/p&gt;","hint":"&lt;p&gt;Calcula los divisores de la colección de cómics.&lt;/p&gt;","feedback":"&lt;p&gt;Para responder a las preguntas, calcula los divisores de la colección de cómics.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</si>
  <si>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Un deportista tiene un vestidor con {{T1}} camisetas de deporte. Contesta a las siguientes preguntas.</t>
  </si>
  <si>
    <t>Un deportista de élite tiene un vestidor con 54 zapatillas de deporte. Responde a las siguientes preguntas. 
¿Puede juntarlas en grupos de 2?
¿Puede juntarlas en grupos de 4? 
¿Puede juntarlas en grupos de 6?
¿Puede juntarlas en grupos de 16?
...</t>
  </si>
  <si>
    <t>True or false
*: countCorrect= 2
*: countIncorrect= 1
*:options= "Sí", "No"</t>
  </si>
  <si>
    <t>T1={{Q1}}*{{Q2}}
A1=¿Puede agruparlas de {{Q1}} en {{Q1}}?*
A2=¿Puede agruparlas de {{Q2}} en {{Q2}}?*
A3=¿Puede agruparlas de {{Q3}} en {{Q3}}?|Los divisores de {{T1}} son {{Q1}} y {{Q2}}.
A4=¿Puede agruparlas de {{Q4}} en {{Q4}}?|Los divisores de {{T1}} son {{Q1}} y {{Q2}}.</t>
  </si>
  <si>
    <t>Calcula los divisores del número de camisetas.</t>
  </si>
  <si>
    <t>Para responder a las preguntas, calcula los divisores del número de camisetas. Después, comprueba si estas agrupaciones coinciden con los divisores.</t>
  </si>
  <si>
    <t>{"id":"M6-NyO-13a-A-2","stimulus":"&lt;p&gt;Un deportista tiene un vestidor con {{T1}} camisetas de deporte. Contesta a las siguientes preguntas.&lt;/p&gt;","hint":"&lt;p&gt;Calcula los divisores del número de camisetas.&lt;/p&gt;","feedback":"&lt;p&gt;Para responder a las preguntas, calcula los divisores del número de camisetas.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</si>
  <si>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En el invernadero de Julia hay {{T1}} macetas de cactus de diferentes tipos. Contesta a las siguientes preguntas.</t>
  </si>
  <si>
    <t>En el invernadero de Julia hay 648 macetas de cáctus de diferentes especies. Responde a las siguientes preguntas. 
¿Puede ponerlas en grupos de 3?
¿Puede ponerlas en grupos de 12?
¿Puede ponerlas en grupos de 18?
¿Puede ponerlas en grupos de 16?
...</t>
  </si>
  <si>
    <t>Calcula los divisores del número de cactus.</t>
  </si>
  <si>
    <t>Para responder a las preguntas, calcula los divisores del número de cactus. Después, comprueba si estas agrupaciones coinciden con los divisores.</t>
  </si>
  <si>
    <t>{"id":"M6-NyO-13a-A-3","stimulus":"&lt;p&gt;En el invernadero de Julia hay {{T1}} macetas de cactus de diferentes tipos. Contesta a las siguientes preguntas.&lt;/p&gt;","hint":"&lt;p&gt;Calcula los divisores del número de cactus.&lt;/p&gt;","feedback":"&lt;p&gt;Para responder a las preguntas, calcula los divisores del número de cactus.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t>
  </si>
  <si>
    <t>M6-NyO-14a</t>
  </si>
  <si>
    <t>Calcula el mínimo común múltiplo</t>
  </si>
  <si>
    <t>&lt;p&gt;Selecciona el mínimo común múltiplo de {{T1}} y {{T2}}.&lt;/p&gt;</t>
  </si>
  <si>
    <t>Arrastra el mínimo común múltiplo correcto de estas parejas de números.
9 y 14: ...
18 y 20: ...
24 y 28: ...
[126], [180], [168]</t>
  </si>
  <si>
    <t>Q1 = Min = 2; Max = 10; Step = 1
Q2 = Min = 2; Max = 10; Step = 1
Q3 = Min = 2; Max = 10; Step = 1</t>
  </si>
  <si>
    <t>T1 = {{Q1}}*{{Q2}}
T2 = {{Q2}}*{{Q3}}
A1 = math.lcm({{T1}}, {{T2}})*
A2 = math.gcd({{T1}}, {{T2}})
A3 = {{Q1}}*{{Q2}}*{{Q2}}*{{Q3}}
T3 = {{T1}}*2
T4 = {{T1}}*3
T5 = {{T2}}*2
T6 = {{T2}}*3</t>
  </si>
  <si>
    <t>&lt;p&gt;El mínimo común múltiplo de dos números es el menor de los múltiplos comunes distinto de 0.&lt;/p&gt;</t>
  </si>
  <si>
    <t>&lt;p&gt;Para obtener el mínimo común múltiplo de dos números, primero se escriben los múltiplos de ambos:&lt;/p&gt;&lt;p&gt;{{T1}}, {{T3}}, {{T4}}...&lt;/p&gt;&lt;p&gt;{{T2}}, {{T5}}, {{T6}}...&lt;/p&gt;&lt;p&gt;A continuación, hay que elegir el menor de los que son comunes y distinto de 0, en este caso, {{A1}}.&lt;/p&gt;</t>
  </si>
  <si>
    <t>{"id":"M6-NyO-14a-I-1","stimulus":"&lt;p&gt;Selecciona el mínimo común múltiplo de {{T1}} y {{T2}}.&lt;/p&gt;","hint":"&lt;p&gt;El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t>
  </si>
  <si>
    <t>&lt;p&gt;Calcula el mínimo común múltiplo de estos números: {{Q1}}, {{T1}} y {{T2}}.&lt;/p&gt;</t>
  </si>
  <si>
    <t>T1 = {{Q1}}*{{Q2}}
T2 = {{Q2}}*{{Q3}}
A1 = math.lcm({{T1}}, {{T2}})*
A2 = math.gcd({{T1}}, {{T2}})
A3 = {{Q1}}*{{Q1}}*{{Q2}}*{{Q2}}*{{Q3}}
T3 = {{T1}}*2
T4 = {{T1}}*3
T5 = {{T2}}*2
T6 = {{T2}}*3
T7 = {{Q1}}*2
T8 = {{Q1}}*3</t>
  </si>
  <si>
    <t>&lt;p&gt;El mínimo común múltiplo de varios números es el menor de los múltiplos comunes distinto de 0.&lt;/p&gt;</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</si>
  <si>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</si>
  <si>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{"id":"M6-NyO-14a-I-2","stimulus":"&lt;p&gt;Calcula el mínimo común múltiplo de estos números: {{Q1}}, {{T1}} y {{T2}}.&lt;/p&gt;","hint":"&lt;p&gt;El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t>
  </si>
  <si>
    <t>&lt;p&gt;Calcula el mínimo común múltiplo de {{T1}} y {{T2}}.&lt;/p&gt;</t>
  </si>
  <si>
    <t>&lt;p&gt;El mínimo común múltiplo es {{A1}}.&lt;/p&gt;</t>
  </si>
  <si>
    <t>Calcula el mínimo común múltiplo de estas parejas de números.
9 y 14: ...</t>
  </si>
  <si>
    <t>T1 = {{Q1}}*{{Q2}}
T2 = {{Q2}}*{{Q3}}
A1 = math.lcm({{T1}}, {{T2}})
T3 = {{T1}}*2
T4 = {{T1}}*3
T5 = {{T2}}*2
T6 = {{T2}}*3</t>
  </si>
  <si>
    <t>&lt;p&gt;Para obtener el mínimo común múltiplo de dos números, primero se escriben los múltiplos de ambos:&lt;/p&gt;&lt;p&gt;{{T1}}, {{T3}}, {{T4}}...&lt;/p&gt;&lt;p&gt;{{T2}}, {{T5}}, {{T6}}...&lt;/p&gt;&lt;p&gt;A continuación, hay que elegir el menor de los que son comunes y distinto de 0, en este caso, {{A1}}.&lt;p&gt;</t>
  </si>
  <si>
    <t>{"id":"M6-NyO-14a-E-1","stimulus":"&lt;p&gt;Calcula el mínimo común múltiplo de {{T1}} y {{T2}}.&lt;/p&gt;","template":"&lt;p&gt;El mínimo común múltiplo es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</si>
  <si>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&lt;p&gt;Calcula el mínimo común múltiplo de {{Q1}}, {{T1}} y {{T2}}.&lt;/p&gt;</t>
  </si>
  <si>
    <t>T1 = {{Q1}}*{{Q2}}
T2 = {{Q2}}*{{Q3}}
A1 = math.lcm({{T1}}, {{T2}})
T3 = {{T1}}*2
T4 = {{T1}}*3
T5 = {{T2}}*2
T6 = {{T2}}*3
T7 = {{Q1}}*2
T8 = {{Q1}}*3</t>
  </si>
  <si>
    <t>&lt;p&gt;Para obtener el mínimo común múltiplo de varios números, primero se escriben los múltiplos de ellos:&lt;/p&gt;&lt;p&gt;{{Q1}}, {{T7}}, {{T8}}...&lt;/p&gt;&lt;p&gt;{{T1}}, {{T3}}, {{T4}}...&lt;/p&gt;&lt;p&gt;{{T2}}, {{T5}}, {{T6}}...&lt;/p&gt;&lt;p&gt;A continuación, hay que elegir el menor de los que son comunes y distinto de 0, en este caso, {{A1}}.&lt;p&gt;</t>
  </si>
  <si>
    <t>{"id":"M6-NyO-14a-E-2","stimulus":"&lt;p&gt;Calcula el mínimo común múltiplo de {{Q1}}, {{T1}} y {{T2}}.&lt;/p&gt;","template":"&lt;p&gt;El mínimo común múltiplo es {{response}}.&lt;/p&gt;","hint":"&lt;p&gt;El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</si>
  <si>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&lt;p&gt;En una estación de trenes pasan únicamente dos trenes. El primero llega a la estación cada {{T1}} h y el segundo, cada {{T2}} h. Si un día coinciden los dos trenes a la misma hora en la estacón, ¿cuántas horas pasarán hasta que vuelvan a coincidir?&lt;/p&gt;</t>
  </si>
  <si>
    <t>&lt;p&gt;Volverán a coincidir dentro de {{A1}} h.&lt;/p&gt;</t>
  </si>
  <si>
    <t>En la estación de trenes para coger el Expreso de Hogwarts hay tres andenes en los que pasa un tren cada 5 horas, otro cada 8 horas y un tercero cada 3 horas. Si Harry Potter necesita que coincidan en la misma hora para poder entrar a Hogwarts, ¿cuántas horas faltan para que vuelvan a coincidir?
Tienen que pasar 120 horas hasta que vuelvan a coincidir.</t>
  </si>
  <si>
    <t>Q1 = List = 2, 3, 4, 5
Q2 = List = 2, 3, 4, 5
Q3 = List = 2, 3, 4, 5</t>
  </si>
  <si>
    <t>{"id":"M6-NyO-14a-A-1","stimulus":"&lt;p&gt;En una estación de trenes pasan únicamente dos trenes. El primero llega a la estación cada {{T1}} h y el segundo, cada {{T2}} h. Si un día coinciden los dos trenes a la misma hora en la estacón, ¿cuántas horas pasarán hasta que vuelvan a coincidir?&lt;/p&gt;","template":"&lt;p&gt;Volverán a coincidir dentro de {{response}} h.&lt;/p&gt;","hint":"&lt;p&gt;El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</si>
  <si>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&lt;p&gt;Elena toca el bajo en la banda del colegio junto a su amigo Jaime, que toca la guitarra. En una de las canciones, los dos empiezan tocando un fa a la vez y, a partir de ahí, Elena toca esa nota cada {{T1}} compases y Jaime, cada {{T2}} compases. ¿Cuándo volverán a coincidir?&lt;/p&gt;</t>
  </si>
  <si>
    <t>&lt;p&gt;Tocarán otro fa a la vez en el compás {{A1}}.&lt;/p&gt;</t>
  </si>
  <si>
    <t>Elena toca el bajo en la banda del colegio junto a su amigos Lorena (que toca la batería) y Jaime (el guitarrista). En una de las canciones todos empiezan a la vez, pero Elena toca una nota cada 10 compases, Lorena cada 6 compases y Jaime cada 8 compases. ¿En qué compás volverán a coincidir tocando un fa?
Volverán a coincidir en el compás ... .</t>
  </si>
  <si>
    <t>{"id":"M6-NyO-14a-A-2","stimulus":"&lt;p&gt;Elena toca el bajo en la banda del colegio junto a su amigo Jaime, que toca la guitarra. En una de las canciones, los dos empiezan tocando un fa a la vez y, a partir de ahí, Elena toca esa nota cada {{T1}} compases y Jaime, cada {{T2}} compases. ¿Cuándo volverán a coincidir?&lt;/p&gt;","template":"&lt;p&gt;Tocarán otro fa a la vez en el compás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t>
  </si>
  <si>
    <t>En la urbanización de Alejo hay tres farolas que parpadean desde hace unos días. Una de ellas parpadea cada {{Q1}} min; otra, cada {{T1}} min y la tercera, cada {{T2}} min. Si en cierto momento han coincidido, ¿cuánto tiempo pasará hasta que vuelvan a coincidir?</t>
  </si>
  <si>
    <t>&lt;p&gt;Las farolas volverán a parpadear a la vez a depués de {{A1}} min.&lt;/p&gt;</t>
  </si>
  <si>
    <t>En la urbanización de Alejo hay tres farolas que parpadean desde hace unos días. Una de ellas parpadea cada 5 minutos, otra cada 7 minutos y la otra cada 9 minutos. Si en cierto momento su parpadeo ha coincidido, ¿cuánto tiempo pasará hasta que vuelvan a coincidir?
Las farolas volverán a parpadear a la vez a los ... minutos.</t>
  </si>
  <si>
    <t>{"id":"M6-NyO-14a-A-3","stimulus":"&lt;p&gt;En la urbanización de Alejo hay tres farolas que parpadean desde hace unos días. Una de ellas parpadea cada {{Q1}} min; otra, cada {{T1}} min y la tercera, cada {{T2}} min. Si en cierto momento han coincidido, ¿cuánto tiempo pasará hasta que vuelvan a coincidir?&lt;/p&gt;","template":"&lt;p&gt;Las farolas volverán a parpadear a la vez a depués de {{response}} min.&lt;/p&gt;","hint":"&lt;p&gt;El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t>
  </si>
  <si>
    <t>M6-NyO-15a</t>
  </si>
  <si>
    <t>Calcula el máximo común divisor</t>
  </si>
  <si>
    <t>&lt;p&gt;¿Cuál es el máximo común divisor de {{T11}} y {{T12}}?&lt;/p&gt;</t>
  </si>
  <si>
    <t>Une cada pareja de números con su máximo común divisor.
10 y 25      5
14 y 21      7
42 y 36      6</t>
  </si>
  <si>
    <t>Q1=List=2,3,5,7
Q5=List=1,2,3,5,7
Q6=List=1,2,3,5,7</t>
  </si>
  <si>
    <t>T11={{Q1}}*{{Q5}}
T12={{Q1}}*{{Q6}}
A1=math.gcd({{T11}},{{T12}})*
A2=math.gcd({{T11}},{{T12}})+1
A3=math.gcd({{T11}},{{T12}})+2
A4=math.gcd({{T11}},{{T12}})+3
A5=math.gcd({{T11}},{{T12}})+4</t>
  </si>
  <si>
    <t>&lt;p&gt;El máximo común divisor de dos números es el mayor de los divisores comunes.&lt;/p&gt;</t>
  </si>
  <si>
    <t>&lt;p&gt;Para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t>
  </si>
  <si>
    <t>{"id":"M6-NyO-15a-I-1","stimulus":"&lt;p&gt;¿Cuál es el máximo común divisor de {{T11}} y {{T12}}?&lt;/p&gt;","hint":"&lt;p&gt;El máximo común divisor de dos números es el mayor de los divisores comunes.&lt;/p&gt;","feedback":"&lt;p&gt;Para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t>
  </si>
  <si>
    <t>&lt;p&gt;Calcula el máximo común divisor de {{T11}} y {{T12}}.&lt;/p&gt;</t>
  </si>
  <si>
    <t>&lt;p&gt;El máximo común divisor es {{A1}}.&lt;/p&gt;</t>
  </si>
  <si>
    <t>Calcula el máximo común divisor de esta pareja de números.
15 y 20: ...</t>
  </si>
  <si>
    <t>Q1=List=2,3,4,5
Q2=List=1,2,3,4,5
Q3=List=1,2,3,4,5</t>
  </si>
  <si>
    <t>T11={{Q1}}*{{Q2}}
T12={{Q1}}*{{Q3}}
A1=math.gcd({{T11}},{{T12}})</t>
  </si>
  <si>
    <t>&lt;p&gt;Para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t>
  </si>
  <si>
    <t>{"id":"M6-NyO-15a-E-1","stimulus":"&lt;p&gt;Calcula el máximo común divisor de {{T11}} y {{T12}}.&lt;/p&gt;","template":"&lt;p&gt;El máximo común divisor es {{response}}.&lt;/p&gt;","hint":"&lt;p&gt;El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t>
  </si>
  <si>
    <t>&lt;p&gt;En una óptica quieren embolsar {{T11}} gafas graduadas y {{T12}} gafas de sol, de manera que cada bolsa contenga el mayor número de gafas de un único tipo de cristal pero que todas contengan el mismo número de gafas. ¿Cuántas gafas habrá que guardar en cada bolsa?&lt;/p&gt;</t>
  </si>
  <si>
    <t>&lt;p&gt;Cada bolsa debe contener {{A1}} gafas.&lt;/p&gt;</t>
  </si>
  <si>
    <t>En una óptica quieren guardar 36 gafas de ver y 28 de sol. La idea es que cada bolsa contenga el mayor número de gafas de un único tipo de cristal, pero que todas contengan el mismo número de gafas. ¿Cuántas gafas habrá que guardar en cada bolsa?
Cada bolsa tiene que contener ... gafas.</t>
  </si>
  <si>
    <t>Q1=List=2,3,4,5
Q2=List=2,3,4,5
Q3=List=2,3,4,5</t>
  </si>
  <si>
    <t>T11={{Q1}}*{{Q2}}
T12={{Q1}}*{{Q3}}
A1=math.gcd({{T11},{{T12}})
T1=math.gcd({{T11},{{T12}})</t>
  </si>
  <si>
    <t>&lt;p&gt;Para hallar el máximo común divisor de dos números, primero hay que escribir los divisores de ambos números.&lt;/p&gt;&lt;p&gt;Algunos divisores de {{T1}} son {{Q1}} y {{Q2}}.&lt;/p&gt;&lt;p&gt;Algunos divisores de {{T2}} son {{Q2}} y {{Q3}}.&lt;/p&gt;&lt;p&gt;A continuación, se elige el mayor de los que son comunes, en este caso, {{A1}}.&lt;p&gt;</t>
  </si>
  <si>
    <t>{"id":"M6-NyO-15a-A-1","stimulus":"&lt;p&gt;En una óptica quieren embolsar {{T11}} gafas graduadas y {{T12}} gafas de sol, de manera que cada bolsa contenga el mayor número de gafas de un único tipo de cristal pero que todas contengan el mismo número de gafas. ¿Cuántas gafas habrá que guardar en cada bolsa?&lt;/p&gt;","template":"&lt;p&gt;Cada bolsa debe contener {{response}} gafas.&lt;/p&gt;","hint":"&lt;p&gt;El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</si>
  <si>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pastelería tienen {{T11}} kg de harina de trigo y {{T12}} kg de harina de espelta. Si los resposteros quieren guardarlas en bolsas con la misma cantidad y del mayor tamaño posible, pero sin que se mezclen las harinas, ¿cuánta harina tendrán que almacenar en cada bolsa?&lt;/p&gt;</t>
  </si>
  <si>
    <t>&lt;p&gt;Cada bolsa contendrá {{A1}} kg de harina.&lt;/p&gt;</t>
  </si>
  <si>
    <t>{"id":"M6-NyO-15a-A-2","stimulus":"&lt;p&gt;En una pastelería tienen {{T11}} kg de harina de trigo y {{T12}} kg de harina de espelta. Si los resposteros quieren guardarlas en bolsas con la misma cantidad y del mayor tamaño posible, pero sin que se mezclen las harinas, ¿cuánta harina tendrán que almacenar en cada bolsa?&lt;/p&gt;","template":"&lt;p&gt;Cada bolsa contendrá {{response}} kg de harina.&lt;/p&gt;","hint":"&lt;p&gt;El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</si>
  <si>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&lt;p&gt;En una juguetería hay {{T11}} cochecitos rojos y {{T12}} cochecitos verdes. Si el personal quiere guardarlos en cajas de manera que cada una contenga el mismo número de cochecitos pero sin que se mezclen los colores, ¿cuántos coches como máximo habrá que poner en cada caja?&lt;/p&gt;</t>
  </si>
  <si>
    <t>&lt;p&gt;Cada caja debería guardar {{A1}} cochecitos.&lt;/p&gt;</t>
  </si>
  <si>
    <t>&lt;p&gt;Para hallar el máximo común divisor de dos números, primero hay que escribir los divisores de ambos números.&lt;/p&gt;&lt;p&gt;Algunos de los divisores de {{T1}} son {{Q1}} y {{Q2}}.&lt;/p&gt;&lt;p&gt;Algunos de los divisores de {{T2}} son {{Q2}} y {{Q3}}.&lt;/p&gt;&lt;p&gt;A continuación, se elige el mayor de los que son comunes, en este caso, {{A1}}.&lt;p&gt;</t>
  </si>
  <si>
    <t>{"id":"M6-NyO-15a-A-3","stimulus":"&lt;p&gt;En una juguetería hay {{T11}} cochecitos rojos y {{T12}} cochecitos verdes. Si el personal quiere guardarlos en cajas de manera que cada una contenga el mismo número de cochecitos pero sin que se mezclen los colores, ¿cuántos coches como máximo habrá que poner en cada caja?&lt;/p&gt;","template":"&lt;p&gt;Cada caja debería guardar {{response}} cochecitos.&lt;/p&gt;","hint":"&lt;p&gt;El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t>
  </si>
  <si>
    <t>M6-NyO-62a</t>
  </si>
  <si>
    <t>Convierte una suma en una multiplicación por una suma sin factores comunes usando propiedad distributiva y el maximo comun divisor</t>
  </si>
  <si>
    <t>&lt;p&gt;Selecciona la igualdad correcta.&lt;/p&gt;
{{T4}} × ({{T5}} + {{T6}})*
{{T7}} × ({{T8}} + {{T9}})
{{T10}} × ({{T11}} + {{T12}})</t>
  </si>
  <si>
    <t>Dropdown</t>
  </si>
  <si>
    <t>Q1 = "min": 2,"max": 9, "step": 1
Q2 = "min": 2,"max": 9, "step": 1
Q3 = "min": 2,"max": 9, "step": 1</t>
  </si>
  <si>
    <t>T1 = {{Q1}}*{{Q3}}
T2 = {{Q2}}*{{Q3}}
T3 = {{Q1}}*{{Q2}}
T4 = math.gcd({{T1}}, {{T2}})
T5 = {{T1}}/math.gcd({{T1}}, {{T2}})
T6 = {{T2}}/math.gcd({{T1}}, {{T2}})
T7 = math.gcd({{T1}}, {{T3}})
T8 = {{T1}}/math.gcd({{T1}}, {{T3}})
T9 = {{T3}}/math.gcd({{T1}}, {{T3}})
T10 = math.gcd({{T2}}, {{T3}})
T11 = {{T2}}/math.gcd({{T2}}, {{T3}})
T12 = {{T3}}/math.gcd({{T2}}, {{T3}})</t>
  </si>
  <si>
    <t>El mayor factor común de {{T1}} y {{T2}} es {{T4}}.</t>
  </si>
  <si>
    <t>&lt;p&gt;El mayor factor común de {{T1}} y {{T2}} es {{T4}}.&lt;/p&gt;</t>
  </si>
  <si>
    <t>{
    "id": "M6-NyO-62a-I-1",
    "stimulus": "&lt;p&gt;Selecciona la igualdad correcta.&lt;/p&gt;",
    "hint": "&lt;p&gt;El mayor factor común de {{T1}} y {{T2}} es {{T4}}.&lt;/p&gt;",
    "feedback": "&lt;p&gt;El mayor factor común de {{T1}} y {{T2}} es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t>
  </si>
  <si>
    <t>Completa esta igualdad calculando el mayor factor común. Escribre los sumandos en el mismo orden.</t>
  </si>
  <si>
    <t>{{T1}} + {{T2}} = {{A1}} × ({{A2}} + {{A3}})</t>
  </si>
  <si>
    <t>Q1 = "min": 1, "max": 9, "step": 1
Q2 = "min": 1, "max": 9, "step": 1
Q3 = "min": 2, "max": 9, "step": 1</t>
  </si>
  <si>
    <t>T1 = {{Q1}}*{{Q3}}
T2 = {{Q2}}*{{Q3}}
A1=math.gcd({{T1}}, {{T2}})
A2 = {{Q1}}*{{Q3}}/math.gcd({{T1}}, {{T2}})
A3 = {{Q2}}*{{Q3}}/math.gcd({{T1}}, {{T2}})</t>
  </si>
  <si>
    <t>El mayor factor común de {{T1}} y {{T2}} es {{A1}}.</t>
  </si>
  <si>
    <t>&lt;p&gt;El mayor factor común de {{T1}} y {{T2}} es {{A1}}.&lt;/p&gt;</t>
  </si>
  <si>
    <t>{
    "id": "M6-NyO-62a-E-1",
    "stimulus": "&lt;p&gt;Completa esta igualdad calculando el mayor factor común. Escribre los sumandos en el mismo orden.&lt;/p&gt;",
    "hint": "&lt;p&gt;El mayor factor común de {{T1}} y {{T2}} es {{A1}}.&lt;/p&gt;",
    "feedback": "&lt;p&gt;El mayor factor común de {{T1}} y {{T2}} es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t>
  </si>
  <si>
    <t>M6-NyO-16a</t>
  </si>
  <si>
    <t>Lee potencias sencillas (números a texto)</t>
  </si>
  <si>
    <t>Relaciona cada potencia con la forma en que se lee.</t>
  </si>
  <si>
    <t>Relaciona cada potencia con su forma escrita.
11^2       once al cuadrado
4^4       cuatro a la cuarta
5^12       cinco a la decimosegunda</t>
  </si>
  <si>
    <t>Q1=Min = 2; Max = 9; Step = 1
Q2=Min = 2; Max = 9; Step = 1
Q3=Min = 2; Max = 9; Step = 1
Q6=Min = 2; Max = 9; Step = 1
Q7=Min = 2; Max = 9; Step = 1
Q8=Min = 2; Max = 9; Step = 1</t>
  </si>
  <si>
    <t>A1={{Q1}}&lt;sup&gt;{{Q6}}&lt;/sup&gt;#Lemonlib.powerToWords({{Q1}},{{Q6}},'es')
A2={{Q2}}&lt;sup&gt;{{Q7}}&lt;/sup&gt;#Lemonlib.powerToWords({{Q2}},{{Q7}},'es')
A3={{Q3}}&lt;sup&gt;{{Q8}}&lt;/sup&gt;#Lemonlib.powerToWords({{Q3}},{{Q8}},'es')</t>
  </si>
  <si>
    <t>Una potencia se lee como &lt;i&gt;la base elevado al exponente.&lt;/i&gt; Si el exponente es 2, se lee &lt;i&gt;al cuadrado&lt;/i&gt; y si es 3, &lt;i&gt;al cubo.&lt;/i&gt;</t>
  </si>
  <si>
    <t>{"id":"M6-NyO-16a-I-1","stimulus":"&lt;p&gt;Arrastra cada expresión escrita con la potencia correspondiente.&lt;/p&gt;","hint":"&lt;p&gt;Una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9,"step":1},{"name":"Q3","label":null,"min":2,"max":9,"step":1},{"name":"Q6","label":null,"min":2,"max":9,"step":1},{"name":"Q7","label":null,"min":2,"max":9,"step":1},{"name":"Q8","label":null,"min":2,"max":9,"step":1}],"calculated":[{"name":"A1","label":"{{Q1}}&lt;sup&gt;{{Q6}}&lt;/sup&gt;","function":"Lemonlib.powerToWords({{Q1}},{{Q6}},'es')[0].toUpperCase() + Lemonlib.powerToWords({{Q1}},{{Q6}},'es').slice(1)"},{"name":"A2","label":"{{Q2}}&lt;sup&gt;{{Q7}}&lt;/sup&gt;","function":"Lemonlib.powerToWords({{Q2}},{{Q7}},'es')[0].toUpperCase() + Lemonlib.powerToWords({{Q2}},{{Q7}},'es').slice(1)"},{"name":"A3","label":"{{Q3}}&lt;sup&gt;{{Q8}}&lt;/sup&gt;","function":"Lemonlib.powerToWords({{Q3}},{{Q8}},'es')[0].toUpperCase() + Lemonlib.powerToWords({{Q3}},{{Q8}},'es').slice(1)"}],"uniques":true},"algorithm":{"name":"linkOperationResult","params":{"invert":true},"template":"Match list"}}</t>
  </si>
  <si>
    <t>Selecciona la potencia que está bien leída.</t>
  </si>
  <si>
    <t>Selecciona qué potencias están bien leídas.
3^2: tres al cuadrado.*
5^3: cinco al cubo.*
7^2: siete al cubo
9^2: nueve al cuadrado
2^6: dos elevado a seis*
3^4: tres elevado a cuatro
6^4: seis al cubo
Siempre salen 2 correctas y dos incorrectas.</t>
  </si>
  <si>
    <t>Q1-Q4= Min = 2; Max = 9; Step =1
Q7=Min = 2; Max = 9; Step =1
Q8=Min = 4; Max = 12= Step = 1
Q9=Min = 2; Max = 9; Step =1
Q10=Min = 4; Max = 12= Step = 1</t>
  </si>
  <si>
    <t>A1={{Q1}}&lt;sup&gt;2&lt;/sup&gt;: {{function}}#Lemonlib.powerToWords({{Q1}},2,'es')*
A2={{Q2}}&lt;sup&gt;3&lt;/sup&gt;: {{function}}#Lemonlib.powerToWords({{Q2}},3,'es')*
A3={{Q3}}&lt;sup&gt;2&lt;/sup&gt;: {{function}}#Lemonlib.powerToWords({{Q3}},3,'es')|Esta potencia se lee {{T1}}.
A4={{Q4}}&lt;sup&gt;3&lt;/sup&gt;: {{function}}#Lemonlib.powerToWords({{Q4}},2,'es')|Esta potencia se lee {{T2}}.
A5={{Q7}}&lt;sup&gt;{{Q8}}&lt;/sup&gt;: {{function}}#Lemonlib.powerToWords({{Q7}},3,'es')|Esta potencia se lee {{T3}}.
A6={{Q9}}&lt;sup&gt;{{Q10}}&lt;/sup&gt;: {{function}}#Lemonlib.powerToWords({{Q9}},2,'es')|Esta potencia se lee {{T4}}.
T1 = Lemonlib.powerToWords({{Q3}},2,'es')
T2 = Lemonlib.powerToWords({{Q4}},3,'es')
T3 = Lemonlib.powerToWords({{Q7}},{{Q8}},'es')
T4 = Lemonlib.powerToWords({{Q9}},{{Q10}},'es')</t>
  </si>
  <si>
    <t>{
    "id": "M6-NyO-16a-I-2",
    "stimulus": "&lt;p&gt;Selecciona la potencia que está bien leída.&lt;/p&gt;",
    "hint": "&lt;p&gt;Una potencia se lee como &lt;i&gt;la base elevado al exponente.&lt;/i&gt; Si el exponente es 2, se lee &lt;i&gt;al cuadrado&lt;/i&gt; y si es 3, &lt;i&gt;al cubo.&lt;/i&gt;&lt;/p&gt;",
    "feedback": "&lt;p&gt;Una potencia se lee como &lt;i&gt;la base elevado al exponente.&lt;/i&gt; Si el exponente es 2, se lee &lt;i&gt;al cuadrado&lt;/i&gt; y si es 3, &lt;i&gt;al cubo.&lt;/i&gt;&lt;/p&gt;",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"Lemonlib.powerToWords({{Q3}},2,'es')",
                "temp": true
            },
            {
                "name": "T2",
                "label": "{{function}}",
                "function": "Lemonlib.powerToWords({{Q4}},3,'es')",
                "temp": true
            },
            {
                "name": "T3",
                "label": "{{function}}",
                "function": "Lemonlib.powerToWords({{Q7}},{{Q8}},'es')",
                "temp": true
            },
            {
                "name": "T4",
                "label": "{{function}}",
                "function": "Lemonlib.powerToWords({{Q9}},{{Q10}},'es')",
                "temp": true
            },
            {
                "name": "A1",
                "label": "{{Q1}}&lt;sup&gt;2&lt;/sup&gt;: {{function}}",
                "function": "Lemonlib.powerToWords({{Q1}},2,'es')"
            },
            {
                "name": "A2",
                "label": "{{Q2}}&lt;sup&gt;3&lt;/sup&gt;: {{function}}",
                "function": "Lemonlib.powerToWords({{Q2}},3,'es')"
            },
            {
                "name": "A3",
                "label": "{{Q3}}&lt;sup&gt;2&lt;/sup&gt;: {{function}}",
                "function": "Lemonlib.powerToWords({{Q3}},3,'es')",
                "incorrect": true,
                "feedback": "Esta potencia se lee {{T1}}."
            },
            {
                "name": "A4",
                "label": "{{Q4}}&lt;sup&gt;3&lt;/sup&gt;: {{function}}",
                "function": "Lemonlib.powerToWords({{Q4}},2,'es')",
                "incorrect": true,
                "feedback": "Esta potencia se lee {{T2}}."
            },
            {
                "name": "A5",
                "label": "{{Q7}}&lt;sup&gt;{{Q8}}&lt;/sup&gt;: {{function}}",
                "function": "Lemonlib.powerToWords({{Q7}},3,'es')",
                "incorrect": true,
                "feedback": "Esta potencia se lee {{T3}}."
            },
            {
                "name": "A6",
                "label": "{{Q9}}&lt;sup&gt;{{Q10}}&lt;/sup&gt;: {{function}}",
                "function": "Lemonlib.powerToWords({{Q9}},2,'es')",
                "incorrect": true,
                "feedback": "Esta potencia se lee {{T4}}."
            }
        ],
        "uniques": true
    },
    "algorithm": {
        "name": "trueFalse",
        "template": "Multiple choice – standard",
        "params": {
            "countCorrect": 1,
            "countIncorrect": 2,
            "showCheckIcon": false,
            "columns": 3
        }
    }
}</t>
  </si>
  <si>
    <t>Escribe cómo se lee la siguiente potencia.</t>
  </si>
  <si>
    <t>{{Q1}}&lt;sup&gt;{{Q2}}&lt;/sup&gt;: {{A1}}</t>
  </si>
  <si>
    <t>Escribir con palabras la siguiente potencia
4^3: cuatro al cubo</t>
  </si>
  <si>
    <t>Q1= Min= 2; Max= 9; Step = 1
Q2= Min= 2; Max= 10; Step = 1</t>
  </si>
  <si>
    <t>A1 = Lemonlib.powerToWords({{Q1}},{{Q2}},'es')</t>
  </si>
  <si>
    <t>{"id":"M6-NyO-16a-E-1","stimulus":"&lt;p&gt;Escribe cómo se lee la siguiente potencia.&lt;/p&gt;","template":"&lt;p style=\"text-align:center;\"&gt;{{Q1}}&lt;sup&gt;{{Q2}}&lt;/sup&gt; : {{response}}&lt;/p&gt;","hint":"&lt;p&gt;Una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10,"step":1}],"calculated":[{"name":"A1","label":"{{function}}","function":"Lemonlib.powerToWords({{Q1}},{{Q2}},'es')"}],"uniques":true},"algorithm":{"name":"calculateOperation","template":"Cloze with text"}}</t>
  </si>
  <si>
    <t>M6-NyO-16b</t>
  </si>
  <si>
    <t>Expresa una potencia en forma de multiplicación de factores iguales</t>
  </si>
  <si>
    <t>Une cada producto con su potencia.</t>
  </si>
  <si>
    <t xml:space="preserve">Une cada producto con la potencia que le corresponde.
[2 × 2]                          [2^2]
[4 × 4 × 4]                    [4^3]
[3 × 3 × 3 × 3]              [3^4]
</t>
  </si>
  <si>
    <t>Linking lines
*: invert= false</t>
  </si>
  <si>
    <t>Q1-Q4= Min = 2; Max = 9; Step = 1</t>
  </si>
  <si>
    <t>A1={{Q1}}&lt;sup&gt;{{Q2}}&lt;/sup&gt;#Lemonlib.descomposePow({{Q1}}, {{Q2}}) | {{Q1}} se repite {{Q2}} veces.
A2={{Q1}}&lt;sup&gt;{{Q3}}&lt;/sup&gt;#Lemonlib.descomposePow({{Q1}}, {{Q3}}) | {{Q1}} se repite {{Q3}} veces.
A3={{Q1}}&lt;sup&gt;{{Q4}}&lt;/sup&gt;#Lemonlib.descomposePow({{Q1}}, {{Q4}}) | {{Q1}} se repite {{Q4}} veces.</t>
  </si>
  <si>
    <t>El exponente es el número de veces que la base se multiplica por sí misma.</t>
  </si>
  <si>
    <t>&lt;p&gt;Una potencia es el producto de la base por sí misma tantas veces como el número del exponente indica.&lt;/p&gt;</t>
  </si>
  <si>
    <t>{"id":"M6-NyO-16b-I-1","stimulus":"&lt;p&gt;Arrastra cada potencia al producto correspondiente.&lt;/p&gt;","hint":"&lt;p&gt;El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name":"Q3","label":null,"min":2,"max":9,"step":1},{"name":"Q4","label":null,"min":2,"max":9,"step":1}],"calculated":[{"name":"A1","label":"{{Q1}}&lt;sup&gt;{{Q2}}&lt;/sup&gt;","function":"Lemonlib.descomposePow({{Q1}}, {{Q2}})","feedback":"{{Q1}} se repite {{Q2}} veces."},{"name":"A2","label":"{{Q1}}&lt;sup&gt;{{Q3}}&lt;/sup&gt;","function":"Lemonlib.descomposePow({{Q1}}, {{Q3}})","feedback":"{{Q1}} se repite {{Q3}} veces."},{"name":"A3","label":"{{Q1}}&lt;sup&gt;{{Q4}}&lt;/sup&gt;","function":"Lemonlib.descomposePow({{Q1}}, {{Q4}})","feedback":"{{Q1}} se repite {{Q4}} veces."}],"uniques":true},"algorithm":{"name":"linkOperationResult","params":{"invert":false},"template":"Match list"}}</t>
  </si>
  <si>
    <t>Expresa el siguiente producto como una potencia.</t>
  </si>
  <si>
    <t xml:space="preserve">Escribe en forma de potencia el siguiente producto.
5 × 5 × 5 = [5]^[3]
</t>
  </si>
  <si>
    <t>Q1-Q2= Min = 2; Max = 9; Step = 1</t>
  </si>
  <si>
    <t>T1 = Lemonlib.descomposePow({{Q1}}, {{Q2}})
A1 = \"{{Q1}}^{{Q2}}\"</t>
  </si>
  <si>
    <t>{"id":"M6-NyO-16b-E-1","stimulus":"&lt;p&gt;Expresa el siguiente producto como una potencia.&lt;/p&gt;","template":"&lt;p style=\"text-align:center;\"&gt;{{T1}} = {{response}}&lt;/p&gt;","hint":"&lt;p&gt;El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indica.&lt;/p&gt;","seed":{"parameters":[{"name":"Q1","label":null,"min":2,"max":9,"step":1},{"name":"Q2","label":null,"min":2,"max":9,"step":1}],"calculated":[{"name":"T1","label":"{{function}}","function":"Lemonlib.descomposePow({{Q1}}, {{Q2}})","temp":true},{"name":"A1","label":"{{function}}","function":"\"{{Q1}}^{{Q2}}\""}],"uniques":true},"algorithm":{"name":"calculateOperation","params":{"method":"equivLiteral","keyboard":"INTERMEDIATE"}}}</t>
  </si>
  <si>
    <t>Joselu va a hacer {{Q1}} pulseras para cada uno de sus {{Q1}} amigos. Para ello, utilizará {{Q1}} hilos por pulsera. Escribe como potencia y como producto de factores iguales el número de hilos que va a necesitar.</t>
  </si>
  <si>
    <t>&lt;p&gt;Como producto: {{A1}}&lt;/p&gt;&lt;p&gt;Como potencia: {{A2}}&lt;/p&gt;</t>
  </si>
  <si>
    <t>Joselu está haciendo pulseras de hilos para 3 amigos. Les está haciendo 3 a cada uno, utiliza 3 colores diferentes en una pulsera y no quiere repetir ninguno entre todas las que haga. Escribe como producto y como potencia el número de colores que va a necesitar. 
Como producto: 3 × 3 × 3
Como potencia: 3^3</t>
  </si>
  <si>
    <r>
      <rPr>
        <rFont val="Calibri"/>
        <color theme="1"/>
        <sz val="12.0"/>
      </rPr>
      <t xml:space="preserve">Q1= Min = </t>
    </r>
    <r>
      <rPr>
        <rFont val="Calibri"/>
        <color theme="1"/>
        <sz val="12.0"/>
      </rPr>
      <t>4</t>
    </r>
    <r>
      <rPr>
        <rFont val="Calibri"/>
        <color theme="1"/>
        <sz val="12.0"/>
      </rPr>
      <t>; Max = 9; Step = 1</t>
    </r>
  </si>
  <si>
    <t>A1 = {{Q1}} \\times {{Q1}} \\times {{Q1}}
A2 = \"{{Q1}}^3\"</t>
  </si>
  <si>
    <t>{"id":"M6-NyO-16b-A-1","stimulus":"&lt;p&gt;Joselu va a hacer {{Q1}} pulseras para cada uno de sus {{Q1}} amigos. Para ello, utilizará {{Q1}} hilos por pulsera. Escribe como potencia y como producto de factores iguales el número de hilos que va a necesitar.&lt;/p&gt;","template":"&lt;p&gt;Como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4,"max":9,"step":1}],"calculated":[{"name":"A1","label":"{{function}}","function":"{{Q1}}\\times{{Q1}}\\times{{Q1}}"},{"name":"A2","label":"{{function}}","function":"\"{{Q1}}^3\""}],"uniques":true},"algorithm":{"name":"calculateOperation","params":{"method":"equivLiteral","keyboard":"INTERMEDIATE"}}}</t>
  </si>
  <si>
    <t>Una carpintera utiliza {{Q1}} tornillos para construir un comedero de pájaros. Un mes ha dedicado {{Q1}} días a esta labor en los que ha trabajado {{Q1}} h al día para fabricar {{Q1}} comederos. Escribe como potencia y como producto de factores iguales los tornillos que ha usado en ese mes.</t>
  </si>
  <si>
    <t>Un carpintero utiliza 5 tornillos para construir un comedero de pájaros. Puede fabricar 5 cada hora, dedica 5 horas de su jornada a esta labor y trabaja 5 días a la semana. Escribe como producto y como potencia los tornillos que usa en una semana.
Como producto: 3 × 3 × 3 × 3
Como potencia: 3^4</t>
  </si>
  <si>
    <r>
      <rPr>
        <rFont val="Calibri"/>
        <color theme="1"/>
        <sz val="12.0"/>
      </rPr>
      <t xml:space="preserve">Q1= Min = 2; Max = </t>
    </r>
    <r>
      <rPr>
        <rFont val="Calibri"/>
        <color theme="1"/>
        <sz val="12.0"/>
      </rPr>
      <t>7</t>
    </r>
    <r>
      <rPr>
        <rFont val="Calibri"/>
        <color theme="1"/>
        <sz val="12.0"/>
      </rPr>
      <t>; Step = 1</t>
    </r>
  </si>
  <si>
    <t>A1 = {{Q1}} \\times {{Q1}} \\times {{Q1}} \\times {{Q1}}
A2 = \"{{Q1}}^4\"</t>
  </si>
  <si>
    <t>{"id":"M6-NyO-16b-A-2","stimulus":"&lt;p&gt;Una carpintera utiliza {{Q1}} tornillos para construir un comedero de pájaros. Un mes ha dedicado {{Q1}} días a esta labor en los que ha trabajado {{Q1}} h al día para fabricar {{Q1}} comederos. Escribe como potencia y como producto de factores iguales los tornillos que ha usado en ese mes.&lt;/p&gt;","template":"&lt;p&gt;Como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7,"step":1}],"calculated":[{"name":"A1","label":"{{function}}","function":"{{Q1}}\\times{{Q1}}\\times{{Q1}}\\times{{Q1}}"},{"name":"A2","label":"{{function}}","function":"\"{{Q1}}^4\""}],"uniques":true},"algorithm":{"name":"calculateOperation","params":{"method":"equivLiteral","keyboard":"INTERMEDIATE"}}}</t>
  </si>
  <si>
    <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t>
  </si>
  <si>
    <t>Para visitar las líneas de Nazca, 2 avionetas realizan 2 excursiones al día cada una, con 2 turistas a bordo, 2 días a la semana, 2 semanas cada mes, durante 2 meses al año. Escribe como producto y como potencia el número de turistas que visitan el sitio arqueológico en esas avionetas cada año. 
Como producto: 3 × 3 × 3 × 3 × 3 × 3
Como potencia: 3^6</t>
  </si>
  <si>
    <t>Q1= Min = 2; Max = 12; Step = 1</t>
  </si>
  <si>
    <t>A1 = {{Q1}} \\times {{Q1}} \\times {{Q1}} \\times {{Q1}} \\times {{Q1}}
A2 = \"{{Q1}}^5\"</t>
  </si>
  <si>
    <t>{"id":"M6-NyO-16b-A-3","stimulus":"&lt;p&gt;Para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12,"step":1}],"calculated":[{"name":"A1","label":"{{function}}","function":"{{Q1}}\\times{{Q1}}\\times{{Q1}}\\times{{Q1}}\\times{{Q1}}"},{"name":"A2","label":"{{function}}","function":"\"{{Q1}}^5\""}],"uniques":true},"algorithm":{"name":"calculateOperation","params":{"method":"equivLiteral","keyboard":"INTERMEDIATE"}}}</t>
  </si>
  <si>
    <t>M6-NyO-17c</t>
  </si>
  <si>
    <t>Calcula el valor numérico de una potencia</t>
  </si>
  <si>
    <t>Selecciona el resultado de esta potencia: {{Q1}}&lt;sup&gt;{{Q2}}&lt;/sup&gt;.</t>
  </si>
  <si>
    <t>Selecciona el resultado correcto de esta potencia: 3^2.
9*
8
6</t>
  </si>
  <si>
    <t>Q1=List=3,5,7
Q2=List=2,3,4</t>
  </si>
  <si>
    <t>A1 = math.pow({{Q1}},{{Q2}})*
A2 = math.pow({{Q2}},{{Q1}})
A3 = {{Q1}}*{{Q2}}</t>
  </si>
  <si>
    <t>{"id":"M6-NyO-17c-I-1","stimulus":"&lt;p&gt;Selecciona el resultado de esta potencia: {{Q1}}&lt;sup&gt;{{Q2}}&lt;/sup&gt;.&lt;/p&gt;","hint":"&lt;p&gt;El exponente es el número de veces que la base se multiplica por sí misma.&lt;/p&gt;","feedback":"&lt;p&gt;El exponente es el número de veces que la base se multiplica por sí mi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t>
  </si>
  <si>
    <t>Calcula esta potencia.</t>
  </si>
  <si>
    <t>{{Q1}}&lt;sup&gt;{{Q2}}&lt;/sup&gt; = {{A1}}</t>
  </si>
  <si>
    <t>Completa las siguientes potencias.
2^... = 16
...^3 = 343
4^6 = ...</t>
  </si>
  <si>
    <t>Q1= List=2,3,4,5,6
Q2= List=2,3,4</t>
  </si>
  <si>
    <t>A1 = math.pow({{Q1}},{{Q2}})</t>
  </si>
  <si>
    <t>{"id":"M6-NyO-17c-E-1","stimulus":"&lt;p&gt;Calcula esta potencia.&lt;/p&gt;","template":"&lt;p style=\"text-align:center;\"&gt;{{Q1}}&lt;sup&gt;{{Q2}}&lt;/sup&gt; = {{response}}&lt;/p&gt;","hint":"&lt;p&gt;El exponente es el número de veces que la base se multiplica por sí misma.&lt;/p&gt;","feedback":"&lt;p&gt;El exponente es el número de veces que la base se multiplica por sí misma.&lt;/p&gt;","seed":{"parameters":[{"name":"Q1","label":null,"list":[2,3,4,5,6]},{"name":"Q2","label":null,"list":[2,3,4]}],"calculated":[{"name":"A1","label":"{{function}}","function":"math.pow({{Q1}},{{Q2}})"}],"uniques":true},"algorithm":{"name":"calculateOperation","params":{"method":"equivLiteral","keyboard":"NUMERICAL"}}}</t>
  </si>
  <si>
    <t>{{N1}} ha dedicado {{Q1}} h al día durante los últimos {{Q1}} días a ayudar a la humanidad. Si en cada hora ha actuado {{Q1}} veces y en cada intervención ha salvado a {{Q1}} personas, ¿a cuántas personas ha salvado a lo largo de este tiempo? Obtén el resultado calculando una potencia.</t>
  </si>
  <si>
    <t>Ha salvado a {{A1}} personas.</t>
  </si>
  <si>
    <t>Una superheroína ha dedicado 5 horas cada día durante los últimos 5 días a ayudar a la humanidad. Si en cada hora ha actuado 5 veces y en cada una de estas veces ha salvado a 5 personas, ¿a cuántas personas ha salvado durante este periodo de tiempo? Obtén el resultado calculando una potencia.
Ha salvado a {{A1}} personas.</t>
  </si>
  <si>
    <t>N1 = List = Un superhéroe, Una superheroína
Q1= List=2,3,4,5</t>
  </si>
  <si>
    <t>A1 =math.pow({{Q1}},4)</t>
  </si>
  <si>
    <t>&lt;p&gt;{{Q1}} h × {{Q1}} días × {{Q1}} veces × {{Q1}} personas = {{Q1}}&lt;sup&gt;4&lt;/sup&gt; = {{A1}} personas&lt;/p&gt;</t>
  </si>
  <si>
    <t>{"id":"M6-NyO-17c-A-1","stimulus":"&lt;p&gt;{{N1}} ha dedicado {{Q1}} h al día durante los últimos {{Q1}} días a ayudar a la humanidad. Si en cada hora ha actuado {{Q1}} veces y en cada intervención ha salvado a {{Q1}} personas, ¿a cuántas personas ha salvado a lo largo de este tiempo? Obtén el resultado calculando una potencia.&lt;/p&gt;","template":"&lt;p&gt;Ha salvado a {{response}} personas.&lt;/p&gt;","hint":"&lt;p&gt;El exponente es el número de veces que la base se multiplica por sí misma.&lt;/p&gt;","feedback":"&lt;p style=\"text-align:center;\"&gt;{{Q1}} h × {{Q1}} días × {{Q1}} veces × {{Q1}} personas = {{Q1}}&lt;sup&gt;4&lt;/sup&gt; = {{A1}} personas&lt;/p&gt;","seed":{"parameters":[{"name":"N1","label":null,"list":["Un superhéroe","Una superheroína"]},{"name":"Q1","label":null,"list":[2,3,4,5]}],"calculated":[{"name":"A1","label":"{{function}}","function":"math.pow({{Q1}},4)"}],"uniques":true},"algorithm":{"name":"calculateOperation","params":{"method":"equivLiteral","keyboard":"NUMERICAL"}}}</t>
  </si>
  <si>
    <t>En las {{Q1}} salas de un cine proyectan cada película en {{Q1}} sesiones diferentes durante {{Q1}} días a la semana. ¿Cuántas veces se proyecta una película en este cine a la semana? Obtén el resultado calculando una potencia.</t>
  </si>
  <si>
    <t>Hay {{A1}} proyecciones.</t>
  </si>
  <si>
    <t>En cada una de las 3 salas de un cine proyectan las películas en 3 sesiones diferentes durante 3 días a la semana. ¿Cuántas proyecciones hay en este cine cada semana en total?
Hay ... proyecciones.</t>
  </si>
  <si>
    <t>Q1= Min =2; Max =7; Step = 1</t>
  </si>
  <si>
    <t>A1 =math.pow({{Q1}},3)</t>
  </si>
  <si>
    <t>&lt;p&gt;{{Q1}} salas × {{Q1}} sesiones × {{Q1}} días = {{Q1}}&lt;sup&gt;3&lt;/sup&gt; = {{A1}} proyecciones&lt;/p&gt;</t>
  </si>
  <si>
    <t>{"id":"M6-NyO-17c-A-2","stimulus":"&lt;p&gt;En las {{Q1}} salas de un cine proyectan cada película en {{Q1}} sesiones diferentes durante {{Q1}} días a la semana. ¿Cuántas veces se proyecta una película en este cine a la semana? Obtén el resultado calculando una potencia.&lt;/p&gt;","template":"&lt;p&gt;Hay {{response}} proyecciones.&lt;/p&gt;","hint":"&lt;p&gt;El exponente es el número de veces que la base se multiplica por sí misma.&lt;/p&gt;","feedback":"&lt;p style=\"text-align:center;\"&gt;{{Q1}} salas × {{Q1}} sesiones × {{Q1}} días = {{Q1}}&lt;sup&gt;3&lt;/sup&gt; = {{A1}} proyecciones&lt;/p&gt;","seed":{"parameters":[{"name":"Q1","label":null,"min":2,"max":7,"step":1}],"calculated":[{"name":"A1","label":"{{function}}","function":"math.pow({{Q1}},3)"}],"uniques":true},"algorithm":{"name":"calculateOperation","params":{"method":"equivLiteral","keyboard":"NUMERICAL"}}}</t>
  </si>
  <si>
    <t>En una tienda de animales hay {{Q1}} peceras con {{Q1}} hembras de pez en cada una. Cada uno de estos peces ha tenido {{Q1}} alevines. ¿Cuántos crías de pez hay en la tienda en total? Obtén el resultado calculando una potencia.</t>
  </si>
  <si>
    <t>Hay {{A1}} alevines.</t>
  </si>
  <si>
    <t>En una tienda de animales hay 5 peceras con 5 hembras de escalar en cada una. Cada uno de estos peces ha tenido 5 alevines. ¿Cuántos peces hay en la tienda en total?
Hay 125 crías de escalar.</t>
  </si>
  <si>
    <t>&lt;p&gt;{{Q1}} peceras × {{Q1}} hembras × {{Q1}} crías = {{Q1}}&lt;sup&gt;3&lt;/sup&gt; = {{A1}} alevines&lt;/p&gt;</t>
  </si>
  <si>
    <t>{"id":"M6-NyO-17c-A-3","stimulus":"&lt;p&gt;En una tienda de animales hay {{Q1}} peceras con {{Q1}} hembras de pez en cada una. Cada uno de estos peces ha tenido {{Q1}} alevines. ¿Cuántos crías de pez hay en la tienda en total? Obtén el resultado calculando una potencia.&lt;/p&gt;","template":"&lt;p&gt;Hay {{response}} alevines.&lt;/p&gt;","hint":"&lt;p&gt;El exponente es el número de veces que la base se multiplica por sí misma.&lt;/p&gt;","feedback":"&lt;p style=\"text-align:center;\"&gt;{{Q1}} peceras × {{Q1}} hembras × {{Q1}} crías = {{Q1}}&lt;sup&gt;3&lt;/sup&gt; = {{A1}} alevines&lt;/p&gt;","seed":{"parameters":[{"name":"Q1","label":null,"min":2,"max":7,"step":1}],"calculated":[{"name":"A1","label":"{{function}}","function":"math.pow({{Q1}},3)"}],"uniques":true},"algorithm":{"name":"calculateOperation","params":{"method":"equivLiteral","keyboard":"NUMERICAL"}}}</t>
  </si>
  <si>
    <t>M6-NyO-18a</t>
  </si>
  <si>
    <t>Calcula el valor de potencias de base 10</t>
  </si>
  <si>
    <t>Une cada potencia con su resultado.</t>
  </si>
  <si>
    <t>Q1-Q3= Min 2;Max 9; Step= 1</t>
  </si>
  <si>
    <t>A1=10&lt;sup&gt;{{Q1}}&lt;/sup&gt;#math.pow(10, {{Q1}})
A2=10&lt;sup&gt;{{Q2}}&lt;/sup&gt;#math.pow(10, {{Q2}})
A3=10&lt;sup&gt;{{Q3}}&lt;/sup&gt;#math.pow(10, {{Q3}})</t>
  </si>
  <si>
    <t>El resultado de una potencia de base 10 es un 1 seguido de tantos 0 como indica el exponente.</t>
  </si>
  <si>
    <t>{"id":"M6-NyO-18a-I-1","stimulus":"&lt;p&gt;Arrastra cada resultado a la potencia correspondiente.&lt;/p&gt;","hint":"&lt;p&gt;El resultado de una potencia de base 10 es un 1 seguido de tantos 0 como indica el exponente.&lt;/p&gt;","feedback":"&lt;p&gt;El resultado de una potencia de base 10 es un 1 seguido de tantos 0 como indica 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t>
  </si>
  <si>
    <t>Calcula la siguiente potencia.</t>
  </si>
  <si>
    <t>10&lt;sup&gt;{{Q1}}&lt;/sup&gt; = {{A1}}</t>
  </si>
  <si>
    <t>Q1= Min = 5;Max =9; Step= 1</t>
  </si>
  <si>
    <t>A1=math.pow(10, {{Q1}})</t>
  </si>
  <si>
    <t>{"id":"M6-NyO-18a-E-1","stimulus":"&lt;p&gt;Calcula la siguiente potencia.&lt;/p&gt;","template":"&lt;p style=\"text-align:center;\"&gt;10&lt;sup&gt;{{Q1}}&lt;/sup&gt; = {{response}}&lt;/p&gt;","hint":"&lt;p&gt;El resultado de una potencia de base 10 es un 1 seguido de tantos 0 como indica el exponente.&lt;/p&gt;","feedback":"&lt;p&gt;El resultado de una potencia de base 10 es un 1 seguido de tantos 0 como indica el exponente.&lt;/p&gt;","seed":{"parameters":[{"name":"Q1","label":null,"min":5,"max":9,"step":1}],"calculated":[{"name":"A1","label":"{{function}}","function":"math.pow(10, {{Q1}})"}],"uniques":true},"algorithm":{"name":"calculateOperation","params":{"method":"equivLiteral","keyboard":"NUMERICAL"}}}</t>
  </si>
  <si>
    <t>La distancia entre dos planetas es de 10&lt;sup&gt;{{Q1}}&lt;/sup&gt; km. Calcula esta potencia.</t>
  </si>
  <si>
    <t>La distancia es de {{A1}} km.</t>
  </si>
  <si>
    <t>Q1= List=7,8,9,10</t>
  </si>
  <si>
    <t>&lt;p&gt;El resultado de una potencia de base 10 es un 1 seguido de tantos 0 como indica el exponente.&lt;/p&gt;&lt;p&gt;10&lt;sup&gt;{{Q1}}&lt;/sup&gt; = {{A1}} km&lt;/p&gt;</t>
  </si>
  <si>
    <t>{"id":"M6-NyO-18a-A-1","stimulus":"&lt;p&gt;La distancia entre dos planetas es de 10&lt;sup&gt;{{Q1}}&lt;/sup&gt; km. Calcula esta potencia.&lt;/p&gt;","template":"&lt;p&gt;La distancia es de {{response}} km.&lt;/p&gt;","hint":"&lt;p&gt;El resultado de una potencia de base 10 es un 1 seguido de tantos 0 como indica el exponente.&lt;/p&gt;","feedback":"&lt;p&gt;El resultado de una potencia de base 10 es un 1 seguido de tantos 0 como indica el exponente.&lt;/p&gt;&lt;p style=\"text-align:center;\"&gt;10&lt;sup&gt;{{Q1}}&lt;/sup&gt; = {{A1}} km&lt;/p&gt;","seed":{"parameters":[{"name":"Q1","label":null,"list":[7,8,9,10]}],"calculated":[{"name":"A1","label":"{{function}}","function":"math.pow(10, {{Q1}})"}],"uniques":true},"algorithm":{"name":"calculateOperation","params":{"method":"equivLiteral","keyboard":"NUMERICAL"}}}</t>
  </si>
  <si>
    <t>Antonio vive en una ciudad que tiene 10&lt;sup&gt;{{Q1}}&lt;/sup&gt; habitantes. Calcula la población de esta ciudad.</t>
  </si>
  <si>
    <t>El número de habitantes es de {{A1}} personas.</t>
  </si>
  <si>
    <t>Q1= List=4,5,6</t>
  </si>
  <si>
    <t>El resultado de una potencia de base 10 es un 1 seguido de tantos 0 como indica el exponente.&lt;/p&gt;&lt;p&gt;10&lt;sup&gt;{{Q1}}&lt;/sup&gt; = {{A1}} habitantes</t>
  </si>
  <si>
    <t>{"id":"M6-NyO-18a-A-2","stimulus":"&lt;p&gt;Antonio vive en una ciudad que tiene 10&lt;sup&gt;{{Q1}}&lt;/sup&gt; habitantes. Calcula la población de esta ciudad.&lt;/p&gt;","template":"&lt;p&gt;El número de habitantes es de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habitantes&lt;/p&gt;","seed":{"parameters":[{"name":"Q1","label":null,"list":[4,5,6]}],"calculated":[{"name":"A1","label":"{{function}}","function":"math.pow(10, {{Q1}})"}],"uniques":true},"algorithm":{"name":"calculateOperation","params":{"method":"equivLiteral","keyboard":"NUMERICAL"}}}</t>
  </si>
  <si>
    <t>A un festival de música han asistido 10&lt;sup&gt;{{Q1}}&lt;/sup&gt; personas. Calcula el número de espectadores.</t>
  </si>
  <si>
    <t>Han asistido {{A1}} personas.</t>
  </si>
  <si>
    <t>Q1=List=2,3,4</t>
  </si>
  <si>
    <t>El resultado de una potencia de base 10 es un 1 seguido de tantos 0 como indica el exponente.&lt;/p&gt;&lt;p&gt;10&lt;sup&gt;{{Q1}}&lt;/sup&gt; = {{A1}} espectadores</t>
  </si>
  <si>
    <t>{"id":"M6-NyO-18a-A-3","stimulus":"&lt;p&gt;A un festival de música han asistido 10&lt;sup&gt;{{Q1}}&lt;/sup&gt; personas. Calcula el número de espectadores.&lt;/p&gt;","template":"&lt;p&gt;Han asistido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espectadores&lt;/p&gt;","seed":{"parameters":[{"name":"Q1","label":null,"list":[2,3,4]}],"calculated":[{"name":"A1","label":"{{function}}","function":"math.pow(10, {{Q1}})"}],"uniques":true},"algorithm":{"name":"calculateOperation","params":{"method":"equivLiteral","keyboard":"NUMERICAL"}}}</t>
  </si>
  <si>
    <t>M6-NyO-18b</t>
  </si>
  <si>
    <t>Utiliza potencias de base 10 para expresar números naturales múltiplos de 1000, 10 000, etc.</t>
  </si>
  <si>
    <t>&lt;p&gt;Une cada número con su expresión en potencia de 10.&lt;/p&gt;</t>
  </si>
  <si>
    <t>Q1-Q3= List=2,3,4,5,6
Q4 = Min = 1; Max = 9; Step = 1</t>
  </si>
  <si>
    <t>A1= {{Q4}} × 10&lt;sup&gt;{{Q1}}&lt;/sup&gt;#{{Q4}}*math.pow(10,{{Q1}})
A2= {{Q4}} × 10&lt;sup&gt;{{Q2}}&lt;/sup&gt;#{{Q4}}*math.pow(10,{{Q2}})
A3= {{Q4}} × 10&lt;sup&gt;{{Q3}}&lt;/sup&gt;#{{Q4}}*math.pow(10,{{Q3}})</t>
  </si>
  <si>
    <t>&lt;p&gt;Una potencia de base 10 es igual a un 1 seguido de tantos 0 como hay en el exponente.&lt;/p&gt;</t>
  </si>
  <si>
    <t>{"id":"M6-NyO-18b-I-1","stimulus":"&lt;p&gt;Arrastra cada expresión en potencia de 10 al número correspondiente.&lt;/p&gt;","hint":"&lt;p&gt;Una potencia de base 10 es igual a un 1 seguido de tantos 0 como hay en el exponente.&lt;/p&gt;","feedback":"&lt;p&gt;Una potencia de base 10 es igual a un 1 seguido de tantos 0 como hay en el exponente.&lt;/p&gt;","seed":{"parameters":[{"name":"Q1","label":null,"list":[2,3,4,5,6]},{"name":"Q2","label":null,"list":[2,3,4,5,6]},{"name":"Q3","label":null,"list":[2,3,4,5,6]},{"name":"Q4","label":null,"min":1,"max":9,"step":1}],"calculated":[{"name":"A1","label":"{{Q4}}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t>
  </si>
  <si>
    <t>&lt;p&gt;Calcula la siguiente potencia.&lt;/p&gt;</t>
  </si>
  <si>
    <t>&lt;p&gt;{{Q2}} × 10&lt;sup&gt;{{Q1}}&lt;/sup&gt; = {{A1}}&lt;/p&gt;</t>
  </si>
  <si>
    <t>Q1= List=2,3,4,5,6
Q2 = Min = 1; Max = 9; Step = 1</t>
  </si>
  <si>
    <t>A1={{Q2}}*math.pow(10,{{Q1}})</t>
  </si>
  <si>
    <t>{"id":"M6-NyO-18b-E-1","stimulus":"&lt;p&gt;Calcula la siguiente potencia.&lt;/p&gt;","template":"&lt;p style=\"text-align:center;\"&gt;{{Q2}} × 10&lt;sup&gt;{{Q1}}&lt;/sup&gt; = {{response}}&lt;/p&gt;","hint":"&lt;p&gt;Una potencia de base 10 es igual a un 1 seguido de tantos 0 como hay en el exponente.&lt;/p&gt;","feedback":"&lt;p&gt;Una potencia de base 10 es igual a un 1 seguido de tantos 0 como hay en el exponente.&lt;/p&gt;","seed":{"parameters":[{"name":"Q1","label":null,"list":[2,3,4,5,6]},{"name":"Q2","label":null,"min":1,"max":9,"step":1}],"calculated":[{"name":"A1","label":"{{function}}","function":"{{Q2}}*math.pow(10,{{Q1}})"}]},"algorithm":{"name":"calculateOperation","params":{"method":"equivLiteral","keyboard":"NUMERICAL"}}}</t>
  </si>
  <si>
    <t>&lt;p&gt;A un festival gastronómico han asistido {{T1}} personas. Expresa este número como una potencia de base 10.&lt;/p&gt;</t>
  </si>
  <si>
    <t>&lt;p&gt;Han acudido {{Q2}} × {{A1}} personas.&lt;/p&gt;</t>
  </si>
  <si>
    <t>Q1= List=2,3,4
Q2 = Min = 1; Max = 9; Step = 1</t>
  </si>
  <si>
    <t>T1={{Q2}}*math.pow(10,{{Q1}})
A1=10^{{Q1}}</t>
  </si>
  <si>
    <t>{"id":"M6-NyO-18b-A-1","stimulus":"&lt;p&gt;A un festival gastronómico han asistido {{T1}} personas. Expresa este número como una potencia de base 10.&lt;/p&gt;","template":"&lt;p&gt;Han acudido {{Q2}} × {{response}} personas.&lt;/p&gt;","hint":"&lt;p&gt;Una potencia de base 10 es igual a un 1 seguido de tantos 0 como hay en el exponente.&lt;/p&gt;","feedback":"&lt;p&gt;Una potencia de base 10 es igual a un 1 seguido de tantos 0 como hay en el exponente.&lt;/p&gt;","seed":{"parameters":[{"name":"Q1","label":null,"list":[2,3,4]},{"name":"Q2","label":null,"min":1,"max":9,"step":1}],"calculated":[{"name":"T1","label":"{{function}}","function":"{{Q2}}*math.pow(10,{{Q1}})","temp":true},{"name":"A1","label":"{{function}}","function":"\"10^{{Q1}}\""}]},"algorithm":{"name":"calculateOperation","params":{"method":"equivLiteral","keyboard":"NUMERICAL"}}}</t>
  </si>
  <si>
    <t>&lt;p&gt;Un partido lo han visto aproximadamente {{T1}} espectadores por televisión. Expresa esta cantidad como una potencia de base 10.&lt;/p&gt;</t>
  </si>
  <si>
    <t>&lt;p&gt;El partido ha tenido {{Q2}} × {{A1}} telespectadores.&lt;/p&gt;</t>
  </si>
  <si>
    <t>Q1= List=6,7,8
Q2 = Min = 1; Max = 9; Step = 1</t>
  </si>
  <si>
    <t>{"id":"M6-NyO-18b-A-2","stimulus":"&lt;p&gt;Un partido lo han visto aproximadamente {{T1}} espectadores por televisión. Expresa esta cantidad como una potencia de base 10.&lt;/p&gt;","template":"&lt;p&gt;El partido ha tenido {{Q2}} × {{response}} telespectadores.&lt;/p&gt;","hint":"&lt;p&gt;Una potencia de base 10 es igual a un 1 seguido de tantos 0 como hay en el exponente.&lt;/p&gt;","feedback":"&lt;p&gt;Una potencia de base 10 es igual a un 1 seguido de tantos 0 como hay en el exponente.&lt;/p&gt;","seed":{"parameters":[{"name":"Q1","label":null,"list":[6,7,8]},{"name":"Q2","label":null,"min":1,"max":9,"step":1}],"calculated":[{"name":"T1","label":"{{function}}","function":"{{Q2}}*math.pow(10,{{Q1}})","temp":true},{"name":"A1","label":"{{function}}","function":"\"10^{{Q1}}\""}]},"algorithm":{"name":"calculateOperation","params":{"method":"equivLiteral","keyboard":"NUMERICAL"}}}</t>
  </si>
  <si>
    <t>&lt;p&gt;El equipo técnico de medioambiente de un ayuntamiento ha explicado al alcade que la ciudad genera {{T1}} kg de residuos plásticos. Expresa esta cantidad como una potencia de base 10.&lt;/p&gt;</t>
  </si>
  <si>
    <t>&lt;p&gt;La ciudad genera {{Q2}} × {{A1}} kg de residuos plásticos.&lt;/p&gt;</t>
  </si>
  <si>
    <t>Q1= List=4,5,6,7
Q2 = Min = 1; Max = 9; Step = 1</t>
  </si>
  <si>
    <t>{"id":"M6-NyO-18b-A-3","stimulus":"&lt;p&gt;El equipo técnico de medioambiente de un ayuntamiento ha explicado al alcade que la ciudad genera {{T1}} kg de residuos plásticos. Expresa esta cantidad como una potencia de base 10.&lt;/p&gt;","template":"&lt;p&gt;La ciudad genera {{Q2}} × {{response}} kg de residuos plásticos.&lt;/p&gt;","hint":"&lt;p&gt;Una potencia de base 10 es igual a un 1 seguido de tantos 0 como hay en el exponente.&lt;/p&gt;","feedback":"&lt;p&gt;Una potencia de base 10 es igual a un 1 seguido de tantos 0 como hay en el exponente.&lt;/p&gt;","seed":{"parameters":[{"name":"Q1","label":null,"list":[4,5,6,7]},{"name":"Q2","label":null,"min":1,"max":9,"step":1}],"calculated":[{"name":"T1","label":"{{function}}","function":"{{Q2}}*math.pow(10,{{Q1}})","temp":true},{"name":"A1","label":"{{function}}","function":"\"10^{{Q1}}\""}]},"algorithm":{"name":"calculateOperation","params":{"method":"equivLiteral","keyboard":"NUMERICAL"}}}</t>
  </si>
  <si>
    <t>M6-NyO-19a</t>
  </si>
  <si>
    <t>Descompone y compone números con potencias de base 10</t>
  </si>
  <si>
    <t>Une con líneas cada número con su descomposición en potencias de base 10.</t>
  </si>
  <si>
    <t>Linking lines</t>
  </si>
  <si>
    <t>Q1 = Min = 1; Max = 9; Step = 1
Q2 = Min = 1; Max = 9; Step = 1
Q3 = Min = 1; Max = 9; Step = 1
Q4 = Min = 1; Max = 9; Step = 1
Q5 = Min = 1; Max = 9; Step = 1
Q6 = Min = 1; Max = 9; Step = 1
Q7 = Min = 1; Max = 9; Step = 1
Q8 = Min = 1; Max = 9; Step = 1</t>
  </si>
  <si>
    <t>T1 = {{Q1}}*1000+{{Q2}}*100+{{Q3}}*10+{{Q4}}
T2 = {{Q6}}*1000+{{Q3}}*100+{{Q1}}*10+{{Q5}}
T3 = {{Q8}}*1000+{{Q4}}*100+{{Q7}}*10+{{Q6}}
A1={{T1}}#{{Q1}} × 10&lt;sup&gt;3&lt;/sup&gt; + {{Q2}} × 10&lt;sup&gt;2&lt;/sup&gt; + {{Q3}} × 10 + {{Q4}}
A2={{T2}}#{{Q6}} × 10&lt;sup&gt;3&lt;/sup&gt; + {{Q3}} × 10&lt;sup&gt;2&lt;/sup&gt; + {{Q1}} × 10 + {{Q5}}
A3={{T3}}#{{Q8}} × 10&lt;sup&gt;3&lt;/sup&gt; + {{Q4}} × 10&lt;sup&gt;2&lt;/sup&gt; + {{Q7}} × 10 + {{Q6}}</t>
  </si>
  <si>
    <t>{"id":"M6-NyO-19a-I-1","stimulus":"&lt;p&gt;Arrastra cada descomposición en potencias de base 10 al número correspondiente.&lt;/p&gt;","hint":"&lt;p&gt;Una potencia de base 10 es igual a un 1 seguido de tantos 0 como hay en el exponente.&lt;/p&gt;","feedback":"&lt;p&gt;Una potencia de base 10 es igual a un 1 seguido de tantos 0 como hay en el expon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t>
  </si>
  <si>
    <r>
      <rPr>
        <rFont val="Calibri"/>
        <color theme="1"/>
        <sz val="12.0"/>
      </rPr>
      <t>&lt;p&gt;Escribe el número que corresponde a la siguien</t>
    </r>
    <r>
      <rPr>
        <rFont val="Calibri"/>
        <color theme="1"/>
        <sz val="12.0"/>
      </rPr>
      <t>te descomposición en potenci</t>
    </r>
    <r>
      <rPr>
        <rFont val="Calibri"/>
        <color theme="1"/>
        <sz val="12.0"/>
      </rPr>
      <t>as de base 10.&lt;/p&gt;</t>
    </r>
  </si>
  <si>
    <t>&lt;p&gt;{{Q1}} × 10&lt;sup&gt;4&lt;/sup&gt; + {{Q2}} × 10&lt;sup&gt;3&lt;/sup&gt; + {{Q3}} × 10&lt;sup&gt;2&lt;/sup&gt; + {{Q4}} × 10 + {{Q5}} = {{A1}}&lt;/p&gt;</t>
  </si>
  <si>
    <t>Escribe a qué número corresponde la siguiente potencia de base 10.
3 × 10^4 + 9 × 10^2 + 1 × 10 + 2 = ...</t>
  </si>
  <si>
    <t>Q1= Min = 1; Max = 9; Step = 1
Q2= Min = 1; Max = 9; Step = 1
Q3= Min = 1; Max = 9; Step = 1
Q4= Min = 1; Max = 9; Step = 1
Q5= Min = 1; Max = 9; Step = 1</t>
  </si>
  <si>
    <t>A1 = {{Q1}}*10000 + {{Q2}}*1000 + {{Q3}}*100 + {{Q4}*10 + {{Q5}}
T1={{Q1}}*10000
T2={{Q2}}*1000
T3={{Q3}}*100
T4={{Q4}}*10
T5={{T1}}+{{T2}}+{{T3}}+{{T4}}+{{Q5}}</t>
  </si>
  <si>
    <t>&lt;p&gt;Una potencia de base 10 es igual a un 1 seguido de tantos 0 como hay en el exponente.&lt;/p&gt;&lt;p&gt;{{Q1}} × 10&lt;sup&gt;4&lt;/sup&gt; + {{Q2}} × 10&lt;sup&gt;3&lt;/sup&gt; + {{Q3}} × 10&lt;sup&gt;2&lt;/sup&gt; + {{Q4}} × 10 + {{Q5}} = {{T1}} + {{T2}} + {{T3}} + {{T4}} + {{Q5}} = {{T5}}&lt;/p&gt;</t>
  </si>
  <si>
    <t>{"id":"M6-NyO-19a-E-1","stimulus":"&lt;p&gt;Escribe el número que corresponde a la siguiente descomposición en potencias de base 10.&lt;/p&gt;","template":"&lt;p style=\"text-align:center;\"&gt;{{Q1}} × 10&lt;sup&gt;4&lt;/sup&gt; + {{Q2}} × 10&lt;sup&gt;3&lt;/sup&gt; + {{Q3}} × 10&lt;sup&gt;2&lt;/sup&gt; + {{Q4}} × 10 + {{Q5}} = {{response}}&lt;/p&gt;","hint":"&lt;p&gt;Una potencia de base 10 es igual a un 1 seguido de tantos 0 como hay en el exponente.&lt;/p&gt;","feedback":"&lt;p&gt;Una potencia de base 10 es igual a un 1 seguido de tantos 0 como hay en el exponente.&lt;/p&gt;&lt;p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t>
  </si>
  <si>
    <t>&lt;p&gt;Un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
  </si>
  <si>
    <t>&lt;p&gt;En total, han asistido {{A1}} personas.&lt;/p&gt;</t>
  </si>
  <si>
    <t>En un concierto de BTS había tres zonas desde las que ver el escenario. En la zona A entraban 8×10^2 personas, en la zona B entraban 3×10^3 personas y en la zona C, 5×10^4 personas. Si el recinto se llenó, calcula cuánta gente disfrutó del concierto.
En total, asistieron ... personas.</t>
  </si>
  <si>
    <t>Q1-Q3= Min = 1; Max = 9; Step = 1</t>
  </si>
  <si>
    <t>A1 ={{Q1}}*100+{{Q2}}*1000+{{Q3}}*10000
T1={{Q1}}*100
T2={{Q2}}*1000
T3={{Q3}}*10000
T4={{Q1}}*100+{{Q2}}*1000+{{Q3}}*10000</t>
  </si>
  <si>
    <t>&lt;p&gt;Una potencia de base 10 es igual a un 1 seguido de tantos 0 como hay en el exponente.&lt;/p&gt;&lt;p&gt;El público del concierto lo han compuesto:&lt;/p&gt;&lt;p&gt;{Q1}} × 10&lt;sup&gt;2&lt;/sup&gt; + {{Q2}} × 10&lt;sup&gt;3&lt;/sup&gt; + {Q3}} × 10&lt;sup&gt;4&lt;/sup&gt; = {{T1}} + {{T2}} + {{T3}} = {{T4}} personas&lt;/p&gt;</t>
  </si>
  <si>
    <t>{"id":"M6-NyO-19a-A-1","stimulus":"&lt;p&gt;Un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concierto.&lt;/p&gt;","template":"&lt;p&gt;En total, han asistido {{response}} personas.&lt;/p&gt;","hint":"&lt;p&gt;Una potencia de base 10 es igual a un 1 seguido de tantos 0 como hay en el exponente.&lt;/p&gt;","feedback":"&lt;p&gt;Una potencia de base 10 es igual a un 1 seguido de tantos 0 como hay en el exponente.&lt;/p&gt;&lt;p&gt;El público del concierto lo han compuesto:&lt;/p&gt;&lt;p style=\"text-align:center;\"&gt;{{Q1}} × 10&lt;sup&gt;2&lt;/sup&gt; + {{Q2}} × 10&lt;sup&gt;3&lt;/sup&gt; + {{Q3}} × 10&lt;sup&gt;4&lt;/sup&gt; = {{T1}} + {{T2}} + {{T3}} = {{T4}} person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t>
  </si>
  <si>
    <t>&lt;p&gt;Un estudio de cine ha estrenado tres películas. La primera ha recaudado {{Q1}} × 10&lt;sup&gt;5&lt;/sup&gt; €; la segunda, {{Q2}} × 10&lt;sup&gt;4&lt;/sup&gt; € y la última, {{Q3}} × 10&lt;sup&gt;6&lt;/sup&gt; €. ¿Cuánto dinero ha recaudado entre las tres películas?&lt;/p&gt;</t>
  </si>
  <si>
    <t>&lt;p&gt;El estudio ha obtenido {{A1}} €.&lt;/p&gt;</t>
  </si>
  <si>
    <t xml:space="preserve">Un estudio de cine ha estrenado recientemente tres películas. La primera ha recaudado 3 × 10^5 €; la segunda, 8 × 10^4 €; y la última, 2^10^6 €. ¿Cuánto dinero han recaudado entre las tres?
El estudio ha obtenido ... € entre los tres largometrajes. </t>
  </si>
  <si>
    <t>A1 = {{Q1}}*100000+{{Q2}}*10000+{{Q3}}*1000000
T1 = {{Q1}}*100000
T2 = {{Q2}}*10000
T3 = {{Q3}}*1000000
T4 = {{Q1}}*100000+{{Q2}}*10000+{{Q3}}*1000000</t>
  </si>
  <si>
    <t>&lt;p&gt;Una potencia de base 10 es igual a un 1 seguido de tantos 0 como hay en el exponente.&lt;/p&gt;&lt;p&gt;La recaudación del estudio ha sido:&lt;/p&gt;&lt;p&gt;{{Q1}} × 10&lt;sup&gt;5&lt;/sup&gt; + {{Q2}} × 10&lt;sup&gt;4&lt;/sup&gt; + {{Q3}} × 10&lt;sup&gt;6&lt;/sup&gt; = {{T1}} + {{T2}} + {{T3}} = {{T4}} €&lt;/p&gt;</t>
  </si>
  <si>
    <t>{"id":"M6-NyO-19a-A-2","stimulus":"&lt;p&gt;Un estudio de cine ha estrenado tres películas. La primera ha recaudado {{Q1}} × 10&lt;sup&gt;5&lt;/sup&gt; €; la segunda, {{Q2}} × 10&lt;sup&gt;4&lt;/sup&gt; € y la última, {{Q3}} × 10&lt;sup&gt;6&lt;/sup&gt; €. ¿Cuánto dinero ha recaudado entre las tres películas?&lt;/p&gt;","template":"&lt;p&gt;El estudio ha obtenido {{response}} €.&lt;/p&gt;","hint":"&lt;p&gt;Una potencia de base 10 es igual a un 1 seguido de tantos 0 como hay en el exponente.&lt;/p&gt;","feedback":"&lt;p&gt;Una potencia de base 10 es igual a un 1 seguido de tantos 0 como hay en el exponente.&lt;/p&gt;&lt;p&gt;La recaudación del estudio ha sido:&lt;/p&gt;&lt;p style=\"text-align:center;\"&gt;{{Q1}} × 10&lt;sup&gt;5&lt;/sup&gt; + {{Q2}} × 10&lt;sup&gt;4&lt;/sup&gt; + {{Q3}} × 10&lt;sup&gt;6&lt;/sup&gt; = {{T1}} + {{T2}} + {{T3}} = {{T4}} €&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t>
  </si>
  <si>
    <t>&lt;p&gt;A las fiestas de un pueblo han asistido {{Q1}} × 10&lt;sup&gt;3&lt;/sup&gt; turistas de entre 50 y 60 años, {{Q2}} × 10&lt;sup&gt;2&lt;/sup&gt; turistas de entre 30 y 50 años y {{Q3}} × 10&lt;sup&gt;4&lt;/sup&gt; turistas de entre 20 y 30 años. ¿Cuántos turistas ha acogido el pueblo durante las fiestas?&lt;/p&gt;</t>
  </si>
  <si>
    <t>&lt;p&gt;Han llegado {{A1}} turistas.&lt;/p&gt;</t>
  </si>
  <si>
    <t>A las fiestas de Haro han acudido 6 × 10^2 turistas de entre 50 y 60 años, 7 × 10^3 turistas de entre 30 y 50 años y 8 × 10^4 turistas de entre 20 y 30 años. ¿Cuántos turistas ha acogido la ciudad durante las fiestas?
A la ciudad de Haro han llegado ... turistas.</t>
  </si>
  <si>
    <t>A1 ={{Q1}}*1000+{{Q2}}*100+{{Q3}}*10000
T1={{Q1}}*1000
T2={{Q2}}*100
T3={{Q3}}*10000
T4={{Q1}}*1000+{{Q2}}*100+{{Q3}}*10000</t>
  </si>
  <si>
    <t>&lt;p&gt;Una potencia de base 10 es igual a un 1 seguido de tantos 0 como hay en el exponente.&lt;/p&gt;&lt;p&gt;El número de turistas ha sido:&lt;/p&gt;&lt;p&gt;{Q1}} × 10&lt;sup&gt;3&lt;/sup&gt; + {{Q2}} × 10&lt;sup&gt;2&lt;/sup&gt; + {Q3}} × 10&lt;sup&gt;4&lt;/sup&gt; = {{T1}} + {{T2}} + {{T3}} = {{T4}} personas&lt;/p&gt;</t>
  </si>
  <si>
    <t>{"id":"M6-NyO-19a-A-3","stimulus":"&lt;p&gt;A las fiestas de un pueblo han asistido {{Q1}} × 10&lt;sup&gt;3&lt;/sup&gt; turistas de entre 50 y 60 años, {{Q2}} × 10&lt;sup&gt;2&lt;/sup&gt; turistas de entre 30 y 50 años y {{Q3}} × 10&lt;sup&gt;4&lt;/sup&gt; turistas de entre 20 y 30 años. ¿Cuántos turistas ha acogido el pueblo durante las fiestas?&lt;/p&gt;","template":"&lt;p&gt;Han llegado {{response}} turistas.&lt;/p&gt;","hint":"&lt;p&gt;Una potencia de base 10 es igual a un 1 seguido de tantos 0 como hay en el exponente.&lt;/p&gt;","feedback":"&lt;p&gt;Una potencia de base 10 es igual a un 1 seguido de tantos 0 como hay en el exponente.&lt;/p&gt;&lt;p&gt;El número de turistas ha sido:&lt;/p&gt;&lt;p style=\"text-align:center;\"&gt;{{Q1}} × 10&lt;sup&gt;3&lt;/sup&gt; + {{Q2}} × 10&lt;sup&gt;2&lt;/sup&gt; + {{Q3}} × 10&lt;sup&gt;4&lt;/sup&gt; = {{T1}} + {{T2}} + {{T3}} = {{T4}} person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t>
  </si>
  <si>
    <t>M6-NyO-20a</t>
  </si>
  <si>
    <t>Averigua las raíces cuadradas de los cuadrados perfectos</t>
  </si>
  <si>
    <t>&lt;p&gt;Une cada raíz con su resultado.&lt;/p&gt;</t>
  </si>
  <si>
    <t>Q1 = Min= 2; Max= 9; Step= 1
Q2 = Min= 2; Max= 9; Step= 1
Q3 = Min= 2; Max= 9; Step= 1</t>
  </si>
  <si>
    <t>T1 = math.pow({{Q1}},2)
T2 = math.pow({{Q2}},2)
T3 = math.pow({{Q3}},2)
A1 = La raíz cuadrada de {{T1}} es...#{{Q1}}|&lt;span class="fr-math-v2 fr-draggable" contenteditable="false" data-original-math="\(\sqrt{{{T1}}}\)" draggable="true"&gt;\(\sqrt{{{T1}}}\)&lt;/span&gt; = {{Q1}} porque {{Q1}}&lt;sup&gt;2&lt;/sup&gt; = {{T1}}
A2 = La raíz cuadrada de {{T2}} es...#{{Q2}}|&lt;span class="fr-math-v2 fr-draggable" contenteditable="false" data-original-math="\(\sqrt{{{T2}}}\)" draggable="true"&gt;\(\sqrt{{{T2}}}\)&lt;/span&gt; = {{Q2}} porque {{Q2}}&lt;sup&gt;2&lt;/sup&gt; = {{T2}}
A3 = La raíz cuadrada de {{T3}} es...#{{Q3}}|&lt;span class="fr-math-v2 fr-draggable" contenteditable="false" data-original-math="\(\sqrt{{{T3}}}\)" draggable="true"&gt;\(\sqrt{{{T3}}}\)&lt;/span&gt; = {{Q3}} porque {{Q3}}&lt;sup&gt;2&lt;/sup&gt; = {{T3}}</t>
  </si>
  <si>
    <t>&lt;p&gt;La raíz cuadrada de un número es otro que al multiplicarlo por sí mismo da como resultado el primero.&lt;/p&gt;</t>
  </si>
  <si>
    <t>{"id":"M6-NyO-20a-I-1","stimulus":"&lt;p&gt;Arrastra cada número a la oración correspondiente.&lt;/p&gt;","hint":"&lt;p&gt;La raíz cuadrada de un número es otro que al multiplicarlo por sí mismo da como resultado el primero.&lt;/p&gt;","feedback":"&lt;p&gt;La raíz cuadrada de un número es otro que al multiplicarlo por sí mismo da como resultado el primero.&lt;/p&gt;","seed":{"parameters":[{"name":"Q1","label":null,"min":2,"max":9,"step":1},{"name":"Q2","label":null,"min":2,"max":9,"step":1},{"name":"Q3","label":null,"min":2,"max":9,"step":1}],"calculated":[{"name":"T1","label":"{{function}}","function":"math.pow({{Q1}},2)","temp":true},{"name":"T2","label":"{{function}}","function":"math.pow({{Q2}},2)","temp":true},{"name":"T3","label":"{{function}}","function":"math.pow({{Q3}},2)","temp":true},{"name":"A1","label":"La raíz cuadrada de {{T1}} es...","function":"{{Q1}}","feedback":"&lt;span class=\"fr-math-v2 fr-draggable\" contenteditable=\"false\" data-original-math=\"\\(\\sqrt{{{T1}}}\\)\" draggable=\"true\"&gt;\\(\\sqrt{{{T1}}}\\)&lt;/span&gt; = {{Q1}} porque {{Q1}}&lt;sup&gt;2&lt;/sup&gt; = {{T1}}"},{"name":"A2","label":"La raíz cuadrada de {{T2}} es...","function":"{{Q2}}","feedback":"&lt;span class=\"fr-math-v2 fr-draggable\" contenteditable=\"false\" data-original-math=\"\\(\\sqrt{{{T2}}}\\)\" draggable=\"true\"&gt;\\(\\sqrt{{{T2}}}\\)&lt;/span&gt; = {{Q2}} porque {{Q2}}&lt;sup&gt;2&lt;/sup&gt; = {{T2}}"},{"name":"A3","label":"La raíz cuadrada de {{T3}} es...","function":"{{Q3}}","feedback":"&lt;span class=\"fr-math-v2 fr-draggable\" contenteditable=\"false\" data-original-math=\"\\(\\sqrt{{{T3}}}\\)\" draggable=\"true\"&gt;\\(\\sqrt{{{T3}}}\\)&lt;/span&gt; = {{Q3}} porque {{Q3}}&lt;sup&gt;2&lt;/sup&gt; = {{T3}}"}]},"algorithm":{"name":"linkOperationResult","template":"Match list","params":{"invert":true}}}</t>
  </si>
  <si>
    <t>&lt;p&gt;Calcula esta raíz.&lt;/p&gt;</t>
  </si>
  <si>
    <t>&lt;p&gt;&lt;span class="fr-math-v2 fr-draggable" contenteditable="false" data-original-math="\(\sqrt{{{T1}}}\)" draggable="true"&gt;\(\sqrt{{{T1}}}\)&lt;/span&gt; = {{A1}}&lt;/p&gt;</t>
  </si>
  <si>
    <t>Q1 = Min= 2 ; Max= 9; Step= 1</t>
  </si>
  <si>
    <t>T1 = math.pow({{Q1}},2)
A1 = {{Q1}}</t>
  </si>
  <si>
    <t>&lt;p&gt;La raíz cuadrada de un número es otro número que al multiplicarlo por sí mismo da como resultado el primero.&lt;/p&gt;</t>
  </si>
  <si>
    <t>&lt;p&gt;La raíz cuadrada de un número es otro que al multiplicarlo por sí mismo da como resultado el primero.&lt;/p&gt;&lt;p&gt;&lt;span class="fr-math-v2 fr-draggable" contenteditable="false" data-original-math="\(\sqrt{{{T1}}}\)" draggable="true"&gt;\(\sqrt{{{T1}}}\)&lt;/span&gt; = {{Q1}} porque {{Q1}}&lt;sup&gt;2&lt;/sup&gt; = {{T1}}&lt;/p&gt;</t>
  </si>
  <si>
    <t>{"id":"M6-NyO-20a-E-1","stimulus":"&lt;p&gt;Calcula esta raíz.&lt;/p&gt;","template":"&lt;p style=\"text-align:center;\"&gt;&lt;span class=\"fr-math-v2 fr-draggable\" contenteditable=\"false\" data-original-math=\"\\(\\sqrt{{{T1}}}\\)\" draggable=\"true\"&gt;\\(\\sqrt{{{T1}}}\\)&lt;/span&gt; = {{response}}&lt;/p&gt;","hint":"&lt;p&gt;La raíz cuadrada de un número es otro número que al multiplicarlo por sí mismo da como resultado el primero.&lt;/p&gt;","feedback":"&lt;p&gt;La raíz cuadrada de un número es otro que al multiplicarlo por sí mismo da como resultado el primero.&lt;/p&gt;&lt;p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t>
  </si>
  <si>
    <t>&lt;p&gt;El suelo de una habitación cuadrada está formado por {{T1}} baldosas cuadradas. ¿Cuántas hay en cada lado?&lt;/p&gt;</t>
  </si>
  <si>
    <t>&lt;p&gt;Hay {{A1}} baldosas en cada lado.&lt;/p&gt;</t>
  </si>
  <si>
    <t>&lt;p&gt;La raíz cuadrada de un número es otro número que al multiplicarlo por sí mismo da como resultado el primero. En este caso:&lt;/p&gt;&lt;p&gt;&lt;span class="fr-math-v2 fr-draggable" contenteditable="false" data-original-math="\(\sqrt{{{T1}}}\)" draggable="true"&gt;\(\sqrt{{{T1}}}\)&lt;/span&gt; = {{Q1}} porque {{Q1}}&lt;sup&gt;2&lt;/sup&gt; = {{T1}}&lt;/p&gt;</t>
  </si>
  <si>
    <t>{"id":"M6-NyO-20a-A-1","stimulus":"&lt;p&gt;El suelo de una habitación cuadrada está formado por {{T1}} baldosas cuadradas. ¿Cuántas hay en cada lado?&lt;/p&gt;","template":"&lt;p&gt;Hay {{response}} baldosas en cada lado.&lt;/p&gt;","hint":"&lt;p&gt;La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t>
  </si>
  <si>
    <r>
      <rPr>
        <rFont val="Calibri"/>
        <color theme="1"/>
        <sz val="12.0"/>
      </rPr>
      <t>&lt;p&gt;El cuadrado de la edad de Juan es {{T</t>
    </r>
    <r>
      <rPr>
        <rFont val="Calibri"/>
        <color theme="1"/>
        <sz val="12.0"/>
      </rPr>
      <t>1}}. ¿Cuántos años tiene Juan?&lt;/p&gt;</t>
    </r>
  </si>
  <si>
    <t>&lt;p&gt;Tiene {{A1}} años.&lt;/p&gt;</t>
  </si>
  <si>
    <r>
      <rPr>
        <rFont val="Calibri"/>
        <color theme="1"/>
        <sz val="12.0"/>
      </rPr>
      <t xml:space="preserve">Q1 = Min= 3 ; Max= </t>
    </r>
    <r>
      <rPr>
        <rFont val="Calibri"/>
        <color theme="1"/>
        <sz val="12.0"/>
      </rPr>
      <t>12</t>
    </r>
    <r>
      <rPr>
        <rFont val="Calibri"/>
        <color theme="1"/>
        <sz val="12.0"/>
      </rPr>
      <t>; Step= 1</t>
    </r>
  </si>
  <si>
    <t>{"id":"M6-NyO-20a-A-2","stimulus":"&lt;p&gt;El cuadrado de la edad de Juan es {{T1}}. ¿Cuántos años tiene Juan?&lt;/p&gt;","template":"&lt;p&gt;Tiene {{response}} años.&lt;/p&gt;","hint":"&lt;p&gt;La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3,"max":12,"step":1}],"calculated":[{"name":"T1","label":"{{function}}","function":"math.pow({{Q1}},2)","temp":true},{"name":"A1","label":"{{function}}","function":"{{Q1}}"}]},"algorithm":{"name":"calculateOperation","params":{"method":"equivLiteral","keyboard":"NUMERICAL"}}}</t>
  </si>
  <si>
    <t>&lt;p&gt;En una fachada cuadrada hay el mismo número de pisos que de ventanas por piso. Si en la fachada hay {{T1}} ventanas en total, ¿cuántas hay en cada piso?&lt;/p&gt;</t>
  </si>
  <si>
    <t>&lt;p&gt;En cada piso hay {{A1}} ventanas.&lt;/p&gt;</t>
  </si>
  <si>
    <r>
      <rPr>
        <rFont val="Calibri"/>
        <color theme="1"/>
        <sz val="12.0"/>
      </rPr>
      <t>Q1 = Min= 4 ; Max=</t>
    </r>
    <r>
      <rPr>
        <rFont val="Calibri"/>
        <color theme="1"/>
        <sz val="12.0"/>
      </rPr>
      <t xml:space="preserve"> 10</t>
    </r>
    <r>
      <rPr>
        <rFont val="Calibri"/>
        <color theme="1"/>
        <sz val="12.0"/>
      </rPr>
      <t>; Step= 1</t>
    </r>
  </si>
  <si>
    <t>{"id":"M6-NyO-20a-A-3","stimulus":"&lt;p&gt;En una fachada cuadrada hay el mismo número de pisos que de ventanas por piso. Si en la fachada hay {{T1}} ventanas en total, ¿cuántas hay en cada piso?&lt;/p&gt;","template":"&lt;p&gt;En cada piso hay {{response}} ventanas.&lt;/p&gt;","hint":"&lt;p&gt;La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4,"max":10,"step":1}],"calculated":[{"name":"T1","label":"{{function}}","function":"math.pow({{Q1}},2)","temp":true},{"name":"A1","label":"{{function}}","function":"{{Q1}}"}]},"algorithm":{"name":"calculateOperation","params":{"method":"equivLiteral","keyboard":"NUMERICAL"}}}</t>
  </si>
  <si>
    <t>M6-NyO-21a</t>
  </si>
  <si>
    <t>Averigua entre qué dos números consecutivos se encuentra la raíz cuadrada de un número</t>
  </si>
  <si>
    <t>&lt;p&gt;Une las siguientes raíces cuadradas con los números entre los que se encuentran sus valores.&lt;/p&gt;</t>
  </si>
  <si>
    <t>Une las siguientes raíces cuadradas con los números entre los que se encuentran sus valores.
sqrt(27) -&gt; 5 y 6
sqrt(14) -&gt; 3 y 4
sqrt(79) -&gt; 8 y 9</t>
  </si>
  <si>
    <t>Q1 = Min = 2; Max = 10; Step = 1
Q2 = Min = 2; Max = 10; Step = 1
Q3 = Min = 10; Max = 15; Step = 1
Q4 = List = 1, 2, 3, 4
Q5 = List = 1, 2, 3, 4
Q6 = Min = 1; Max = 20; step = 1</t>
  </si>
  <si>
    <t>T1 = {{Q1}}+1
T2 = {{Q2}}+1
T3 = {{Q3}}+1
T11={{Q1}}*{{Q1}}+{{Q4}}
T21={{Q2}}*{{Q2}}+{{Q5}}
T31={{Q3}}*{{Q3}}+{{Q6}}
A1=&lt;span class="fr-math-v2 fr-draggable" contenteditable="false" data-original-math="\(\sqrt{{{T11}}}\)" draggable="true"&gt;\(\sqrt{{{T11}}}\)&lt;/span&gt;#Entre {{Q1}} y {{T1}} | El número {{T11}} está entre los cuadrados perfectos {{T111}} y {{T112}}, por lo que &lt;span class="fr-math-v2 fr-draggable" contenteditable="false" data-original-math="\(\sqrt{{{T11}}}\)" draggable="true"&gt;\(\sqrt{{{T11}}}\)&lt;/span&gt; se encuentra entre {{Q1}} y {{T1}}.
A2=&lt;span class="fr-math-v2 fr-draggable" contenteditable="false" data-original-math="\(\sqrt{{{T21}}}\)" draggable="true"&gt;\(\sqrt{{{T21}}}\)&lt;/span&gt;#Entre {{Q2}} y {{T2}} | El número {{T21}} está entre los cuadrados perfectos {{T211}} y {{T212}}, por lo que &lt;span class="fr-math-v2 fr-draggable" contenteditable="false" data-original-math="\(\sqrt{{{T21}}}\)" draggable="true"&gt;\(\sqrt{{{T21}}}\)&lt;/span&gt; se encuentra entre {{Q2}} y {{T2}}.
A3=&lt;span class="fr-math-v2 fr-draggable" contenteditable="false" data-original-math="\(\sqrt{{{T31}}}\)" draggable="true"&gt;\(\sqrt{{{T31}}}\)&lt;/span&gt;#Entre {{Q3}} y {{T3}} | El número {{T31}} está entre los cuadrados perfectos {{T311}} y {{T312}}, por lo que &lt;span class="fr-math-v2 fr-draggable" contenteditable="false" data-original-math="\(\sqrt{{{T31}}}\)" draggable="true"&gt;\(\sqrt{{{T31}}}\)&lt;/span&gt; se encuentra entre {{Q3}} y {{T3}}.
T111=math.pow({{Q1}},2)
T112=math.pow({{T1}},2)
T211=math.pow({{Q2}},2)
T212=math.pow({{T2}},2)
T311=math.pow({{Q3}},2)
T312=math.pow({{T3}},2)</t>
  </si>
  <si>
    <t>&lt;p&gt;El valor de una raíz se encuentra entre dos números naturales consecutivos.&lt;/p&gt;</t>
  </si>
  <si>
    <t>{"id":"M6-NyO-21a-I-1","stimulus":"&lt;p&gt;Arrastra cada raíz cuadrada a los números entre los que se encuentra su valor.&lt;/p&gt;","hint":"&lt;p&gt;El valor de una raíz se encuentra entre dos números naturales consecutivos.&lt;/p&gt;","feedback":"&lt;p&gt;El valor de una raíz se encuentra entre dos números naturales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label":"Entre {{Q1}} y {{T1}}","function":"&lt;span class=\"fr-math-v2 fr-draggable\" contenteditable=\"false\" data-original-math=\"\\(\\sqrt{{{T11}}}\\)\" draggable=\"true\"&gt;\\(\\sqrt{{{T11}}}\\)&lt;/span&gt;","feedback":" El número {{T11}} está entre los cuadrados perfectos {{T111}} y {{T112}}, por lo que &lt;span class=\"fr-math-v2 fr-draggable\" contenteditable=\"false\" data-original-math=\"\\(\\sqrt{{{T11}}}\\)\" draggable=\"true\"&gt;\\(\\sqrt{{{T11}}}\\)&lt;/span&gt; se encuentra entre {{Q1}} y {{T1}}."},{"name":"A2","label":"Entre {{Q2}} y {{T2}}","function":"&lt;span class=\"fr-math-v2 fr-draggable\" contenteditable=\"false\" data-original-math=\"\\(\\sqrt{{{T21}}}\\)\" draggable=\"true\"&gt;\\(\\sqrt{{{T21}}}\\)&lt;/span&gt;","feedback":" El número {{T21}} está entre los cuadrados perfectos {{T211}} y {{T212}}, por lo que &lt;span class=\"fr-math-v2 fr-draggable\" contenteditable=\"false\" data-original-math=\"\\(\\sqrt{{{T21}}}\\)\" draggable=\"true\"&gt;\\(\\sqrt{{{T21}}}\\)&lt;/span&gt; se encuentra entre {{Q2}} y {{T2}}."},{"name":"A3","label":"Entre {{Q3}} y {{T3}}","function":"&lt;span class=\"fr-math-v2 fr-draggable\" contenteditable=\"false\" data-original-math=\"\\(\\sqrt{{{T31}}}\\)\" draggable=\"true\"&gt;\\(\\sqrt{{{T31}}}\\)&lt;/span&gt;","feedback":" El número {{T31}} está entre los cuadrados perfectos {{T311}} y {{T312}}, por lo que &lt;span class=\"fr-math-v2 fr-draggable\" contenteditable=\"false\" data-original-math=\"\\(\\sqrt{{{T31}}}\\)\" draggable=\"true\"&gt;\\(\\sqrt{{{T31}}}\\)&lt;/span&gt; se encuentra entre {{Q3}} y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t>
  </si>
  <si>
    <t>Completa los huecos con los dos números naturales consecutivos entre los que se encuenta esta raíz.</t>
  </si>
  <si>
    <t>{{A1}} &lt; &lt;span class="fr-math-v2 fr-draggable" contenteditable="false" data-original-math="\(\sqrt{{{T11}}}\)" draggable="true"&gt;\(\sqrt{{{Q1}}}\)&lt;/span&gt; &lt; {{A2}}</t>
  </si>
  <si>
    <t>Arrastra las siguientes raíces cuadradas entre los números naturales que correspondan:
sqrt(18), sqrt(73), sqrt(172), sqrt(26)
4 &lt; ... &lt; 5
8 &lt; ... &lt; 9
13 &lt; ... &lt; 14
5 &lt; ... &lt; 6</t>
  </si>
  <si>
    <t>Q1 = Min = 10; Max = 100; Step = 1</t>
  </si>
  <si>
    <t>A1 = math.floor(math.sqrt({{Q1}}))
A2 = math.ceil(math.sqrt({{Q1}}))
T2 = math.ceil(math.sqrt({{Q1}}))
T1 = math.floor(math.sqrt({{Q1}}))
T4 = math.ceil(math.sqrt({{Q1}}))*math.ceil(math.sqrt({{Q1}}))
T3 = math.floor(math.sqrt({{Q1}}))*math.floor(math.sqrt({{Q1}}))</t>
  </si>
  <si>
    <t>&lt;p&gt;El valor de una raíz se encuentra entre dos números naturales consecutivos.&lt;/p&gt;&lt;p&gt;&lt;span class="fr-math-v2 fr-draggable" contenteditable="false" data-original-math="\(\sqrt{{{TQ1}}}\)" draggable="true"&gt;\(\sqrt{{{Q1}}}\)&lt;/span&gt; se encuentra entre {{T1}} y {{T2}} porque:&lt;/p&gt;&lt;p&gt;{{T1}}&lt;sup&gt;2&lt;/sup&gt; &lt; {{Q1}} &lt; {{T2}}&lt;sup&gt;2&lt;/sup&gt;&lt;/p&gt;&lt;p&gt;{{T3}} &lt; {{Q1}} &lt; {{T4}}&lt;/p&gt;</t>
  </si>
  <si>
    <t>{"id":"M6-NyO-21a-E-1","stimulus":"&lt;p&gt;Completa los huecos con los dos números naturales consecutivos entre los que se encuenta esta raíz.&lt;/p&gt;","template":"&lt;p style=\"text-align:center;\"&gt;{{response}} &lt; &lt;span class=\"fr-math-v2 fr-draggable\" contenteditable=\"false\" data-original-math=\"\\(\\sqrt{{{T11}}}\\)\" draggable=\"true\"&gt;\\(\\sqrt{{{Q1}}}\\)&lt;/span&gt; &lt; {{response}}&lt;/p&gt;","hint":"&lt;p&gt;El valor de una raíz se encuentra entre dos números naturales consecutivos.&lt;/p&gt;","feedback":"&lt;p&gt;El valor de una raíz se encuentra entre dos números naturales consecutivos.&lt;/p&gt;&lt;p&gt;&lt;span class=\"fr-math-v2 fr-draggable\" contenteditable=\"false\" data-original-math=\"\\(\\sqrt{{{TQ1}}}\\)\" draggable=\"true\"&gt;\\(\\sqrt{{{Q1}}}\\)&lt;/span&gt; se encuentra entre {{T1}} y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t>
  </si>
  <si>
    <t>Sofía quiere que le fabriquen un puzle de {{T11}} piezas a partir de un cuadro de Picasso. En la tienda le han dicho que esa cantidad no permite hacer un puzle cuadrado. Para ello debería aumentar o disminuir el número de piezas. Completa las siguientes oraciones.</t>
  </si>
  <si>
    <t>&lt;p&gt;Si el puzle tuviese {{A1}} piezas menos, le podrían hacer un puzle cuadrado de {{A2}} piezas.&lt;/p&gt;&lt;p&gt;Si el puzle tuviese {{A3}} piezas más, le podrían hacer un puzle cuadrado de {{A4}} piezas.&lt;/p&gt;</t>
  </si>
  <si>
    <t>Sofía quiere que le hagan un puzle con 125 piezas de un cuadro de Picasso. En la tienda le han dicho que con ese número de piezas no va a quedar cuadrado, pero sí es posible si baja o sube el número de piezas. ¿Cuál sería el número de piezas inmediatamente inferior para que quede cuadrado? ¿Y el inmediatamente superior? ¿Y cuántas piezas le sobran o faltan en cada caso?
Si el puzle tuviese [A1] piezas menos, le podrían hacer un puzle cuadrado de [A2] piezas.
Si el puzle tuviese [A3] piezas más, le podrían hacer un puzle cuadrado de [A4] piezas.</t>
  </si>
  <si>
    <t>Q1 = Min = 2; Max = 12; Step = 1
Q2 = List = 2, 3, 4</t>
  </si>
  <si>
    <t>T11={{Q1}}*{{Q1}}+{{Q2}}
A1 = {{Q2}}
A2 = {{Q1}}*{{Q1}}
A3 = ({{Q1}}+1)*({{Q1}}+1)-{{Q1}}*{{Q1}}
A4 = ({{Q1}}+1)*({{Q1}}+1)
T1 = {{Q1}}+1
T2 = {{Q1}}*{{Q1}}
T3 = ({{Q1}}+1)*({{Q1}}+1)</t>
  </si>
  <si>
    <t>&lt;p&gt;El valor de una raíz se encuentra entre dos números naturales consecutivos.&lt;/p&gt;&lt;p&gt;&lt;span class="fr-math-v2 fr-draggable" contenteditable="false" data-original-math="\(\sqrt{{{T11}}}\)" draggable="true"&gt;\(\sqrt{{{T11}}}\)&lt;/span&gt; se encuentra entre {{Q1}} y {{T1}} porque:&lt;/p&gt;&lt;p&gt;{{Q1}}&lt;sup&gt;2&lt;/sup&gt; &lt; {{T11}} &lt; {{T1}}&lt;sup&gt;2&lt;/sup&gt;&lt;/p&gt;&lt;p&gt;{{T2}} &lt; {{T11}} &lt; {{T3}}&lt;/p&gt;</t>
  </si>
  <si>
    <t>{"id":"M6-NyO-21a-A-1","stimulus":"&lt;p&gt;Sofía quiere que le fabriquen un puzle de {{T11}} piezas a partir de un cuadro de Picasso. En la tienda le han dicho que esa cantidad no permite hacer un puzle cuadrado. Para ello debería aumentar o disminuir el número de piezas. Completa las siguientes oraciones.&lt;/p&gt;","template":"&lt;p&gt;Si el puzle tuviese {{response}} piezas menos, le podrían hacer un puzle cuadrado de {{response}} piezas.&lt;/p&gt;&lt;p&gt;Si el puzle tuviese {{response}} piezas más, le podrían hacer un puzle cuadrado de {{response}} piezas.&lt;/p&gt;","hint":"&lt;p&gt;El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</si>
  <si>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La fachada de un edificio tiene {{T11}} ventanas, es decir, no es una fachada cuadrada. Completa las siguientes oraciones.</t>
  </si>
  <si>
    <t>&lt;p&gt;Si la fachada tuviese {{A1}} ventanas menos, es decir, {{A2}} ventanas, sería cuadrada.&lt;/p&gt;&lt;p&gt;Si la fachada tuviese {{A3}} ventanas más, es decir, {{A4}} ventanas, también sería cuadrada.&lt;/p&gt;</t>
  </si>
  <si>
    <t>La fachada de un edificio tiene 125 ventanas, es decir, no es una fachada cuadrada. ¿Cuál sería el número de ventanas inmediatamente inferior para que sí fuese cuadrada? ¿Y el inmediatamente superior?
Si la fachada tuviese menos ventanas, es decir, ... , con ... por lado, sería cuadrada.
Si la fachada tuviese más ventanas, es decir, ... , con ... por lado, también sería cuadrada.</t>
  </si>
  <si>
    <t>{"id":"M6-NyO-21a-A-2","stimulus":"&lt;p&gt;La fachada de un edificio tiene {{T11}} ventanas, es decir, no es una fachada cuadrada. Completa las siguientes oraciones.&lt;/p&gt;","template":"&lt;p&gt;Si la fachada tuviese {{response}} ventanas menos, es decir, {{response}} ventanas, sería cuadrada.&lt;/p&gt;&lt;p&gt;Si la fachada tuviese {{response}} ventanas más, es decir, {{response}} ventanas, también sería cuadrada.&lt;/p&gt;","hint":"&lt;p&gt;El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</si>
  <si>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Si se utilizasen las {{T11}} baldosas disponibles para una reforma, no se cubriría el suelo de una habitación cuadrada. Sin embargo, si se usasen algunas menos o unas pocas más, sí se podría. ¿Cuáles serían estas cantidades?</t>
  </si>
  <si>
    <t>&lt;p&gt;Si se utilizasen {{response}} baldosas menos, es decir, {{response}} baldosas, se podría cubrir un suelo cuadrado.&lt;/p&gt;&lt;p&gt;Si hubiera {{response}} baldosas más, es decir, {{response}} baldosas, también se podría cubrir un suelo cuadrado.&lt;/p&gt;</t>
  </si>
  <si>
    <t>Si usamos todas las 125 baldosas que tenemos no podríamos cubrir el suelo de una habitación cuadrada, pero sí si usásemos unas pocas menos o unas pocas más. ¿Cuáles serían esas cantidades?
Si usásemos menos baldosas, es decir, ..., podríamos cubrir un suelo cuadrado con con ... en cada lado.
Si tuviésemos más baldosas, es decir, ..., podríamos cubrir un suelo cuadrado con con ... en cada lado.</t>
  </si>
  <si>
    <t>{"id":"M6-NyO-21a-A-3","stimulus":"&lt;p&gt;Si se utilizasen las {{T11}} baldosas disponibles para una reforma, no se cubriría el suelo de una habitación cuadrada. Sin embargo, si se usasen algunas menos o unas pocas más, sí se podría. ¿Cuáles serían estas cantidades?&lt;/p&gt;","template":"&lt;p&gt;Si se utilizasen {{response}} baldosas menos, es decir, {{response}} baldosas, se podría cubrir un suelo cuadrado.&lt;/p&gt;&lt;p&gt;Si hubiera {{response}} baldosas más, es decir, {{response}} baldosas, también se podría cubrir un suelo cuadrado.&lt;/p&gt;","hint":"&lt;p&gt;El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t>
  </si>
  <si>
    <t>M6-NyO-22a</t>
  </si>
  <si>
    <t>Lee fracciones (pasa número a texto)</t>
  </si>
  <si>
    <t>&lt;p&gt;Une cada fracción con su lectura correcta.&lt;/p&gt;</t>
  </si>
  <si>
    <t>Q1-Q12= Min = 2; Max = 12; Step = 1</t>
  </si>
  <si>
    <t>T1=$$FRAC[{{Q1}};{{Q2}}]#
T2=$$FRAC[{{Q3}};{{Q4}}]#
T3=$$FRAC[{{Q5}};{{Q6}}]#
T4=$$FRAC[{{Q7}};{{Q8}}]#
T5=$$FRAC[{{Q9}};{{Q10}}]#
T6=$$FRAC[{{Q11}};{{Q12}}]#
A1 = {{T1}}#Lemonlib.fractionToWords({{Q1}},{{Q2}}, 'es')|&lt;p&gt;{{T1}} se lee {{function}}.&lt;/p&gt;
A2 = {{T2}}#Lemonlib.fractionToWords({{Q3}},{{Q4}}, 'es')|&lt;p&gt;{{T1}} se lee {{function}}.&lt;/p&gt;
A3 = {{T3}}#Lemonlib.fractionToWords({{Q5}},{{Q6}}, 'es')|&lt;p&gt;{{T3}} se lee {{function}}.&lt;/p&gt;
A4 = {{T4}}#Lemonlib.fractionToWords({{Q7}},{{Q8}}, 'es')|&lt;p&gt;{{T4}} se lee {{function}}.&lt;/p&gt;
A5 = {{T5}}#Lemonlib.fractionToWords({{Q9}},{{Q10}}, 'es')|&lt;p&gt;{{T5}} se lee {{function}}.&lt;/p&gt;
A6 = {{T6}}#Lemonlib.fractionToWords({{Q11}},{{Q12}}, 'es')|&lt;p&gt;{{T6}} se lee {{function}}.&lt;/p&gt;</t>
  </si>
  <si>
    <t>&lt;p&gt;El numerador se lee como un número cardinal y el denominador se lee como un número partitivo.&lt;/p&gt;</t>
  </si>
  <si>
    <t>&lt;p&gt;El numerador se lee como un número cardinal y el denominador se lee como un número partitivo. Cuando el numerador es mayor que 1, el denominador se expresa en plural.&lt;/p&gt;</t>
  </si>
  <si>
    <t>{
    "id": "M6-NyO-22a-I-1",
    "stimulus": "&lt;p&gt;Arrastra cada lectura a la fracción correspondiente.&lt;/p&gt;",
    "hint": "&lt;p&gt;El numerador se lee como un número cardinal y el denominador se lee como un número partitivo.&lt;/p&gt;",
    "feedback": "&lt;p&gt;El numerador se lee como un número cardinal y el denominador se lee como un número partitivo.&lt;/p&gt;",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'es')",
                "temp": true
            },
            {
                "name": "T2",
                "label": "",
                "function": "Lemonlib.fractionToWords({{Q3}},{{Q4}}, 'es')",
                "temp": true
            },
            {
                "name": "T3",
                "label": "",
                "function": "Lemonlib.fractionToWords({{Q5}},{{Q6}}, 'es')",
                "temp": true
            },
            {
                "name": "A1",
                "label": "&lt;span class=\"fr-math-v2 fr-draggable\" contenteditable=\"false\" data-original-math=\"\\(\\frac{{{Q1}}}{{{Q2}}}\\)\" draggable=\"true\"&gt;\\(\\frac{{{Q1}}}{{{Q2}}}\\)&lt;/span&gt;",
                "function": "Lemonlib.fractionToWords({{Q1}},{{Q2}}, 'es')[0].toUpperCase() + Lemonlib.fractionToWords({{Q1}},{{Q2}}, 'es').slice(1,)",
                "feedback": "&lt;p&gt;&lt;span class=\"fr-math-v2 fr-draggable\" contenteditable=\"false\" data-original-math=\"\\(\\frac{{{Q1}}}{{{Q2}}}\\)\" draggable=\"true\"&gt;\\(\\frac{{{Q1}}}{{{Q2}}}\\)&lt;/span&gt; se lee {{T1}}.&lt;/p&gt;"
            },
            {
                "name": "A2",
                "label": "&lt;span class=\"fr-math-v2 fr-draggable\" contenteditable=\"false\" data-original-math=\"\\(\\frac{{{Q3}}}{{{Q4}}}\\)\" draggable=\"true\"&gt;\\(\\frac{{{Q3}}}{{{Q4}}}\\)&lt;/span&gt;",
                "function": "Lemonlib.fractionToWords({{Q3}},{{Q4}}, 'es')[0].toUpperCase() + Lemonlib.fractionToWords({{Q3}},{{Q4}}, 'es').slice(1,)",
                "feedback": "&lt;p&gt;&lt;span class=\"fr-math-v2 fr-draggable\" contenteditable=\"false\" data-original-math=\"\\(\\frac{{{Q3}}}{{{Q4}}}\\)\" draggable=\"true\"&gt;\\(\\frac{{{Q3}}}{{{Q4}}}\\)&lt;/span&gt; se lee {{T2}}.&lt;/p&gt;"
            },
            {
                "name": "A3",
                "label": "&lt;span class=\"fr-math-v2 fr-draggable\" contenteditable=\"false\" data-original-math=\"\\(\\frac{{{Q5}}}{{{Q6}}}\\)\" draggable=\"true\"&gt;\\(\\frac{{{Q5}}}{{{Q6}}}\\)&lt;/span&gt;",
                "function": "Lemonlib.fractionToWords({{Q5}},{{Q6}}, 'es')[0].toUpperCase() + Lemonlib.fractionToWords({{Q5}},{{Q6}}, 'es').slice(1,)",
                "feedback": "&lt;p&gt;&lt;span class=\"fr-math-v2 fr-draggable\" contenteditable=\"false\" data-original-math=\"\\(\\frac{{{Q5}}}{{{Q6}}}\\)\" draggable=\"true\"&gt;\\(\\frac{{{Q5}}}{{{Q6}}}\\)&lt;/span&gt; se lee {{T3}}.&lt;/p&gt;"
            }
        ],
        "uniques": true
    },
    "algorithm": {
        "name": "linkOperationResult",
        "template": "Match list",
        "params": {
            "invert": true
        }
    }
}</t>
  </si>
  <si>
    <t>&lt;p&gt;Escribe con palabras las siguientes fracciones.&lt;/p&gt;</t>
  </si>
  <si>
    <t>&lt;/p&gt;$$FRAC[{{Q1}};{{Q2}}] : {{A1}}&lt;/p&gt;&lt;p&gt;$$FRAC[{{Q3}};{{Q4}}] : {{A2}}&lt;/p&gt;</t>
  </si>
  <si>
    <t>Q1-Q4= Min = 2; Max = 12; Step = 1</t>
  </si>
  <si>
    <t>A1 = Lemonlib.fractionToWords({{Q1}},{{Q2}}, 'es')|&lt;p&gt;$$FRAC[{{Q1}};{{Q2}}] se lee {{function}}.&lt;/p&gt;
A2 = Lemonlib.fractionToWords({{Q3}},{{Q4}}, 'es')|&lt;p&gt;$$FRAC[{{Q3}};{{Q4}}] se lee {{function}}.&lt;/p&gt;</t>
  </si>
  <si>
    <t>{"id":"M6-NyO-22a-E-1","stimulus":"&lt;p&gt;Escribe con palabras las siguientes fracciones.&lt;/p&gt;","template":"&lt;p&gt;&lt;span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name":"Q3","label":null,"min":2,"max":12,"step":1},{"name":"Q4","label":null,"min":2,"max":12,"step":1}],"calculated":[{"name":"A1","label":"{{function}}","function":"Lemonlib.fractionToWords({{Q1}},{{Q2}}, 'es')","feedback":"&lt;p&gt;&lt;span class=\"fr-math-v2 fr-draggable\" contenteditable=\"false\" data-original-math=\"\\(\\frac{{{Q1}}}{{{Q2}}}\\)\" draggable=\"true\"&gt;\\(\\frac{{{Q1}}}{{{Q2}}}\\)&lt;/span&gt; se lee {{function}}.&lt;/p&gt;"},{"name":"A2","label":"{{function}}","function":"Lemonlib.fractionToWords({{Q3}},{{Q4}}, 'es')","feedback":"&lt;p&gt;&lt;span class=\"fr-math-v2 fr-draggable\" contenteditable=\"false\" data-original-math=\"\\(\\frac{{{Q3}}}{{{Q4}}}\\)\" draggable=\"true\"&gt;\\(\\frac{{{Q3}}}{{{Q4}}}\\)&lt;/span&gt; se lee {{function}}.&lt;/p&gt;"}],"uniques":true},"algorithm":{"name":"calculateOperation","template":"Cloze with text"}}</t>
  </si>
  <si>
    <t>&lt;p&gt;Gerardo ha cortado $$FRAC[{{Q1}};{{T1}}] del césped de su jardin. Escribe cómo se lee esta fracción.&lt;/p&gt;</t>
  </si>
  <si>
    <t>&lt;p&gt;Gerardo ha cortado {{A1}} del césped.&lt;/p&gt;</t>
  </si>
  <si>
    <t>Q1= Min = 2; Max = 12; Step = 1
Q2= Min = 2; Max = 12; Step = 1</t>
  </si>
  <si>
    <t>T1 = {{Q2}}+{{Q1}}
A1 = Lemonlib.fractionToWords({{Q1}},{{T1}}, 'es')</t>
  </si>
  <si>
    <t>&lt;p&gt;El numerador se lee como un número cardinal y el denominador se lee como un número partitivo. Cuando el numerador es mayor que 1, el denominador se expresa en plural.&lt;/p&gt;&lt;p&gt;$$FRAC[{{Q1}};{{T1}}] se lee {{A1}}.&lt;/p&gt;</t>
  </si>
  <si>
    <t>{"id":"M6-NyO-22a-A-1","stimulus":"&lt;p&gt;Gerardo ha cortado &lt;span class=\"fr-math-v2 fr-draggable\" contenteditable=\"false\" data-original-math=\"\\(\\frac{{{Q1}}}{{{T1}}}\\)\" draggable=\"true\"&gt;\\(\\frac{{{Q1}}}{{{T1}}}\\)&lt;/span&gt; del césped de su jardin. Escribe cómo se lee esta fracción.&lt;/p&gt;","template":"&lt;p&gt;Gerardo ha cortado {{response}} del césped.&lt;/p&gt;","hint":"&lt;p&gt;El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</si>
  <si>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&lt;p&gt;Fernanda ha recorrido $$FRAC[{{Q1}};{{T1}}] de la pista de esquí durante sus vacaciones. Escribe como se lee esta fracción.&lt;/p&gt;</t>
  </si>
  <si>
    <t>&lt;p&gt;Fernanda ha recorrido {{A1}} de la pista de esquí.&lt;/p&gt;</t>
  </si>
  <si>
    <t>{"id":"M6-NyO-22a-A-2","stimulus":"&lt;p&gt;Fernanda ha recorrido &lt;span class=\"fr-math-v2 fr-draggable\" contenteditable=\"false\" data-original-math=\"\\(\\frac{{{Q1}}}{{{T1}}}\\)\" draggable=\"true\"&gt;\\(\\frac{{{Q1}}}{{{T1}}}\\)&lt;/span&gt; de la pista de esquí durante sus vacaciones. Escribe como se lee esta fracción.&lt;/p&gt;","template":"&lt;p&gt;Fernanda ha recorrido {{response}} de la pista de esquí.&lt;/p&gt;","hint":"&lt;p&gt;El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</si>
  <si>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&lt;p&gt;Flor necesita $$FRAC[{{Q1}};{{T1}}] de un rollo tela para preparar la escenografía de una obra de teatro. Escribe como se lee esta fracción.&lt;/p&gt;</t>
  </si>
  <si>
    <t>&lt;p&gt;Flor necesita {{A1}} del rollo de tela.&lt;/p&gt;</t>
  </si>
  <si>
    <t>{"id":"M6-NyO-22a-A-3","stimulus":"&lt;p&gt;Flor necesita &lt;span class=\"fr-math-v2 fr-draggable\" contenteditable=\"false\" data-original-math=\"\\(\\frac{{{Q1}}}{{{T1}}}\\)\" draggable=\"true\"&gt;\\(\\frac{{{Q1}}}{{{T1}}}\\)&lt;/span&gt; de un rollo tela para preparar la escenografía de una obra de teatro. Escribe como se lee esta fracción.&lt;/p&gt;","template":"&lt;p&gt;Florencia necesita {{response}} del rollo de tela.&lt;/p&gt;","hint":"&lt;p&gt;El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t>
  </si>
  <si>
    <t>M6-NyO-22b</t>
  </si>
  <si>
    <t>Escribe fracciones (pasa texto a número)</t>
  </si>
  <si>
    <t>&lt;p&gt;Une cada lectura con la fracción correcta.&lt;/p&gt;</t>
  </si>
  <si>
    <t>Linking lines
:* invert=false</t>
  </si>
  <si>
    <t>A1 = $$FRAC[{{Q1}};{{Q2}}]#Lemonlib.fractionToWords({{Q1}},{{Q2}}, 'es')|&lt;p&gt;$$FRAC[{{Q1}};{{Q2}}] se lee {{function}}.&lt;/p&gt;
A2 = $$FRAC[{{Q3}};{{Q4}}]#Lemonlib.fractionToWords({{Q3}},{{Q4}}, 'es')|&lt;p&gt;$$FRAC[{{Q3}};{{Q4}}] se lee {{function}}.&lt;/p&gt;
A3 = $$FRAC[{{Q5}};{{Q6}}]#Lemonlib.fractionToWords({{Q5}},{{Q6}}, 'es')|&lt;p&gt;$$FRAC[{{Q5}};{{Q6}}] se lee {{function}}.&lt;/p&gt;
A4 = $$FRAC[{{Q7}};{{Q8}}]#Lemonlib.fractionToWords({{Q7}},{{Q8}}, 'es')|&lt;p&gt;$$FRAC[{{Q7}};{{Q8}}] se lee {{function}}.&lt;/p&gt;
A5 = $$FRAC[{{Q9}};{{Q10}}]#Lemonlib.fractionToWords({{Q9}},{{Q10}}, 'es')|&lt;p&gt;$$FRAC[{{Q9}};{{Q10}}] se lee {{function}}.&lt;/p&gt;
A6 = $$FRAC[{{Q11}};{{Q12}}]#Lemonlib.fractionToWords({{Q11}},{{Q12}}, 'es')|&lt;p&gt;$$FRAC[{{Q11}};{{Q12}}] se lee {{function}}.&lt;/p&gt;</t>
  </si>
  <si>
    <t>&lt;p&gt;El numerador y denominador se expresan con los números cardinales correspondientes.&lt;/p&gt;</t>
  </si>
  <si>
    <t>{"id":"M6-NyO-22b-I-1","stimulus":"&lt;p&gt;Arrastra cada fracción a su lectura correspondiente.&lt;/p&gt;","hint":"&lt;p&gt;El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'es')[0].toUpperCase() + Lemonlib.fractionToWords({{Q1}},{{Q2}}, 'es').slice(1,)"},{"name":"A2","label":"&lt;span class=\"fr-math-v2 fr-draggable\" contenteditable=\"false\" data-original-math=\"\\(\\frac{{{Q3}}}{{{Q4}}}\\)\" draggable=\"true\"&gt;\\(\\frac{{{Q3}}}{{{Q4}}}\\)&lt;/span&gt;","function":"Lemonlib.fractionToWords({{Q3}},{{Q4}}, 'es')[0].toUpperCase() + Lemonlib.fractionToWords({{Q3}},{{Q4}}, 'es').slice(1,)"},{"name":"A3","label":"&lt;span class=\"fr-math-v2 fr-draggable\" contenteditable=\"false\" data-original-math=\"\\(\\frac{{{Q5}}}{{{Q6}}}\\)\" draggable=\"true\"&gt;\\(\\frac{{{Q5}}}{{{Q6}}}\\)&lt;/span&gt;","function":"Lemonlib.fractionToWords({{Q5}},{{Q6}}, 'es')[0].toUpperCase() + Lemonlib.fractionToWords({{Q5}},{{Q6}}, 'es').slice(1,)"}],"uniques":true},"algorithm":{"name":"linkOperationResult","template":"Match list","params":{"invert":false}}}</t>
  </si>
  <si>
    <t>&lt;p&gt;Escribe las siguientes lecturas como fracciones.&lt;/p&gt;</t>
  </si>
  <si>
    <t>&lt;p&gt;{{T1}} : {{A1}}&lt;/p&gt;&lt;p&gt;{{T2}} : {{A2}}&lt;/p&gt;</t>
  </si>
  <si>
    <t>A1 = \\frac{{{Q1}}}{{{Q2}}}|&lt;p&gt;{{T1}} se escribe $$FRAC[{{Q1}};{{Q2}}].&lt;/p&gt;
T1 = Lemonlib.fractionToWords({{Q1}},{{Q2}}, 'es')
A2 = \\frac{{{Q3}}}{{{Q4}}}|&lt;p&gt;{{T2}} se escribe $$FRAC[{{Q3}};{{Q4}}].&lt;/p&gt;
T2 = Lemonlib.fractionToWords({{Q3}},{{Q4}}}, 'es')</t>
  </si>
  <si>
    <t>{"id":"M6-NyO-22b-E-1","stimulus":"&lt;p&gt;Lee y escribe las fracciones.&lt;/p&gt;","template":"&lt;p&gt;{{T1}} : {{response}}&lt;/p&gt;&lt;p&gt;{{T2}} : {{response}}&lt;/p&gt;","hint":"&lt;p&gt;El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calculated":[{"name":"A1","label":"{{function}}","function":"\\frac{{{Q1}}}{{{Q2}}}"},{"name":"T1","label":"{{function}}","function":"Lemonlib.fractionToWords({{Q1}},{{Q2}}, 'es')[0].toUpperCase() + Lemonlib.fractionToWords({{Q1}},{{Q2}}, 'es').slice(1,)","temp":true},{"name":"A2","label":"{{function}}","function":"\\frac{{{Q3}}}{{{Q4}}}"},{"name":"T2","label":"{{function}}","function":"Lemonlib.fractionToWords({{Q3}},{{Q4}}, 'es')[0].toUpperCase() + Lemonlib.fractionToWords({{Q3}},{{Q4}}, 'es').slice(1,)","temp":true}],"uniques":true},"algorithm":{"name":"calculateOperation","params":{"method":"equivLiteral","keyboard":"INTERMEDIATE"}}}</t>
  </si>
  <si>
    <t>&lt;p&gt;Una empresa ha invertido {{T2}} de su capital en la compra de nueva maquinaria. Expresa el capital invertido como fracción.&lt;/p&gt;</t>
  </si>
  <si>
    <t>&lt;p&gt;Se ha invertido {{A1}} del capital.&lt;/p&gt;</t>
  </si>
  <si>
    <t xml:space="preserve">T1 = {{Q2}}+{{Q1}}
T2 = Lemonlib.fractionToWords({{Q1}},{​{​T1}}, 'es')
A1 = \\frac{{{Q1}}}{{{T1}}} </t>
  </si>
  <si>
    <t>&lt;p&gt;El numerador y denominador se expresan con los números cardinales correspondientes: {{T2}} se escribe $$FRAC[{{Q1}};{{T1}}].&lt;/p&gt;</t>
  </si>
  <si>
    <t>{"id":"M6-NyO-22b-A-1","stimulus":"&lt;p&gt;Una empresa ha invertido {{T2}} de su capital en la compra de nueva maquinaria. Expresa el capital invertido como fracción.&lt;/p&gt;","template":"&lt;p&gt;Se ha invertido {{response}} del capital.&lt;/p&gt;","hint":"&lt;p&gt;El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es')","temp":true},{"name":"A1","label":"{{function}}","function":"\\frac{{{Q1}}}{{{T1}}}"}],"uniques":true},"algorithm":{"name":"calculateOperation","params":{"method":"equivLiteral","keyboard":"INTERMEDIATE"}}}</t>
  </si>
  <si>
    <t>&lt;p&gt;De los nuevos libros que han llegado a la biblioteca de la escuela, {{T2}} son de Matemáticas. Expresa como fracción la porción de libros que son de Matemáticas.&lt;/p&gt;</t>
  </si>
  <si>
    <t>&lt;p&gt;Los libros de Matemáticas representan {{A1}} del total.&lt;/p&gt;</t>
  </si>
  <si>
    <t>&lt;p&gt;El numerador y denominador se expresan con los números cardinales correspondientes: {{T2}} se escribe $$FRAC[{{Q1}};{{T1}}] como fracción.&lt;/p&gt;</t>
  </si>
  <si>
    <t>{"id":"M6-NyO-22b-A-2","stimulus":"&lt;p&gt;De los nuevos libros que han llegado a la biblioteca de la escuela, {{T2}} son de Matemáticas. Expresa como fracción la porción de libros que son de Matemáticas.&lt;/p&gt;","template":"&lt;p&gt;Los libros de Matemáticas representan {{response}} del total.&lt;/p&gt;","hint":"&lt;p&gt;El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t>
  </si>
  <si>
    <t>&lt;p&gt;Claudia ha recorrido {{T2}} de los kilómetros que la separa de la casa de una amiga. Expresa la distancia recorrida como fracción.&lt;/p&gt;</t>
  </si>
  <si>
    <t>&lt;p&gt;Claudia ha recorrido {{A1}} km.&lt;/p&gt;</t>
  </si>
  <si>
    <t xml:space="preserve">T1 = {{Q2}}+{{Q1}}
T2 = Lemonlib.fractionToWords({{T1}},{{Q1}}, 'es')
A1 = \\frac{{{T1}}}{{{Q1}}} </t>
  </si>
  <si>
    <t>{"id":"M6-NyO-22b-A-3","stimulus":"&lt;p&gt;Claudia ha recorrido {{T2}} de los kilómetros que la separan de la casa de una amiga. Expresa la distancia recorrida como fracción.&lt;/p&gt;","template":"&lt;p&gt;Claudia ha recorrido {{response}} km.&lt;/p&gt;","hint":"&lt;p&gt;El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t>
  </si>
  <si>
    <t>M6-NyO-23a</t>
  </si>
  <si>
    <t>Representa fracciones gráficamente</t>
  </si>
  <si>
    <t>Selecciona la figura que representa la fracción 2/5.
{{Q1}}*
{{Q2}}
{{Q3}}
{{Q4}}
{{Q5}}
(Se ven 3, 1 correcta)</t>
  </si>
  <si>
    <t>sí</t>
  </si>
  <si>
    <t>Single Choice
*: columns=3</t>
  </si>
  <si>
    <t>Q1 = List = M6-NyO-23a-1, M6-NyO-23a-2
Q2 = List = M6-NyO-23a-3, M6-NyO-23a-4
Q3 = List = M6-NyO-23a-5, M6-NyO-23a-6
Q4 = List = M6-NyO-23a-7, M6-NyO-23a-8
Q5 = List = M6-NyO-23a-9, M6-NyO-23a-10</t>
  </si>
  <si>
    <t>&lt;p&gt;El denominador representa el número de partes en las que se divide la figura y el numerador, la parte coloreada.&lt;/p&gt;</t>
  </si>
  <si>
    <t>&lt;p&gt;El denominador representa el número de partes en las que se divide la figura y el numerador, la parte coloreada.&lt;p&gt;</t>
  </si>
  <si>
    <t>{
    "id": "M6-NyO-23a-I-1",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</si>
  <si>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2/6.
{{Q1}}
{{Q2}}*
{{Q3}}
{{Q4}}
{{Q5}}
(Se ven 3, 1 correcta)</t>
  </si>
  <si>
    <t>{
    "id": "M6-NyO-23a-I-2",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</si>
  <si>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3/6.
{{Q1}}
{{Q2}}
{{Q3}}*
{{Q4}}
{{Q5}}
(Se ven 3, 1 correcta)</t>
  </si>
  <si>
    <t>{
    "id": "M6-NyO-23a-I-3",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</si>
  <si>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3/5.
{{Q1}}
{{Q2}}
{{Q3}}
{{Q4}}*
{{Q5}}
(Se ven 3, 1 correcta)</t>
  </si>
  <si>
    <t>{
    "id": "M6-NyO-23a-I-4",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t>
  </si>
  <si>
    <t>Selecciona la figura que representa la fracción 2/3.
{{Q1}}
{{Q2}}
{{Q3}}
{{Q4}}
{{Q5}}*
(Se ven 3, 1 correcta)</t>
  </si>
  <si>
    <t>{
    "id": "M6-NyO-23a-I-5",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t>
  </si>
  <si>
    <t>Escribe qué fracción representa la zona coloreada de esta figura.
Imagen Q1</t>
  </si>
  <si>
    <t>La zona coloreada representa {{A1}} de la figura.</t>
  </si>
  <si>
    <t>Q1 = List = M6-NyO-23a-1, M6-NyO-23a-2</t>
  </si>
  <si>
    <t>A1 = \\frac{2}{5}</t>
  </si>
  <si>
    <t>{
    "id": "M6-NyO-23a-E-1",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"calculated": [
            {
                "name": "A1",
                "label": "",
                "function": "\\frac{2}{5}"
            }
        ],
        "uniques": true
    },
    "algorithm": {
        "name": "calculateOperation",
        "params": {
            "method": "equivLiteral",
            "keyboard": "INTERMEDIATE"
        }
    }
}</t>
  </si>
  <si>
    <t>Q1 = List = M6-NyO-23a-3, M6-NyO-23a-4</t>
  </si>
  <si>
    <t>A1 = \\frac{2}{6}</t>
  </si>
  <si>
    <r>
      <rPr>
        <rFont val="Calibri, Arial"/>
        <color theme="1"/>
        <sz val="12.0"/>
      </rPr>
      <t>{
    "id": "M6-NyO-23a-E-2",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"M6_NyO_23a_3.svg",
                    "M6_NyO_23a_4.svg"
                ]
            }
        ],
        "calculated": [
            {
                "name": "A1",
                "label": "{{function}}",
                "function": "\\frac{2}{6}"
            }
        ],
        "uniques": true
    },
    "algorithm": {
        "name": "calculateOperation",
        "params": {
            "method": "equivLiteral",
            "keyboard": "INTERMEDIATE"
        }
    }
}</t>
    </r>
  </si>
  <si>
    <t>Q1 = List = M6-NyO-23a-5, M6-NyO-23a-6</t>
  </si>
  <si>
    <t>A1 = \\frac{3}{6}</t>
  </si>
  <si>
    <r>
      <rPr>
        <rFont val="Calibri, Arial"/>
        <color theme="1"/>
        <sz val="12.0"/>
      </rPr>
      <t>{
    "id": "M6-NyO-23a-E-3",
    "stimulus": "&lt;p&gt;Escribe qué fracción representa la zona coloreada de esta figura.&lt;/p&gt;&lt;div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"M6_NyO_23a_5.svg",
                    "M6_NyO_23a_6.svg"
                ]
            }
        ],
        "calculated": [
            {
                "name": "A1",
                "label": "",
                "function": "\\frac{3}{6}"
            }
        ],
        "uniques": true
    },
    "algorithm": {
        "name": "calculateOperation",
        "params": {
            "method": "equivLiteral",
            "keyboard": "INTERMEDIATE"
        }
    }
}</t>
    </r>
  </si>
  <si>
    <t>Q1 = List = M6-NyO-23a-7, M6-NyO-23a-8</t>
  </si>
  <si>
    <t>A1 = \\frac{3}{5}</t>
  </si>
  <si>
    <r>
      <rPr>
        <rFont val="Calibri, Arial"/>
        <color theme="1"/>
        <sz val="12.0"/>
      </rPr>
      <t>{
    "id": "M6-NyO-23a-E-4",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"M6_NyO_23a_7.svg",
                    "M6_NyO_23a_8.svg"
                ]
            }
        ],
        "calculated": [
            {
                "name": "A1",
                "label": "{{function}}",
                "function": "\\frac{3}{5}"
            }
        ],
        "uniques": true
    },
    "algorithm": {
        "name": "calculateOperation",
        "params": {
            "method": "equivLiteral",
            "keyboard": "INTERMEDIATE"
        }
    }
}</t>
    </r>
  </si>
  <si>
    <t>Q1 = List = M6-NyO-23a-9, M6-NyO-23a-10</t>
  </si>
  <si>
    <t>A1 = \\frac{2}{3}</t>
  </si>
  <si>
    <r>
      <rPr>
        <rFont val="Calibri, Arial"/>
        <color theme="1"/>
        <sz val="12.0"/>
      </rPr>
      <t>{
    "id": "M6-NyO-23a-E-5",
    "stimulus": "Escribe qué fracción representa la zona coloreada de esta figura.&lt;div style=\"display:flex; justify-content:center;\"&gt;&lt;img src=\"</t>
    </r>
    <r>
      <rPr>
        <rFont val="Calibri, Arial"/>
        <color rgb="FF000000"/>
        <sz val="12.0"/>
      </rPr>
      <t>https://blueberry-assets.oneclick.es/</t>
    </r>
    <r>
      <rPr>
        <rFont val="Calibri, Arial"/>
        <color theme="1"/>
        <sz val="12.0"/>
      </rPr>
      <t>{{Q1}}\"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"M6_NyO_23a_9.svg",
                    "M6_NyO_23a_10.svg"
                ]
            }
        ],
        "calculated": [
            {
                "name": "A1",
                "label": "{{function}}",
                "function": "\\frac{2}{3}"
            }
        ],
        "uniques": true
    },
    "algorithm": {
        "name": "calculateOperation",
        "params": {
            "method": "equivLiteral",
            "keyboard": "INTERMEDIATE"
        }
    }
}</t>
    </r>
  </si>
  <si>
    <t>M6-NyO-24a</t>
  </si>
  <si>
    <t>Calcula fracciones equivalente por amplificación y simplificación</t>
  </si>
  <si>
    <t>Une las fracciones equivalentes.</t>
  </si>
  <si>
    <t>Q1 = List = 1, 2, 3, 4
Q2 = List = 1, 2, 3, 4
Q3 = List = 1, 2, 3, 4
Q4 = List = 1, 2, 3, 4</t>
  </si>
  <si>
    <t>T11 = {{Q1}}
T12 = {{Q1}}+{{Q2}}
T111 = {{Q1}}*2
T122 = ({{Q1}}+{{Q2}})*2
T21 = {{Q3}}
T22 = {{Q3}}+{{Q4}}
T211 = {{Q3}}*3
T222 = ({{Q3}}+{{Q4}})*3
T31 = {{Q1}}
T32 = {{Q1}}+{{Q3}}
T311 = {{Q1}}*5
T322 = ({{Q1}}+{{Q3}})*5
A1=&lt;span class=\"fr-math-v2 fr-draggable\" contenteditable=\"false\" data-original-math=\"\\(\\frac{{{T11}}}{{{T12}}}\\)\" draggable=\"true\"&gt;\\(\\frac{{{T11}}}{{{T12}}}\\)&lt;\/span&gt;#&lt;span class=\"fr-math-v2 fr-draggable\" contenteditable=\"false\" data-original-math=\"\\(\\frac{{{T111}}}{{{T122}}}\\)\" draggable=\"true\"&gt;\\(\\frac{{{T111}}}{{{T122}}}\\)&lt;\/span&gt; |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
A2=&lt;span class=\"fr-math-v2 fr-draggable\" contenteditable=\"false\" data-original-math=\"\\(\\frac{{{T21}}}{{{T22}}}\\)\" draggable=\"true\"&gt;\\(\\frac{{{T21}}}{{{T22}}}\\)&lt;\/span&gt;#&lt;span class=\"fr-math-v2 fr-draggable\" contenteditable=\"false\" data-original-math=\"\\(\\frac{{{T211}}}{{{T222}}}\\)\" draggable=\"true\"&gt;\\(\\frac{{{T211}}}{{{T222}}}\\)&lt;\/span&gt; |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
A3=&lt;span class=\"fr-math-v2 fr-draggable\" contenteditable=\"false\" data-original-math=\"\\(\\frac{{{T31}}}{{{T32}}}\\)\" draggable=\"true\"&gt;\\(\\frac{{{T31}}}{{{T32}}}\\)&lt;\/span&gt;#&lt;span class=\"fr-math-v2 fr-draggable\" contenteditable=\"false\" data-original-math=\"\\(\\frac{{{T311}}}{{{T322}}}\\)\" draggable=\"true\"&gt;\\(\\frac{{{T311}}}{{{T322}}}\\)&lt;\/span&gt; |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t>
  </si>
  <si>
    <t>Las fracciones equivalentes se obtienen multiplicando o dividiendo el numerador y el denominador por un mismo número.</t>
  </si>
  <si>
    <t>&lt;p&gt;Para obtener una fracción equivalente hay que multiplicar o dividir el numerador y el denominador por un mismo número.&lt;/p&gt;</t>
  </si>
  <si>
    <t>{"id":"M6-NyO-24a-I-1","stimulus":"&lt;p&gt;Arrastra cada fracción hasta su equivalente.&lt;/p&gt;","hint":"&lt;p&gt;Las fracciones equivalentes se obtienen multiplicando o dividiendo el numerador y el denominador por un mismo número.&lt;/p&gt;","feedback":"&lt;p&gt;Para obtener una fracción equivalente hay que multiplicar o dividir el numerador y el denominador por un mismo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draggable=\"true\"&gt;\\(\\frac{{{T311}}}{{{T322}}}\\)&lt;/span&gt;."}],"uniques":true},"algorithm":{"name":"linkOperationResult","template":"Match list","params":{"invert":true}}}</t>
  </si>
  <si>
    <t>&lt;p&gt;¿Cuál tiene que ser el valor de ? para que estas fracciones sean equivalentes?&lt;/p&gt;&lt;p&gt;{{Q1}}/{{T1}} = ?/{{T2}}&lt;/p&gt;</t>
  </si>
  <si>
    <t>? = {{A1}}</t>
  </si>
  <si>
    <t xml:space="preserve">Simplifica 15/30 por 3, para obtener la fracción equivalente
</t>
  </si>
  <si>
    <t>Q1= Min = 1; Max = 10; Step = 1
Q2= List = 1, 2, 3, 4, 5
Q3= List = 2, 3, 4</t>
  </si>
  <si>
    <t>T1 = {{Q1}}+{{Q2}}
T2 = ({{Q1}}+{{Q2}})*{{Q3}}
A1 = {{Q1}}*{{Q3}}
T3= {{Q1}}*{{Q3}}</t>
  </si>
  <si>
    <t>&lt;p&gt;Para obtener una fracción equivalente hay que multiplicar o dividir el numerador y el denominador por un mismo número.&lt;/p&gt;&lt;p&gt;&lt;span class=\"fr-math-v2 fr-draggable\" contenteditable=\"false\" data-original-math=\"\\(\\frac{{{Q1}}}{{{T1}}}\\)\" draggable=\"true\"&gt;\\(\\frac{{{Q1}}}{{{T1}}}\\)&lt;\/span&gt; = &lt;span class=\"fr-math-v2 fr-draggable\" contenteditable=\"false\" data-original-math=\"\\(\\frac{{{Q1}} × {{Q3}}}{{{T1}} × {{Q3}}}\\)\" draggable=\"true\"&gt;\\(\\frac{{{Q1}} × {{Q3}}}{{{T1}} × {{Q3}}}\\)&lt;\/span&gt; = &lt;span class=\"fr-math-v2 fr-draggable\" contenteditable=\"false\" data-original-math=\"\\(\\frac{{{A1}}}{{{T2}}}\\)\" draggable=\"true\"&gt;\\(\\frac{{{A1}}}{{{T2}}}\\)&lt;\/span&gt;&lt;/p&gt;</t>
  </si>
  <si>
    <t>{"id":"M6-NyO-24a-E-1","stimulus":"&lt;p&gt;¿Cuál tiene que ser el valor de ? para que estas fracciones sean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t>
  </si>
  <si>
    <t>&lt;p&gt;¿Cuál tiene que ser el valor de ? para que estas fracciones sean equivalentes?&lt;/p&gt;&lt;p&gt;{{T1}}/{{T2}} = ?/{{T3}}&lt;/p&gt;</t>
  </si>
  <si>
    <t xml:space="preserve">Amplifica 12/5 en 2, para obtener la fracción equivalente.
 </t>
  </si>
  <si>
    <t>T1 = {{Q1}}*{{Q3}}
T2 = ({{Q1}}+{{Q2}})*{{Q3}}
T3 = {{Q1}}+{{Q2}}
A1 = {{Q1}}</t>
  </si>
  <si>
    <t>&lt;p&gt;Para obtener una fracción equivalente hay que multiplicar o dividir el numerador y el denominador por un mismo número.&lt;/p&gt;&lt;p&gt;&lt;span class=\"fr-math-v2 fr-draggable\" contenteditable=\"false\" data-original-math=\"\\(\\frac{{{T1}}}{{{T2}}}\\)\" draggable=\"true\"&gt;\\(\\frac{{{T1}}}{{{T2}}}\\)&lt;\/span&gt; =  &lt;span class=\"fr-math-v2 fr-draggable\" contenteditable=\"false\" data-original-math=\"\\(\\frac{{{T1}} : {{Q3}}}{{{T2}} : {{Q3}}}\\)\" draggable=\"true\"&gt;\\(\\frac{{{T1}} : {{Q3}}}{{{T2}} : {{Q3}}}\\)&lt;\/span&gt; = &lt;span class=\"fr-math-v2 fr-draggable\" contenteditable=\"false\" data-original-math=\"\\(\\frac{{{Q1}}}{{{T3}}}\\)\" draggable=\"true\"&gt;\\(\\frac{{{Q1}}}{{{T3}}}\\)&lt;\/span&gt;&lt;/p&gt;</t>
  </si>
  <si>
    <t>{"id":"M6-NyO-24a-E-2","stimulus":"&lt;p&gt;¿Cuál tiene que ser el valor de ? para que estas fracciones sean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t>
  </si>
  <si>
    <t>Abel se ha descargado &lt;span class=\""fr-math-v2 fr-draggable\"" contenteditable=\""false\"" data-original-math=\""\\(\\frac{{{Q1}}}{{{T1}}}\\)\"" draggable=\""true\""&gt;\\(\\frac{{{Q1}}}{{{T1}}}\\)&lt;/span&gt; de un archivo. ¿Cómo se escribiría esta fracción si el denominador fuese {{T3}}?</t>
  </si>
  <si>
    <t>La fracción de la descarga sería {{A1}}.</t>
  </si>
  <si>
    <t>Q1= List = 1, 2, 3, 4
Q2= List = 1, 2, 3, 4
Q3= List = 2, 3, 4</t>
  </si>
  <si>
    <t>T1 = {{Q1}}+{{Q2}}
T2 = {{Q1}}*{{Q3}}
T3 = ({{Q1}}+{{Q2}})*{{Q3}}
A1 = \\frac{{{T2}}}{{{T3}}}</t>
  </si>
  <si>
    <t>&lt;p&gt;Las fracciones equivalentes se obtienen multiplicando o dividiendo el numerador y el denominador por un mismo número.&lt;/p&gt;</t>
  </si>
  <si>
    <t>&lt;p&gt;Las fracciones equivalentes se obtienen multiplicando o dividiendo el numerador y el denominador por un mismo número. En este caso se ha multiplicado por {{Q3}}:&lt;/p&gt;&lt;p&gt;&lt;span class=\"fr-math-v2 fr-draggable\" contenteditable=\"false\" data-original-math=\"\\(\\frac{{{Q1}}}{{{T1}}}\\)\" draggable=\"true\"&gt;\\(\\frac{{{Q1}}}{{{T1}}}\\)&lt;\/span&gt; = &lt;span class=\"fr-math-v2 fr-draggable\" contenteditable=\"false\" data-original-math=\"\\(\\frac{{{Q1}} \\ \\times \\ {{Q3}}}{{{T1}} \\ \\times \\ {{Q3}}}\\)\" draggable=\"true\"&gt;\\(\\frac{{{Q1}} \\ \\times \\ {{Q3}}}{{{T1}} \\ \\times \\ {{Q3}}}\\)&lt;\/span&gt; = {{A1}}&lt;/p&gt;</t>
  </si>
  <si>
    <t>{
    "id": "M6-NyO-24a-A-1",
    "stimulus": "&lt;p&gt;Abel se ha descargado &lt;span class=\"fr-math-v2 fr-draggable\" contenteditable=\"false\" data-original-math=\"\\(\\frac{{{Q1}}}{{{T1}}}\\)\" draggable=\"true\"&gt;\\(\\frac{{{Q1}}}{{{T1}}}\\)&lt;/span&gt; de un archivo. ¿Cómo se escribiría esta fracción si el denominador fuese {{T3}}?&lt;/p&gt;",
    "template": "&lt;p&gt;La fracción de la descarga sería {{response}}.&lt;/p&gt;",
    "hint": "&lt;p&gt;Las fracciones equivalentes se obtienen multiplicando o dividiendo el numerador y el denominador por un mismo número.&lt;/p&gt;",
    "feedback": "&lt;p&gt;Las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t>
  </si>
  <si>
    <t xml:space="preserve">Cuando ha transcurrido &lt;span class=\"fr-math-v2 fr-draggable\" contenteditable=\"false\" data-original-math=\"\\(\\frac{{{Q1}}}{{{T1}}}\\)\" draggable=\"true\"&gt;\\(\\frac{{{Q1}}}{{{T1}}}\\)&lt;/span&gt; de un partido, el equipo de Julia va ganando. ¿Cómo se escribiría esta fracción si el denominador fuese {{T3}}?
</t>
  </si>
  <si>
    <t>La fracción del tiempo del partido sería {{A1}}.</t>
  </si>
  <si>
    <t>T1 = {{Q1}}+{{Q2}}
T2 = {{Q1}}*{{Q3}}
T3 = ({{Q1}}+{{Q2}})*{{Q3}}
A1 = \\frac{{{T2}}}{{{T3}}}</t>
  </si>
  <si>
    <t>{"id":"M6-NyO-24a-A-2","stimulus":"&lt;p&gt;Cuando ha transcurrido &lt;span class=\"fr-math-v2 fr-draggable\" contenteditable=\"false\" data-original-math=\"\\(\\frac{{{Q1}}}{{{T1}}}\\)\" draggable=\"true\"&gt;\\(\\frac{{{Q1}}}{{{T1}}}\\)&lt;/span&gt; de un partido, el equipo de Julia va ganando. ¿Cómo se escribiría esta fracción si el denominador fuese {{T3}}?&lt;/p&gt;","template":"&lt;p&gt;La fracción del tiempo del partido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</si>
  <si>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 xml:space="preserve">Un embalse está a &lt;span class=\"fr-math-v2 fr-draggable\" contenteditable=\"false\" data-original-math=\"\\(\\frac{{{T2}}}{{{T3}}}\\)\" draggable=\"true\"&gt;\\(\\frac{{{T2}}}{{{T3}}}\\)&lt;/span&gt; de su capacidad. ¿Cómo se escribiría esta fracción si el denominador fuese {{T1}}?
</t>
  </si>
  <si>
    <t>La fracción del nivel de agua sería {{A1}}.</t>
  </si>
  <si>
    <t>{"id":"M6-NyO-24a-A-3","stimulus":"&lt;p&gt;Un embalse está a &lt;span class=\"fr-math-v2 fr-draggable\" contenteditable=\"false\" data-original-math=\"\\(\\frac{{{Q1}}}{{{T1}}}\\)\" draggable=\"true\"&gt;\\(\\frac{{{Q1}}}{{{T1}}}\\)&lt;/span&gt; de su capacidad. ¿Cómo se escribiría esta fracción si el denominador fuese {{T3}}?&lt;/p&gt;","template":"&lt;p&gt;La fracción del nivel de agua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t>
  </si>
  <si>
    <t>M6-NyO-25a</t>
  </si>
  <si>
    <t>Calcula la fracción irreducible</t>
  </si>
  <si>
    <t>&lt;p&gt;Selecciona las fracciones irreducibles.&lt;/p&gt;</t>
  </si>
  <si>
    <t>Q1= List = 2,5,11,17
Q2= List = 3,7,13,19</t>
  </si>
  <si>
    <t>T1={{Q1}}*2
T2={{Q2}}*3
T3={{Q1}}*6
A1=&lt;span class=\"fr-math-v2 fr-draggable\" contenteditable=\"false\" data-original-math=\"\\(\\frac{{{Q1}}}{{{Q2}}}\\)\" draggable=\"true\"&gt;\\(\\frac{{{Q1}}}{{{Q2}}}\\)&lt;\/span&gt; | El máximo común divisor de {{Q1}} y {{Q2}} es 1.*
A2=&lt;span class=\"fr-math-v2 fr-draggable\" contenteditable=\"false\" data-original-math=\"\\(\\frac{1}{{{Q1}}}\\)\" draggable=\"true\"&gt;\\(\\frac{1}{{{Q1}}}\\)&lt;\/span&gt; | El máximo común divisor de 1 y {{Q1}} es 1.*
A3=&lt;span class=\"fr-math-v2 fr-draggable\" contenteditable=\"false\" data-original-math=\"\\(\\frac{{{T1}}}{{{T3}}}\\)\" draggable=\"true\"&gt;\\(\\frac{{{T1}}}{{{T3}}}\\)&lt;\/span&gt; | El máximo común divisor de {{T1}} y {{{{T3}} es {{T13}}.
A4=&lt;span class=\"fr-math-v2 fr-draggable\" contenteditable=\"false\" data-original-math=\"\\(\\frac{{{T2}}}{{{T3}}}\\)\" draggable=\"true\"&gt;\\(\\frac{{{T2}}}{{{T3}}}\\)&lt;\/span&gt; | El máximo común divisor de {{T2}} y {{{{T3}} es {{T23}}.
T13=math.gcd({{T1}},{{T3}})
T23=math.gcd({{T2}},{{T3}})</t>
  </si>
  <si>
    <t>Si el máximo común divisor del numerador y el denominador es 1, la fracción es irreducible.</t>
  </si>
  <si>
    <t>&lt;p&gt;Para saber si una fracción es irreducible, hay que calcular el máximo común divisor del numerador y el denominador.&lt;/p&gt;&lt;p&gt;Si es 1, la fracción es irreducible.&lt;/p&gt;&lt;p&gt;Si es distinto a 1, se puede simplificar.&lt;/p&gt;</t>
  </si>
  <si>
    <t>{
    "id": "M6-NyO-25a-I-1",
    "stimulus": "&lt;p&gt;Selecciona las fracciones irreducibles.&lt;/p&gt;",
    "hint": "&lt;p&gt;Si el máximo común divisor del numerador y el denominador es 1, la fracción es irreducible.&lt;/p&gt;",
    "feedback": "&lt;p&gt;Para saber si una fracción es irreducible, hay que calcular el máximo común divisor del numerador y el denominador.&lt;/p&gt;&lt;p&gt;Si es 1, la fracción es irreducible.&lt;/p&gt;&lt;p&gt;Si es distinto a 1, se puede simplificar.&lt;/p&gt;",
    "seed": {
        "parameters": [
            {
                "name": "Q1",
                "label": null,
                "list": [
                    2,
                    5,
                    11,
                    17
                ]
            },
            {
                "name": "Q2",
                "label": null,
                "list": [
                    3,
                    7,
                    13,
                    19
                ]
            }
        ],
        "calculated": [
            {
                "name": "T1",
                "label": "{{function}}",
                "function": "{{Q1}}*2",
                "temp": true
            },
            {
                "name": "T2",
                "label": "{{function}}",
                "function": "{{Q2}}*3",
                "temp": true
            },
            {
                "name": "T3",
                "label": "{{function}}",
                "function": "{{Q1}}*6",
                "temp": true
            },
            {
                "name": "T13",
                "label": "{{function}}",
                "function": "math.gcd({{T1}},{{T3}})",
                "temp": true
            },
            {
                "name": "T23",
                "label": "{{function}}",
                "function": "math.gcd({{T2}},{{T3}})",
                "temp": true
            },
            {
                "name": "A1",
                "label": "&lt;span class=\"fr-math-v2 fr-draggable\" contenteditable=\"false\" data-original-math=\"\\(\\frac{{{Q1}}}{{{Q2}}}\\)\" draggable=\"true\"&gt;\\(\\frac{{{Q1}}}{{{Q2}}}\\)&lt;/span&gt;",
                "feedback": "&lt;p&gt;El máximo común divisor de {{Q1}} y {{Q2}} es 1.&lt;/p&gt;"
            },
            {
                "name": "A2",
                "label": "&lt;span class=\"fr-math-v2 fr-draggable\" contenteditable=\"false\" data-original-math=\"\\(\\frac{1}{{{Q1}}}\\)\" draggable=\"true\"&gt;\\(\\frac{1}{{{Q1}}}\\)&lt;/span&gt;",
                "feedback": "&lt;p&gt;El máximo común divisor de 1 y {{Q1}} es 1.&lt;/p&gt;"
            },
            {
                "name": "A3",
                "label": "&lt;span class=\"fr-math-v2 fr-draggable\" contenteditable=\"false\" data-original-math=\"\\(\\frac{{{T1}}}{{{T3}}}\\)\" draggable=\"true\"&gt;\\(\\frac{{{T1}}}{{{T3}}}\\)&lt;/span&gt;",
                "feedback": "&lt;p&gt;El máximo común divisor de {{T1}} y {{T3}} es {{T13}}.&lt;/p&gt;",
                "incorrect": true
            },
            {
                "name": "A4",
                "label": "&lt;span class=\"fr-math-v2 fr-draggable\" contenteditable=\"false\" data-original-math=\"\\(\\frac{{{T2}}}{{{T3}}}\\)\" draggable=\"true\"&gt;\\(\\frac{{{T2}}}{{{T3}}}\\)&lt;/span&gt;",
                "feedback": "&lt;p&gt;El máximo común divisor de {{T2}} y {{T3}} es {{T23}}.&lt;/p&gt;",
                "incorrect": true
            }
        ],
        "uniques": true
    },
    "algorithm": {
        "name": "trueFalse",
        "template": "Multiple choice – multiple response",
        "params": {
            "countCorrect": 2,
            "countIncorrect": 1,
            "showCheckIcon": false,
            "columns": 3
        }
    }
}</t>
  </si>
  <si>
    <t>Simplifica hasta su fracción irreducible.</t>
  </si>
  <si>
    <t>&lt;span class=\"fr-math-v2 fr-draggable\" contenteditable=\"false\" data-original-math=\"\\(\\frac{{{T1}}}{{{T2}}}\\)\" draggable=\"true\"&gt;\\(\\frac{{{T1}}}{{{T2}}}\\)&lt;\/span&gt; = {{A1}}</t>
  </si>
  <si>
    <t>Q1= Min=1 ; Max = 9; Step = 1
Q2= Min=1 ; Max = 9; Step = 1</t>
  </si>
  <si>
    <t>T1={{Q1}}*2
T2={{Q2}}*6
T3=math.gcd({{T1}},{{T2}})
T13={{T1}}/{{T3}}
T23={{T2}}/{{T3}}
A1= \\frac{{{T13}}}{{{T23}}}</t>
  </si>
  <si>
    <t>Calcula el máximo común denominador del numerador y el denominador, y divide ambos entre ese número.</t>
  </si>
  <si>
    <t>Calcula el máximo común denominador del numerador y denominador, y divide ambos entre ese número.#El máximo común divisor de {{T1}} y {{T2}} es {{T3}}. Como el máximo común divisor de {{T1}} y {{T2}} es {{T3}}, se dividen ambos entre {{T3}}. Por lo tanto, la fracción ireducible es &lt;span class=\"fr-math-v2 fr-draggable\" contenteditable=\"false\" data-original-math=\"\\(\\frac{{{T13}}}{{{T23}}}\\)\" draggable=\"true\"&gt;\\(\\frac{{{T13}}}{{{T23}}}\\)&lt;\/span&gt;.</t>
  </si>
  <si>
    <t>{"id":"M6-NyO-25a-E-1","stimulus":"&lt;p&gt;Simplifica hasta su fracción irreducible.&lt;/p&gt;","template":"&lt;p style=\"text-align:center;\"&gt;&lt;span class=\"fr-math-v2 fr-draggable\" contenteditable=\"false\" data-original-math=\"\\(\\frac{{{T1}}}{{{T2}}}\\)\" draggable=\"true\"&gt;\\(\\frac{{{T1}}}{{{T2}}}\\)&lt;/span&gt; = {{response}}&lt;/p&gt;","hint":"&lt;p&gt;Calcula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t>
  </si>
  <si>
    <t>Marcos ha encontrado un apartamento con vistas al mar en Benidorm pero solo ha podido reunir &lt;span class=\"fr-math-v2 fr-draggable\" contenteditable=\"false\" data-original-math=\"\\(\\frac{{{T1}}}{{{T2}}}\\)\" draggable=\"true\"&gt;\\(\\frac{{{T1}}}{{{T2}}}\\)&lt;\/span&gt; de su precio. Expresa esta fracción lo más simplificada posible.</t>
  </si>
  <si>
    <t>Marcos tiene {{A1}} del precio del apartamento.</t>
  </si>
  <si>
    <t>Q1= Min = 2; Max = 9; Step = 1
Q2= Min =4; Max = 15 ; Step = 1</t>
  </si>
  <si>
    <t>T1={{Q1}}
T2={{T1}}*{{Q2}}
T3=mat.gcd({{T1}},{{T2}})
T13={{T1}}/{{T3}}
T23={{T2}}/{{T3}}
A1= \\frac{{{T13}}}{{{T23}}}</t>
  </si>
  <si>
    <t>Calcula el máximo común denominador del numerador y el denominador, y divide los dos por él.#El máximo común divisor de {{T1}} y {{T2}} es {{T3}}. Se divide numerador y denominador por {{T3}} y la fracción irreducible es &lt;span class=\"fr-math-v2 fr-draggable\" contenteditable=\"false\" data-original-math=\"\\(\\frac{{{T13}}}{{{T23}}}\\)\" draggable=\"true\"&gt;\\(\\frac{{{T13}}}{{{T23}}}\\)&lt;\/span&gt;.</t>
  </si>
  <si>
    <t>{"id":"M6-NyO-25a-A-1","stimulus":"&lt;p&gt;Marcos ha encontrado un apartamento con vistas al mar en Benidorm pero solo ha podido reunir &lt;span class=\"fr-math-v2 fr-draggable\" contenteditable=\"false\" data-original-math=\"\\(\\frac{{{T1}}}{{{T2}}}\\)\" draggable=\"true\"&gt;\\(\\frac{{{T1}}}{{{T2}}}\\)&lt;/span&gt; de su precio. Expresa esta fracción lo más simplificada posible.&lt;/p&gt;","template":"&lt;p&gt;Marcos tiene {{response}} del precio del apartamento.&lt;/p&gt;","hint":"&lt;p&gt;Calcula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</si>
  <si>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Maite tiene que hacer un trabajo de ciencias sobre los cinco reinos de los seres vivos. De momento, ya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t>
  </si>
  <si>
    <t>Maite ha terminado {{A1}} de la parte de los hongos y {{A2}} de las plantas.</t>
  </si>
  <si>
    <t>Q1= Min = 2; Max = 9; Step = 1
Q2=Min =4; Max = 15 ; Step = 1
Q3=Min = 2; Max = 9; Step = 1
Q4= Min =4; Max = 15 ; Step = 1</t>
  </si>
  <si>
    <t>T1={{Q1}}
T2={{T1}}*{{Q2}}
T0=mat.gcd({{T1}},{{T2}})
T13={{T1}}/{{T0}}
T23={{T2}}/{{T0}}
A1= \\frac{{{T13}}}{{{T23}}} | El máximo común divisor de {{T1}} y {{T2}} es {{T0}}. Se divide numerador y denominador por {{T0}} y la fracción ireducible es &lt;span class=\"fr-math-v2 fr-draggable\" contenteditable=\"false\" data-original-math=\"\\(\\frac{{{T13}}}{{{T23}}}\\)\" draggable=\"true\"&gt;\\(\\frac{{{T13}}}{{{T23}}}\\)&lt;\/span&gt;.
T3={{Q3}}
T4={{T3}}*{{Q4}}
T5=mat.gcd({{T3}},{{T4}})
T31={{T3}}/{{T5}}
T41={{T4}}/{{T5}}
A2= \\frac{{{T31}}}{{{T41}}} | El máximo común divisor de {{T3}} y {{T4}} es {{T5}}. Se divide numerador y denominador por {{T5}} y la fracción ireducible es &lt;span class=\"fr-math-v2 fr-draggable\" contenteditable=\"false\" data-original-math=\"\\(\\frac{{{T31}}}{{{T41}}}\\)\" draggable=\"true\"&gt;\\(\\frac{{{T31}}}{{{T41}}}\\)&lt;\/span&gt;.</t>
  </si>
  <si>
    <t>Calcula el máximo común denominador del numerador y el denominador, y divide los dos por él.</t>
  </si>
  <si>
    <t>{"id":"M6-NyO-25a-A-2","stimulus":"&lt;p&gt;Maite tiene que hacer un trabajo de ciencias sobre los cinco reinos de los seres vivos. De momento,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posible.&lt;/p&gt;","template":"&lt;p&gt;Maite ha terminado {{response}} de la parte de los hongos y {{response}} de las plantas.&lt;/p&gt;","hint":"&lt;p&gt;Calcula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</si>
  <si>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Marta ha invitado a un vecino a cenar.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t>
  </si>
  <si>
    <t>El vecino ha comido {{A1}} de la lasaña y {{A2}} de la ensalada.</t>
  </si>
  <si>
    <t>Calcula el máximo común denominador del numerador y el denominador y divide los dos por él.</t>
  </si>
  <si>
    <t>{"id":"M6-NyO-25a-A-3","stimulus":"&lt;p&gt;Marta ha invitado a su vecino a cenar, quien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posible.&lt;/p&gt;","template":"&lt;p&gt;El vecino ha comido {{response}} de la lasaña y {{response}} de la ensalada.&lt;/p&gt;","hint":"&lt;p&gt;Calcula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</si>
  <si>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t>
  </si>
  <si>
    <t>Sara ha completado {{A1}} de la carrera y Alfonso, {{A2}}.</t>
  </si>
  <si>
    <t>{"id":"M6-NyO-25a-A-4","stimulus":"&lt;p&gt;Sandra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posible.&lt;/p&gt;","template":"&lt;p&gt;Sara ha completado {{response}} de la carrera y Alfonso, {{response}}.&lt;/p&gt;","hint":"&lt;p&gt;Calcula el máximo común denominador del numerador y el denominador, y divide ambos entre ese número.&lt;/p&gt;","feedback":"&lt;p&gt;Calcula el máximo común denominador del numerador y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t>
  </si>
  <si>
    <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t>
  </si>
  <si>
    <t>Manuel ha recorrido {{A1}} del trayecto.</t>
  </si>
  <si>
    <t>{"id":"M6-NyO-25a-A-5","stimulus":"&lt;p&gt;Manuel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posible.&lt;/p&gt;","template":"&lt;p&gt;Manuel ha recorrido {{response}} del trayecto.&lt;/p&gt;","hint":"&lt;p&gt;Calcula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t>
  </si>
  <si>
    <t>M6-NyO-26a</t>
  </si>
  <si>
    <t>Identifica fracciones impropias</t>
  </si>
  <si>
    <t>Clasifica estas fracciones.
Propia | Impropia
-----------------------
{{A1}}  |  {{A2}}</t>
  </si>
  <si>
    <t>Clasifica las fracciones en la siguiente tabla. Coloca en la primera fila la fracción con el denominador más bajo.
Propia  |  Impropia
-----------------------
2/5  |  8/6
5/7  |  11/9</t>
  </si>
  <si>
    <t>Tabla</t>
  </si>
  <si>
    <t>Q1= List = 6, 7, 8, 9, 10
Q2= List = 1, 2, 3, 4, 5
Q3= List = 1, 2, 3, 4, 5</t>
  </si>
  <si>
    <t>T1 = {{Q1}}-{{Q3}}
T2 = {{Q2}}+{{Q3}}
A1 = \\frac{{{T1}}}{{{Q1}}} | El numerador tiene que ser menor que el denominador para que sea una fracción propia.
A2 = \\frac{{{T2}}}{{{Q2}}} | El numerador tiene que ser mayor que el denominador para que sea una fracción impropia.</t>
  </si>
  <si>
    <t>Una fracción propia es aquella que tiene un numerador menor que el denominador.</t>
  </si>
  <si>
    <t>&lt;p&gt;Una &lt;b&gt;fracción propia&lt;/b&gt; es aquella que tiene un numerador menor que el denominador.&lt;/p&gt;&lt;p&gt;Una &lt;b&gt;fracción impropia&lt;/b&gt; es aquella que tiene un numerador mayor que el denominador.&lt;/p&gt;</t>
  </si>
  <si>
    <t>{"id":"M6-NyO-26a-I-1","stimulus":"&lt;p&gt;Clasifica estas fracciones.&lt;/p&gt;","template":"&lt;table style=\"width: 100%;\"&gt;&lt;tbody&gt;&lt;tr&gt;&lt;td style=\"width: 50.0%; text-align: center; border: none;\"&gt;Propia&lt;/td&gt;&lt;td style=\"width: 50.0%; text-align: center; border: none;\"&gt;Impropia&lt;/td&gt;&lt;/tr&gt;&lt;tr&gt;&lt;td style=\"width: 50.0%; text-align: center; border: none;\"&gt;{{response}}&lt;/td&gt;&lt;td style=\"width: 50.0%; text-align: center; border: none;\"&gt;{{response}}&lt;/td&gt;&lt;/tr&gt;&lt;/tbody&gt;&lt;/table&gt;","hint":"&lt;p&gt;Una fracción propia es aquella que tiene un numerador menor que el denominador.&lt;/p&gt;","feedback":"&lt;p&gt;Una &lt;b&gt;fracción propia&lt;/b&gt; es aquella que tiene un numerador menor que el denominador.&lt;/p&gt;&lt;p&gt;Una &lt;b&gt;fracción impropia&lt;/b&gt; es aquella que tiene un numerador mayor que el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draggable=\"true\"&gt;\\(\\frac{{{T1}}}{{{Q1}}}\\)&lt;/span&gt;","function":"","feedback":"El numerador tiene que ser menor que el denominador para que sea una fracción propia."},{"name":"A2","label":"&lt;span class=\"fr-math-v2 fr-draggable\" contenteditable=\"false\" data-original-math=\"\\(\\frac{{{T2}}}{{{Q2}}}\\)\" draggable=\"true\"&gt;\\(\\frac{{{T2}}}{{{Q2}}}\\)&lt;/span&gt;","function":"","feedback":"El numerador tiene que ser mayor que el denominador para que sea una fracción impropia."}],"uniques":true},"algorithm":{"name":"calculateOperation","template":"Cloze with drag &amp; drop","params":{"keyboard":"INTERMEDIATE"}}}</t>
  </si>
  <si>
    <t>Selecciona las fracciones impropias.</t>
  </si>
  <si>
    <t>Single choice
*: countCorrect= 2
*: countIncorrect= 1</t>
  </si>
  <si>
    <t>Q1 = List = 4, 5, 6
Q2 = List = 4, 5, 6
Q3 = List = 4, 5, 6
Q4 = List = 7, 8, 9
Q5 = List = 7, 8, 9
Q6 = List = 7, 8, 9
Q7 = List = 1, 2, 3
Q8 = List = 1, 2, 3, 4, 5, 6</t>
  </si>
  <si>
    <t>T1 = {{Q1}}+{{Q7}}
T2 = {{Q2}}-{{Q7}}
T3 = {{Q3}}-{{Q7}}
T4 = {{Q4}}-{{Q8}}
T5 = {{Q5}}+{{Q8}}
T6 = {{Q6}}+{{Q8}}
A1 = &lt;span class=\"fr-math-v2 fr-draggable\" contenteditable=\"false\" data-original-math=\"\\(\\frac{{{T1}}}{{{Q1}}}\\)\" draggable=\"true\"&gt;\\(\\frac{{{T1}}}{{{Q1}}}\\)&lt;\/span&gt;*
A2 = &lt;span class=\"fr-math-v2 fr-draggable\" contenteditable=\"false\" data-original-math=\"\\(\\frac{{{T2}}}{{{Q2}}}\\)\" draggable=\"true\"&gt;\\(\\frac{{{T2}}}{{{Q2}}}\\)&lt;\/span&gt; | El numerador es menor que el denominador, por lo que es una fracción propia.
A3 = &lt;span class=\"fr-math-v2 fr-draggable\" contenteditable=\"false\" data-original-math=\"\\(\\frac{{{T3}}}{{{Q3}}}\\)\" draggable=\"true\"&gt;\\(\\frac{{{T3}}}{{{Q3}}}\\)&lt;\/span&gt; | El numerador es menor que el denominador, por lo que es una fracción propia.
A4 = &lt;span class=\"fr-math-v2 fr-draggable\" contenteditable=\"false\" data-original-math=\"\\(\\frac{{{T4}}}{{{Q4}}}\\)\" draggable=\"true\"&gt;\\(\\frac{{{T4}}}{{{Q4}}}\\)&lt;\/span&gt; | El numerador es menor que el denominador, por lo que es una fracción propia.
A5 = &lt;span class=\"fr-math-v2 fr-draggable\" contenteditable=\"false\" data-original-math=\"\\(\\frac{{{T5}}}{{{Q5}}}\\)\" draggable=\"true\"&gt;\\(\\frac{{{T5}}}{{{Q5}}}\\)&lt;\/span&gt;* 
A6 = &lt;span class=\"fr-math-v2 fr-draggable\" contenteditable=\"false\" data-original-math=\"\\(\\frac{{{T6}}}{{{Q6}}}\\)\" draggable=\"true\"&gt;\\(\\frac{{{T6}}}{{{Q6}}}\\)&lt;\/span&gt;*</t>
  </si>
  <si>
    <t>&lt;p&gt;Una fracción impropia es la que tiene un numerador mayor que el denominador.&lt;/p&gt;</t>
  </si>
  <si>
    <t>{
    "id": "M6-NyO-26a-E-1",
    "stimulus": "&lt;p&gt;Selecciona las fracciones impropias.&lt;/p&gt;",
    "hint": "&lt;p&gt;Una fracción impropia es la que tiene un numerador mayor que el denominador.&lt;/p&gt;",
    "feedback": "&lt;p&gt;Una fracción impropia es la que tiene un numerador mayor que el denominador.&lt;/p&gt;",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"El numerador es menor que el denominador, por lo que es una fracción propia."
            },
            {
                "name": "A3",
                "label": "&lt;span class=\"fr-math-v2 fr-draggable\" contenteditable=\"false\" data-original-math=\"\\(\\frac{{{T3}}}{{{Q3}}}\\)\" draggable=\"true\"&gt;\\(\\frac{{{T3}}}{{{Q3}}}\\)&lt;/span&gt;",
                "incorrect": true,
                "feedback": "El numerador es menor que el denominador, por lo que es una fracción propia."
            },
            {
                "name": "A4",
                "label": "&lt;span class=\"fr-math-v2 fr-draggable\" contenteditable=\"false\" data-original-math=\"\\(\\frac{{{T4}}}{{{Q4}}}\\)\" draggable=\"true\"&gt;\\(\\frac{{{T4}}}{{{Q4}}}\\)&lt;/span&gt;",
                "incorrect": true,
                "feedback": "El numerador es menor que el denominador, por lo que es una fracción propia."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 false,
            "columns": 3
        }
    }
}</t>
  </si>
  <si>
    <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t>
  </si>
  <si>
    <t>&lt;p&gt;Ha sido {{group1}}* quien se ha comido una fracción impropia de tortilla.&lt;/p&gt;</t>
  </si>
  <si>
    <t>Aida se ha comido 9/6 de tortilla mientras que Ana se ha comido 4/6. ¿Quién de los dos se ha comido una fracción impropia de tortillas?
[Ana|Aida*] se ha comido una fracción impropia de tortillas.</t>
  </si>
  <si>
    <t>Drop down</t>
  </si>
  <si>
    <t>Q4=List=Lidia, Andreu, Pilar
Q5=List=Alberto, Alma, Jorge
Q1-Q2= Min = 1; Max = 4; Step = 1
Q3= Min = 5; Max = 9; Step = 1</t>
  </si>
  <si>
    <t>A1={{Q4}}*
A2={{Q5}}
T1={{Q3}}+{{Q1}}
T2={{Q3}}-{{Q1}}</t>
  </si>
  <si>
    <t>&lt;p&gt;Una fracción impropia es la que tiene un numerador mayor que el denominador.&lt;/p&gt;&lt;p&gt;{{T1}} &gt; {{Q3}}&lt;/p&gt;</t>
  </si>
  <si>
    <t>{
    "id": "M6-NyO-26a-A-1",
    "stimulus": "&lt;p&gt;{{Q4}}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tortilla?&lt;/p&gt;",
    "template": "&lt;p&gt;Ha sido {{response}} quien se ha comido una fracción impropia de tortilla.&lt;/p&gt;",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"Lidia",
                    "Andreu",
                    "Pilar"
                ]
            },
            {
                "name": "Q5",
                "label": null,
                "list": [
                    "Alberto",
                    "Alma",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</si>
  <si>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t>
  </si>
  <si>
    <t>&lt;p&gt;Ha sido {{group1}} quien ha leído una fracción impropia de cómics.&lt;/p&gt;</t>
  </si>
  <si>
    <t>Andreu ha leído 7/8 de cómics mientras que Alberto ha leído 11/8. ¿Quién ha leído una fracción impropia de cómics?
[Andreu |Alberto*] ha leído una fracción impropia de cómics.</t>
  </si>
  <si>
    <t xml:space="preserve">
Q4=List=Camilo, Javi, Isa, Aída
Q5=List=Fran, Erica, Pablo, Ana, Borja
Q1-Q2= Min = 1; Max = 4; Step = 1
Q3= Min = 5; Max = 9; Step = 1</t>
  </si>
  <si>
    <t>{
    "id": "M6-NyO-26a-A-2",
    "stimulus": "&lt;p&gt;{{Q4}}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
    "template": "&lt;p&gt;Ha sido {{response}} quien ha leído una fracción impropia de cómics.&lt;/p&gt;",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"Camilo",
                    "Javi",
                    "Isa",
                    "Aída"
                ]
            },
            {
                "name": "Q5",
                "label": null,
                "list": [
                    "Fran",
                    "Erica",
                    "Pablo",
                    "Ana",
                    "Borja"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</si>
  <si>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t>
  </si>
  <si>
    <t>&lt;p&gt;Ha sido {{group1}} quien ha comprado una fracción impropia de tarta.&lt;/p&gt;</t>
  </si>
  <si>
    <t>Jesús ha ido a una pastelería y ha comprado 9/8 de tarta de manzana mientras que Agustín ha comprado 6/8 de tarta de limón. ¿Quién ha comprado una fracción impropia de tarta?.
[Jesús*|Agustín] ha comprado una fracción impropia de tarta.</t>
  </si>
  <si>
    <t>Q4=List=Jesús, Lorena, Álvaro
Q5=List=Agustín, Alejandro, Paula
Q1-Q2= Min = 1; Max = 4; Step = 1
Q3= Min = 5; Max = 9; Step = 1</t>
  </si>
  <si>
    <t>{
    "id": "M6-NyO-26a-A-3",
    "stimulus": "&lt;p&gt;{{Q4}}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
    "template": "&lt;p&gt;Ha sido {{response}} quien ha comprado una fracción impropia de tarta.&lt;/p&gt;",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"Jesús",
                    " Lorena",
                    "Álvaro"
                ]
            },
            {
                "name": "Q5",
                "label": null,
                "list": [
                    "Agustín",
                    " Alejandro",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t>
  </si>
  <si>
    <t>M6-NyO-26b</t>
  </si>
  <si>
    <t>Representa gráficamente fracciones impropias</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</si>
  <si>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t>
  </si>
  <si>
    <t>Single choice</t>
  </si>
  <si>
    <t>Q1 = min = 1; max = 5; step = 1
Q2 = min = 1; max = 5; step = 1
Q3 = min = 1; max = 5; step = 1
Q4 = min = 1; max = 5; step = 1</t>
  </si>
  <si>
    <t>T1 = {{Q1}}+{{Q2}}
T2 = {{Q1}}+{{Q1}}+{{Q2}}
T3 = {{Q1}}+{{Q2}}+{{Q3}}
T4 = {{Q1}}+{{Q4}}</t>
  </si>
  <si>
    <t>&lt;p&gt;Observa en cuántas partes se divide cada figura. ¿Cuántas están coloreadas?&lt;/p&gt;</t>
  </si>
  <si>
    <t>&lt;p&gt;Para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t>
  </si>
  <si>
    <t>{
    "id": "M6-NyO-26b-I-1",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</si>
  <si>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t>
  </si>
  <si>
    <t>T1 = {{Q1}}+{{Q2}}
T2 = {{Q1}}+2*({{Q1}}+{{Q2}})
T3 = {{Q1}}+{{Q2}}+{{Q3}}
T4 = {{Q1}}+{{Q4}}</t>
  </si>
  <si>
    <t>{
    "id": "M6-NyO-26b-I-2",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</si>
  <si>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t>
  </si>
  <si>
    <t>{
    "id": "M6-NyO-26b-I-3",
    "stimulus": "&lt;p&gt;¿Qué fracción representan estas figuras?&lt;/p&gt;&lt;div style=\"display:flex; justify-content:space-evenly;\"&gt;&lt;div  style=\"transform: scale(0.75);\" class=\"fr-fractional-shape\" data-fraction={\"type\":\"RECTANGLE\",\"divisions\":{{T1}},\"fill\":{{T1}}}&gt;&lt;/div&gt;&lt;div  style=\"transform: scale(0.75);\" class=\"fr-fractional-shape\" data-fraction={\"type\":\"RECTANGLE\",\"divisions\":{{T1}},\"fill\":{{Q1}}}&gt;&lt;/div&gt;&lt;/div&gt;",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"{{Q1}}+{{Q1}}+{{Q2}}",
                "temp": true
            },
            {
                "name": "T3",
                "label": "",
                "function": "{{Q1}}+{{Q1}}+{{Q3}}",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</si>
  <si>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t>
  </si>
  <si>
    <t>{
    "id": "M6-NyO-26b-I-4",
    "stimulus": "&lt;p&gt;¿Qué fracción representan estas figuras?&lt;/p&gt;&lt;div style=\"display:flex; justify-content:space-evenly;\"&gt;&lt;div  style=\"transform: scale(0.75);\" class=\"fr-fractional-shape\" data-fraction={\"type\":\"CIRCLE\",\"divisions\":{{T1}},\"fill\":{{T1}}}&gt;&lt;/div&gt;&lt;div  style=\"transform: scale(0.75);\" class=\"fr-fractional-shape\" data-fraction={\"type\":\"CIRCLE\",\"divisions\":{{T1}},\"fill\":{{T1}}}&gt;&lt;/div&gt;&lt;div  style=\"transform: scale(0.75);\" class=\"fr-fractional-shape\" data-fraction={\"type\":\"CIRCLE\",\"divisions\":{{T1}},\"fill\":{{Q1}}}&gt;&lt;/div&gt;&lt;/div&gt;",
    "hint": "&lt;p&gt;Observa en cuántas partes se divide cada figura. ¿Cuántas están coloreadas?&lt;/p&gt;",
    "feedback": "&lt;p&gt;Para escribir la fracción de este tipo de dibujos, hay que observar en cuántas partes se divide cada figura y cuántas de estas se han coloreado.&lt;/p&gt;&lt;p&gt;En este caso, cada figura se divide en {{T1}} partes y se han coloreado {{T2}}.&lt;/p&gt;&lt;p&gt;Por eso la fracción es &lt;span class=\"fr-math-v2 fr-draggable\" contenteditable=\"false\" data-original-math=\"\\(\\frac{{{T2}}}{{{T1}}}\\)\" draggable=\"true\"&gt;\\(\\frac{{{T2}}}{{{T1}}}\\)&lt;/span&gt;.&lt;/p&gt;",
    "seed": {
        "parameters": [
            {
                "name": "Q1",
                "label": "",
                "min": 1,
                "max": 5,
                "step": 1
            },
            {
                "name": "Q2",
                "label": "",
                "min": 1,
                "max": 5,
                "step": 1
            },
            {
                "name": "Q3",
                "label": "",
                "min": 1,
                "max": 5,
                "step": 1
            },
            {
                "name": "Q4",
                "label": "",
                "min": 1,
                "max": 5,
                "step": 1
            }
        ],
        "calculated": [
            {
                "name": "T1",
                "label": "",
                "function": "{{Q1}}+{{Q2}}",
                "temp": true
            },
            {
                "name": "T2",
                "label": "",
                "function": "{{Q1}}+2*({{Q1}}+{{Q2}})",
                "temp": true
            },
            {
                "name": "T3",
                "label": "",
                "function": "{{Q1}}+2*({{Q1}}+{{Q3}})",
                "temp": true
            },
            {
                "name": "T4",
                "label": "",
                "function": "{{Q1}}+{{Q4}}",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data-original-math=\"\\(\\frac{{{T2}}}{{{T4}}}\\)\" draggable=\"true\"&gt;\\(\\frac{{{T2}}}{{{T4}}}\\)&lt;/span&gt;",
                "function": "",
                "incorrect": true
            }
        ],
        "uniques": true
    },
    "algorithm": {
        "name": "trueFalse",
        "template": "Multiple choice – standard",
        "params": {
            "countCorrect": 1,
            "countIncorrect": 2,
            "showCheckIcon": false,
            "columns": 3
        }
    }
}</t>
  </si>
  <si>
    <t>M6-NyO-27a</t>
  </si>
  <si>
    <t>Reduce 2 o más fracciones a común denominador (mediante mínimo común múltiplo)</t>
  </si>
  <si>
    <t>&lt;p&gt;¿Cuales de estas fracciones son la reducción a común denominador de estas dos? Utiliza el mínimo común múltiplo.&lt;/p&gt;&lt;p&gt;&lt;span class=\"fr-math-v2 fr-draggable\" contenteditable=\"false\" data-original-math=\"\\(\\frac{{{Q1}}}{{{T1}}}\\)\" draggable=\"true\"&gt;\\(\\frac{{{Q1}}}{{{T1}}}\\)&lt;\/span&gt; y &lt;span class=\"fr-math-v2 fr-draggable\" contenteditable=\"false\" data-original-math=\"\\(\\frac{{{Q3}}}{{{T2}}}\\)\" draggable=\"true\"&gt;\\(\\frac{{{Q3}}}{{{T2}}}\\)&lt;\/span&gt;&lt;/p&gt;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
&lt;span class=\"fr-math-v2 fr-draggable\" contenteditable=\"false\" data-original-math=\"\\(\\frac{{{Q1}}}{{{T1}}}\\)\" draggable=\"true\"&gt;\\(\\frac{{{Q1}}}{{{T1}}}\\)&lt;\/span&gt;
 y &lt;span class=\"fr-math-v2 fr-draggable\" contenteditable=\"false\" data-original-math=\"\\(\\frac{{{Q3}}}{{{T2}}}\\)\" draggable=\"true\"&gt;\\(\\frac{{{Q3}}}{{{T2}}}\\)&lt;\/span&gt;</t>
  </si>
  <si>
    <t>{
    "id": "M6-NyO-27a-I-1",
    "stimulus": "&lt;p&gt;¿Cuales de estas fracciones son la reducción a común denominador de estas dos? Utiliza el mínimo común múltiplo.&lt;/p&gt;&lt;p style=\"text-align: center;\"&gt;&lt;span class=\"fr-math-v2 fr-draggable\" contenteditable=\"false\" data-original-math=\"\\(\\frac{{{Q1}}}{{{T1}}}\\)\" draggable=\"true\"&gt;\\(\\frac{{{Q1}}}{{{T1}}}\\)&lt;/span&gt; y &lt;span class=\"fr-math-v2 fr-draggable\" contenteditable=\"false\" data-original-math=\"\\(\\frac{{{Q2}}}{{{T2}}}\\)\" draggable=\"true\"&gt;\\(\\frac{{{Q2}}}{{{T2}}}\\)&lt;/span&gt;&lt;/p&gt;",
    "hint": "&lt;p&gt;El mínimo común múltiplo de {{T1}} y {{T2}} es {{T3}}.&lt;/p&gt;",
    "feedback": "&lt;p&gt;El mínimo común múltiplo de {{T1}} y {{T2}} es {{T3}}.&lt;/p&gt;&lt;p&gt;Por eso, las fracciones equivalentes son:&lt;/p&gt;&lt;p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y &lt;span class=\"fr-math-v2 fr-draggable\" contenteditable=\"false\" data-original-math=\"\\(\\frac{{{T5}}}{{{T3}}}\\)\" draggable=\"true\"&gt;\\(\\frac{{{T5}}}{{{T3}}}\\)&lt;/span&gt;",
                "function": ""
            },
            {
                "name": "A2",
                "label": "&lt;span class=\"fr-math-v2 fr-draggable\" contenteditable=\"false\" data-original-math=\"\\(\\frac{{{Q1}}}{{{T3}}}\\)\" draggable=\"true\"&gt;\\(\\frac{{{Q1}}}{{{T3}}}\\)&lt;/span&gt; y &lt;span class=\"fr-math-v2 fr-draggable\" contenteditable=\"false\" data-original-math=\"\\(\\frac{{{Q2}}}{{{T3}}}\\)\" draggable=\"true\"&gt;\\(\\frac{{{Q2}}}{{{T3}}}\\)&lt;/span&gt;",
                "function": "",
                "incorrect": true
            },
            {
                "name": "A3",
                "label": "&lt;span class=\"fr-math-v2 fr-draggable\" contenteditable=\"false\" data-original-math=\"\\(\\frac{{{T6}}}{{{T3}}}\\)\" draggable=\"true\"&gt;\\(\\frac{{{T6}}}{{{T3}}}\\)&lt;/span&gt; y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t>
  </si>
  <si>
    <t>&lt;p&gt;Halla dos fracciones equivalentes a estas que tengan el mismo denominador. Utiliza el método del mínimo común múltiplo.&lt;/p&gt;p&gt;&lt;span class="fr-math-v2 fr-draggable" contenteditable="false" data-original-math="\(\frac{{{Q1}}}{{{Q2}}}\)" draggable="true"&gt;\(\frac{{{Q1}}}{{{Q2}}}\)&lt;/span&gt; y &lt;span class="fr-math-v2 fr-draggable" contenteditable="false" data-original-math="\(\frac{{{Q3}}}{{{Q4}}}\)" draggable="true"&gt;\(\frac{{{Q3}}}{{{Q4}}}\)&lt;/span&gt;.&lt;/p&gt;</t>
  </si>
  <si>
    <t>&lt;p&gt;&lt;span class="fr-math-v2 fr-draggable" contenteditable="false" data-original-math="\(\frac{{{Q1}}}{{{Q2}}}\)" draggable="true"&gt;\(\frac{{{Q1}}}{{{Q2}}}\)&lt;/span&gt; = {{A1}}&lt;/p&gt;&lt;p&gt;&lt;span class="fr-math-v2 fr-draggable" contenteditable="false" data-original-math="\(\frac{{{Q3}}}{{{Q4}}}\)" draggable="true"&gt;\(\frac{{{Q3}}}{{{Q4}}}\)&lt;/span&gt; = {{A2}}&lt;/p&gt;</t>
  </si>
  <si>
    <t>Q1=Min= 1; Max=8; Step = 1
Q2=Min= 9; Max= 15; Step = 1
Q3=Min= 1; Max= 8; Step = 1
Q4=Min= 9; Max= 15; Step = 1</t>
  </si>
  <si>
    <t>T2=math.lcm({{Q2}},{{Q4}})
T22={{T2}}/{{Q2}}
T24={{T2}}/{{Q4}}
T1={{Q1}}*{{T22}}
T3={{Q3}}*{{{T24}}
A1=\frac{{{T1}}}{{{T2}}}
A2=\frac{{{T3}}}{{{T2}}}</t>
  </si>
  <si>
    <t>¿Qué hay que calcular?
Las fracciones equivalentes.*
La mayor de las tres fracciones.
La menor de las tres fracciones.</t>
  </si>
  <si>
    <t>Para calcular las fracciones equivalentes con el método del mínimo común múltiplo, empieza calculando el de los denominadores.
El m.c.m. de {{Q2}}, {{Q4}} y {{Q6}} es {{A3}}.
#Cloze math#
A3 = math.lcm({{Q2}}, {{Q4}})</t>
  </si>
  <si>
    <t>Por tanto, ¿cuáles serán las dos fracciones equivalentes si su denominador vale {{T2}}?
{{Q1}}/{{Q2}}} = {{A1}}
{{Q3}}/{{Q4}}} = {{A2}}
#Cloze Math#
T2=math.lcm({{Q2}},{{Q4}})
T1={{Q1}}*{{T2}}/{{Q2}}
T3={{Q3}}*{{T2}}/{{Q4}}
A1=\frac{{{T1}}}{{{T2}}}
A2=\frac{{{T3}}}{{{T2}}}</t>
  </si>
  <si>
    <t>{
    "id": "M6-NyO-27a-E-1",
    "seed": {
        "parameters": [
            {
                "name": "Q1",
                "label": null,
                "min": 1,
                "max": 8,
                "step": 1
            },
            {
                "name": "Q2",
                "label": null,
                "min": 9,
                "max": 15,
                "step": 1
            },
            {
                "name": "Q3",
                "label": null,
                "min": 1,
                "max": 8,
                "step": 1
            },
            {
                "name": "Q4",
                "label": null,
                "min": 9,
                "max": 15,
                "step": 1
            }
        ],
        "uniques": true
    },
    "scaffolding": [
        {
            "id": "step-0",
            "stimulus": "&lt;p&gt;Halla dos fracciones equivalentes a estas que tengan el mismo denominador. Utiliza el método del mínimo común múltiplo.&lt;/p&gt;",
            "template": "&lt;p style=\"text-align:center;\"&gt;&lt;span class=\"fr-math-v2 fr-draggable\" contenteditable=\"false\" data-original-math=\"\\(\\frac{{{Q1}}}{{{Q2}}}\\)\" draggable=\"true\"&gt;\\(\\frac{{{Q1}}}{{{Q2}}}\\)&lt;/span&gt; y &lt;span class=\"fr-math-v2 fr-draggable\" contenteditable=\"false\" data-original-math=\"\\(\\frac{{{Q3}}}{{{Q4}}}\\)\" draggable=\"true\"&gt;\\(\\frac{{{Q3}}}{{{Q4}}}\\)&lt;/span&gt; = {{response}} y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"&lt;p&gt;¿Qué hay que calcular?&lt;/p&gt;",
            "seed": {
                "calculated": [
                    {
                        "name": "2-A1",
                        "label": "Las fracciones equivalentes."
                    },
                    {
                        "name": "2-A2",
                        "label": "La mayor de las dos fracciones.",
                        "incorrect": true
                    },
                    {
                        "name": "2-A3",
                        "label": "La menor de las dos fracciones.",
                        "incorrect": true
                    }
                ]
            },
            "algorithm": {
                "name": "trueFalse",
                "template": "Multiple choice – standard"
            }
        },
        {
            "id": "step-2",
            "stimulus": "&lt;p&gt;Para calcular las fracciones equivalentes con el método del mínimo común múltiplo, empieza calculando el de los denominadores.&lt;/p&gt;",
            "template": "&lt;p&gt;El m.c.m. de {{Q2}} y {{Q4}} es {{response}}.&lt;/p&gt;",
            "seed": {
                "calculated": [
                    {
                        "name": "A3",
                        "label": "{{function}}",
                        "function": " math.lcm({{Q2}}, {{Q4}})"
                    }
                ]
            },
            "algorithm": {
                "name": "calculateOperation",
                "params": {
                    "method": "equivLiteral",
                    "keyboard": "NUMERICAL"
                }
            }
        },
        {
            "id": "step-3",
            "stimulus": "&lt;p&gt;Por tanto, ¿cuáles son las dos fracciones equivalentes si su denominador vale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t>
  </si>
  <si>
    <t>&lt;p&gt;Ordena de mayor a menor las siguientes fracciones con la ayuda del método del mínimo común múltiplo.&lt;/p&gt;
&lt;p&gt;Ordene as seguintes frações da maior para a menor usando o método do mínimo múltiplo comum.&lt;/p&gt;</t>
  </si>
  <si>
    <t>Order list</t>
  </si>
  <si>
    <t>Q1=Min= 1; Max= 8; Step = 1
Q2=Min= 9; Max= 15; Step = 1
Q3=Min= 1; Max= 8; Step = 1
Q4=Min= 9; Max= 15; Step = 1
Q5=Min= 1; Max= 8; Step = 1
Q6=Min=9; Max= 15; Step = 1</t>
  </si>
  <si>
    <t>A1=&lt;span class="fr-math-v2 fr-draggable" contenteditable="false" data-original-math="\(\frac{{{Q1}}}{{{Q2}}}\)" draggable="true"&gt;\(\frac{{{Q1}}}{{{Q2}}}\)&lt;/span&gt;#{{Q1}}/{{Q2}}
A2=&lt;span class="fr-math-v2 fr-draggable" contenteditable="false" data-original-math="\(\frac{{{Q3}}}{{{Q4}}}\)" draggable="true"&gt;\(\frac{{{Q3}}}{{{Q4}}}\)&lt;/span&gt;#{{Q3}}/{{Q4}}
A3=&lt;span class="fr-math-v2 fr-draggable" contenteditable="false" data-original-math="\(\frac{{{Q5}}}{{{Q6}}}\)" draggable="true"&gt;\(\frac{{{Q5}}}{{{Q6}}}\)&lt;/span&gt;#{{Q5}}/{{Q6}}</t>
  </si>
  <si>
    <t>¿Qué pide el ejercicio?
O que pede o exercício?
Ordenar las tres fracciones de menor a mayor.
Ordenar las tres fracciones de mayor a menor.*
Calcular las fracciones equivalentes.
Ordenar as três frações da menor para a maior.
Ordenar as três frações da maior para a menor.*
Calcular as frações equivalentes.</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</si>
  <si>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math.lcm({{Q2}}, {{Q4}}, {{Q6}})</t>
  </si>
  <si>
    <t>Entonces, ¿cuáles serán las tres fracciones equivalentes si su denominador vale {{T246}}?
Então, quais são as três frações equivalentes com denominador igual a {{T246}}?
{{Q1}}/{{Q2}}} = ({{Q1}}×{{T2}})/({{Q2}}×{{T2}}) = {{A3}}
{{Q3}}/{{Q4}}} = ({{Q3}}×{{T4}})/({{Q4}}×{{T4}}) = {{A4}}
{{Q5}}/{{Q6}}} = ({{Q5}}×{{T6}})/({{Q6}}×{{T6}}) = {{A5}}
#Cloze Math#
T246 = math.lcm({{Q2}}, {{Q4}}, {{Q6}})
T2={{T246}}/{{Q2}}
T4={{T246}}/{{Q4}}
T6={{T246}}/{{Q6}}
T1={{Q1}}*{{T2}}
T3={{Q3}}*{{T4}}
T5={{Q5}}*{{T6}}
A3 = {{T1}}/{{T246}}
A4 = {{T3}}/{{T246}}
A5 = {{T5}}/{{T246}}</t>
  </si>
  <si>
    <t>Por tanto, ¿cómo se ordenan las fracciones de mayor a menor?
Então, como ficam as frações ordenadas da maior para a menor?
{{T1}}/{{T246}}
{{T3}}/{{T246}}
{{T5}}/{{T246}}
#Order List#
T246=math.lcm({{Q2}},{{Q4}},{{Q6}})
T2={{T246}}/{{Q2}}
T4={{T246}}/{{Q4}}
T6={{T246}}/{{Q6}}
T1={{Q1}}*{{T2}}
T3={{Q3}}*{{T4}}
T5={{Q5}}*{{T6}}</t>
  </si>
  <si>
    <t>{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"&lt;p&gt;Arrastra y ordena de mayor a menor las siguientes fracciones con la ayuda del método del mínimo común múltiplo. Colócalas de arriba a abajo.&lt;/p&gt;",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"&lt;p&gt;¿Qué pide la actividad?&lt;/p&gt;",
            "seed": {
                "calculated": [
                    {
                        "name": "1-A1",
                        "label": "&lt;p&gt;Ordenar las tres fracciones de menor a mayor.&lt;/p&gt;",
                        "incorrect": true
                    },
                    {
                        "name": "1-A2",
                        "label": "&lt;p&gt;Ordenar las tres fracciones de mayor a menor.&lt;/p&gt;"
                    },
                    {
                        "name": "1-A3",
                        "label": "&lt;p&gt;Calcular 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{{Q4}} y {{Q6}} es {{response}}.&lt;/p&gt;",
            "seed": {
                "calculated": [
                    {
                        "name": "A2",
                        "label": "{{function}}",
                        "function": " math.lcm({{Q2}}, {{Q4}}, {{Q6}})"
                    }
                ]
            },
            "algorithm": {
                "name": "calculateOperation",
                "params": {
                    "method": "equivLiteral",
                    "keyboard": "NUMERICAL"
                }
            }
        },
        {
            "id": "step-3",
            "stimulus": "&lt;p&gt;Entonces, ¿cuáles serán las tres fracciones equivalentes si su denominador vale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"step-4",
            "stimulus": "&lt;p&gt;Por tanto, ¿cómo se ordenan las fracciones de mayor a menor? Colócalas de arriba a abajo.&lt;/p&gt;",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t>
  </si>
  <si>
    <t>&lt;p&gt;En una tarea del colegio, Marta ha avanzado &lt;span class="fr-math-v2 fr-draggable" contenteditable="false" data-original-math="\(\frac{{{Q1}}}{{{Q2}}}\)" draggable="true"&gt;\(\frac{{{Q1}}}{{{Q2}}}\)&lt;/span&gt;. Por su parte, Juan ha completado &lt;span class="fr-math-v2 fr-draggable" contenteditable="false" data-original-math="\(\frac{{{Q3}}}{{{Q4}}}\)" draggable="true"&gt;\(\frac{{{Q3}}}{{{Q4}}}\)&lt;/span&gt; de la tarea, mientras que Daniel ha acabado &lt;span class="fr-math-v2 fr-draggable" contenteditable="false" data-original-math="\(\frac{{{Q5}}}{{{Q6}}}\)" draggable="true"&gt;\(\frac{{{Q5}}}{{{Q6}}}\)&lt;/span&gt;. ¿Cuánta tarea ha completado la persona que más ha avanzado? Escribe el resultado que se obtiene al comparar fracciones con el método del mínimo común múltiplo.&lt;/p&gt;
&lt;p&gt;Em um trabalho escolar, Marta conseguiu fazer &lt;span class="fr-math-v2 fr-draggable" contenteditable="false" data-original-math="\(\frac{{{Q1}}}{{{Q2}}}\)" draggable="true"&gt;\(\frac{{{Q1}}}{{{Q2}}}\)&lt;/span&gt; da tarefa proposta. Por sua parte, João fez &lt;span class="fr-math-v2 fr-draggable" contenteditable="false" data-original-math="\(\frac{{{Q3}}}{{{Q4}}}\)" draggable="true"&gt;\(\frac{{{Q3}}}{{{Q4}}}\)&lt;/span&gt;, enquanto Daniel fez &lt;span class="fr-math-v2 fr-draggable" contenteditable="false" data-original-math="\(\frac{{{Q5}}}{{{Q6}}}\)" draggable="true"&gt;\(\frac{{{Q5}}}{{{Q6}}}\)&lt;/span&gt;. Considerando aquele que fez mais da tarefa, qual fração foi feita? Escreva o resultado obtido comparando as frações com o método do mínimo múltiplo comum.&lt;/p&gt;</t>
  </si>
  <si>
    <t>&lt;p&gt;La persona que más ha avanzado lleva completados {{A1}} de la tarea.&lt;/p&gt;
&lt;p&gt;A pessoa que fez mais progresso completou {{A1}} da tarefa.&lt;/p&gt;</t>
  </si>
  <si>
    <t>Q1=Min= 2; Max= 8; Step =2
Q2=Min= 9; Max=15; Step = 2
Q3=Min= 1; Max= 7; Step = 2
Q4=Min= 8; Max= 12; Step = 2
Q5=Min= 1; Max=5; Step = 2
Q6=Min= 7; Max= 11; Step = 2</t>
  </si>
  <si>
    <t>T246=math.lcm({{Q2}},{{Q4}},{{Q6}})
T2={{T246}}/{{Q2}}
T4={{T246}}/{{Q4}}
T6={{T246}}/{{Q6}}
T1={{Q1}}*{{T2}}
T3={{Q3}}*{{T4}}
T5={{Q5}}*{{T6}}
A1=\frac{{{T11}}}{{{T246}}}
T11=math.max({{T1}},{{T3}},{{T5}})</t>
  </si>
  <si>
    <t>¿Qué hay que calcular?
O que precisa ser calculado?
La mayor de las tres fracciones.*
La menor de las tres fracciones.
Las fracciones equivalentes.
A maior das três frações.*
A menor das três frações.
As frações equivalentes.</t>
  </si>
  <si>
    <t>Por tanto, ¿cuál es la mayor fracción de las tres?
Então, qual é a maior fração entre as três?
{{T11}}/{{T246}}*
{{T12}}/{{T246}}
{{T13}}/{{T246}}
#Single choice#
T246=math.lcm({{Q2}},{{Q4}},{{Q6}})
T2={{T246}}/{{Q2}}
T4={{T246}}/{{Q4}}
T6={{T246}}/{{Q6}}
T1={{Q1}}*{{T2}}
T3={{Q3}}*{{T4}}
T5={{Q5}}*{{T6}}
T11=math.max({{T1}},{{T3}},{{T5}})
T12={{T1}}+{{T3}}+{{T5}}-math.max({{T1}},{{T3}},{{T5}})-math.min({{T1}},{{T3}},{{T5}})
T13=math.min({{T1}},{{T3}},{{T5}})</t>
  </si>
  <si>
    <t>{
    "id": "M6-NyO-27a-A-1",
    "seed": {
        "parameters": [
            {
                "name": "Q1",
                "label": null,
                "list": [
                    2,
                    4,
                    6
                ]
            },
            {
                "name": "Q2",
                "label": null,
                "list": [
                    9,
                    10,
                    11
                ]
            },
            {
                "name": "Q3",
                "label": null,
                "list": [
                    1,
                    3,
                    5
                ]
            },
            {
                "name": "Q4",
                "label": null,
                "list": [
                    6,
                    8,
                    10
                ]
            }
        ],
        "uniques": true
    },
    "scaffolding": [
        {
            "id": "step-0",
            "stimulus": "&lt;p&gt;En una tarea del colegio, Marta ha avanzado &lt;span class=\"fr-math-v2 fr-draggable\" contenteditable=\"false\" data-original-math=\"\\(\\frac{{{Q1}}}{{{Q2}}}\\)\" draggable=\"true\"&gt;\\(\\frac{{{Q1}}}{{{Q2}}}\\)&lt;/span&gt; y Juan ha completado &lt;span class=\"fr-math-v2 fr-draggable\" contenteditable=\"false\" data-original-math=\"\\(\\frac{{{Q3}}}{{{Q4}}}\\)\" draggable=\"true\"&gt;\\(\\frac{{{Q3}}}{{{Q4}}}\\)&lt;/span&gt; de la tarea. ¿Cuánta tarea ha completado la persona que más ha avanzado? Escribe el resultado que se obtiene al comparar fracciones con el método del mínimo común múltiplo.&lt;/p&gt;",
            "template": "&lt;p&gt;La persona que más ha avanzado lleva completados {{response}} de la tarea.&lt;/p&gt;",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 {{Q4}})"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"&lt;p&gt;Por tanto, ¿cuál es la mayor fracción?&lt;/p&gt;",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t>
  </si>
  <si>
    <t>&lt;p&gt;Marina quiere cambiar el cuarto de baño de su casa por uno más moderno. Cambiar las tuberías cuesta &lt;span class="fr-math-v2 fr-draggable" contenteditable="false" data-original-math="\(\frac{{{Q1}}}{{{Q2}}}\)" draggable="true"&gt;\(\frac{{{Q1}}}{{{Q2}}}\)&lt;/span&gt; de su presupuesto; instalar los muebles, &lt;span class="fr-math-v2 fr-draggable" contenteditable="false" data-original-math="\(\frac{{{Q3}}}{{{Q4}}}\)" draggable="true"&gt;\(\frac{{{Q3}}}{{{Q4}}}\)&lt;/span&gt;, y colocar una puerta corredera, &lt;span class="fr-math-v2 fr-draggable" contenteditable="false" data-original-math="\(\frac{{{Q5}}}{{{Q6}}}\)" draggable="true"&gt;\(\frac{{{Q5}}}{{{Q6}}}\)&lt;/span&gt;. ¿Qué fracción del presupuesto ha sido la más cara? Escribe el resultado que se obtiene al comparar fracciones con el método del mínimo común múltiplo.&lt;/p&gt;
&lt;p&gt;Marina quer reformar o banheiro da casa dela por um mais moderno. O custo dos canos será de &lt;span class="fr-math-v2 fr-draggable" contenteditable="false" data-original-math="\(\frac{{{Q1}}}{{{Q2}}}\)" draggable="true"&gt;\(\frac{{{Q1}}}{{{Q2}}}\)&lt;/span&gt; do orçamento; instalar os móveis, &lt;span class="fr-math-v2 fr-draggable" contenteditable="false" data-original-math="\(\frac{{{Q3}}}{{{Q4}}}\)" draggable="true"&gt;\(\frac{{{Q3}}}{{{Q4}}}\)&lt;/span&gt;, e colocar uma porta de correr, &lt;span class="fr-math-v2 fr-draggable" contenteditable="false" data-original-math="\(\frac{{{Q5}}}{{{Q6}}}\)" draggable="true"&gt;\(\frac{{{Q5}}}{{{Q6}}}\)&lt;/span&gt;. Que fração do orçamento foi a mais cara? Escreva o resultado obtido comparando as frações com o método do mínimo múltiplo comum.&lt;/p&gt;</t>
  </si>
  <si>
    <t>&lt;p&gt;La modificación más cara supone {{A1}} del presupuesto.&lt;/p&gt;
&lt;p&gt;A modificação mais cara custou {{A1}} do orçamento&lt;/p&gt;</t>
  </si>
  <si>
    <t>Q1=Min= 1; Max= 9; Step = 1
Q2=Min= 2; Max= 11; Step = 1
Q3=Min= 1; Max= 9; Step = 1
Q4=Min= 2; Max= 11; Step = 1
Q5=Min= 1; Max= 9; Step = 1
Q6=Min= 2; Max= 11; Step = 1</t>
  </si>
  <si>
    <t>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t>
  </si>
  <si>
    <t>{
    "id": "M6-NyO-27a-A-2",
    "seed": {
        "parameters": [
            {
                "name": "Q1",
                "label": null,
                "list": [
                    1,
                    2,
                    3,
                    5
                ]
            },
            {
                "name": "Q2",
                "label": null,
                "list": [
                    10,
                    11,
                    13
                ]
            },
            {
                "name": "Q3",
                "label": null,
                "list": [
                    1,
                    2,
                    3,
                    5
                ]
            },
            {
                "name": "Q4",
                "label": null,
                "list": [
                    10,
                    11,
                    13
                ]
            }
        ],
        "uniques": true
    },
    "scaffolding": [
        {
            "id": "step-0",
            "stimulus": "&lt;p&gt;Marina quiere cambiar el cuarto de baño de su casa por uno más moderno, pero no le va a salir barato. Cambiar las tuberías cuesta &lt;span class=\"fr-math-v2 fr-draggable\" contenteditable=\"false\" data-original-math=\"\\(\\frac{{{Q1}}}{{{Q2}}}\\)\" draggable=\"true\"&gt;\\(\\frac{{{Q1}}}{{{Q2}}}\\)&lt;/span&gt; del presupuesto e instalar los muebles, &lt;span class=\"fr-math-v2 fr-draggable\" contenteditable=\"false\" data-original-math=\"\\(\\frac{{{Q3}}}{{{Q4}}}\\)\" draggable=\"true\"&gt;\\(\\frac{{{Q3}}}{{{Q4}}}\\)&lt;/span&gt;. ¿Qué fracción del presupuesto ha sido la más cara? Escribe el resultado que se obtiene al comparar fracciones con el método del mínimo común múltiplo.&lt;/p&gt;",
            "template": "&lt;p&gt;La modificación más cara cuesta {{response}} del presupuesto.&lt;/p&gt;",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
                    "showCheckIcon": false,
                    "columns": 2
                }
            }
        }
    ]
}</t>
  </si>
  <si>
    <t>&lt;p&gt;Tres barcos han salido de Venecia al mismo tiempo. Una horas después, el primero ha navegado &lt;span class="fr-math-v2 fr-draggable" contenteditable="false" data-original-math="\(\frac{{{Q1}}}{{{Q2}}}\)" draggable="true"&gt;\(\frac{{{Q1}}}{{{Q2}}}\)&lt;/span&gt; del trayecto; el segundo,  &lt;span class="fr-math-v2 fr-draggable" contenteditable="false" data-original-math="\(\frac{{{Q3}}}{{{Q4}}}\)" draggable="true"&gt;\(\frac{{{Q3}}}{{{Q4}}}\)&lt;/span&gt;, y el tercero, &lt;span class="fr-math-v2 fr-draggable" contenteditable="false" data-original-math="\(\frac{{{Q5}}}{{{Q6}}}\)" draggable="true"&gt;\(\frac{{{Q5}}}{{{Q6}}}\)&lt;/span&gt;. ¿Cuál es la fracción de distancia más baja? Escribe el resultado que se obtiene al comparar fracciones con el método del mínimo común múltiplo.&lt;/p&gt;
&lt;p&gt;Três barcos deixaram Veneza ao mesmo tempo. Algumas horas depois, o primeiro navegou &lt;span class="fr-math-v2 fr-draggable" contenteditable="false" data-original-math="\(\frac{{{Q1}}}{{{Q2}}}\)" draggable="true"&gt;\(\frac{{{Q1}}}{{{Q2}}}\)&lt;/span&gt; do trajeto; o segundo,  &lt;span class="fr-math-v2 fr-draggable" contenteditable="false" data-original-math="\(\frac{{{Q3}}}{{{Q4}}}\)" draggable="true"&gt;\(\frac{{{Q3}}}{{{Q4}}}\)&lt;/span&gt;, e o terceiro, &lt;span class="fr-math-v2 fr-draggable" contenteditable="false" data-original-math="\(\frac{{{Q5}}}{{{Q6}}}\)" draggable="true"&gt;\(\frac{{{Q5}}}{{{Q6}}}\)&lt;/span&gt;. Qual é a menor fração de distância? Escreva o resultado obtido comparando as frações com o método do mínimo múltiplo comum.&lt;/p&gt;</t>
  </si>
  <si>
    <t>&lt;p&gt;El barco más lento ha completado {{A1}} del viaje.&lt;/p&gt;
&lt;p&gt;O barco mais lento completou {{response}} da viagem.&lt;/p&gt;</t>
  </si>
  <si>
    <t>T246=math.lcm({{Q2}},{{Q4}},{{Q6}})
T2={{T246}}/{{Q2}}
T4={{T246}}/{{Q4}}
T6={{T246}}/{{Q6}}
T1={{Q1}}*{{T2}}
T3={{Q3}}*{{T4}}
T5={{Q5}}*{{T6}}
A1=\frac{{{T11}}}{{{T246}}}
T11=math.min({{T1}},{{T3}},{{T5}})</t>
  </si>
  <si>
    <t>¿Qué hay que calcular?
O que precisa ser calculado?
La mayor de las tres fracciones.
La menor de las tres fracciones.*
Las fracciones equivalentes.
A maior das três frações.
A menor das três frações.*
As frações equivalentes.</t>
  </si>
  <si>
    <t xml:space="preserve">Para comparar fracciones con denominadores diferentes, hay que usar el método del mínimo común múltiplo. ¿Cuál es el m.c.m. de los denominadores?
Para comparar frações com denominadores diferentes, pode-se usar o método do mínimo múltiplo comum. Qual é o m.m.c dos denominadores?
El m.c.m. de {{Q2}}, {{Q4}} y {{Q6}} es {{A2}}.
O m.m.c de {{Q2}}, {{Q4}} e {{Q6}} é {{A2}}.
#Cloze math#
A2 = math.mcm({{Q2}}, {{Q4}}, {{Q6}})
</t>
  </si>
  <si>
    <t>Por tanto, ¿cuál es la menor fracción de las tres?
Então, qual é a menor fração entre as três?
{{T11}}/{{T246}}
{{T12}}/{{T246}}
{{T13}}/{{T246}}*
#Single choice#
T246=math.lcm({{Q2}},{{Q4}},{{Q6}})
T2={{T246}}/{{Q2}}
T4={{T246}}/{{Q4}}
T6={{T246}}/{{Q6}}
T1={{Q1}}*{{T2}}
T3={{Q3}}*{{T4}}
T5={{Q5}}*{{T6}}
T11=math.max({{T1}},{{T3}},{{T5}})
T12={{T1}}+{{T3}}+{{T5}}-math.max({{T1}},{{T3}},{{T5}})-math.min({{T1}},{{T3}},{{T5}})
T13=math.min({{T1}},{{T3}},{{T5}})</t>
  </si>
  <si>
    <t>{
    "id": "M6-NyO-27a-A-3",
    "seed": {
        "parameters": [
            {
                "name": "Q1",
                "label": null,
                "list": [
                    1,
                    2,
                    3,
                    4,
                    5,
                    6
                ]
            },
            {
                "name": "Q2",
                "label": null,
                "list": [
                    7,
                    8,
                    9,
                    10,
                    11,
                    12,
                    13
                ]
            },
            {
                "name": "Q3",
                "label": null,
                "list": [
                    1,
                    2,
                    3,
                    4,
                    5,
                    6
                ]
            },
            {
                "name": "Q4",
                "label": null,
                "list": [
                    7,
                    8,
                    9,
                    10,
                    11,
                    12,
                    13
                ]
            }
        ],
        "uniques": true
    },
    "scaffolding": [
        {
            "id": "step-0",
            "stimulus": "&lt;p&gt;Dos barcos han salido de Venecia al mismo tiempo. Unas horas después, el primero ha navegado &lt;span class=\"fr-math-v2 fr-draggable\" contenteditable=\"false\" data-original-math=\"\\(\\frac{{{Q1}}}{{{Q2}}}\\)\" draggable=\"true\"&gt;\\(\\frac{{{Q1}}}{{{Q2}}}\\)&lt;/span&gt; del trayecto y el segundo, &lt;span class=\"fr-math-v2 fr-draggable\" contenteditable=\"false\" data-original-math=\"\\(\\frac{{{Q3}}}{{{Q4}}}\\)\" draggable=\"true\"&gt;\\(\\frac{{{Q3}}}{{{Q4}}}\\)&lt;/span&gt;. ¿Cuál es la fracción de distancia más elevada? Escribe el resultado que se obtiene al comparar fracciones con el método del mínimo común múltiplo.&lt;/p&gt;",
            "template": "&lt;p&gt;El barco más rápido ha completado {{response}} del viaje.&lt;/p&gt;",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true
                    },
                    {
                        "name": "1-A2",
                        "label": "&lt;p&gt;La menor de las dos fracciones.&lt;/p&gt;",
                        "incorrect": false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t>
  </si>
  <si>
    <t>M6-NyO-27b</t>
  </si>
  <si>
    <t>Reduce 2 o más fracciones a común denominador (mediante productos cruzados)</t>
  </si>
  <si>
    <t>&lt;p&gt;Señala las fracciones equivalentes igualando los denominadores con el método de los productos cruzados.&lt;/p&gt;&lt;span class=\"fr-math-v2 fr-draggable\" contenteditable=\"false\" data-original-math=\"\\(\\frac{{{Q1}}}{{{Q2}}}\\)\" draggable=\"true\"&gt;\\(\\frac{{{Q1}}}{{{Q2}}}\\)&lt;\/span&gt; y &lt;span class=\"fr-math-v2 fr-draggable\" contenteditable=\"false\" data-original-math=\"\\(\\frac{{{Q3}}}{{{Q4}}}\\)\" draggable=\"true\"&gt;\\(\\frac{{{Q3}}}{{{Q4}}}\\)&lt;\/span&gt;&lt;/p&gt;</t>
  </si>
  <si>
    <t>Compara las fracciones 3/4 y 2/6 igualando los denominadores con el método de los productos cruzados.
Reescribimos la fracción 3/4 como ...
Reescribimos la fracción 2/6 como ...
Por lo tanto, 3/4 es ... que 2/6.
(Opciones:) 8/24 - 18/24 - 12/24 - 12/24 - mayor - menor</t>
  </si>
  <si>
    <t>Single choice
*: countCorrect= 1
*: countIncorrect= 2</t>
  </si>
  <si>
    <t>Q1=Min= 1; Max= 9; Step = 1
Q2=Min= 2; Max= 11; Step = 1
Q3=Min= 1; Max= 9; Step = 1
Q4=Min= 2; Max= 11; Step = 1</t>
  </si>
  <si>
    <t xml:space="preserve">T24={{Q2}}*{{Q4}}
T14={{Q1}}*{{{Q4}}
T34={{Q1}}+{{{Q4}}
T23={{Q2}}*{{{Q3}}
T33={{Q2}}+{{{Q3}}
T54=2*{{Q1}}*{{{Q4}}
T43=3*{{Q2}}*{{{Q3}}
T24={{T24}}
A1=&lt;span class=\"fr-math-v2 fr-draggable\" contenteditable=\"false\" data-original-math=\"\\(\\frac{{{T14}}}{{{T24}}}\\)\" draggable=\"true\"&gt;\\(\\frac{{{T14}}}{{{T24}}}\\)&lt;\/span&gt; y &lt;span class=\"fr-math-v2 fr-draggable\" contenteditable=\"false\" data-original-math=\"\\(\\frac{{{T23}}}{{{T24}}}\\)\" draggable=\"true\"&gt;\\(\\frac{{{T23}}}{{{T24}}}\\)&lt;\/span&gt;*
A2=&lt;span class=\"fr-math-v2 fr-draggable\" contenteditable=\"false\" data-original-math=\"\\(\\frac{{{T34}}}{{{T24}}}\\)\" draggable=\"true\"&gt;\\(\\frac{{{T34}}}{{{T24}}}\\)&lt;\/span&gt; y &lt;span class=\"fr-math-v2 fr-draggable\" contenteditable=\"false\" data-original-math=\"\\(\\frac{{{T33}}}{{{T24}}}\\)\" draggable=\"true\"&gt;\\(\\frac{{{T33}}}{{{T24}}}\\)&lt;\/span&gt;
A3=&lt;span class=\"fr-math-v2 fr-draggable\" contenteditable=\"false\" data-original-math=\"\\(\\frac{{{T54}}}{{{T24}}}\\)\" draggable=\"true\"&gt;\\(\\frac{{{T54}}}{{{T24}}}\\)&lt;\/span&gt; y &lt;span class=\"fr-math-v2 fr-draggable\" contenteditable=\"false\" data-original-math=\"\\(\\frac{{{T43}}}{{{T24}}}\\)\" draggable=\"true\"&gt;\\(\\frac{{{T43}}}{{{T24}}}\\)&lt;\/span&gt; </t>
  </si>
  <si>
    <t>Multiplica numerador y denominador de cada fracción por el denominador de la otra.</t>
  </si>
  <si>
    <t>Multiplica numerador y denominador de cada fracción por el denominador de la otra.#La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t>
  </si>
  <si>
    <t>{"id":"M6-NyO-27b-I-1","stimulus":"&lt;p&gt;Haz clic en las fracciones equivalentes igualando los denominadores con el método de los productos cruzados.&lt;/p&gt;&lt;p style=\"text-align: center;\"&gt;&lt;span class=\"fr-math-v2 fr-draggable\" contenteditable=\"false\" data-original-math=\"\\(\\frac{{{Q1}}}{{{Q2}}}\\)\" draggable=\"true\"&gt;\\(\\frac{{{Q1}}}{{{Q2}}}\\)&lt;/span&gt; y &lt;span class=\"fr-math-v2 fr-draggable\" contenteditable=\"false\" data-original-math=\"\\(\\frac{{{Q3}}}{{{Q4}}}\\)\" draggable=\"true\"&gt;\\(\\frac{{{Q3}}}{{{Q4}}}\\)&lt;/span&gt;&lt;/p&gt;","hint":"&lt;p&gt;Multiplica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y &lt;span class=\"fr-math-v2 fr-draggable\" contenteditable=\"false\" data-original-math=\"\\(\\frac{{{T23}}}{{{T24}}}\\)\" draggable=\"true\"&gt;\\(\\frac{{{T23}}}{{{T24}}}\\)&lt;/span&gt;"},{"name":"A2","label":"&lt;span class=\"fr-math-v2 fr-draggable\" contenteditable=\"false\" data-original-math=\"\\(\\frac{{{T34}}}{{{T24}}}\\)\" draggable=\"true\"&gt;\\(\\frac{{{T34}}}{{{T24}}}\\)&lt;/span&gt; y &lt;span class=\"fr-math-v2 fr-draggable\" contenteditable=\"false\" data-original-math=\"\\(\\frac{{{T33}}}{{{T24}}}\\)\" draggable=\"true\"&gt;\\(\\frac{{{T33}}}{{{T24}}}\\)&lt;/span&gt;","incorrect":true},{"name":"A3","label":"&lt;span class=\"fr-math-v2 fr-draggable\" contenteditable=\"false\" data-original-math=\"\\(\\frac{{{T54}}}{{{T24}}}\\)\" draggable=\"true\"&gt;\\(\\frac{{{T54}}}{{{T24}}}\\)&lt;/span&gt; y &lt;span class=\"fr-math-v2 fr-draggable\" contenteditable=\"false\" data-original-math=\"\\(\\frac{{{T43}}}{{{T24}}}\\)\" draggable=\"true\"&gt;\\(\\frac{{{T43}}}{{{T24}}}\\)&lt;/span&gt; ","incorrect":true}],"uniques":true},"algorithm":{"name":"trueFalse","template":"Multiple choice – standard","params":{"countCorrect":1,"countIncorrect":2,"showCheckIcon":false,"columns":3}}}</t>
  </si>
  <si>
    <t>Utiliza el método de los productos cruzados para escribir la siguiente pareja de fracciones con el mismo denominador.</t>
  </si>
  <si>
    <t>&lt;span class=\"fr-math-v2 fr-draggable\" contenteditable=\"false\" data-original-math=\"\\(\\frac{{{Q1}}}{{{Q2}}}\\)\" draggable=\"true\"&gt;\\(\\frac{{{Q1}}}{{{Q2}}}\\)&lt;\/span&gt; y &lt;span class=\"fr-math-v2 fr-draggable\" contenteditable=\"false\" data-original-math=\"\\(\\frac{{{Q3}}}{{{Q4}}}\\)\" draggable=\"true\"&gt;\\(\\frac{{{Q3}}}{{{Q4}}}\\)&lt;\/span&gt; → {{A1}} y {{A2}}</t>
  </si>
  <si>
    <t xml:space="preserve">Utiliza el método de los productos cruzados para escribir la siguiente pareja de fracciones con el mismo denominador.
5/6 y 2/4 → ... y ...
</t>
  </si>
  <si>
    <t>T24={{Q2}}*{{Q4}}
T14={{Q1}}*{{{Q4}}
T23={{Q2}}*{{{Q3}}
A1=\\frac{{{T14}}}{{{T24}}}
A2=\\frac{{{T23}}}{{{T24}}}</t>
  </si>
  <si>
    <t>{"id":"M6-NyO-27b-E-1","stimulus":"&lt;p&gt;Utiliza el método de los productos cruzados para escribir la siguiente pareja de fracciones con el mismo denominador.&lt;/p&gt;","template":"&lt;p style=\"text-align:center;\"&gt;&lt;span class=\"fr-math-v2 fr-draggable\" contenteditable=\"false\" data-original-math=\"\\(\\frac{{{Q1}}}{{{Q2}}}\\)\" draggable=\"true\"&gt;\\(\\frac{{{Q1}}}{{{Q2}}}\\)&lt;/span&gt; y &lt;span class=\"fr-math-v2 fr-draggable\" contenteditable=\"false\" data-original-math=\"\\(\\frac{{{Q3}}}{{{Q4}}}\\)\" draggable=\"true\"&gt;\\(\\frac{{{Q3}}}{{{Q4}}}\\)&lt;/span&gt; → {{response}} y {{response}}&lt;/p&gt;","hint":"&lt;p&gt;Multiplica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t>
  </si>
  <si>
    <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t>
  </si>
  <si>
    <t>{{A1}} &gt; {{A2}}</t>
  </si>
  <si>
    <t>T24={{Q2}}*{{Q4}}
T14={{Q1}}*{{{Q4}}
T23={{Q2}}*{{{Q3}}
T1=math.max({{T14}},{{{T23}})
T2=math.min({{T14}},{{{T23}})
A1=\\frac{{{T1}}}{{{T24}}}
A2=\\frac{{{T2}}}{{{T24}}}
T11=math.max({{T14}},{{T23}})
T12=math.min({{T14}},{{T23}})</t>
  </si>
  <si>
    <t>Multiplica numerador y denominador de cada fracción por el denominador de la otra.#La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</si>
  <si>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{"id":"M6-NyO-27b-A-1","stimulus":"&lt;p&gt;En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</si>
  <si>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t>
  </si>
  <si>
    <t xml:space="preserve">Entre los reptiles que hay en un terrario de Tasmania, 3/6 son iguanas y 1/7 son cobras. Ordena de mayor a menor las fracciones resultantes tras usar el método del producto cruzado.
... &gt; ...
</t>
  </si>
  <si>
    <t>Multiplica numerador y denominador de cada fracción por el denominador de la otra.#La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</si>
  <si>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{"id":"M6-NyO-27b-A-2","stimulus":"&lt;p&gt;Entre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</si>
  <si>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t>
  </si>
  <si>
    <t>En un aeropuerto de Suiza, 1/9 de los vuelos salen con dirección a Europa, mientras que 2/8 de los vuelos tienen como destino Asia. Ordena de mayor a menor las fracciones resultantes tras usar el método del producto cruzado.
... &gt; ...</t>
  </si>
  <si>
    <t>Multiplica numerador y denominador de cada fracción por el denominador de la otra.#La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draggable=\"true\"&gt;\\(\\frac{{{T23}}}{{{T24}}}\\)&lt;\/span&gt;#La fracción mayor es &lt;span class=\"fr-math-v2 fr-draggable\" contenteditable=\"false\" data-original-math=\"\\(\\frac{{{T1}}}{{{T24}}}\\)\" draggable=\"true\"&gt;\\(\\frac{{{T1}}}{{{T24}}}\\)&lt;\/span&gt; y la menor &lt;span class=\"fr-math-v2 fr-draggable\" contenteditable=\"false\" data-original-math=\"\\(\\frac{{{T2}}}{{{T24}}}\\)\" draggable=\"true\"&gt;\\(\\frac{{{T2}}}{{{T24}}}\\)&lt;\/span&gt;.</t>
  </si>
  <si>
    <t>{"id":"M6-NyO-27b-A-3","stimulus":"&lt;p&gt;En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t>
  </si>
  <si>
    <t>M6-NyO-27c</t>
  </si>
  <si>
    <t>Ordena fracciones por comparación (con el mismo denominador o numerador)</t>
  </si>
  <si>
    <t>Escoge el conjunto de fracciones que está ordenado correctamente de menor a mayor.</t>
  </si>
  <si>
    <t>Q11= lista= 1, 2, 3
Q12= lista= 4, 5, 6
Q13= lista= 7, 8, 9
Q21= lista= 1, 2, 3
Q22= lista= 4, 5, 6
Q23= lista= 7, 8, 9
Q31= lista= 1, 2, 3
Q32= lista= 4, 5, 6
Q33= lista= 7, 8, 9</t>
  </si>
  <si>
    <t>T1 = {{Q13}}+{{Q11}}
T2 = {{Q23}}+{{Q21}}
T3 = {{Q33}}+{{Q31}}
A1=&lt;span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A2=&lt;span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A3=&lt;span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A4=&lt;span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A5=&lt;span class=\"fr-math-v2 fr-draggable\" contenteditable=\"false\" data-original-math=\"\\(\\frac{{{Q31}}}{{{T2}}}\\)\" draggable=\"true\"&gt;\\(\\frac{{{Q31}}}{{{T2}}}\\)&lt;\/span&gt; &lt; &lt;span class=\"fr-math-v2 fr-draggable\" contenteditable=\"false\" data-original-math=\"\\(\\frac{{{Q32}}}{{{T2}}}\\)\" draggable=\"true\"&gt;\\(\\frac{{{Q32}}}{{{T2}}}\\)&lt;\/span&gt;  &lt; &lt;span class=\"fr-math-v2 fr-draggable\" contenteditable=\"false\" data-original-math=\"\\(\\frac{{{Q33}}}{{{T3}}}\\)\" draggable=\"true\"&gt;\\(\\frac{{{Q33}}}{{{T3}}}\\)&lt;\/span&gt;*
A6=&lt;span class=\"fr-math-v2 fr-draggable\" contenteditable=\"false\" data-original-math=\"\\(\\frac{{{Q33}}}{{{T2}}}\\)\" draggable=\"true\"&gt;\\(\\frac{{{Q33}}}{{{T2}}}\\)&lt;\/span&gt; &lt; &lt;span class=\"fr-math-v2 fr-draggable\" contenteditable=\"false\" data-original-math=\"\\(\\frac{{{Q32}}}{{{T2}}}\\)\" draggable=\"true\"&gt;\\(\\frac{{{Q32}}}{{{T2}}}\\)&lt;\/span&gt;  &lt; &lt;span class=\"fr-math-v2 fr-draggable\" contenteditable=\"false\" data-original-math=\"\\(\\frac{{{Q31}}}{{{T3}}}\\)\" draggable=\"true\"&gt;\\(\\frac{{{Q31}}}{{{T3}}}\\)&lt;\/span&gt;</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</si>
  <si>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</si>
  <si>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t>
    </r>
  </si>
  <si>
    <t>{
    "id": "M6-NyO-27c-I-1",
    "stimulus": "&lt;p&gt;Escoge el conjunto de fracciones que está ordenado correctamente de menor a mayor.&lt;/p&gt;",
    "hint": "&lt;p&gt;Cuando los denominadores son iguales, se comparan los numeradores. Será mayor la fracción con mayor numerador.&lt;/p&gt;",
    "feedback": "&lt;p&gt;Cuando los denominadores son iguales, se comparan los numeradores. Será mayor la fracción con mayor numerador.&lt;/p&gt;&lt;p&gt;Por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"incorrect": true
            },
            {
                "name": "A6",
                "label": "&lt;span class=\"fr-math-v2 fr-draggable\" contenteditable=\"false\" data-original-math=\"\\(\\frac{{{Q33}}}{{{T3}}}\\)\" draggable=\"true\"&gt;\\(\\frac{{{Q33}}}{{{T3}}}\\)&lt;/span&gt; &lt; &lt;span class=\"fr-math-v2 fr-draggable\" contenteditable=\"false\" data-original-math=\"\\(\\frac{{{Q32}}}{{{T3}}}\\)\" draggable=\"true\"&gt;\\(\\frac{{{Q32}}}{{{T3}}}\\)&lt;/span&gt;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t>
  </si>
  <si>
    <r>
      <rPr>
        <rFont val="Calibri"/>
        <color theme="1"/>
        <sz val="12.0"/>
      </rPr>
      <t xml:space="preserve">Escoge el conjunto de fracciones que está ordenado correctamente de </t>
    </r>
    <r>
      <rPr>
        <rFont val="Calibri"/>
        <color theme="1"/>
        <sz val="12.0"/>
      </rPr>
      <t>mayor a menor</t>
    </r>
    <r>
      <rPr>
        <rFont val="Calibri"/>
        <color theme="1"/>
        <sz val="12.0"/>
      </rPr>
      <t>.</t>
    </r>
  </si>
  <si>
    <t>T1 = {{Q13}}+{{Q11}}
T2 = {{Q23}}+{{Q21}}
T3 = {{Q33}}+{{Q31}}
A1=&lt;span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
A2=&lt;span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
A3=&lt;span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 
A4=&lt;span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 
A5=&lt;span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 *
A6=&lt;span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t>
  </si>
  <si>
    <t>Cuando los numeradores son iguales, la fracción más pequeña es la que tiene el denominador más grande y la fracción más grande es la que tiene el denominador más pequeño.</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</si>
  <si>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t>
    </r>
  </si>
  <si>
    <t>{"id":"M6-NyO-27c-I-2","stimulus":"&lt;p&gt;Escoge el conjunto de fracciones que está ordenado correctamente de mayor a menor.&lt;/p&gt;","hint":"&lt;p&gt;Cuando los numeradores son iguales, la fracción más pequeña es la que tiene el denominador más grande y la fracción más grande es la que tiene el denominador más pequeño.&lt;/p&gt;","feedback":"&lt;p&gt;Cuando los numeradores son iguales, se comparan los denominadores. La fracción más pequeña es la que tiene el denominador más grande y la fracción más grande es la que tiene el denominador más pequeño.&lt;/p&gt;&lt;p&gt;Por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</si>
  <si>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menor a mayor.</t>
  </si>
  <si>
    <t>Order List
*: order= "asc"</t>
  </si>
  <si>
    <t>Q1=Min= 1; Max= 9; Step = 1
Q2=Min= 2; Max= 11; Step = 1
Q3=Min= 1; Max= 9; Step = 1
Q5=Min= 1; Max= 9; Step = 1</t>
  </si>
  <si>
    <t>T1=math.min({{Q1}},{{Q3}},{{Q5}})
T3=math.max({{Q1}},{{Q3}},{{Q5}})
T2={{Q1}}+{{Q2}}+{{Q3}}-{{T1}}-{{T3}}
A1=&lt;span class=\"fr-math-v2 fr-draggable\" contenteditable=\"false\" data-original-math=\"\\(\\frac{{{Q1}}}{{{Q2}}}\\)\" draggable=\"true\"&gt;\\(\\frac{{{Q1}}}{{{Q2}}}\\)&lt;\/span&gt;#{{Q1}}/{{Q2}}
A2=&lt;span class=\"fr-math-v2 fr-draggable\" contenteditable=\"false\" data-original-math=\"\\(\\frac{{{Q3}}}{{{Q2}}}\\)\" draggable=\"true\"&gt;\\(\\frac{{{Q3}}}{{{Q2}}}\\)&lt;\/span&gt;#{{Q3}}/{{Q2}}
A3=&lt;span class=\"fr-math-v2 fr-draggable\" contenteditable=\"false\" data-original-math=\"\\(\\frac{{{Q5}}}{{{Q2}}}\\)\" draggable=\"true\"&gt;\\(\\frac{{{Q5}}}{{{Q2}}}\\)&lt;\/span&gt;#{{Q5}}/{{Q2}}</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</si>
  <si>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</si>
  <si>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data-original-math=\"\\(\\frac{{{T1}}}{{{Q2}}}\\)\" draggable=\"true\"&gt;\\(\\frac{{{T1}}}{{{Q2}}}\\)&lt;\/span&gt; &lt; &lt;span class=\"fr-math-v2 fr-draggable\" contenteditable=\"false\" data-original-math=\"\\(\\frac{{{T2}}}{{{T4}}}\\)\" draggable=\"true\"&gt;\\(\\frac{{{T2}}}{{{T4}}}\\)&lt;\/span&gt; &lt; &lt;span class=\"fr-math-v2 fr-draggable\" contenteditable=\"false\" data-original-math=\"\\(\\frac{{{T3}}}{{{T6}}}\\)\" draggable=\"true\"&gt;\\(\\frac{{{T3}}}{{{T6}}}\\)&lt;\/span&gt;.</t>
    </r>
  </si>
  <si>
    <t>{"id":"M6-NyO-27c-E-1","stimulus":"&lt;p&gt;Arrastra y ordena estas fracciones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</si>
  <si>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data-original-math=\"\\(\\frac{{{Q3}}}{{{Q2}}}\\)\" draggable=\"true\"&gt;\\(\\frac{{{Q3}}}{{{Q2}}}\\)&lt;\/span&gt;, &lt;span class=\"fr-math-v2 fr-draggable\" contenteditable=\"false\" data-original-math=\"\\(\\frac{{{Q5}}}{{{Q2}}}\\)\" draggable=\"true\"&gt;\\(\\frac{{{Q5}}}{{{Q2}}}\\)&lt;\/span&gt; de mayor a menor.</t>
  </si>
  <si>
    <t>Order List
*: order= "desc"</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</si>
  <si>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</si>
  <si>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t>
    </r>
  </si>
  <si>
    <t>{"id":"M6-NyO-27c-E-2","stimulus":"&lt;p&gt;Arrastra y ordena estas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t>
  </si>
  <si>
    <t>Ordena las fracciones &lt;span class=\"fr-math-v2 fr-draggable\" contenteditable=\"false\" data-original-math=\"\\(\\frac{{{Q1}}}{{{Q2}}}\\)\" draggable=\"true\"&gt;\\(\\frac{{{Q1}}}{{{Q2}}}\\)&lt;\/span&gt;,  &lt;span class=\"fr-math-v2 fr-draggable\" contenteditable=\"false\" data-original-math=\"\\(\\frac{{{Q1}}}{{{Q4}}}\\)\" draggable=\"true\"&gt;\\(\\frac{{{Q1}}}{{{Q4}}}\\)&lt;\/span&gt;, &lt;span class=\"fr-math-v2 fr-draggable\" contenteditable=\"false\" data-original-math=\"\\(\\frac{{{Q1}}}{{{Q6}}}\\)\" draggable=\"true\"&gt;\\(\\frac{{{Q1}}}{{{Q6}}}\\)&lt;\/span&gt; de menor a mayor.</t>
  </si>
  <si>
    <t>Q1=Min= 1; Max= 9; Step = 1
Q2=Min= 2; Max= 11; Step = 1
Q4=Min= 2; Max= 11; Step = 1
Q6=Min= 2; Max= 11; Step = 1</t>
  </si>
  <si>
    <t>T2=math.min({{Q2}},{{Q4}},{{Q6}})
T6=math.max({{Q2}},{{Q4}},{{Q6}})
T4={{Q2}}+{{Q4}}+{{Q6}}-{{T2}}-{{T6}}
A1=&lt;span class=\"fr-math-v2 fr-draggable\" contenteditable=\"false\" data-original-math=\"\\(\\frac{{{Q1}}}{{{Q2}}}\\)\" draggable=\"true\"&gt;\\(\\frac{{{Q1}}}{{{Q2}}}\\)&lt;\/span&gt;#{{Q1}}/{{Q2}}
A2=&lt;span class=\"fr-math-v2 fr-draggable\" contenteditable=\"false\" data-original-math=\"\\(\\frac{{{Q1}}}{{{Q4}}}\\)\" draggable=\"true\"&gt;\\(\\frac{{{Q1}}}{{{Q4}}}\\)&lt;\/span&gt;#{{Q1}}/{{Q4}}
A3=&lt;span class=\"fr-math-v2 fr-draggable\" contenteditable=\"false\" data-original-math=\"\\(\\frac{{{Q1}}}{{{Q6}}}\\)\" draggable=\"true\"&gt;\\(\\frac{{{Q1}}}{{{Q6}}}\\)&lt;\/span&gt;#{{Q1}}/{{Q6}}</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</si>
  <si>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t>
    </r>
  </si>
  <si>
    <t>{
    "id": "M6-NyO-27c-E-3",
    "stimulus": "&lt;p&gt;Arrastra y ordena estas fracciones de menor a mayor.&lt;/p&gt;",
    "template": "&lt;p style=\"text-align:center;\"&gt;{{response}} &lt; {{response}} &lt; {{response}}&lt;/p&gt;",
    "hint": "&lt;p&gt;Cuando los numeradores son iguales, la fracción más pequeña es la que tiene el denominador más grande y la fracción más grande es la que tiene el denominador más pequeño.&lt;/p&gt;",
    "feedback": "&lt;p&gt;Cuando los numeradores son iguales, se comparan los denominadores. La fracción más pequeña es la que tiene el denominador más grande y la fracción más grande es la que tiene el denominador más pequeño.&lt;/p&gt;&lt;p&gt;Como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t>
  </si>
  <si>
    <t>Ordena las fracciones &lt;span class=\"fr-math-v2 fr-draggable\" contenteditable=\"false\" data-original-math=\"\\(\\frac{{{Q1}}}{{{Q2}}}\\)\" draggable=\"true\"&gt;\\(\\frac{{{Q1}}}{{{Q2}}}\\)&lt;\/span&gt;,  &lt;span class=\"fr-math-v2 fr-draggable\" contenteditable=\"false\" data-original-math=\"\\(\\frac{{{T3}}}{{{Q4}}}\\)\" draggable=\"true\"&gt;\\(\\frac{{{T3}}}{{{Q4}}}\\)&lt;\/span&gt;, &lt;span class=\"fr-math-v2 fr-draggable\" contenteditable=\"false\" data-original-math=\"\\(\\frac{{{T5}}}{{{Q6}}}\\)\" draggable=\"true\"&gt;\\(\\frac{{{T5}}}{{{Q6}}}\\)&lt;\/span&gt; de mayor a menor</t>
  </si>
  <si>
    <t>Cuando los numeradores son iguales, la fracción más grande es la que tiene el denominador más pequeño y la fracción más pequeña es la que tiene el denominador más grande.</t>
  </si>
  <si>
    <r>
      <rPr>
        <rFont val="Calibri"/>
        <color theme="1"/>
        <sz val="12.0"/>
      </rPr>
      <t xml:space="preserve">Cuando los numeradores son iguales, se comparan los denominadores. </t>
    </r>
    <r>
      <rPr>
        <rFont val="Calibri"/>
        <color theme="1"/>
        <sz val="12.0"/>
      </rPr>
      <t>La fracción más pequeña es la que tiene el denominador más grande y la fracción más grande es la que tiene el denominador más pequeño.</t>
    </r>
    <r>
      <rPr>
        <rFont val="Calibri"/>
        <color theme="1"/>
        <sz val="12.0"/>
      </rPr>
      <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t>
    </r>
  </si>
  <si>
    <t>{
    "id": "M6-NyO-27c-E-4",
    "stimulus": "&lt;p&gt;Arrastra y ordena estas fracciones de mayor a menor.&lt;/p&gt;",
    "template": "&lt;p style=\"text-align:center;\"&gt;{{response}} &gt; {{response}} &gt; {{response}}&lt;/p&gt;",
    "hint": "&lt;p&gt;Cuando los numeradores son iguales, la fracción más grande es la que tiene el denominador más pequeño y la fracción más pequeña es la que tiene el denominador más grande.&lt;/p&gt;",
    "feedback": "&lt;p&gt;Cuando los numeradores son iguales, se comparan los denominadores. La fracción más pequeña es la que tiene el denominador más grande y la fracción más grande es la que tiene el denominador más pequeño.&lt;/p&gt;&lt;p&gt;Como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t>
  </si>
  <si>
    <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Ordena las fracciones de mayor a menor.</t>
  </si>
  <si>
    <t>Q1-Q3= Min = 1; Max 10; Step 1</t>
  </si>
  <si>
    <t>T0= {{Q1}}+{{Q2}}+{{Q3}}
T1=math.min({{Q1}},{{Q2}},{{Q3}})
T3= math.max({{Q1}},{{Q2}},{{Q3}})
T2={{T0}}-{{T1}}-{{T3}}
A1=&lt;span class=\"fr-math-v2 fr-draggable\" contenteditable=\"false\" data-original-math=\"\\(\\frac{{{Q1}}}{{{T0}}}\\)\" draggable=\"true\"&gt;\\(\\frac{{{Q1}}}{{{T0}}}\\)&lt;\/span&gt;#{{Q1}}/{{T0}}
A2=&lt;span class=\"fr-math-v2 fr-draggable\" contenteditable=\"false\" data-original-math=\"\\(\\frac{{{Q2}}}{{{T0}}}\\)\" draggable=\"true\"&gt;\\(\\frac{{{Q2}}}{{{T0}}}\\)&lt;\/span&gt;#{{Q2}}/{{T0}}
A3=&lt;span class=\"fr-math-v2 fr-draggable\" contenteditable=\"false\" data-original-math=\"\\(\\frac{{{Q3}}}{{{T0}}}\\)\" draggable=\"true\"&gt;\\(\\frac{{{Q3}}}{{{T0}}}\\)&lt;\/span&gt;#{{Q3}}/{{T0}}</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</si>
  <si>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</si>
  <si>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</si>
  <si>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{"id":"M6-NyO-27c-A-1","stimulus":"&lt;p&gt;En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Arrastra las fracciones para ordenarlas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</si>
  <si>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Ordena de menor a mayor estas fracciones.</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</si>
  <si>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</si>
  <si>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t>
    </r>
  </si>
  <si>
    <t>{"id":"M6-NyO-27c-A-2","stimulus":"&lt;p&gt;En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Arrastra las fracciones para ordenarlas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t>
  </si>
  <si>
    <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Ordena las fracciones de mayor a menor.</t>
  </si>
  <si>
    <r>
      <rPr>
        <rFont val="Calibri"/>
        <color theme="1"/>
        <sz val="12.0"/>
      </rPr>
      <t xml:space="preserve">Cuando los denominadores son iguales, se comparan los numeradores. </t>
    </r>
    <r>
      <rPr>
        <rFont val="Calibri"/>
        <color theme="1"/>
        <sz val="12.0"/>
      </rPr>
      <t>Será mayor la fracción con mayor numerador.</t>
    </r>
  </si>
  <si>
    <r>
      <rPr>
        <rFont val="Calibri"/>
        <color theme="1"/>
        <sz val="12.0"/>
      </rPr>
      <t xml:space="preserve">Cuando los denominadores son iguales, se comparan los numeradores. </t>
    </r>
    <r>
      <rPr>
        <rFont val="Calibri"/>
        <color theme="1"/>
        <sz val="12.0"/>
      </rPr>
      <t>Será mayor la fracción con mayor numerador.</t>
    </r>
    <r>
      <rPr>
        <rFont val="Calibri"/>
        <color theme="1"/>
        <sz val="12.0"/>
      </rPr>
      <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t>
    </r>
  </si>
  <si>
    <t>{"id":"M6-NyO-27c-A-3","stimulus":"&lt;p&gt;En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Arrastra y ordena las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t>
  </si>
  <si>
    <t>M6-NyO-28a</t>
  </si>
  <si>
    <t>Expresa fracciones impropias como números mixtos y viceversa (fracciones irreducibles)</t>
  </si>
  <si>
    <t>Relaciona cada fracción con su número mixto.</t>
  </si>
  <si>
    <t>Relaciona cada fracción con su número mixto.
5/4      1 1/4
9/2      4 1/2
8/3      2 2/3</t>
  </si>
  <si>
    <t>Q11=Min= 1;Max = 5; Step = 1
Q12=Min= 1;Max = 5; Step = 1
Q13=Min= 1;Max = 5; Step = 1
Q2=Min= 1;Max = 5; Step = 1
Q4=Min= 1;Max = 5; Step = 1
Q6=Min= 1;Max = 5; Step = 1
Q3= Min = 6; Max = 12; Step = 1</t>
  </si>
  <si>
    <t>T1= {{Q11}}*{{Q3}}+{{Q2}}
T2= {{Q12}}*{{T35}}+{{Q4}}
T3= {{Q13}}*{{T37}}+{{Q6}}
T35={{Q3}}
T37={{Q3}}
A1=&lt;span class=\"fr-math-v2 fr-draggable\" contenteditable=\"false\" data-original-math=\"\\(\\frac{{{T1}}}{{{Q3}}}\\)\" draggable=\"true\"&gt;\\(\\frac{{{T1}}}{{{Q3}}}\\)&lt;\/span&gt;#{{Q11}}&lt;span class=\"fr-math-v2 fr-draggable\" contenteditable=\"false\" data-original-math=\"\\(\\frac{{{Q2}}}{{{Q3}}}\\)\" draggable=\"true\"&gt;\\(\\frac{{{Q2}}}{{{Q3}}}\\)&lt;\/span&gt;  | Se divide {{T1}} : {{Q3}} = {{Q11}} y de resto {{Q2}}. El número mixto es {{Q11}}&lt;span class=\"fr-math-v2 fr-draggable\" contenteditable=\"false\" data-original-math=\"\\(\\frac{{{Q2}}}{{{Q3}}}\\)\" draggable=\"true\"&gt;\\(\\frac{{{Q2}}}{{{Q3}}}\\)&lt;\/span&gt;.
A2=&lt;span class=\"fr-math-v2 fr-draggable\" contenteditable=\"false\" data-original-math=\"\\(\\frac{{{T3}}}{{{T35}}}\\)\" draggable=\"true\"&gt;\\(\\frac{{{T3}}}{{{T35}}}\\)&lt;\/span&gt;#{{Q12}}&lt;span class=\"fr-math-v2 fr-draggable\" contenteditable=\"false\" data-original-math=\"\\(\\frac{{{Q4}}}{{{T35}}}\\)\" draggable=\"true\"&gt;\\(\\frac{{{Q4}}}{{{T35}}}\\)&lt;\/span&gt; | Se divide {{T3}} : {{T35}} = {{Q12}} y de resto {{Q4}}. El número mixto es {{Q12}}&lt;span class=\"fr-math-v2 fr-draggable\" contenteditable=\"false\" data-original-math=\"\\(\\frac{{{Q4}}}{{{T35}}}\\)\" draggable=\"true\"&gt;\\(\\frac{{{Q4}}}{{{T35}}}\\)&lt;\/span&gt;.
A3=&lt;span class=\"fr-math-v2 fr-draggable\" contenteditable=\"false\" data-original-math=\"\\(\\frac{{{T5}}}{{{T37}}}\\)\" draggable=\"true\"&gt;\\(\\frac{{{T5}}}{{{T37}}}\\)&lt;\/span&gt;#{{Q13}}&lt;span class=\"fr-math-v2 fr-draggable\" contenteditable=\"false\" data-original-math=\"\\(\\frac{{{Q6}}}{{{T37}}}\\)\" draggable=\"true\"&gt;\\(\\frac{{{Q6}}}{{{T37}}}\\)&lt;\/span&gt; | Se divide {{T5}} : {{T37}} = {{Q13}} y de resto {{Q6}}. El número mixto es {{Q13}}&lt;span class=\"fr-math-v2 fr-draggable\" contenteditable=\"false\" data-original-math=\"\\(\\frac{{{Q6}}}{{{T37}}}\\)\" draggable=\"true\"&gt;\\(\\frac{{{Q6}}}{{{T37}}}\\)&lt;\/span&gt;.</t>
  </si>
  <si>
    <t>Convierte la fracción impropia en número mixto dividiendo el numerador entre el denominador. El cociente será la parte entera, el resto el numerador de la nueva fracción y el denominador queda igual.</t>
  </si>
  <si>
    <t>Se convierte la fracción impropia en número mixto dividiendo numerador y denominador. El cociente será la parte entera del número mixto, el resto el numerador de la nueva fracción y el denominador queda igual.</t>
  </si>
  <si>
    <t>{"id":"M6-NyO-28a-I-1","stimulus":"&lt;p&gt;Arrastra cada número mixto a su fracción.&lt;/p&gt;","hint":"&lt;p&gt;Toda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irreducible.&lt;/p&gt;&lt;p&gt;Por ejemplo:&lt;/p&gt;&lt;p&gt;&lt;span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draggable=\"true\"&gt;\\(\\frac{{{Q6}}}{{{Q3}}}\\)&lt;/span&gt;&lt;/p&gt;"}],"uniques":true},"algorithm":{"name":"linkOperationResult","params":{"invert":true},"template":"Match list"}}</t>
  </si>
  <si>
    <t>Une cada número mixto con su fracción impropia equivalente.</t>
  </si>
  <si>
    <t>T1= {{Q11}}*{{Q3}}+{{Q2}}
T2= {{Q12}}*{{T35}}+{{Q4}}
T3= {{Q13}}*{{T37}}+{{Q6}}
T35={{Q3}}
T37={{Q3}}
A1={{Q11}}&lt;span class=\"fr-math-v2 fr-draggable\" contenteditable=\"false\" data-original-math=\"\\(\\frac{{{Q2}}}{{{Q3}}}\\)\" draggable=\"true\"&gt;\\(\\frac{{{Q2}}}{{{Q3}}}\\)&lt;\/span&gt;#&lt;span class=\"fr-math-v2 fr-draggable\" contenteditable=\"false\" data-original-math=\"\\(\\frac{{{T1}}}{{{Q3}}}\\)\" draggable=\"true\"&gt;\\(\\frac{{{T1}}}{{{Q3}}}\\)&lt;\/span&gt; | &lt;p&gt;En este caso:&lt;/p&gt;&lt;p&gt;{{Q11}}&lt;span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
A2={{Q12}}&lt;span class=\"fr-math-v2 fr-draggable\" contenteditable=\"false\" data-original-math=\"\\(\\frac{{{Q4}}}{{{T35}}}\\)\" draggable=\"true\"&gt;\\(\\frac{{{Q4}}}{{{T35}}}\\)&lt;\/span&gt;#&lt;span class=\"fr-math-v2 fr-draggable\" contenteditable=\"false\" data-original-math=\"\\(\\frac{{{T3}}}{{{T35}}}\\)\" draggable=\"true\"&gt;\\(\\frac{{{T3}}}{{{T35}}}\\)&lt;\/span&gt; | &lt;p&gt;En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
A3={{Q13}}&lt;span class=\"fr-math-v2 fr-draggable\" contenteditable=\"false\" data-original-math=\"\\(\\frac{{{Q6}}}{{{T37}}}\\)\" draggable=\"true\"&gt;\\(\\frac{{{Q6}}}{{{T37}}}\\)&lt;\/span&gt;#&lt;span class=\"fr-math-v2 fr-draggable\" contenteditable=\"false\" data-original-math=\"\\(\\frac{{{T5}}}{{{T37}}}\\)\" draggable=\"true\"&gt;\\(\\frac{{{T5}}}{{{T37}}}\\)&lt;\/span&gt; | &lt;p&gt;En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t>
  </si>
  <si>
    <t>Todo número mixto equivale a una fracción impropia. Para calcularla, convierte la parte entera en una fracción y súmala a la parte fraccionaria.</t>
  </si>
  <si>
    <t>&lt;p&gt;Todo número mixto equivale a una fracción impropia. Para calcularla, convierte la parte entera en una fracción y súmala a la parte fraccionaria.&lt;/p&gt;&lt;p&gt;Por ejemplo:&lt;/p&gt;&lt;p&gt;{{Q1}}&lt;span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</si>
  <si>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{"id":"M6-NyO-28a-I-2","stimulus":"&lt;p&gt;Arrastra cada fracción impropia al número mixto equivalente.&lt;/p&gt;","hint":"&lt;p&gt;Todo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Por ejemplo:&lt;/p&gt;&lt;p&gt;{{Q11}}&lt;span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t>
  </si>
  <si>
    <t>Expresa la siguiente fracción como un número mixto.</t>
  </si>
  <si>
    <t>&lt;span class=\"fr-math-v2 fr-draggable\" contenteditable=\"false\" data-original-math=\"\\(\\frac{{{T1}}}{{{Q2}}}\\)\" draggable=\"true\"&gt;\\(\\frac{{{T1}}}{{{Q2}}}\\)&lt;\/span&gt; = {{A1}}{{A2}}</t>
  </si>
  <si>
    <t>Expresa la siguiente fracción como un número mixto. (en la primera caja el número entero y en la segunda la fracción).
[Q1]/[Q2] = ...</t>
  </si>
  <si>
    <t>Q1= Min = 1; Max = 6; Step = 1
Q2= Min = 7; Max = 10; Step = 1
Q3= Min = 1; Max = 6; Step = 1</t>
  </si>
  <si>
    <t>T1={{Q1}}*{{Q2}}+{{Q3}}
A1={{Q1}}
A2=\\frac{{{Q3}}}{{{Q2}}}</t>
  </si>
  <si>
    <t>Convierte la fracción impropia en número mixto dividiendo el numerador por el denominador. El cociente será la parte entera, el resto el numerador de la nueva fracción y el denominador queda igual.</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</si>
  <si>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 {{Q1}}&lt;span class=\"fr-math-v2 fr-draggable\" contenteditable=\"false\" data-original-math=\"\\(\\frac{{{Q3}}}{{{Q2}}}\\)\" draggable=\"true\"&gt;\\(\\frac{{{Q3}}}{{{Q2}}}\\)&lt;\/span&gt;.</t>
  </si>
  <si>
    <t>{"id":"M6-NyO-28a-E-1","stimulus":"&lt;p&gt;Expresa la siguiente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</si>
  <si>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Expresa el siguiente número mixto como una fracción.</t>
  </si>
  <si>
    <t>{{Q1}}&lt;span class=\"fr-math-v2 fr-draggable\" contenteditable=\"false\" data-original-math=\"\\(\\frac{{{Q3}}}{{{Q2}}}\\)\" draggable=\"true\"&gt;\\(\\frac{{{Q3}}}{{{Q2}}}\\)&lt;\/span&gt; = {{A1}}</t>
  </si>
  <si>
    <t>T1={{Q1}}*{{Q2}}+{{Q3}}
A1=\\frac{{{T1}}}{{{Q2}}}</t>
  </si>
  <si>
    <t>&lt;p&gt;Todo número mixto equivale a una fracción impropia. Para calcularla, convierte la parte entera en una fracción y súmala a la parte fraccionaria.&lt;/p&gt;&lt;p&gt;En este caso:&lt;/p&gt;&lt;p&gt;{{Q1}}&lt;span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t>
  </si>
  <si>
    <t>{"id":"M6-NyO-28a-E-2","stimulus":"&lt;p&gt;Expresa el siguiente número mixto como una fracción.&lt;/p&gt;","template":"&lt;p style=\"text-align:center;\"&gt;{{Q1}}&lt;span class=\"fr-math-v2 fr-draggable\" contenteditable=\"false\" data-original-math=\"\\(\\frac{{{Q3}}}{{{Q2}}}\\)\" draggable=\"true\"&gt;\\(\\frac{{{Q3}}}{{{Q2}}}\\)&lt;/span&gt; = {{response}}&lt;/p&gt;","hint":"&lt;p&gt;Todo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En 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t>
  </si>
  <si>
    <t>Un coche de carreras gasta &lt;span class=\"fr-math-v2 fr-draggable\" contenteditable=\"false\" data-original-math=\"\\(\\frac{{{T1}}}{{{Q2}}}\\)\" draggable=\"true\"&gt;\\(\\frac{{{T1}}}{{{Q2}}}\\)&lt;\/span&gt; litros de gasolina durante un periodo de tiempo. Expresa esta fracción como un número mixto.</t>
  </si>
  <si>
    <t>Un coche de Fórmula 1 gasta 33/6  litros de gasolina durante un periodo de tiempo. Expresa esta fracción como un número mixto (en la primera caja el número entero y en la segunda la fracción).
33/6 = ...</t>
  </si>
  <si>
    <t>Q1=Min = 1;Max = 6; Step = 1
Q2= Min= 7; Max=10; Step = 1
Q3=Min = 1;Max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</si>
  <si>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gasolina se escriben como el número mixto {{Q1}}&lt;span class=\"fr-math-v2 fr-draggable\" contenteditable=\"false\" data-original-math=\"\\(\\frac{{{Q3}}}{{{Q2}}}\\)\" draggable=\"true\"&gt;\\(\\frac{{{Q3}}}{{{Q2}}}\\)&lt;\/span&gt;.</t>
  </si>
  <si>
    <t>{"id":"M6-NyO-28a-A-1","stimulus":"&lt;p&gt;Un coche de carreras gasta &lt;span class=\"fr-math-v2 fr-draggable\" contenteditable=\"false\" data-original-math=\"\\(\\frac{{{T1}}}{{{Q2}}}\\)\" draggable=\"true\"&gt;\\(\\frac{{{T1}}}{{{Q2}}}\\)&lt;/span&gt; litros de gasolina durante un periodo de tiempo. Expresa esta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</si>
  <si>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Felisa ha utilizado &lt;span class=\"fr-math-v2 fr-draggable\" contenteditable=\"false\" data-original-math=\"\\(\\frac{{{T1}}}{{{Q2}}}\\)\" draggable=\"true\"&gt;\\(\\frac{{{T1}}}{{{Q2}}}\\)&lt;\/span&gt; litros de pintura para pintar varios cuadros. Expresa esta fracción como un número mixto.</t>
  </si>
  <si>
    <t>Felisa ha utilizado 28/9 litros de pintura para pintar varios cuadros. Expresa esta fracción como un número mixto (en la primera caja el número entero y en la segunda la fracción).
28/9 = ...</t>
  </si>
  <si>
    <t>Q1=Min = 1; Max = 6; Step = 1
Q2= Min= 7; Max=10; Step = 1
Q3=Min = 1; Max = 6; Step = 1</t>
  </si>
  <si>
    <t>Se convierte la fracción impropia en mixto dividiendo numerador y denominador. El cociente será la parte entera del número mixto, el resto el numerador de la nueva fracción y el denominador queda igual.#{{T1}} : {{Q2}} = {{Q1}} y de resto {{Q3}}#Entonces los &lt;span class=\"fr-math-v2 fr-draggable\" contenteditable=\"false\" data-original-math=\"\\(\\frac{{{T1}}}{{{Q2}}}\\)\" draggable=\"true\"&gt;\\(\\frac{{{T1}}}{{{Q2}}}\\)&lt;\/span&gt; litros de pintura se escriben como el número mixto {{Q1}}&lt;span class=\"fr-math-v2 fr-draggable\" contenteditable=\"false\" data-original-math=\"\\(\\frac{{{Q3}}}{{{Q2}}}\\)\" draggable=\"true\"&gt;\\(\\frac{{{Q3}}}{{{Q2}}}\\)&lt;\/span&gt;.</t>
  </si>
  <si>
    <t>{"id":"M6-NyO-28a-A-2","stimulus":"&lt;p&gt;Felisa ha utilizado &lt;span class=\"fr-math-v2 fr-draggable\" contenteditable=\"false\" data-original-math=\"\\(\\frac{{{T1}}}{{{Q2}}}\\)\" draggable=\"true\"&gt;\\(\\frac{{{T1}}}{{{Q2}}}\\)&lt;/span&gt; litros de pintura para pintar varios cuadros.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</si>
  <si>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La batería de una cámara réflex un poco vieja se gasta a las &lt;span class=\"fr-math-v2 fr-draggable\" contenteditable=\"false\" data-original-math=\"\\(\\frac{{{T1}}}{{{Q2}}}\\)\" draggable=\"true\"&gt;\\(\\frac{{{T1}}}{{{Q2}}}\\)&lt;\/span&gt; horas. Expresa esta fracción como un número mixto.</t>
  </si>
  <si>
    <r>
      <rPr>
        <rFont val="Calibri"/>
        <color theme="1"/>
        <sz val="12.0"/>
      </rPr>
      <t>&lt;span class=\"fr-math-v2 fr-draggable\" contenteditable=\"false\" data-original-math=\"\\(\\frac{{{T1}}}{{{Q2}}}\\)\" draggable=\"true\"&gt;\\(\\frac{{{T1}}}{{{Q2}}}\\)&lt;\/span&gt;</t>
    </r>
    <r>
      <rPr>
        <rFont val="Calibri"/>
        <color theme="1"/>
        <sz val="12.0"/>
      </rPr>
      <t xml:space="preserve"> = {{A1}}</t>
    </r>
    <r>
      <rPr>
        <rFont val="Calibri"/>
        <color theme="1"/>
        <sz val="12.0"/>
      </rPr>
      <t>{{A2}}</t>
    </r>
  </si>
  <si>
    <t>La batería de una cámara réflex un poco vieja se gasta a las  25/6 horas. Expresa esta fracción como un número mixto (en la primera caja el número entero y en la segunda la fracción).
\\frac{{{T1}}}{{{T2}}} = {{A1}} {{A2}}/{{Q2}}
25/6 = ...</t>
  </si>
  <si>
    <t>Se convierte la fracción impropia en mixto dividiendo numerador y denominador. El cociente será la parte entera del número mixto, el resto el numerador de la nueva fracción y el denominador queda igual.#{{T1}} : {{Q2}} = {{Q1}} y de resto {{Q3}}#Entonces &lt;span class=\"fr-math-v2 fr-draggable\" contenteditable=\"false\" data-original-math=\"\\(\\frac{{{T1}}}{{{Q2}}}\\)\" draggable=\"true\"&gt;\\(\\frac{{{T1}}}{{{Q2}}}\\)&lt;\/span&gt; horas de duración de la batería se escriben como el número mixto {{Q1}}&lt;span class=\"fr-math-v2 fr-draggable\" contenteditable=\"false\" data-original-math=\"\\(\\frac{{{Q3}}}{{{Q2}}}\\)\" draggable=\"true\"&gt;\\(\\frac{{{Q3}}}{{{Q2}}}\\)&lt;\/span&gt;.</t>
  </si>
  <si>
    <t>{"id":"M6-NyO-28a-A-3","stimulus":"&lt;p&gt;La batería de una cámara réflex un poco vieja se gasta a las &lt;span class=\"fr-math-v2 fr-draggable\" contenteditable=\"false\" data-original-math=\"\\(\\frac{{{T1}}}{{{Q2}}}\\)\" draggable=\"true\"&gt;\\(\\frac{{{T1}}}{{{Q2}}}\\)&lt;/span&gt; horas.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t>
  </si>
  <si>
    <t>M6-NyO-68a</t>
  </si>
  <si>
    <t>Calcula sumas y restas de fracciones con mismo denominador</t>
  </si>
  <si>
    <t>&lt;p&gt;Arrastra el resultado de esta suma.&lt;/p&gt;</t>
  </si>
  <si>
    <t>&lt;p style=\"text-align:center;\"&gt;&lt;span class=\"fr-math-v2 fr-draggable\" contenteditable=\"false\" data-original-math=\"\\(\\frac{{{Q1}}}{{{T1}}}\\)\" draggable=\"true\"&gt;\\(\\frac{{{Q1}}}{{{T1}}}\\)&lt;/span&gt; + &lt;span class=\"fr-math-v2 fr-draggable\" contenteditable=\"false\" data-original-math=\"\\(\\frac{{{Q3}}}{{{T1}}}\\)\" draggable=\"true\"&gt;\\(\\frac{{{Q3}}}{{{T1}}}\\)&lt;/span&gt; = {{response}}&lt;/p&gt;</t>
  </si>
  <si>
    <t>Q1 = Min = 1; Max = 10; Step = 1
Q2 = Min = 1; Max = 10: Step = 1
Q3 = Min = 1; Max = 10; Step = 1
Q4 = Min = 1; Max = 10; Step = 1
Q5 = Min = 1; Max = 10; Step = 1</t>
  </si>
  <si>
    <t>T1 = {{Q1}}+{{Q2}}
T2 = {{Q1}}+{{Q3}}
T3 = {{Q1}}+{{Q4}}
T4 = {{Q1}}+{{Q5}}
T5 = {{Q2}}+{{Q5}}
A1 = &lt;span class=\"fr-math-v2 fr-draggable\" contenteditable=\"false\" data-original-math=\"\\(\\frac{{{T2}}}{{{T1}}}\\)\" draggable=\"true\"&gt;\\(\\frac{{{T2}}}{{{T1}}}\\)&lt;/span&gt;
A2 = &lt;span class=\"fr-math-v2 fr-draggable\" contenteditable=\"false\" data-original-math=\"\\(\\frac{{{T3}}}{{{T1}}}\\)\" draggable=\"true\"&gt;\\(\\frac{{{T3}}}{{{T1}}}\\)&lt;/span&gt;
A3 = &lt;span class=\"fr-math-v2 fr-draggable\" contenteditable=\"false\" data-original-math=\"\\(\\frac{{{T5}}}{{{T4}}}\\)\" draggable=\"true\"&gt;\\(\\frac{{{T5}}}{{{T4}}}\\)&lt;/span&gt;</t>
  </si>
  <si>
    <t>&lt;p&gt;Suma los numeradores y deja el mismo denominador.&lt;/p&gt;</t>
  </si>
  <si>
    <t>&lt;p&gt;Para realizar sumas de fracciones con igual denominador, se suman los numeradores y se mantiene el denominador.&lt;/p&gt;</t>
  </si>
  <si>
    <t>{
    "id": "M6-NyO-68a-I-1",
    "stimulus": "&lt;p&gt;Arrastra el resultado de esta suma.&lt;/p&gt;",
    "template": "&lt;p style=\"text-align:center;\"&gt;&lt;span class=\"fr-math-v2 fr-draggable\" contenteditable=\"false\" data-original-math=\"\\(\\frac{{{Q1}}}{{{T1}}}\\)\" draggable=\"true\"&gt;\\(\\frac{{{Q1}}}{{{T1}}}\\)&lt;/span&gt; + &lt;span class=\"fr-math-v2 fr-draggable\" contenteditable=\"false\" data-original-math=\"\\(\\frac{{{Q3}}}{{{T1}}}\\)\" draggable=\"true\"&gt;\\(\\frac{{{Q3}}}{{{T1}}}\\)&lt;/span&gt; = {{response}}&lt;/p&gt;",
    "hint": "&lt;p&gt;Suma los numeradores y deja el mismo denominador.&lt;/p&gt;",
    "feedback": "&lt;p&gt;Para realizar sumas de fracciones con igual denominador, se suman los numeradores y se mantiene el denominador.&lt;/p&gt;",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"{{Q1}}+{{Q4}}",
                "temp": "true"
            },
            {
                "name": "T4",
                "label": "{{function}}",
                "function": "{{Q1}}+{{Q5}}",
                "temp": "true"
            },
            {
                "name": "T5",
                "label": "{{function}}",
                "function": "{{Q2}}+{{Q5}}",
                "temp": "true"
            },
            {
                "name": "A1",
                "label": "&lt;span class=\"fr-math-v2 fr-draggable\" contenteditable=\"false\" data-original-math=\"\\(\\frac{{{T2}}}{{{T1}}}\\)\" draggable=\"true\"&gt;\\(\\frac{{{T2}}}{{{T1}}}\\)&lt;/span&gt;",
                "function": ""
            },
            {
                "name": "A2",
                "label": "&lt;span class=\"fr-math-v2 fr-draggable\" contenteditable=\"false\" data-original-math=\"\\(\\frac{{{T3}}}{{{T1}}}\\)\" draggable=\"true\"&gt;\\(\\frac{{{T3}}}{{{T1}}}\\)&lt;/span&gt;",
                "function": "",
                "incorrect": "true"
            },
            {
                "name": "A3",
                "label": "&lt;span class=\"fr-math-v2 fr-draggable\" contenteditable=\"false\" data-original-math=\"\\(\\frac{{{T5}}}{{{T4}}}\\)\" draggable=\"true\"&gt;\\(\\frac{{{T5}}}{{{T4}}}\\)&lt;/span&gt;",
                "function": "",
                "incorrect": "true"
            }
        ],
        "uniques": true
    },
    "algorithm": {
        "name": "calculateOperation",
        "template": "Cloze with drag &amp; drop"
    }
}</t>
  </si>
  <si>
    <t>&lt;p&gt;Arrastra el resultado de esta resta.&lt;/p&gt;</t>
  </si>
  <si>
    <t>&lt;p style=\"text-align:center;\"&gt;&lt;span class=\"fr-math-v2 fr-draggable\" contenteditable=\"false\" data-original-math=\"\\(\\frac{{{T2}}}{{{T1}}}\\)\" draggable=\"true\"&gt;\\(\\frac{{{T2}}}{{{T1}}}\\)&lt;/span&gt; − &lt;span class=\"fr-math-v2 fr-draggable\" contenteditable=\"false\" data-original-math=\"\\(\\frac{{{Q3}}}{{{T1}}}\\)\" draggable=\"true\"&gt;\\(\\frac{{{Q3}}}{{{T1}}}\\)&lt;/span&gt; = {{response}}&lt;/p&gt;</t>
  </si>
  <si>
    <t>T1 = {{Q1}}+{{Q2}}
T2 = {{Q1}}+{{Q3}}
T3 = {{Q2}}+{{Q3}}
A1 = &lt;span class=\"fr-math-v2 fr-draggable\" contenteditable=\"false\" data-original-math=\"\\(\\frac{{{Q1}}}{{{T1}}}\\)\" draggable=\"true\"&gt;\\(\\frac{{{Q1}}}{{{T1}}}\\)&lt;/span&gt;
A2 = &lt;span class=\"fr-math-v2 fr-draggable\" contenteditable=\"false\" data-original-math=\"\\(\\frac{{{Q4}}}{{{T1}}}\\)\" draggable=\"true\"&gt;\\(\\frac{{{Q4}}}{{{T1}}}\\)&lt;/span&gt;
A3 = &lt;span class=\"fr-math-v2 fr-draggable\" contenteditable=\"false\" data-original-math=\"\\(\\frac{{{Q5}}}{{{T3}}}\\)\" draggable=\"true\"&gt;\\(\\frac{{{Q5}}}{{{T3}}}\\)&lt;/span&gt;</t>
  </si>
  <si>
    <t>&lt;p&gt;Resta los numeradores y deja el mismo denominador.&lt;/p&gt;</t>
  </si>
  <si>
    <t>&lt;p&gt;Para realizar restas de fracciones con igual denominador, se restan los numeradores y se mantiene el denominador.&lt;/p&gt;</t>
  </si>
  <si>
    <t>{
    "id": "M6-NyO-68a-I-2",
    "stimulus": "&lt;p&gt;Arrastra el resultado de esta resta.&lt;/p&gt;",
    "template": "&lt;p style=\"text-align:center;\"&gt;&lt;span class=\"fr-math-v2 fr-draggable\" contenteditable=\"false\" data-original-math=\"\\(\\frac{{{T2}}}{{{T1}}}\\)\" draggable=\"true\"&gt;\\(\\frac{{{T2}}}{{{T1}}}\\)&lt;/span&gt; − &lt;span class=\"fr-math-v2 fr-draggable\" contenteditable=\"false\" data-original-math=\"\\(\\frac{{{Q3}}}{{{T1}}}\\)\" draggable=\"true\"&gt;\\(\\frac{{{Q3}}}{{{T1}}}\\)&lt;/span&gt; = {{response}}&lt;/p&gt;",
    "hint": "&lt;p&gt;Resta los numeradores y deja el mismo denominador.&lt;/p&gt;",
    "feedback": "&lt;p&gt;Para realizar restas de fracciones con igual denominador, se restan los numeradores y se mantiene el denominador.&lt;/p&gt;",
    "seed": {
        "parameters": [
            {
                "name": "Q1",
                "label": null,
                "min": 1,
                "max": 10,
                "step": 1
            },
            {
                "name": "Q2",
                "label": null,
                "min": 1,
                "max": 10,
                "step": 1
            },
            {
                "name": "Q3",
                "label": null,
                "min": 1,
                "max": 10,
                "step": 1
            },
            {
                "name": "Q4",
                "label": null,
                "min": 1,
                "max": 10,
                "step": 1
            },
            {
                "name": "Q5",
                "label": null,
                "min": 1,
                "max": 10,
                "step": 1
            }
        ],
        "calculated": [
            {
                "name": "T1",
                "label": "{{function}}",
                "function": "{{Q1}}+{{Q2}}",
                "temp": "true"
            },
            {
                "name": "T2",
                "label": "{{function}}",
                "function": "{{Q1}}+{{Q3}}",
                "temp": "true"
            },
            {
                "name": "T3",
                "label": "{{function}}",
                "function": "{{Q2}}+{{Q3}}",
                "temp": "true"
            },
            {
                "name": "A1",
                "label": "&lt;span class=\"fr-math-v2 fr-draggable\" contenteditable=\"false\" data-original-math=\"\\(\\frac{{{Q1}}}{{{T1}}}\\)\" draggable=\"true\"&gt;\\(\\frac{{{Q1}}}{{{T1}}}\\)&lt;/span&gt;",
                "function": ""
            },
            {
                "name": "A2",
                "label": "&lt;span class=\"fr-math-v2 fr-draggable\" contenteditable=\"false\" data-original-math=\"\\(\\frac{{{Q4}}}{{{T1}}}\\)\" draggable=\"true\"&gt;\\(\\frac{{{Q4}}}{{{T1}}}\\)&lt;/span&gt;",
                "function": "",
                "incorrect": "true"
            },
            {
                "name": "A3",
                "label": "&lt;span class=\"fr-math-v2 fr-draggable\" contenteditable=\"false\" data-original-math=\"\\(\\frac{{{Q5}}}{{{T3}}}\\)\" draggable=\"true\"&gt;\\(\\frac{{{Q5}}}{{{T3}}}\\)&lt;/span&gt;",
                "function": "",
                "incorrect": "true"
            }
        ],
        "uniques": true
    },
    "algorithm": {
        "name": "calculateOperation",
        "template": "Cloze with drag &amp; drop"
    }
}</t>
  </si>
  <si>
    <t>&lt;p&gt;Escribe la fracción del resultado de esta suma. No simplifiques el resultado.&lt;/p&gt;</t>
  </si>
  <si>
    <t>Q1 = Min = 1; Max = 10; Step = 1
Q2 = Min = 1; Max = 10: Step = 1
Q3 = Min = 1; Max = 10; Step = 1</t>
  </si>
  <si>
    <t>T1 = {{Q1}}+{{Q2}}
T2 = {{Q1}}+{{Q3}}
A1 = \\frac{{{T2}}}{{{T1}}}</t>
  </si>
  <si>
    <t>{
    "id": "M6-NyO-68a-E-1",
    "stimulus": "&lt;p&gt;Escribe la fracción del resultado de esta suma. No simplifiques el resultado.&lt;/p&gt;",
    "template": "&lt;p style=\"text-align:center;\"&gt;&lt;span class=\"fr-math-v2 fr-draggable\" contenteditable=\"false\" data-original-math=\"\\(\\frac{{{Q1}}}{{{T1}}}\\)\" draggable=\"true\"&gt;\\(\\frac{{{Q1}}}{{{T1}}}\\)&lt;/span&gt; + &lt;span class=\"fr-math-v2 fr-draggable\" contenteditable=\"false\" data-original-math=\"\\(\\frac{{{Q3}}}{{{T1}}}\\)\" draggable=\"true\"&gt;\\(\\frac{{{Q3}}}{{{T1}}}\\)&lt;/span&gt; = {{response}}&lt;/p&gt;",
    "hint": "&lt;p&gt;Suma los numeradores y deja el mismo denominador.&lt;/p&gt;",
    "feedback": "&lt;p&gt;Para realizar sumas de fracciones con igual denominador, se suman los numeradores y se mantiene el denominador.&lt;/p&gt;",
    "seed": {
        "parameters": [
            {
                "name": "Q1",
                "label": null,
                "min": 1,
                "max": 10,
                "step": 1
            },
            {
                "name": "Q2",
                "label": null,
                "min": 1,
                "max": 10,
                "step": 1
            },
            {
                "name": "Q3",
                "label": null,
                "min": 1,
                "max": 10,
                "step": 1
            }
        ],
        "calculated": [
            {
                "name": "T1",
                "label": "{{function}}",
                "function": "{{Q1}}+{{Q2}}",
                "temp": "true"
            },
            {
                "name": "T2",
                "label": "{{function}}",
                "function": "{{Q1}}+{{Q3}}",
                "temp": "true"
            },
            {
                "name": "A1",
                "label": "{{function}}",
                "function": "\\frac{{{T2}}}{{{T1}}}"
            }
        ],
        "uniques": true
    },
    "algorithm": {
        "name": "calculateOperation",
        "params": {
            "method": "equivLiteral",
            "keyboard": "INTERMEDIATE"
        }
    }
}</t>
  </si>
  <si>
    <t>&lt;p&gt;Escribe la fracción del resultado de esta resta. No simplifiques el resultado.&lt;/p&gt;</t>
  </si>
  <si>
    <t>Q1 = Min = 1; Max = 5; Step = 1
Q2 = Min = 1; Max = 5; Step = 1
Q3 = Min = 1; Max = 5; Step = 1</t>
  </si>
  <si>
    <t>T1 = {{Q1}}+{{Q2}}
T2 = {{Q1}}+{{Q3}}
A1 = \\frac{{{Q1}}}{{{T1}}}</t>
  </si>
  <si>
    <t>{
    "id": "M6-NyO-68a-E-2",
    "stimulus": "&lt;p&gt;Escribe la fracción del resultado de esta resta. No simplifiques el resultado.&lt;/p&gt;",
    "template": "&lt;p style=\"text-align:center;\"&gt;&lt;span class=\"fr-math-v2 fr-draggable\" contenteditable=\"false\" data-original-math=\"\\(\\frac{{{T2}}}{{{T1}}}\\)\" draggable=\"true\"&gt;\\(\\frac{{{T2}}}{{{T1}}}\\)&lt;/span&gt; − &lt;span class=\"fr-math-v2 fr-draggable\" contenteditable=\"false\" data-original-math=\"\\(\\frac{{{Q3}}}{{{T1}}}\\)\" draggable=\"true\"&gt;\\(\\frac{{{Q3}}}{{{T1}}}\\)&lt;/span&gt; = {{response}}&lt;/p&gt;",
    "hint": "&lt;p&gt;Resta los numeradores y deja el mismo denominador.&lt;/p&gt;",
    "feedback": "&lt;p&gt;Para realizar restas de fracciones con igual denominador, se restan los numeradores y se mantiene el denominador.&lt;/p&gt;",
    "seed": {
        "parameters": [
            {
                "name": "Q1",
                "label": null,
                "min": 1,
                "max": 5,
                "step": 1
            },
            {
                "name": "Q2",
                "label": null,
                "min": 1,
                "max": 5,
                "step": 1
            },
            {
                "name": "Q3",
                "label": null,
                "min": 1,
                "max": 5,
                "step": 1
            }
        ],
        "calculated": [
            {
                "name": "T1",
                "label": "{{function}}",
                "function": "{{Q1}}+{{Q2}}",
                "temp": "true"
            },
            {
                "name": "T2",
                "label": "{{function}}",
                "function": "{{Q1}}+{{Q3}}",
                "temp": "true"
            },
            {
                "name": "A1",
                "label": "{{function}}",
                "function": "\\frac{{{Q1}}}{{{T1}}}"
            }
        ],
        "uniques": true
    },
    "algorithm": {
        "name": "calculateOperation",
        "params": {
            "method": "equivLiteral",
            "keyboard": "INTERMEDIATE"
        }
    }
}</t>
  </si>
  <si>
    <t>&lt;p&gt;Carla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de pizza han comido entre los dos?&lt;/p&gt;</t>
  </si>
  <si>
    <t>Han comido {{response}} de la pizza.</t>
  </si>
  <si>
    <t>Q1 = Min = 1; Max = 5; Step = 1
Q2 = Min = 4; Max = 10: Step = 1
Q3 = Min = 1; Max = 5; Step = 1</t>
  </si>
  <si>
    <t>&lt;p&gt;Suma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t>
  </si>
  <si>
    <t>&lt;p&gt;Para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t>
  </si>
  <si>
    <t>{
    "id": "M6-NyO-68a-A-1",
    "stimulus": "&lt;p&gt;Carla y Pedro han ido a un restaurante a comer pizza. Ella se ha comido &lt;span class=\"fr-math-v2 fr-draggable\" contenteditable=\"false\" data-original-math=\"\\(\\frac{{{Q1}}}{{{T1}}}\\)\" draggable=\"true\"&gt;\\(\\frac{{{Q1}}}{{{T1}}}\\)&lt;/span&gt; de las porciones, mientras que él se ha quedado con &lt;span class=\"fr-math-v2 fr-draggable\" contenteditable=\"false\" data-original-math=\"\\(\\frac{{{Q3}}}{{{T1}}}\\)\" draggable=\"true\"&gt;\\(\\frac{{{Q3}}}{{{T1}}}\\)&lt;/span&gt; de la pizza. ¿Qué fracción han comido entre los dos?&lt;/p&gt;",
    "template": "&lt;p&gt;Han comido {{response}} de la pizza.&lt;/p&gt;",
    "hint": "&lt;p&gt;Suma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
    "feedback": "&lt;p&gt;Para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4,
                "max": 10,
                "step": 1
            },
            {
                "name": "Q3",
                "label": null,
                "min": 1,
                "max": 5,
                "step": 1
            }
        ],
        "calculated": [
            {
                "name": "T1",
                "label": "{{function}}",
                "function": "{{Q1}}+{{Q2}}",
                "temp": "true"
            },
            {
                "name": "T2",
                "label": "{{function}}",
                "function": "{{Q1}}+{{Q3}}",
                "temp": "true"
            },
            {
                "name": "A1",
                "label": "{{function}}",
                "function": "\\frac{{{T2}}}{{{T1}}}"
            }
        ],
        "uniques": true
    },
    "algorithm": {
        "name": "calculateOperation",
        "params": {
            "method": "equivSymbolic",
            "keyboard": "INTERMEDIATE"
        }
    }
}</t>
  </si>
  <si>
    <t>&lt;p&gt;&lt;span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t>
  </si>
  <si>
    <t>&lt;p&gt;Las bicicletas {{Q4}} y {{Q5}} son {{response}} del total.&lt;/p&gt;</t>
  </si>
  <si>
    <t>Q1 = Min = 1; Max = 5; Step = 1
Q2 = Min = 4; Max = 10: Step = 1
Q3 = Min = 1; Max = 5; Step = 1
Q4 = list = ["azules", "negras", "verdes", "moradas", "amarillas"]
Q5 = list = ["azules", "negras", "verdes", "moradas", "amarillas"]</t>
  </si>
  <si>
    <t>{
    "id": "M6-NyO-68a-A-2",
    "stimulus": "&lt;p&gt;&lt;span class=\"fr-math-v2 fr-draggable\" contenteditable=\"false\" data-original-math=\"\\(\\frac{{{Q1}}}{{{T1}}}\\)\" draggable=\"true\"&gt;\\(\\frac{{{Q1}}}{{{T1}}}\\)&lt;/span&gt; de las bicicletas de una tienda son {{Q4}} y &lt;span class=\"fr-math-v2 fr-draggable\" contenteditable=\"false\" data-original-math=\"\\(\\frac{{{Q3}}}{{{T1}}}\\)\" draggable=\"true\"&gt;\\(\\frac{{{Q3}}}{{{T1}}}\\)&lt;/span&gt; son {{Q5}}. ¿Cuál es la fracción de bicicletas en estos dos colores?&lt;/p&gt;",
    "template": "&lt;p&gt;Las bicicletas {{Q4}} y {{Q5}} son {{response}} del total.&lt;/p&gt;",
    "hint": "&lt;p&gt;Suma los numeradores y deja el mismo denominador:&lt;/p&gt;&lt;p style=\"text-align:center;\"&gt;&lt;span class=\"fr-math-v2 fr-draggable\" contenteditable=\"false\" data-original-math=\"\\(\\frac{{{Q1}}}{{{T1}}}\\)\" draggable=\"true\"&gt;\\(\\frac{{{Q1}}}{{{T1}}}\\)&lt;/span&gt; + &lt;span class=\"fr-math-v2 fr-draggable\" contenteditable=\"false\" data-original-math=\"\\(\\frac{{{Q3}}}{{{T1}}}\\)\" draggable=\"true\"&gt;\\(\\frac{{{Q3}}}{{{T1}}}\\)&lt;/span&gt; = ...&lt;/p&gt;",
    "feedback": "&lt;p&gt;Para realizar sumas de fracciones con igual denominador, se suman los numeradores y se mantiene el denominador.&lt;/p&gt;&lt;p style=\"text-align:center;\"&gt;&lt;span class=\"fr-math-v2 fr-draggable\" contenteditable=\"false\" data-original-math=\"\\(\\frac{{{Q1}}}{{{T1}}}\\)\" draggable=\"true\"&gt;\\(\\frac{{{Q1}}}{{{T1}}}\\)&lt;/span&gt;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4,
                "max": 10,
                "step": 1
            },
            {
                "name": "Q3",
                "label": null,
                "min": 1,
                "max": 5,
                "step": 1
            },
            {
                "name": "Q4",
                "label": null,
                "list": [
                    "azules",
                    "negras",
                    "verdes",
                    "moradas",
                    "amarillas"
                ]
            },
            {
                "name": "Q5",
                "label": null,
                "list": [
                    "azules",
                    "negras",
                    "verdes",
                    "moradas",
                    "amarillas"
                ]
            }
        ],
        "calculated": [
            {
                "name": "T1",
                "label": "{{function}}",
                "function": "{{Q1}}+{{Q2}}",
                "temp": "true"
            },
            {
                "name": "T2",
                "label": "{{function}}",
                "function": "{{Q1}}+{{Q3}}",
                "temp": "true"
            },
            {
                "name": "A1",
                "label": "{{function}}",
                "function": "\\frac{{{T2}}}{{{T1}}}"
            }
        ],
        "uniques": true
    },
    "algorithm": {
        "name": "calculateOperation",
        "params": {
            "method": "equivSymbolic",
            "keyboard": "INTERMEDIATE"
        }
    }
}</t>
  </si>
  <si>
    <t>&lt;p&gt;En una frutería, &lt;span class=\"fr-math-v2 fr-draggable\" contenteditable=\"false\" data-original-math=\"\\(\\frac{{{Q3}}}{{{T1}}}\\)\" draggable=\"true\"&gt;\\(\\frac{{{Q3}}}{{{T1}}}\\)&lt;/span&gt; de las frutas son {{Q4}}. ¿Qué fracción representa al resto de frutas?&lt;/p&gt;</t>
  </si>
  <si>
    <t>&lt;p&gt;El resto de las frutas son {{response}} del total.&lt;/p&gt;</t>
  </si>
  <si>
    <t>Q1 = Min = 1; Max = 5; Step = 1
Q2 = Min = 4; Max = 10: Step = 1
Q3 = Min = 1; Max = 5; Step = 1
Q4 = list = ["manzanas", "peras", "mandarinas", "naranjas", "kiwis"]</t>
  </si>
  <si>
    <t xml:space="preserve">T1 = {{Q1}}+{{Q2}}+{{Q3}}
T2 = {{Q1}} + {{Q2}}
A1 = \\frac{{{Q1}}}{{{T1}}}
</t>
  </si>
  <si>
    <t>&lt;p&gt;Resta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t>
  </si>
  <si>
    <t>&lt;p&gt;Para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t>
  </si>
  <si>
    <t>{
    "id": "M6-NyO-68a-A-3",
    "stimulus": "&lt;p&gt;En una frutería, &lt;span class=\"fr-math-v2 fr-draggable\" contenteditable=\"false\" data-original-math=\"\\(\\frac{{{Q3}}}{{{T1}}}\\)\" draggable=\"true\"&gt;\\(\\frac{{{Q3}}}{{{T1}}}\\)&lt;/span&gt; de las frutas son {{Q4}}. ¿Qué fracción representa al resto de frutas?&lt;/p&gt;",
    "template": "El resto de las frutas son {{response}} del total.",
    "hint": "&lt;p&gt;Resta los numeradores y deja el mismo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...&lt;/p&gt;",
    "feedback": "&lt;p&gt;Para realizar restas de fracciones con igual denominador, se restan los numeradores y se mantiene el denominador.&lt;/p&gt;&lt;p style=\"text-align:center;\"&gt;1 − &lt;span class=\"fr-math-v2 fr-draggable\" contenteditable=\"false\" data-original-math=\"\\(\\frac{{{Q3}}}{{{T1}}}\\)\" draggable=\"true\"&gt;\\(\\frac{{{Q3}}}{{{T1}}}\\)&lt;/span&gt; = &lt;span class=\"fr-math-v2 fr-draggable\" contenteditable=\"false\" data-original-math=\"\\(\\frac{{{T1}}}{{{T1}}}\\)\" draggable=\"true\"&gt;\\(\\frac{{{T1}}}{{{T1}}}\\)&lt;/span&gt; − &lt;span class=\"fr-math-v2 fr-draggable\" contenteditable=\"false\" data-original-math=\"\\(\\frac{{{Q3}}}{{{T1}}}\\)\" draggable=\"true\"&gt;\\(\\frac{{{Q3}}}{{{T1}}}\\)&lt;/span&gt; = &lt;span class=\"fr-math-v2 fr-draggable\" contenteditable=\"false\" data-original-math=\"\\(\\frac{{{T2}}}{{{T1}}}\\)\" draggable=\"true\"&gt;\\(\\frac{{{T2}}}{{{T1}}}\\)&lt;/span&gt;&lt;/p&gt;",
    "seed": {
        "parameters": [
            {
                "name": "Q1",
                "label": null,
                "min": 1,
                "max": 5,
                "step": 1
            },
            {
                "name": "Q2",
                "label": null,
                "min": 5,
                "max": 10,
                "step": 1
            },
            {
                "name": "Q3",
                "label": null,
                "min": 1,
                "max": 5,
                "step": 1
            },
            {
                "name": "Q4",
                "label": null,
                "list": [
                    "manzanas",
                    "peras",
                    "mandarinas",
                    "naranjas",
                    "kiwis"
                ]
            }
        ],
        "calculated": [
            {
                "name": "T1",
                "label": "{{function}}",
                "function": "{{Q1}}+{{Q2}}",
                "temp": "true"
            },
            {
                "name": "T2",
                "label": "{{function}}",
                "function": "{{T1}}-{{Q3}}",
                "temp": "true"
            },
            {
                "name": "A1",
                "label": "{{function}}",
                "function": "\\frac{{{T2}}}{{{T1}}}"
            }
        ],
        "uniques": true
    },
    "algorithm": {
        "name": "calculateOperation",
        "params": {
            "method": "equivLiteral",
            "keyboard": "INTERMEDIATE"
        }
    }
}</t>
  </si>
  <si>
    <t>M6-NyO-29a</t>
  </si>
  <si>
    <t>Calcula sumas y restas de fracciones (resultado: fracción irreducible)</t>
  </si>
  <si>
    <t>&lt;p&gt;Marca si las siguientes operaciones con fracciones son correctas o incorrectas.&lt;/p&gt;</t>
  </si>
  <si>
    <t>Marca si las siguientes operaciones con fracciones son correctas o incorrectas.</t>
  </si>
  <si>
    <t>Q1= Min= 5; Max= 9; Step= 1
Q2= Min= 2; Max= 5; Step= 1
Q3= Lista= 1, 2, 3, 5
Q4= Min= 2; Max= 5; Step= 1</t>
  </si>
  <si>
    <t>T0= math.gcd({{Q2}}, {{T1}})
T1= {{Q2}}*{{Q4}}
T2= {{Q4}}*{{Q1}}+{{Q3}}
T3= {{Q4}}*{{Q1}}-{{Q3}}
T4= {{Q4}}*{{Q3}}-{{Q2}}
T5= {{Q4}}*{{Q3}}+{{Q2}}
A1={{Q1}}/{{Q2}} + {{Q3}}/{{T1}} = {{function}}#{{T2}}/{{T1}}|&lt;p&gt;Esta fracción es el resultado de la operación&lt;/p&gt;&lt;p&gt;&lt;span class=\"fr-math-v2 fr-draggable\" contenteditable=\"false\" data-original-math=\"\\(\\frac{{{Q1}}}{{{Q2}}}\\)\" draggable=\"true\"&gt;\\(\\frac{{{Q1}}}{{{Q2}}}\\)&lt;\/span&gt; + &lt;span class=\"fr-math-v2 fr-draggable\" contenteditable=\"false\" data-original-math=\"\\(\\frac{{{Q3}}}{{{T1}}}\\)\" draggable=\"true\"&gt;\\(\\frac{{{Q3}}}{{{T1}}}\\)&lt;\/span&gt; = {{T6}}&lt;/p&gt;*
A2={{Q1}}/{{Q2}} − {{Q3}}/{{T1}} = {{function}}#{{T3}}/{{T1}}|&lt;p&gt;Esta fracción es el resultado de esta operación.&lt;/p&gt;&lt;p&gt;&lt;span class=\"fr-math-v2 fr-draggable\" contenteditable=\"false\" data-original-math=\"\\(\\frac{{{Q1}}}{{{Q2}}}\\)\" draggable=\"true\"&gt;\\(\\frac{{{Q1}}}{{{Q2}}}\\)&lt;\/span&gt; − &lt;span class=\"fr-math-v2 fr-draggable\" contenteditable=\"false\" data-original-math=\"\\(\\frac{{{Q3}}}{{{T1}}}\\)\" draggable=\"true\"&gt;\\(\\frac{{{Q3}}}{{{T1}}}\\)&lt;\/span&gt; = {{T7}}&lt;/p&gt;*
A3={{Q3}}/{{Q2}} + {{Q2}}/{{T1}} = {{function}}#{{T4}}/{{T1}}|&lt;p&gt;Esta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{{T8}}&lt;/p&gt;
A4={{Q2}}/{{Q2}} − {{Q3}}/{{T1}} = {{function}}#{{T5}}/{{T1}}|&lt;p&gt;Esta fracción no es el resultado de esta operación, lo correcto es:&lt;/p&gt;&lt;p&gt;&lt;span class=\"fr-math-v2 fr-draggable\" contenteditable=\"false\" data-original-math=\"\\(\\frac{{{Q3}}}{{{Q2}}}\\)\" draggable=\"true\"&gt;\\(\\frac{{{Q3}}}{{{Q2}}}\\)&lt;\/span&gt; − &lt;span class=\"fr-math-v2 fr-draggable\" contenteditable=\"false\" data-original-math=\"\\(\\frac{{{Q2}}}{{{T1}}}\\)\" draggable=\"true\"&gt;\\(\\frac{{{Q2}}}{{{T1}}}\\)&lt;\/span&gt; = {{T9}}&lt;/p&gt;
T6= {{T2}}/{{T1}}
T7= {{T3}}/{{T1}}
T8= {{T4}}/{{T1}}
T9= {{T5}}/{{T1}}</t>
  </si>
  <si>
    <t>&lt;p&gt;Las fracciones tienen que tener el mismo denominador para poder sumarse y restarse.&lt;/p&gt;</t>
  </si>
  <si>
    <t xml:space="preserve">&lt;p&gt;Las fracciones tienen que tener el mismo denominador para poder sumarse o restarse.&lt;/p&gt;&lt;p&gt;Primero reduce las fracciones a común denominador utilizando el mínimo común múltiplo de los denominadores.&lt;/p&gt;&lt;p&gt;El mcm({{Q2}},{{T1}}) = {{T0}}.&lt;/p&gt;&lt;p&gt;Luego, opera con los numeradores.&lt;/p&gt;
</t>
  </si>
  <si>
    <t>{
    "id": "M6-NyO-29a-I-1",
    "stimulus": "&lt;p&gt;Marca si las siguientes operaciones con fracciones son correctas o incorrectas.&lt;/p&gt;",
    "hint": "&lt;p&gt;Las fracciones tienen que tener el mismo denominador para poder sumarse y restarse.&lt;/p&gt;",
    "feedback": "&lt;p&gt;Las fracciones tienen que tener el mismo denominador para poder sumarse o restarse.&lt;/p&gt;&lt;p&gt;Primero reduce las fracciones a común denominador utilizando el mínimo común múltiplo de los denominadores. El m.c.m. de {{Q2}} y {{T1}} es {{T0}}. Después, opera con los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"&lt;p&gt;El resultado correcto es:&lt;/p&gt;&lt;p&gt;&lt;span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"&lt;p&gt;El resultado correcto es:&lt;/p&gt;&lt;p&gt;&lt;span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"Correcto",
                "Incorrecto"
            ]
        }
    }
}</t>
  </si>
  <si>
    <t>Calcula la siguiente suma y la siguiente resta.</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</si>
  <si>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</si>
  <si>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Calcula la siguiente suma y la siguiente resta.
8/15 + 4/10 = ...
8/15 - 4/10 = ...</t>
  </si>
  <si>
    <t>T1={{Q2}}*{{Q4}}
T11={{Q4}}*{{Q1}}+{{Q3}}
T0=math.gcd({{T11}},{{T1}})
T111={{T11}}/{{T0}}
T121={{T1}}/{{T0}}
T21={{Q4}}*{{Q1}}-{{Q3}}
T01=math.gcd({{T21}},{{T1}})
T212={{T21}}/{{T01}}
T222={{T1}}/{{T01}}
A1=\\frac{{{T111}}}{{{T121}}}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
A2=\\frac{{{T212}}}{{{T222}}} | Reduciendo y simplificando: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
T011={{T11}}/{{T0}}
T012={{T1}}/{{T0}}
T021={{T21}}/{{T01}}
T022={{T1}}/{{T01}}</t>
  </si>
  <si>
    <t>&lt;p&gt;Las fracciones tienen que tener el mismo denominador para poder sumarse o restarse. Reduce las fracciones a común denominador utilizando el mínimo común múltiplo de los denominadores, en este caso, mcm({{Q2}},{{T1}}) = {{T1}}.&lt;/p&gt;</t>
  </si>
  <si>
    <t>{
    "id": "M6-NyO-29a-E-1",
    "stimulus": "&lt;p&gt;Calcula la siguiente suma.&lt;/p&gt;",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t>
  </si>
  <si>
    <r>
      <rPr>
        <rFont val="Calibri"/>
        <color theme="1"/>
        <sz val="12.0"/>
      </rPr>
      <t xml:space="preserve">&lt;span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{{A1}}</t>
    </r>
    <r>
      <rPr>
        <rFont val="Calibri"/>
        <color theme="1"/>
        <sz val="12.0"/>
      </rPr>
      <t xml:space="preserve">
&lt;span class=\"fr-math-v2 fr-draggable\" contenteditable=\"false\" data-original-math=\"\\(\\frac{{{Q1}}}{{{Q2}}}\\)\" draggable=\"true\"&gt;\\(\\frac{{{Q1}}}{{{Q2}}}\\)&lt;\/span&gt; − &lt;span class=\"fr-math-v2 fr-draggable\" contenteditable=\"false\" data-original-math=\"\\(\\frac{{{Q3}}}{{{T1}}}\\)\" draggable=\"true\"&gt;\\(\\frac{{{Q3}}}{{{T1}}}\\)&lt;\/span&gt; = </t>
    </r>
    <r>
      <rPr>
        <rFont val="Calibri"/>
        <color theme="1"/>
        <sz val="12.0"/>
      </rPr>
      <t>{{A2}}</t>
    </r>
  </si>
  <si>
    <t>{
    "id": "M6-NyO-29a-E-2",
    "stimulus": "&lt;p&gt;Calcula la siguiente resta.&lt;/p&gt;",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data-original-math=\"\\(\\frac{{{T021}}}{{{T022}}}\\)\" draggable=\"true\"&gt;\\(\\frac{{{T021}}}{{{T022}}}\\)&lt;/span&gt;&lt;/p&gt;",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"\\frac{{{T212}}}{{{T222}}}"
            }
        ],
        "uniques": true
    },
    "algorithm": {
        "name": "calculateOperation",
        "params": {
            "method": "equivLiteral",
            "keyboard": "INTERMEDIATE"
        }
    }
}</t>
  </si>
  <si>
    <r>
      <rPr>
        <rFont val="Calibri"/>
        <color theme="1"/>
        <sz val="12.0"/>
      </rPr>
      <t xml:space="preserve">Nada más abrir las puertas de una sala de conferencias, el público ha ocupado </t>
    </r>
    <r>
      <rPr>
        <rFont val="Calibri"/>
        <color theme="1"/>
        <sz val="12.0"/>
      </rPr>
      <t>\\frac{{{Q1}}}{{{Q2}}</t>
    </r>
    <r>
      <rPr>
        <rFont val="Calibri"/>
        <color theme="1"/>
        <sz val="12.0"/>
      </rPr>
      <t xml:space="preserve"> del aforo. Poco a poco han llegado </t>
    </r>
    <r>
      <rPr>
        <rFont val="Calibri"/>
        <color theme="1"/>
        <sz val="12.0"/>
      </rPr>
      <t>&lt;span class=\"fr-math-v2 fr-draggable\" contenteditable=\"false\" data-original-math=\"\\(\\frac{{{Q3}}}{{{Q4}}}\\)\" draggable=\"true\"&gt;\\(\\frac{{{Q3}}}{{{Q4}}}\\)&lt;\/span&gt;</t>
    </r>
    <r>
      <rPr>
        <rFont val="Calibri"/>
        <color theme="1"/>
        <sz val="12.0"/>
      </rPr>
      <t xml:space="preserve"> más del total de asistentes posibles. ¿Cuántos asientos se han ocupado? ¿Cuántos han quedado libres?
</t>
    </r>
  </si>
  <si>
    <r>
      <rPr>
        <rFont val="Calibri"/>
        <color theme="1"/>
        <sz val="12.0"/>
      </rPr>
      <t xml:space="preserve">Se han ocupado </t>
    </r>
    <r>
      <rPr>
        <rFont val="Calibri"/>
        <color theme="1"/>
        <sz val="12.0"/>
      </rPr>
      <t>{{A1}}</t>
    </r>
    <r>
      <rPr>
        <rFont val="Calibri"/>
        <color theme="1"/>
        <sz val="12.0"/>
      </rPr>
      <t xml:space="preserve"> de los asientos y han quedado libres </t>
    </r>
    <r>
      <rPr>
        <rFont val="Calibri"/>
        <color theme="1"/>
        <sz val="12.0"/>
      </rPr>
      <t>{{A2}}</t>
    </r>
    <r>
      <rPr>
        <rFont val="Calibri"/>
        <color theme="1"/>
        <sz val="12.0"/>
      </rPr>
      <t>.</t>
    </r>
  </si>
  <si>
    <t>Nada más abrir las puertas de una sala de conferencias han entrado 1/3 del público que se esperaba.  Desde ese momento, ha ido llegado poco a poco 4/18 más de los asistentes. ¿Cuántas personas ocupan ya la sala? ¿Cuántos quedan por llegar?
Han llegado ... de los asistentes y quedan por llegar ....</t>
  </si>
  <si>
    <t>Q1=List=3, 4
Q2=List=12,14,16
Q3=List=1,2,3,4
Q4=List=18, 20, 22, 24</t>
  </si>
  <si>
    <t>T24={{Q2}}*{{Q4}}
T1={{Q1}}*{{Q4}}+{{Q2}}*{{Q3}}
T10=math.gcd({{T24}},{{T1}})
T11={{T1}}/{{T10}}
T12={{T24}}/{{T10}}
T3={{T12}}-{{T11}}
A1=\\frac{{{T11}}}{{{T12}}}
A2=\\frac{{{T3}}}{{{T12}}}</t>
  </si>
  <si>
    <r>
      <rPr>
        <rFont val="Calibri"/>
        <color theme="1"/>
        <sz val="12.0"/>
      </rPr>
      <t xml:space="preserve">Las fracciones tienen que tener el mismo denominador para poder sumarse y restarse.#Se reducen las fracciones a común denominador utilizando el mínimo común múltiplo de los denominadores.#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ocupan la sala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quedan por llegar.</t>
    </r>
  </si>
  <si>
    <t>{
    "id": "M6-NyO-29a-A-1",
    "stimulus": "&lt;p&gt;Nada más abrir las puertas de una sala de conferencias, el público ha ocupado &lt;span class=\"fr-math-v2 fr-draggable\" contenteditable=\"false\" data-original-math=\"\\(\\frac{{{Q1}}}{{{Q2}}}\\)\" draggable=\"true\"&gt;\\(\\frac{{{Q1}}}{{{Q2}}}\\)&lt;/span&gt; del aforo. Poco a poco han llegado &lt;span class=\"fr-math-v2 fr-draggable\" contenteditable=\"false\" data-original-math=\"\\(\\frac{{{Q3}}}{{{Q4}}}\\)\" draggable=\"true\"&gt;\\(\\frac{{{Q3}}}{{{Q4}}}\\)&lt;/span&gt; más del total de asistentes posibles. ¿Cuántos asientos se han ocupado? ¿Cuántos han quedado libres?&lt;/p&gt;",
    "template": "&lt;p&gt;Se han ocupado {{response}} de los asientos y han quedado libres {{response}}.&lt;/p&gt;",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numeradores.&lt;/p&gt;&lt;p&gt;Fracción de sitios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draggable=\"true\"&gt;\\(\\frac{{{T11}}}{{{T12}}}\\)&lt;/span&gt;&lt;/p&gt;&lt;p&gt;Fracción de sitios libres: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</si>
  <si>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La bañera de Josué se había llenado a </t>
    </r>
    <r>
      <rPr>
        <rFont val="Calibri"/>
        <color theme="1"/>
        <sz val="12.0"/>
      </rPr>
      <t>&lt;span class=\"fr-math-v2 fr-draggable\" contenteditable=\"false\" data-original-math=\"\\(\\frac{{{Q1}}}{{{Q2}}}\\)\" draggable=\"true\"&gt;\\(\\frac{{{Q1}}}{{{Q2}}}\\)&lt;\/span&gt;</t>
    </r>
    <r>
      <rPr>
        <rFont val="Calibri"/>
        <color theme="1"/>
        <sz val="12.0"/>
      </rPr>
      <t xml:space="preserve"> de su capacidad la primera vez que ha comprobado cómo iba. Tras unos minutos se ha llenado </t>
    </r>
    <r>
      <rPr>
        <rFont val="Calibri"/>
        <color theme="1"/>
        <sz val="12.0"/>
      </rPr>
      <t>&lt;span class=\"fr-math-v2 fr-draggable\" contenteditable=\"false\" data-original-math=\"\\(\\frac{{{Q3}}}{{{Q4}}}\\)\" draggable=\"true\"&gt;\\(\\frac{{{Q3}}}{{{Q4}}}\\)&lt;\/span&gt;</t>
    </r>
    <r>
      <rPr>
        <rFont val="Calibri"/>
        <color theme="1"/>
        <sz val="12.0"/>
      </rPr>
      <t xml:space="preserve"> más. ¿Cómo de llena está la bañera? ¿Cuánto le queda para llenarse del todo? Recuerda simplificar las fracciones.</t>
    </r>
    <r>
      <rPr>
        <rFont val="Calibri"/>
        <color theme="1"/>
        <sz val="12.0"/>
      </rPr>
      <t xml:space="preserve">
</t>
    </r>
  </si>
  <si>
    <r>
      <rPr>
        <rFont val="Calibri"/>
        <color theme="1"/>
        <sz val="12.0"/>
      </rPr>
      <t xml:space="preserve">La bañera está a </t>
    </r>
    <r>
      <rPr>
        <rFont val="Calibri"/>
        <color theme="1"/>
        <sz val="12.0"/>
      </rPr>
      <t>{{A1}}</t>
    </r>
    <r>
      <rPr>
        <rFont val="Calibri"/>
        <color theme="1"/>
        <sz val="12.0"/>
      </rPr>
      <t xml:space="preserve"> de su capacidad y debe llenarse </t>
    </r>
    <r>
      <rPr>
        <rFont val="Calibri"/>
        <color theme="1"/>
        <sz val="12.0"/>
      </rPr>
      <t>{{A2}}</t>
    </r>
    <r>
      <rPr>
        <rFont val="Calibri"/>
        <color theme="1"/>
        <sz val="12.0"/>
      </rPr>
      <t xml:space="preserve"> más para estar completa.</t>
    </r>
  </si>
  <si>
    <t>La bañera de Josué se ha llenado en un primer momento a 1/3 de su capacidad. Transcurridos unos minutos, se ha llenado 2/10 más de su capacidad. ¿Cuánto se ha llenado la bañera en total? ¿Y cuánto le queda por llenarse del todo?
La bañera está ... de su capacidad y le quedan por llenar ... de su capacidad.</t>
  </si>
  <si>
    <t>T24={{Q2}}*{{Q4}}
T1={{Q1}}*{{Q4}}+{{Q2}}*{{Q3}}
T0=math.gcd({{T24}},{{T1}})
T11={{T1}}/{{T0}}
T12={{T24}}/{{T0}}
T3={{T12}}-{{T11}}
A1=\\frac{{{T11}}}{{{T12}}}
A2=\\frac{{{T3}}}{{{T12}}}</t>
  </si>
  <si>
    <r>
      <rPr>
        <rFont val="Calibri"/>
        <color theme="1"/>
        <sz val="12.0"/>
      </rPr>
      <t xml:space="preserve">&lt;p&gt;Las fracciones tienen que tener el mismo denominador para poder sumarse o restarse. Reduce las fracciones a común denominador utilizando el mínimo común múltiplo de los denominadores.&lt;/p&gt; </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lo que se ha llenado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lo que falta por llenarse.</t>
    </r>
  </si>
  <si>
    <t>{
    "id": "M6-NyO-29a-A-2",
    "stimulus": "&lt;p&gt;La bañera de Josué se había llenado a &lt;span class=\"fr-math-v2 fr-draggable\" contenteditable=\"false\" data-original-math=\"\\(\\frac{{{Q1}}}{{{Q2}}}\\)\" draggable=\"true\"&gt;\\(\\frac{{{Q1}}}{{{Q2}}}\\)&lt;/span&gt; de su capacidad la primera vez que ha comprobado cómo iba. Tras unos minutos se ha llenado &lt;span class=\"fr-math-v2 fr-draggable\" contenteditable=\"false\" data-original-math=\"\\(\\frac{{{Q3}}}{{{Q4}}}\\)\" draggable=\"true\"&gt;\\(\\frac{{{Q3}}}{{{Q4}}}\\)&lt;/span&gt; más. ¿Cómo de llena está la bañera? ¿Cuánto le queda para llenarse del todo? Recuerda simplificar las fracciones.&lt;/p&gt;",
    "template": "&lt;p&gt;La bañera está a {{response}} de su capacidad y debe llenarse {{response}} más para estar completa.&lt;/p&gt;",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numeradores.&lt;/p&gt;&lt;p&gt;Capacidad llena: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 que falta para llenarse: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</si>
  <si>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r>
      <rPr>
        <rFont val="Calibri"/>
        <color theme="1"/>
        <sz val="12.0"/>
      </rPr>
      <t xml:space="preserve">De todos los pacientes de un hospital que han recibido el alta, </t>
    </r>
    <r>
      <rPr>
        <rFont val="Calibri"/>
        <color theme="1"/>
        <sz val="12.0"/>
      </rPr>
      <t xml:space="preserve">&lt;span class=\"fr-math-v2 fr-draggable\" contenteditable=\"false\" data-original-math=\"\\(\\frac{{{Q1}}}{{{Q2}}}\\)\" draggable=\"true\"&gt;\\(\\frac{{{Q1}}}{{{Q2}}}\\)&lt;\/span&gt; </t>
    </r>
    <r>
      <rPr>
        <rFont val="Calibri"/>
        <color theme="1"/>
        <sz val="12.0"/>
      </rPr>
      <t xml:space="preserve">habían ingresado en traumatología, mientras que </t>
    </r>
    <r>
      <rPr>
        <rFont val="Calibri"/>
        <color theme="1"/>
        <sz val="12.0"/>
      </rPr>
      <t>&lt;span class=\"fr-math-v2 fr-draggable\" contenteditable=\"false\" data-original-math=\"\\(\\frac{{{Q3}}}{{{Q4}}}\\)\" draggable=\"true\"&gt;\\(\\frac{{{Q3}}}{{{Q4}}}\\)&lt;\/span&gt;</t>
    </r>
    <r>
      <rPr>
        <rFont val="Calibri"/>
        <color theme="1"/>
        <sz val="12.0"/>
      </rPr>
      <t xml:space="preserve"> habían ingresado en neurología. ¿Cuántos pacientes han recibido el alta entre traumatología y neurología? ¿Y cuántos de quienes han recibido el alta habían ingresado en otras plantas? </t>
    </r>
    <r>
      <rPr>
        <rFont val="Calibri"/>
        <color theme="1"/>
        <sz val="12.0"/>
      </rPr>
      <t>Recuerda simplificar las fracciones.</t>
    </r>
    <r>
      <rPr>
        <rFont val="Calibri"/>
        <color theme="1"/>
        <sz val="12.0"/>
      </rPr>
      <t xml:space="preserve">
</t>
    </r>
  </si>
  <si>
    <r>
      <rPr>
        <rFont val="Calibri"/>
        <color theme="1"/>
        <sz val="12.0"/>
      </rPr>
      <t xml:space="preserve">Los pacientes de traumatología y neurología que han recibido el alta suponen </t>
    </r>
    <r>
      <rPr>
        <rFont val="Calibri"/>
        <color theme="1"/>
        <sz val="12.0"/>
      </rPr>
      <t>{{A1}}</t>
    </r>
    <r>
      <rPr>
        <rFont val="Calibri"/>
        <color theme="1"/>
        <sz val="12.0"/>
      </rPr>
      <t xml:space="preserve">  del total, mientras que </t>
    </r>
    <r>
      <rPr>
        <rFont val="Calibri"/>
        <color theme="1"/>
        <sz val="12.0"/>
      </rPr>
      <t>{{A2}}</t>
    </r>
    <r>
      <rPr>
        <rFont val="Calibri"/>
        <color theme="1"/>
        <sz val="12.0"/>
      </rPr>
      <t xml:space="preserve"> de los pacientes pertenecían a otras plantas.</t>
    </r>
  </si>
  <si>
    <t>De todos los pacientes de un hospital que han recibido el alta, 1/4  habían ingresado en traumatología, mientras que 7/20 habían ingresado en neurología. ¿Cuántos pacientes han recibido el alta entre traumatología y neurología? ¿Y cuántos de los pacientes que han recibido el alta habían ingresado en otras plantas?
Los pacientes de traumatología y neurología que han recibido el alta suponen ... del total, mientras ... de los pacientes ingresaron por otras patologías.</t>
  </si>
  <si>
    <r>
      <rPr>
        <rFont val="Calibri"/>
        <color theme="1"/>
        <sz val="12.0"/>
      </rPr>
      <t>&lt;p&gt;Las fracciones tienen que tener el mismo denominador para poder sumarse o restarse. Reduce las fracciones a común denominador utilizando el mínimo común múltiplo de los denominadores.&lt;/p&gt;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data-original-math=\"\\(\\frac{{{T11}}}{{{T12}}}\\)\" draggable=\"true\"&gt;\\(\\frac{{{T11}}}{{{T12}}}\\)&lt;\/span&gt;</t>
    </r>
    <r>
      <rPr>
        <rFont val="Calibri"/>
        <color theme="1"/>
        <sz val="12.0"/>
      </rPr>
      <t xml:space="preserve"> es la fracción de pacientes de traumatología y neurología y 1 − </t>
    </r>
    <r>
      <rPr>
        <rFont val="Calibri"/>
        <color theme="1"/>
        <sz val="12.0"/>
      </rPr>
      <t>&lt;span class=\"fr-math-v2 fr-draggable\" contenteditable=\"false\" data-original-math=\"\\(\\frac{{{T11}}}{{{T12}}}\\)\" draggable=\"true\"&gt;\\(\\frac{{{T11}}}{{{T12}}}\\)&lt;\/span&gt;</t>
    </r>
    <r>
      <rPr>
        <rFont val="Calibri"/>
        <color theme="1"/>
        <sz val="12.0"/>
      </rPr>
      <t xml:space="preserve"> = </t>
    </r>
    <r>
      <rPr>
        <rFont val="Calibri"/>
        <color theme="1"/>
        <sz val="12.0"/>
      </rPr>
      <t>&lt;span class=\"fr-math-v2 fr-draggable\" contenteditable=\"false\" data-original-math=\"\\(\\frac{{{T3}}}{{{T12}}}\\)\" draggable=\"true\"&gt;\\(\\frac{{{T3}}}{{{T12}}}\\)&lt;\/span&gt;</t>
    </r>
    <r>
      <rPr>
        <rFont val="Calibri"/>
        <color theme="1"/>
        <sz val="12.0"/>
      </rPr>
      <t xml:space="preserve"> es la fracción de pacientes de otras plantas.</t>
    </r>
  </si>
  <si>
    <t>{
    "id": "M6-NyO-29a-A-3",
    "stimulus": "&lt;p&gt;De todos los pacientes de un hospital que han recibido el alta, &lt;span class=\"fr-math-v2 fr-draggable\" contenteditable=\"false\" data-original-math=\"\\(\\frac{{{Q1}}}{{{Q2}}}\\)\" draggable=\"true\"&gt;\\(\\frac{{{Q1}}}{{{Q2}}}\\)&lt;/span&gt; habían ingresado en traumatología, mientras que &lt;span class=\"fr-math-v2 fr-draggable\" contenteditable=\"false\" data-original-math=\"\\(\\frac{{{Q3}}}{{{Q4}}}\\)\" draggable=\"true\"&gt;\\(\\frac{{{Q3}}}{{{Q4}}}\\)&lt;/span&gt; habían ingresado en neurología. ¿Cuántos pacientes han recibido el alta entre traumatología y neurología? ¿Y cuántos de quienes han recibido el alta habían ingresado en otras plantas? Recuerda simplificar las fracciones.&lt;/p&gt;",
    "template": "&lt;p&gt;Los pacientes de traumatología y neurología que han recibido el alta suponen {{response}} del total, mientras que {{response}} de los pacientes pertenecían a otras plantas.&lt;/p&gt;",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numeradores.&lt;/p&gt;&lt;p&gt;Pacientes de traumatología y neurología: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otras plantas: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t>
  </si>
  <si>
    <t>M6-NyO-30a</t>
  </si>
  <si>
    <t>Multiplica dos fracciones (resultado: fracción irreducible)</t>
  </si>
  <si>
    <t>&lt;p&gt;Arrastra la solución correcta de cada una de estas multiplicaciones.&lt;/p&gt;</t>
  </si>
  <si>
    <t>&lt;p&gt;&lt;span class="fr-math-v2 fr-draggable" contenteditable="false" data-original-math="\(\frac{{{Q1}}}{{{Q2}}}\)" draggable="true"&gt;\(\frac{{{Q1}}}{{{Q2}}}\)&lt;/span&gt; × &lt;span class="fr-math-v2 fr-draggable" contenteditable="false" data-original-math="\(\frac{{{Q3}}}{{{Q4}}}\)" draggable="true"&gt;\(\frac{{{Q3}}}{{{Q4}}}\)&lt;/span&gt; = {{response}}&lt;/p&gt;&lt;p&gt;&lt;span class="fr-math-v2 fr-draggable" contenteditable="false" data-original-math="\(\frac{{{Q5}}}{{{Q6}}}\)" draggable="true"&gt;\(\frac{{{Q5}}}{{{Q6}}}\)&lt;/span&gt; × &lt;span class="fr-math-v2 fr-draggable" contenteditable="false" data-original-math="\(\frac{{{Q7}}}{{{Q8}}}\)" draggable="true"&gt;\(\frac{{{Q7}}}{{{Q8}}}\)&lt;/span&gt; = {{response}}&lt;/p&gt;&lt;p&gt;&lt;span class="fr-math-v2 fr-draggable" contenteditable="false" data-original-math="\(\frac{{{Q9}}}{{{Q10}}}\)" draggable="true"&gt;\(\frac{{{Q9}}}{{{Q10}}}\)&lt;/span&gt; × &lt;span class="fr-math-v2 fr-draggable" contenteditable="false" data-original-math="\(\frac{{{Q11}}}{{{Q12}}}\)" draggable="true"&gt;\(\frac{{{Q11}}}{{{Q12}}}\)&lt;/span&gt; = {{response}}&lt;/p&gt;&lt;p&gt;&lt;br&gt;&lt;/p&gt;</t>
  </si>
  <si>
    <t>Arrastra la solución correcta de cada una de estas multiplicaciones.
1/2 × 2/3 = ...
2/4 × 6/5 = ...
4/7 × 5/2 = ...
[1/3], [3/5], [10/7]</t>
  </si>
  <si>
    <t>Q1= Min = 1; Max = 9; Step = 2
Q2= Min = 2; Max = 16; Step = 2
Q3= Min = 2; Max = 10; Step = 2
Q4=Min = 3; Max = 11; Step = 2
Q5=Min = 1; Max = 9; Step = 2
Q6=Min = 2; Max = 16; Step = 2
Q7=Min = 2; Max = 10; Step = 2
Q8=Min = 3; Max = 11; Step = 2
Q9=Min = 1; Max = 9; Step = 2
Q10=Min = 2; Max = 16; Step = 2
Q11=Min = 2; Max = 10; Step = 2
Q12=Min = 3; Max = 11; Step = 2</t>
  </si>
  <si>
    <t>T12=math.gcd({{Q1}}*{{Q3}},{{Q2}}*{{Q4}})
T34=math.gcd({{Q5}}*{{Q7}},{{Q6}}*{{Q8}})
T56=math.gcd({{Q9}}*{{Q11}},{{Q10}}*{{Q12}})
T1=({{Q1}}*{{Q3}})/{{T12}}
T2=({{Q2}}*{{Q4}})/{{T12}}
T3=({{Q5}}*{{Q7}})/{{T34}}
T4=({{Q6}}*{{Q8}})/{{T34}}
T5=({{Q9}}*{{Q11}})/{{T56}}
T6=({{Q10}}*{{Q12}})/{{T56}}
A1=&lt;span class="fr-math-v2 fr-draggable" contenteditable="false" data-original-math="\(\frac{{{Q1}}}{{{Q2}}}\)" draggable="true"&gt;\(\frac{{{Q1}}}{{{Q2}}}\)&lt;/span&gt; × &lt;span class="fr-math-v2 fr-draggable" contenteditable="false" data-original-math="\(\frac{{{Q3}}}{{{Q4}}}\)" draggable="true"&gt;\(\frac{{{Q3}}}{{{Q4}}}\)&lt;/span&gt;#&lt;span class="fr-math-v2 fr-draggable" contenteditable="false" data-original-math="\(\frac{{{T1}}}{{{T2}}}\)" draggable="true"&gt;\(\frac{{{T1}}}{{{T2}}}\)&lt;/span&gt;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
A2=&lt;span class="fr-math-v2 fr-draggable" contenteditable="false" data-original-math="\(\frac{{{Q5}}}{{{Q6}}}\)" draggable="true"&gt;\(\frac{{{Q5}}}{{{Q6}}}\)&lt;/span&gt; × &lt;span class="fr-math-v2 fr-draggable" contenteditable="false" data-original-math="\(\frac{{{Q7}}}{{{Q8}}}\)" draggable="true"&gt;\(\frac{{{Q7}}}{{{Q8}}}\)&lt;/span&gt;#&lt;span class="fr-math-v2 fr-draggable" contenteditable="false" data-original-math="\(\frac{{{T3}}}{{{T4}}}\)" draggable="true"&gt;\(\frac{{{T3}}}{{{T4}}}\)&lt;/span&gt; |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
A3=&lt;span class="fr-math-v2 fr-draggable" contenteditable="false" data-original-math="\(\frac{{{Q9}}}{{{Q10}}}\)" draggable="true"&gt;\(\frac{{{Q9}}}{{{Q10}}}\)&lt;/span&gt; × &lt;span class="fr-math-v2 fr-draggable" contenteditable="false" data-original-math="\(\frac{{{Q11}}}{{{Q12}}}\)" draggable="true"&gt;\(\frac{{{Q11}}}{{{Q12}}}\)&lt;/span&gt;#&lt;span class="fr-math-v2 fr-draggable" contenteditable="false" data-original-math="\(\frac{{{T5}}}{{{T6}}}\)" draggable="true"&gt;\(\frac{{{T5}}}{{{T6}}}\)&lt;/span&gt; |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
T11={{Q1}}*{{Q3}}
T21={{Q2}}*{{Q4}}
T31={{Q5}}*{{Q7}}
T41={{Q6}}*{{Q8}}
T51={{Q9}}*{{Q11}}
T61={{Q10}}*{{Q12}}</t>
  </si>
  <si>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</si>
  <si>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r>
      <rPr>
        <rFont val="Calibri"/>
        <color theme="1"/>
        <sz val="12.0"/>
      </rPr>
      <t xml:space="preserve">&lt;p&gt;El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simplificar.&lt;/p&gt;</t>
    </r>
  </si>
  <si>
    <t>{"id":"M6-NyO-30a-I-1","stimulus":"&lt;p&gt;Arrastra la solución correcta de cada una de estas multiplicaciones.&lt;/p&gt;","template":"&lt;p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t>
  </si>
  <si>
    <t>Resuelve la siguiente multiplicación de fracciones. Escribe el resultado en forma de fracción irreducible.</t>
  </si>
  <si>
    <t>&lt;span class=\"fr-math-v2 fr-draggable\" contenteditable=\"false\" data-original-math=\"\\(\\frac{{{Q1}}}{{{Q2}}}\\)\" draggable=\"true\"&gt;\\(\\frac{{{Q1}}}{{{Q2}}}\\)&lt;\/span&gt; × &lt;span class=\"fr-math-v2 fr-draggable\" contenteditable=\"false\" data-original-math=\"\\(\\frac{{{Q3}}}{{{Q4}}}\\)\" draggable=\"true\"&gt;\\(\\frac{{{Q3}}}{{{Q4}}}\\)&lt;\/span&gt; = {{A1}}</t>
  </si>
  <si>
    <t>Resuelve la siguiente multiplicación de fracciones. Escribe el resultado en forma de fracción irreducible.
1/9 × 6/15 = .../...</t>
  </si>
  <si>
    <t>Q1= Min = 1; Max = 13; Step = 2
Q2= Min = 2; Max = 16; Step = 2.
Q3= Min = 2; Max = 20; Step = 2.
Q4= Min = 3; Max = 11; Step = 2.</t>
  </si>
  <si>
    <t>T12=math.gcd({{Q1}}*{{Q3}},{{Q2}}*{{Q4}})
T1=({{Q1}}*{{Q3}})/{{T12}}
T2=({{Q2}}*{{Q4}})/{{T12}}
A1=\\frac{{{T1}}}{{{T2}}}
T11={{Q1}}*{{Q3}}
T21={{Q2}}*{{Q4}}</t>
  </si>
  <si>
    <r>
      <rPr>
        <rFont val="Calibri"/>
        <color theme="1"/>
        <sz val="12.0"/>
      </rPr>
      <t xml:space="preserve">El resultado de la multiplicación </t>
    </r>
    <r>
      <rPr>
        <rFont val="Calibri"/>
        <color theme="1"/>
        <sz val="12.0"/>
      </rPr>
      <t xml:space="preserve">entre fracciones </t>
    </r>
    <r>
      <rPr>
        <rFont val="Calibri"/>
        <color theme="1"/>
        <sz val="12.0"/>
      </rPr>
      <t>es otra fracción que tiene como numerador el producto de los numeradores y como denominador el producto de los denominadores. Si se puede, hay que simplificar.</t>
    </r>
  </si>
  <si>
    <r>
      <rPr>
        <rFont val="Calibri"/>
        <color theme="1"/>
        <sz val="12.0"/>
      </rPr>
      <t xml:space="preserve">El resultado de la multiplicación </t>
    </r>
    <r>
      <rPr>
        <rFont val="Calibri"/>
        <color theme="1"/>
        <sz val="12.0"/>
      </rPr>
      <t>entre fracciones</t>
    </r>
    <r>
      <rPr>
        <rFont val="Calibri"/>
        <color theme="1"/>
        <sz val="12.0"/>
      </rPr>
      <t xml:space="preserve"> es otra fracción que tiene como numerador el producto de los numeradores y como denominador el producto de los denominadores. Si se puede, hay que simplificar.#</t>
    </r>
    <r>
      <rPr>
        <rFont val="Calibri"/>
        <color theme="1"/>
        <sz val="12.0"/>
      </rPr>
      <t>&lt;span class=\"fr-math-v2 fr-draggable\" contenteditable=\"false\" data-original-math=\"\\(\\frac{{{Q1}}}{{{Q2}}}\\)\" draggable=\"true\"&gt;\\(\\frac{{{Q1}}}{{{Q2}}}\\)&lt;\/span</t>
    </r>
    <r>
      <rPr>
        <rFont val="Calibri"/>
        <color theme="1"/>
        <sz val="12.0"/>
      </rPr>
      <t xml:space="preserve">&gt; × </t>
    </r>
    <r>
      <rPr>
        <rFont val="Calibri"/>
        <color theme="1"/>
        <sz val="12.0"/>
      </rPr>
      <t>&lt;span class=\"fr-math-v2 fr-draggable\" contenteditable=\"false\" data-original-math=\"\\(\\frac{{{Q3}}}{{{Q4}}}\\)\" draggable=\"true\"&gt;\\(\\frac{{{Q3}}}{{{Q4}}}\\)&lt;\/span&gt;</t>
    </r>
    <r>
      <rPr>
        <rFont val="Calibri"/>
        <color theme="1"/>
        <sz val="12.0"/>
      </rPr>
      <t xml:space="preserve"> = </t>
    </r>
    <r>
      <rPr>
        <rFont val="Calibri"/>
        <color theme="1"/>
        <sz val="12.0"/>
      </rPr>
      <t>&lt;span class=\"fr-math-v2 fr-draggable\" contenteditable=\"false\" data-original-math=\"\\(\\frac{{{Q1}} \\ \\times \\ {{Q3}}}{{{Q2}} \\ \\times \\ {{Q4}}}\\)\" draggable=\"true\"&gt;\\(\\frac{{{Q1}} \\ \\times \\ {{Q3}}}{{{Q2}} \\ \\times \\ {{Q4}}}\\)&lt;\/span&gt;</t>
    </r>
    <r>
      <rPr>
        <rFont val="Calibri"/>
        <color theme="1"/>
        <sz val="12.0"/>
      </rPr>
      <t xml:space="preserve"> = </t>
    </r>
    <r>
      <rPr>
        <rFont val="Calibri"/>
        <color theme="1"/>
        <sz val="12.0"/>
      </rPr>
      <t>&lt;span class=\"fr-math-v2 fr-draggable\" contenteditable=\"false\" data-original-math=\"\\(\\frac{{{T11}}}{{{T21}}}\\)\" draggable=\"true\"&gt;\\(\\frac{{{T11}}}{{{T21}}}\\)&lt;\/span&gt;</t>
    </r>
    <r>
      <rPr>
        <rFont val="Calibri"/>
        <color theme="1"/>
        <sz val="12.0"/>
      </rPr>
      <t xml:space="preserve"> =  </t>
    </r>
    <r>
      <rPr>
        <rFont val="Calibri"/>
        <color theme="1"/>
        <sz val="12.0"/>
      </rPr>
      <t>&lt;span class=\"fr-math-v2 fr-draggable\" contenteditable=\"false\" data-original-math=\"\\(\\frac{{{T11}} \\ \\colon \\ {{T12}}}{{{T21}} \\ \\colon \\ {{T12}}}\\)\" draggable=\"true\"&gt;\\(\\frac{{{T11}} \\ \\colon \\ {{T12}}}{{{T21}} \\ \\colon \\ {{T12}}}\\)&lt;\/span&gt;</t>
    </r>
    <r>
      <rPr>
        <rFont val="Calibri"/>
        <color theme="1"/>
        <sz val="12.0"/>
      </rPr>
      <t xml:space="preserve"> = </t>
    </r>
    <r>
      <rPr>
        <rFont val="Calibri"/>
        <color theme="1"/>
        <sz val="12.0"/>
      </rPr>
      <t>&lt;span class=\"fr-math-v2 fr-draggable\" contenteditable=\"false\" data-original-math=\"\\(\\frac{{{T1}}}{{{T2}}}\\)\" draggable=\"true\"&gt;\\(\\frac{{{T1}}}{{{T2}}}\\)&lt;\/span&gt;</t>
    </r>
  </si>
  <si>
    <t>{"id":"M6-NyO-30a-E-1","stimulus":"&lt;p&gt;Resuelve la siguiente multiplicación de fracciones. Escribe el resultado en forma de fracción irreducible.&lt;/p&gt;","template":"&lt;p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t>
  </si>
  <si>
    <r>
      <rPr>
        <rFont val="Calibri"/>
        <color theme="1"/>
        <sz val="12.0"/>
      </rPr>
      <t xml:space="preserve">Emilio ha recorrido </t>
    </r>
    <r>
      <rPr>
        <rFont val="Calibri"/>
        <color theme="1"/>
        <sz val="12.0"/>
      </rPr>
      <t>&lt;span class=\"fr-math-v2 fr-draggable\" contenteditable=\"false\" data-original-math=\"\\(\\frac{{{Q1}}}{{{Q2}}}\\)\" draggable=\"true\"&gt;\\(\\frac{{{Q1}}}{{{Q2}}}\\)&lt;\/span&gt;</t>
    </r>
    <r>
      <rPr>
        <rFont val="Calibri"/>
        <color theme="1"/>
        <sz val="12.0"/>
      </rPr>
      <t xml:space="preserve"> del Camino de Santiago. Hace unos días, cuando llevaba solo </t>
    </r>
    <r>
      <rPr>
        <rFont val="Calibri"/>
        <color theme="1"/>
        <sz val="12.0"/>
      </rPr>
      <t>&lt;span class=\"fr-math-v2 fr-draggable\" contenteditable=\"false\" data-original-math=\"\\(\\frac{{{Q3}}}{{{Q4}}}\\)\" draggable=\"true\"&gt;\\(\\frac{{{Q3}}}{{{Q4}}}\\)&lt;\/span&gt;</t>
    </r>
    <r>
      <rPr>
        <rFont val="Calibri"/>
        <color theme="1"/>
        <sz val="12.0"/>
      </rPr>
      <t xml:space="preserve"> de lo que ha caminado hasta ahora, ¿qué fracción del Camino de Santiago había recorrido?</t>
    </r>
  </si>
  <si>
    <r>
      <rPr>
        <rFont val="Calibri"/>
        <color theme="1"/>
        <sz val="12.0"/>
      </rPr>
      <t xml:space="preserve">Había recorrido </t>
    </r>
    <r>
      <rPr>
        <rFont val="Calibri"/>
        <color theme="1"/>
        <sz val="12.0"/>
      </rPr>
      <t>{{A1}}</t>
    </r>
    <r>
      <rPr>
        <rFont val="Calibri"/>
        <color theme="1"/>
        <sz val="12.0"/>
      </rPr>
      <t xml:space="preserve"> del Camino de Santiago.</t>
    </r>
  </si>
  <si>
    <t>Emilio lleva recorrido ya 2/3 del Camino de Santiago. Cuando llevaba recorrido solo 1/5 de todo lo que lleva andado hasta ahora, ¿cuál era la fracción del Camino de Santiago que llevaba caminada?
Llevaba recorrido .../... del Camino de Santiago.</t>
  </si>
  <si>
    <t>Q1= List = 2, 4, 6
Q2= List = 7, 8, 9, 10
Q3= List = 1, 2, 3, 4, 5
Q4= List = 6, 8, 10</t>
  </si>
  <si>
    <t>T1=({{Q1}}*{{Q3}})/{{T12}}
T2=({{Q2}}*{{Q4}})/{{T12}}
T12=math.gcd({{Q1}}*{{Q3}},{{Q2}}*{{Q4}})
A1=\\frac{{{T1}}}{{{T2}}}
T11={{Q1}}*{{Q3}}
T21={{Q2}}*{{Q4}}</t>
  </si>
  <si>
    <t>&lt;p&gt;Para calcular la fracción de una fracción, multiplica las dos fracciones entre sí y simplifica.&lt;/p&gt;</t>
  </si>
  <si>
    <t>&lt;p&gt;Para calcular la fracción de una fracción, multiplica las dos fracciones entre sí y simplifica.&lt;/p&gt;&lt;span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t>
  </si>
  <si>
    <t>{"id":"M6-NyO-30a-A-1","stimulus":"&lt;p&gt;Emilio ha recorrido &lt;span class=\"fr-math-v2 fr-draggable\" contenteditable=\"false\" data-original-math=\"\\(\\frac{{{Q1}}}{{{Q2}}}\\)\" draggable=\"true\"&gt;\\(\\frac{{{Q1}}}{{{Q2}}}\\)&lt;/span&gt; del Camino de Santiago. Hace unos días, cuando llevaba solo &lt;span class=\"fr-math-v2 fr-draggable\" contenteditable=\"false\" data-original-math=\"\\(\\frac{{{Q3}}}{{{Q4}}}\\)\" draggable=\"true\"&gt;\\(\\frac{{{Q3}}}{{{Q4}}}\\)&lt;/span&gt; de lo que ha caminado hasta ahora, ¿qué fracción del Camino de Santiago había recorrido?&lt;/p&gt;","template":"&lt;p&gt;Había recorrido {{response}} del Camino de Santiago.&lt;/p&gt;","hint":"&lt;p&gt;Para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</si>
  <si>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Durante un viaje al campo, Fernando se ha detindo en un pueblo pesquero a repostar por segunda vez, tras recorrer </t>
    </r>
    <r>
      <rPr>
        <rFont val="Calibri"/>
        <color theme="1"/>
        <sz val="12.0"/>
      </rPr>
      <t>&lt;span class=\"fr-math-v2 fr-draggable\" contenteditable=\"false\" data-original-math=\"\\(\\frac{{{Q1}}}{{{Q2}}}\\)\" draggable=\"true\"&gt;\\(\\frac{{{Q1}}}{{{Q2}}}\\)&lt;\/span&gt;</t>
    </r>
    <r>
      <rPr>
        <rFont val="Calibri"/>
        <color theme="1"/>
        <sz val="12.0"/>
      </rPr>
      <t xml:space="preserve"> de la distancia total del viaje. La primera vez que repostó había conducido solo </t>
    </r>
    <r>
      <rPr>
        <rFont val="Calibri"/>
        <color theme="1"/>
        <sz val="12.0"/>
      </rPr>
      <t>&lt;span class=\"fr-math-v2 fr-draggable\" contenteditable=\"false\" data-original-math=\"\\(\\frac{{{Q3}}}{{{Q4}}}\\)\" draggable=\"true\"&gt;\\(\\frac{{{Q3}}}{{{Q4}}}\\)&lt;\/span&gt;</t>
    </r>
    <r>
      <rPr>
        <rFont val="Calibri"/>
        <color theme="1"/>
        <sz val="12.0"/>
      </rPr>
      <t xml:space="preserve"> de lo que lleva viajado hasta el pueblo pesquero. En relación con la distancia total, ¿qué fracción del viaje había recorrido cuando repostó la primera vez?</t>
    </r>
  </si>
  <si>
    <r>
      <rPr>
        <rFont val="Calibri"/>
        <color theme="1"/>
        <sz val="12.0"/>
      </rPr>
      <t xml:space="preserve">Fer había recorrido </t>
    </r>
    <r>
      <rPr>
        <rFont val="Calibri"/>
        <color theme="1"/>
        <sz val="12.0"/>
      </rPr>
      <t>{{A1}}</t>
    </r>
    <r>
      <rPr>
        <rFont val="Calibri"/>
        <color theme="1"/>
        <sz val="12.0"/>
      </rPr>
      <t xml:space="preserve"> del viaje.</t>
    </r>
  </si>
  <si>
    <t>Fernando paró a repostar por segunda vez cuando llevaba recorrido 4/9 del viaje que quería hacer. La primera vez que repostó había conducido solo 1/6 de lo que llevaba recorrido hasta ese momento. En relación con el viaje total, ¿qué fracción del viaje había recorrido cuando repostó la primera vez?
Fer había recorrido ... del viaje.</t>
  </si>
  <si>
    <t>{"id":"M6-NyO-30a-A-2","stimulus":"&lt;p&gt;Durante un viaje, Fernando se ha detenido en un pueblo a repostar por segunda vez, tras recorrer &lt;span class=\"fr-math-v2 fr-draggable\" contenteditable=\"false\" data-original-math=\"\\(\\frac{{{Q1}}}{{{Q2}}}\\)\" draggable=\"true\"&gt;\\(\\frac{{{Q1}}}{{{Q2}}}\\)&lt;/span&gt; de la distancia total del viaje. La primera vez que repostó había conducido solo &lt;span class=\"fr-math-v2 fr-draggable\" contenteditable=\"false\" data-original-math=\"\\(\\frac{{{Q3}}}{{{Q4}}}\\)\" draggable=\"true\"&gt;\\(\\frac{{{Q3}}}{{{Q4}}}\\)&lt;/span&gt; de lo que lleva viajado. ¿Qué fracción del viaje había recorrido cuando repostó la primera vez?&lt;/p&gt;","template":"&lt;p&gt;Fer había recorrido {{response}} del viaje.&lt;/p&gt;","hint":"&lt;p&gt;Para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</si>
  <si>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r>
      <rPr>
        <rFont val="Calibri"/>
        <color theme="1"/>
        <sz val="12.0"/>
      </rPr>
      <t xml:space="preserve">En una de las pruebas físicas de las opocisiciones a bombera, Amanda subió </t>
    </r>
    <r>
      <rPr>
        <rFont val="Calibri"/>
        <color theme="1"/>
        <sz val="12.0"/>
      </rPr>
      <t>&lt;span class=\"fr-math-v2 fr-draggable\" contenteditable=\"false\" data-original-math=\"\\(\\frac{{{Q1}}}{{{Q2}}}\\)\" draggable=\"true\"&gt;\\(\\frac{{{Q1}}}{{{Q2}}}\\)&lt;\/span&gt;</t>
    </r>
    <r>
      <rPr>
        <rFont val="Calibri"/>
        <color theme="1"/>
        <sz val="12.0"/>
      </rPr>
      <t xml:space="preserve"> de los escalones de un edificio. Cuando llevaba ascendidos </t>
    </r>
    <r>
      <rPr>
        <rFont val="Calibri"/>
        <color theme="1"/>
        <sz val="12.0"/>
      </rPr>
      <t>&lt;span class=\"fr-math-v2 fr-draggable\" contenteditable=\"false\" data-original-math=\"\\(\\frac{{{Q3}}}{{{Q4}}}\\)\" draggable=\"true\"&gt;\\(\\frac{{{Q3}}}{{{Q4}}}\\)&lt;\/span&gt;</t>
    </r>
    <r>
      <rPr>
        <rFont val="Calibri"/>
        <color theme="1"/>
        <sz val="12.0"/>
      </rPr>
      <t xml:space="preserve"> de los escalones que logró subir, ¿qué fracción de escalones había subido con respecto al total del edificio?</t>
    </r>
  </si>
  <si>
    <r>
      <rPr>
        <rFont val="Calibri"/>
        <color theme="1"/>
        <sz val="12.0"/>
      </rPr>
      <t xml:space="preserve">Amanda había subido </t>
    </r>
    <r>
      <rPr>
        <rFont val="Calibri"/>
        <color theme="1"/>
        <sz val="12.0"/>
      </rPr>
      <t>{{A1}}</t>
    </r>
    <r>
      <rPr>
        <rFont val="Calibri"/>
        <color theme="1"/>
        <sz val="12.0"/>
      </rPr>
      <t xml:space="preserve"> de los escalones.</t>
    </r>
  </si>
  <si>
    <t>En una de las pruebas físicas de las opocisiciones a bombero, Armando subió 6/7 de los escalones de un edificio. Cuando llevaba subidos 3/8 de todos esos escalones, ¿cuál era la fracción de escalones que llevaba subidos con respecto al total del edificio?
Armando llevaba subidos ... de los escalones.</t>
  </si>
  <si>
    <t>{"id":"M6-NyO-30a-A-3","stimulus":"&lt;p&gt;En una de las pruebas físicas de las oposiciones a bombera, Amanda subió &lt;span class=\"fr-math-v2 fr-draggable\" contenteditable=\"false\" data-original-math=\"\\(\\frac{{{Q1}}}{{{Q2}}}\\)\" draggable=\"true\"&gt;\\(\\frac{{{Q1}}}{{{Q2}}}\\)&lt;/span&gt; de los escalones de un edificio. Cuando llevaba ascendidos &lt;span class=\"fr-math-v2 fr-draggable\" contenteditable=\"false\" data-original-math=\"\\(\\frac{{{Q3}}}{{{Q4}}}\\)\" draggable=\"true\"&gt;\\(\\frac{{{Q3}}}{{{Q4}}}\\)&lt;/span&gt; de los escalones que logró subir, ¿qué fracción de escalones había subido con respecto al total del edificio?&lt;/p&gt;","template":"&lt;p&gt;Amanda había subido {{response}} de los escalones.&lt;/p&gt;","hint":"&lt;p&gt;Para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t>
  </si>
  <si>
    <t>M6-NyO-31a</t>
  </si>
  <si>
    <t>Multiplica entre sí números y fracciones (calcula la fracción de un número) (resultado: fracción irreducible)</t>
  </si>
  <si>
    <t>&lt;p&gt;Elige el resultado correcto.&lt;/p&gt;&lt;p&gt;&lt;span class=\"fr-math-v2 fr-draggable\" contenteditable=\"false\" data-original-math=\"\\(\\frac{{{Q1}}}{{{T1}}}\\)\" draggable=\"true\"&gt;\\(\\frac{{{Q1}}}{{{T1}}}\\)&lt;\/span&gt; de {{T2}} = ...&lt;/p&gt;</t>
  </si>
  <si>
    <t>Elige el resultado correcto en el cálculo de la fracción de una unidad.
7/16 de 32 = 14*|3,5|73</t>
  </si>
  <si>
    <t>Q1= List = 1, 2, 3, 4, 5
Q2= List = 1, 2, 3, 4, 5
Q3= List = 6, 7, 8, 9, 10
Q4= List = 1, 2, 3, 4, 5
Q5= List = 1, 2, 3, 4, 5</t>
  </si>
  <si>
    <t>T1 = {{Q1}}+{{Q2}}
T2 = {{Q3}}*({{Q1}}+{{Q2}})
T3 = {{Q3}}*({{Q1}}+{{Q2}})*{{Q1}}
A1 = {{Q3}}*{{Q1}}
A2 = {{Q3}}*{{Q1}}-{{Q4}}
A3 = {{Q3}}*{{Q1}}+{{Q5}}
A4 = {{Q3}}*{{Q1}}+{{Q4}}</t>
  </si>
  <si>
    <t>Multiplica el número por el numerador y deja el mismo denominador.</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</si>
  <si>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t>
  </si>
  <si>
    <t>{"id":"M6-NyO-31a-I-1","stimulus":"&lt;p&gt;Elige el resultado correcto.&lt;/p&gt;&lt;p style=\"text-align:center;\"&gt;&lt;span class=\"fr-math-v2 fr-draggable\" contenteditable=\"false\" data-original-math=\"\\(\\frac{{{Q1}}}{{{T1}}}\\)\" draggable=\"true\"&gt;\\(\\frac{{{Q1}}}{{{T1}}}\\)&lt;/span&gt; de {{T2}} = ...&lt;/p&gt;","hint":"&lt;p&gt;Multiplica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</si>
  <si>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&lt;p&gt;Elige el resultado correcto.&lt;/p&gt;&lt;p&gt;{{T2}} × &lt;span class=\"fr-math-v2 fr-draggable\" contenteditable=\"false\" data-original-math=\"\\(\\frac{{{Q1}}}{{{T1}}}\\)\" draggable=\"true\"&gt;\\(\\frac{{{Q1}}}{{{T1}}}\\)&lt;\/span&gt; = ...&lt;/p&gt;</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</si>
  <si>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t>
  </si>
  <si>
    <t>{"id":"M6-NyO-31a-I-2","stimulus":"&lt;p&gt;Elige el resultado correcto.&lt;/p&gt;&lt;p style=\"text-align:center;\"&gt;{{T2}} × &lt;span class=\"fr-math-v2 fr-draggable\" contenteditable=\"false\" data-original-math=\"\\(\\frac{{{Q1}}}{{{T1}}}\\)\" draggable=\"true\"&gt;\\(\\frac{{{Q1}}}{{{T1}}}\\)&lt;/span&gt; = ...&lt;/p&gt;","hint":"&lt;p&gt;Multiplica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t>
  </si>
  <si>
    <t>Haz el siguiente cálculo.</t>
  </si>
  <si>
    <t>&lt;span class=\"fr-math-v2 fr-draggable\" contenteditable=\"false\" data-original-math=\"\\(\\frac{{{Q1}}}{{{T1}}}\\)\" draggable=\"true\"&gt;\\(\\frac{{{Q1}}}{{{T1}}}\\)&lt;\/span&gt; de {{T2}} = {{A1}}</t>
  </si>
  <si>
    <t>Calcula la fracción de la siguiente unidad.
3/5 de 30 = ...</t>
  </si>
  <si>
    <t>Q1= List = 1, 2, 3, 4, 5
Q2= List = 1, 2, 3, 4, 5
Q3= List = 6, 7, 8, 9, 10</t>
  </si>
  <si>
    <t>T1 = {{Q1}}+{{Q2}}
T2 = {{Q3}}*({{Q1}}+{{Q2}})
T3 = {{Q3}}*({{Q1}}+{{Q2}})*{{Q1}}
A1 = {{Q3}}*{{Q1}}</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</si>
  <si>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 \\ \\times \\ {{T2}}}{{{T1}}}\\)\" draggable=\"true\"&gt;\\(\\frac{{{Q1}} \\ \\times \\ {{T2}}}{{{T1}}}\\)&lt;\/span&gt; = &lt;span class=\"fr-math-v2 fr-draggable\" contenteditable=\"false\" data-original-math=\"\\(\\frac{{{T3}}}{{{T1}}}\\)\" draggable=\"true\"&gt;\\(\\frac{{{T3}}}{{{T1}}}\\)&lt;\/span&gt; = {{A1}}&lt;\/p&gt;</t>
  </si>
  <si>
    <t>{"id":"M6-NyO-31a-E-1","stimulus":"&lt;p&gt;Haz el siguiente cálculo.&lt;/p&gt;","template":"&lt;p style=\"text-align:center;\"&gt;&lt;span class=\"fr-math-v2 fr-draggable\" contenteditable=\"false\" data-original-math=\"\\(\\frac{{{Q1}}}{{{T1}}}\\)\" draggable=\"true\"&gt;\\(\\frac{{{Q1}}}{{{T1}}}\\)&lt;/span&gt; de {{T2}} = {{response}}&lt;/p&gt;","hint":"&lt;p&gt;Multiplica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</si>
  <si>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{{T2}} × &lt;span class=\"fr-math-v2 fr-draggable\" contenteditable=\"false\" data-original-math=\"\\(\\frac{{{Q1}}}{{{T1}}}\\)\" draggable=\"true\"&gt;\\(\\frac{{{Q1}}}{{{T1}}}\\)&lt;\/span&gt; = {{A1}}</t>
  </si>
  <si>
    <t>&lt;p&gt;Para multiplicar un número por una fracción, se multiplica el número por el numerador y se deja el mismo denominador.&lt;/p&gt;&lt;p&gt;{{T2}}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t>
  </si>
  <si>
    <t>{"id":"M6-NyO-31a-E-2","stimulus":"&lt;p&gt;Haz el siguiente cálculo.&lt;/p&gt;","template":"&lt;p style=\"text-align:center;\"&gt;{{T2}} × &lt;span class=\"fr-math-v2 fr-draggable\" contenteditable=\"false\" data-original-math=\"\\(\\frac{{{Q1}}}{{{T1}}}\\)\" draggable=\"true\"&gt;\\(\\frac{{{Q1}}}{{{T1}}}\\)&lt;/span&gt; = {{response}}&lt;/p&gt;","hint":"&lt;p&gt;Multiplica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</si>
  <si>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María tiene {{T2}} palitos de madera para hacer unas manualidades, pero solo necesita &lt;span class=\"fr-math-v2 fr-draggable\" contenteditable=\"false\" data-original-math=\"\\(\\frac{{{Q1}}}{{{T1}}}\\)\" draggable=\"true\"&gt;\\(\\frac{{{Q1}}}{{{T1}}}\\)&lt;\/span&gt; de todos ellos. ¿Cuántos va a utilizar?</t>
  </si>
  <si>
    <t>&lt;p&gt;María necesita {{A1}} palitos.&lt;/p&gt;</t>
  </si>
  <si>
    <t>María y Juana tienen 105 palitos de madera para hacer unas manualidades. Como el proyecto de cada una es diferente, María necesita 6/7 de los palitos mientras que Juana quiere usar 1/7. ¿Cuántos palitos necesita cada una?
María necesita ... palitos.
Juana necesita ... palitos.</t>
  </si>
  <si>
    <t>&lt;p&gt;Para multiplicar un número por una fracción, se multiplica el número por el numerador y se deja el mismo denominador.&lt;/p&gt;&lt;p&gt;&lt;span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data-original-math=\"\\(\\frac{{{Q1}}\\times {{T2}}}{{{T1}}}\\)\" draggable=\"true\"&gt;\\(\\frac{{{Q1}}\\times {{T2}}}{{{T1}}}\\)&lt;\/span&gt; = &lt;span class=\"fr-math-v2 fr-draggable\" contenteditable=\"false\" data-original-math=\"\\(\\frac{{{T3}}}{{{T1}}}\\)\" draggable=\"true\"&gt;\\(\\frac{{{T3}}}{{{T1}}}\\)&lt;\/span&gt; = {{A1}}&lt;\/p&gt;</t>
  </si>
  <si>
    <t>{"id":"M6-NyO-31a-A-1","stimulus":"&lt;p&gt;María tiene {{T2}} palitos de madera para hacer unas manualidades, pero solo necesita &lt;span class=\"fr-math-v2 fr-draggable\" contenteditable=\"false\" data-original-math=\"\\(\\frac{{{Q1}}}{{{T1}}}\\)\" draggable=\"true\"&gt;\\(\\frac{{{Q1}}}{{{T1}}}\\)&lt;/span&gt; de todos ellos. ¿Cuántos va a utilizar?&lt;/p&gt;","template":"&lt;p&gt;María necesita {{response}} palitos.&lt;/p&gt;","hint":"&lt;p&gt;Multiplica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t>
  </si>
  <si>
    <t>Sabela tiene &lt;span class=\"fr-math-v2 fr-draggable\" contenteditable=\"false\" data-original-math=\"\\(\\frac{{{Q1}}}{{{T1}}}\\)\" draggable=\"true\"&gt;\\(\\frac{{{Q1}}}{{{T1}}}\\)&lt;\/span&gt; de los {{T2}} cromos de un álbum. ¿Cuántos cromos son?</t>
  </si>
  <si>
    <t>&lt;p&gt;Tiene {{A1}} cromos.&lt;/p&gt;</t>
  </si>
  <si>
    <t>Sabela y Enric tienen 133 cromos de un álbum. 3/7 de los cromos son de Sabela y 4/7, de Enric. ¿Cuántos cromos ha aportado cada uno?
Sabela ha aportado ... cromos.
Enric ha aportado ... cromos.</t>
  </si>
  <si>
    <t>{"id":"M6-NyO-31a-A-2","stimulus":"&lt;p&gt;Sabela tiene &lt;span class=\"fr-math-v2 fr-draggable\" contenteditable=\"false\" data-original-math=\"\\(\\frac{{{Q1}}}{{{T1}}}\\)\" draggable=\"true\"&gt;\\(\\frac{{{Q1}}}{{{T1}}}\\)&lt;/span&gt; de los {{T2}} cromos de un álbum. ¿Cuántos cromos son?&lt;/p&gt;","template":"&lt;p&gt;Tiene {{response}} cromos.&lt;/p&gt;","hint":"&lt;p&gt;Multiplica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</si>
  <si>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t>
  </si>
  <si>
    <t>&lt;p&gt;Ha respondido {{A1}} preguntas.&lt;/p&gt;</t>
  </si>
  <si>
    <t>Lucía y Martín participan en un concurso de preguntas de matemáticas. De las 171 preguntas que les han hecho, Lucía ha contestado 8/9 de ellas, mientras que Martín, 1/9. ¿Cuántas preguntas ha respondido cada uno?
Lucía ha respondido ... preguntas.
Martín ha respondido ... preguntas.</t>
  </si>
  <si>
    <t>{"id":"M6-NyO-31a-A-3","stimulus":"&lt;p&gt;Lucía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total?&lt;/p&gt;","template":"&lt;p&gt;Ha respondido {{response}} preguntas.&lt;/p&gt;","hint":"&lt;p&gt;Multiplica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t>
  </si>
  <si>
    <t>M6-NyO-32a</t>
  </si>
  <si>
    <t>Divide dos fracciones (resultado: fracción irreducible)</t>
  </si>
  <si>
    <r>
      <rPr>
        <rFont val="Calibri"/>
        <color theme="1"/>
        <sz val="12.0"/>
      </rPr>
      <t>&lt;p&gt;Elige la solución correcta de la siguiente división de fracciones.&lt;/p&gt;&lt;p&gt;</t>
    </r>
    <r>
      <rPr>
        <rFont val="Calibri"/>
        <color theme="1"/>
        <sz val="12.0"/>
      </rPr>
      <t>&lt;span class="fr-math-v2 fr-draggable" contenteditable="false" data-original-math="\(\frac{{{Q1}}}{{{Q2}}}\)" draggable="true"&gt;\(\frac{{{Q1}}}{{{Q2}}}\)&lt;/span&gt;</t>
    </r>
    <r>
      <rPr>
        <rFont val="Calibri"/>
        <color theme="1"/>
        <sz val="12.0"/>
      </rPr>
      <t xml:space="preserve"> : </t>
    </r>
    <r>
      <rPr>
        <rFont val="Calibri"/>
        <color theme="1"/>
        <sz val="12.0"/>
      </rPr>
      <t xml:space="preserve">&lt;span class="fr-math-v2 fr-draggable" contenteditable="false" data-original-math="\(\frac{{{Q3}}}{{{Q4}}}\)" draggable="true"&gt;\(\frac{{{Q3}}}{{{Q4}}}\)&lt;/span&gt; </t>
    </r>
    <r>
      <rPr>
        <rFont val="Calibri"/>
        <color theme="1"/>
        <sz val="12.0"/>
      </rPr>
      <t>= ...&lt;/p&gt;</t>
    </r>
  </si>
  <si>
    <t>Elige la solución correcta de la siguiente división de fracciones.
\\frac{{{Q1}}}{{{Q2}}} : \\frac{{{Q3}}}{{{Q4}}} = ...
Opciones:
✔️\\frac{{{A11}}}{{{A12}}} : \\frac{{{A13}}}{{{A14}}}
❌\\frac{{{A21}}}{{{A22}}} : \\frac{{{A23}}}{{{A24}}}
❌\\frac{{{A31}}}{{{A32}}} : \\frac{{{A33}}}{{{A34}}}</t>
  </si>
  <si>
    <t>Q1= List = 1, 3, 5, 7, 9
Q2= List = 2, 4, 6, 8, 10
Q3= List = 1, 3, 5, 7, 9
Q4= List = 3, 5, 7, 9</t>
  </si>
  <si>
    <t>T11={{Q1}}*{{Q4}}/math.gcd({{Q1}}*{{Q4}}, {{Q2}}*{{Q3}})
T12={{Q2}}*{{Q3}}/math.gcd({{Q1}}*{{Q4}}, {{Q2}}*{{Q3}})
T21={{Q1}}*{{Q3}}/math.gcd({{Q1}}*{{Q3}}, {{Q2}}*{{Q4}})
T22={{Q2}}*{{Q4}}/math.gcd({{Q1}}*{{Q3}}, {{Q2}}*{{Q4}})
T31={{Q1}}*{{Q4}}+{{Q2}}*{{Q3}})/math.gcd(({{Q1}}*{{Q4}}+{{Q2}}*{{Q3}}), {{Q2}}*{{Q4}})
T32={{Q2}}*{{Q4}}/math.gcd(({{Q1}}*{{Q4}}+{{Q2}}*{{Q3}}), {{Q2}}*{{Q4}})
A1=&lt;span class="fr-math-v2 fr-draggable" contenteditable="false" data-original-math="\(\frac{{{T11}}}{{{T12}}}\)" draggable="true"&gt;\(\frac{{{T11}}}{{{T12}}}\)&lt;/span&gt;*
A2=&lt;span class="fr-math-v2 fr-draggable" contenteditable="false" data-original-math="\(\frac{{{T21}}}{{{T22}}}\)" draggable="true"&gt;\(\frac{{{T21}}}{{{T22}}}\)&lt;/span&gt;
A3=&lt;span class="fr-math-v2 fr-draggable" contenteditable="false" data-original-math="\(\frac{{{T31}}}{{{T32}}}\)" draggable="true"&gt;\(\frac{{{T31}}}{{{T32}}}\)&lt;/span&gt;
T1={{Q1}}*{{Q4}}
T2={{Q2}}*{{Q3}}
T3=math.gcd({{T1}},{{T2}})
T01={{T1}}/{{T3}}
T02={{T2}}/{{T3}}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</si>
  <si>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</si>
  <si>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data-original-math="\(\frac{{{T01}}}{{{T02}}}\)" draggable="true"&gt;\(\frac{{{T01}}}{{{T02}}}\)&lt;/span&gt;&lt;/p&gt;</t>
    </r>
  </si>
  <si>
    <t>{"id":"M6-NyO-32a-I-1","stimulus":"&lt;p&gt;Elige la solución correcta de la siguiente división de fracciones.&lt;/p&gt;&lt;p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t>
  </si>
  <si>
    <t>&lt;p&gt;Resuelve la siguiente división de fracciones.&lt;/p&gt;</t>
  </si>
  <si>
    <t>&lt;p&gt;&lt;span class="fr-math-v2 fr-draggable" contenteditable="false" data-original-math="\(\frac{{{Q1}}}{{{Q2}}}\)" draggable="true"&gt;\(\frac{{{Q1}}}{{{Q2}}}\)&lt;/span&gt; : &lt;span class="fr-math-v2 fr-draggable" contenteditable="false" data-original-math="\(\frac{{{Q3}}}{{{Q4}}}\)" draggable="true"&gt;\(\frac{{{Q3}}}{{{Q4}}}\)&lt;/span&gt; = {{A1}}&lt;/p&gt;</t>
  </si>
  <si>
    <t>Resuelve la siguiente división de fracciones.
7/8 : 3/5 = 35/24</t>
  </si>
  <si>
    <t>T01={{Q1}}*{{Q4}}/math.gcd({{Q1}}*{{Q4}}, {{Q2}}*{{Q3}})
T02={{Q2}}*{{Q3}}/math.gcd({{Q1}}*{{Q4}}, {{Q2}}*{{Q3}})
A1=\frac{{{T01}}}{{{T02}}}
T1={{Q1}}*{{Q4}}
T2={{Q2}}*{{Q3}}
T3=math.gcd({{T1}},{{T2}})
T11={{T1}}/{{T3}}
T12={{T2}}/{{T3}}</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</si>
  <si>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</si>
  <si>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segunday después se simplific</t>
    </r>
    <r>
      <rPr>
        <rFont val="Calibri"/>
        <color theme="1"/>
        <sz val="12.0"/>
      </rPr>
      <t>a.&lt;/p&gt;&lt;p&gt;&lt;span class="fr-math-v2 fr-draggable" contenteditable="false" data-original-math="\(\frac{{{Q1}}}{{{Q2}}}\)" draggable="true"&gt;\(\frac{{{Q1}}}{{{Q2}}}\)&lt;/sp</t>
    </r>
    <r>
      <rPr>
        <rFont val="Calibri"/>
        <color theme="1"/>
        <sz val="12.0"/>
      </rPr>
      <t>an&gt;</t>
    </r>
    <r>
      <rPr>
        <rFont val="Calibri"/>
        <color theme="1"/>
        <sz val="12.0"/>
      </rPr>
      <t xml:space="preserve"> : &lt;span class="fr-math-v2 fr-draggable" contenteditable="false" data-original-math="\(\frac{{{Q3}}}{{{Q4}}}\)" draggable="true"&gt;\(\frac{{{Q3}}}{{{Q4}}}\)&lt;/spa</t>
    </r>
    <r>
      <rPr>
        <rFont val="Calibri"/>
        <color theme="1"/>
        <sz val="12.0"/>
      </rPr>
      <t xml:space="preserve">n&gt; </t>
    </r>
    <r>
      <rPr>
        <rFont val="Calibri"/>
        <color theme="1"/>
        <sz val="12.0"/>
      </rPr>
      <t>= &lt;span class="fr-math-v2 fr-draggable" contenteditable="false" data-original-math="\(\frac{{{Q1}} \ \times \ {{Q4}}}{{{Q2}} \ \times \ {{Q3}}}\)" draggable="true"&gt;\(\frac{{{Q1}} \ \times \ {{Q4}}}{{{Q2}} \ \times \ {{Q3}}}\)&lt;/span&gt;</t>
    </r>
    <r>
      <rPr>
        <rFont val="Calibri"/>
        <color theme="1"/>
        <sz val="12.0"/>
      </rPr>
      <t xml:space="preserve"> =</t>
    </r>
    <r>
      <rPr>
        <rFont val="Calibri"/>
        <color theme="1"/>
        <sz val="12.0"/>
      </rPr>
      <t xml:space="preserve"> &lt;span class="fr-math-v2 fr-draggable" contenteditable="false" data-original-math="\(\frac{{{T1}}}{{{T2}}}\)" draggable="true"&gt;\(\frac{{{T1}}}{{{T2}}}\)&lt;/span&gt;</t>
    </r>
    <r>
      <rPr>
        <rFont val="Calibri"/>
        <color theme="1"/>
        <sz val="12.0"/>
      </rPr>
      <t xml:space="preserve"> =</t>
    </r>
    <r>
      <rPr>
        <rFont val="Calibri"/>
        <color theme="1"/>
        <sz val="12.0"/>
      </rPr>
      <t xml:space="preserve"> &lt;span class="fr-math-v2 fr-draggable" contenteditable="false" data-original-math="\(\frac{{{T1}} \ \colon \ {{T3}}}{{{T2}} \ \colon \ {{T3}}}\)" draggable="true"&gt;\(\frac{{{T1}} \ \colon \ {{T3}}}{{{T2}} \ \colon \ {{T3}}}\)&lt;/span&gt; =</t>
    </r>
    <r>
      <rPr>
        <rFont val="Calibri"/>
        <color theme="1"/>
        <sz val="12.0"/>
      </rPr>
      <t xml:space="preserve"> &lt;</t>
    </r>
    <r>
      <rPr>
        <rFont val="Calibri"/>
        <color theme="1"/>
        <sz val="12.0"/>
      </rPr>
      <t>span class="fr-math-v2 fr-draggable" contenteditable="false" data-original-math="\(\frac{{{T11}}}{{{T12}}}\)" draggable="true"&gt;\(\frac{{{T11}}}{{{T12}}}\)&lt;/span&gt;&lt;/p&gt;</t>
    </r>
  </si>
  <si>
    <t>{"id":"M6-NyO-32a-E-1","stimulus":"&lt;p&gt;Resuelve la siguiente división de fracciones.&lt;/p&gt;","template":"&lt;p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t>
  </si>
  <si>
    <r>
      <rPr>
        <rFont val="Calibri"/>
        <color theme="1"/>
        <sz val="12.0"/>
      </rPr>
      <t>&lt;p&gt;Juan Carlos tiene</t>
    </r>
    <r>
      <rPr>
        <rFont val="Calibri"/>
        <color theme="1"/>
        <sz val="12.0"/>
      </rPr>
      <t xml:space="preserve"> &lt;span class="fr-math-v2 fr-draggable" contenteditable="false" data-original-math="\(\frac{{{T1}}}{{{Q4}}}\)" draggable="true"&gt;\(\frac{{{T1}}}{{{Q4}}}\)&lt;/span&gt;</t>
    </r>
    <r>
      <rPr>
        <rFont val="Calibri"/>
        <color theme="1"/>
        <sz val="12.0"/>
      </rPr>
      <t xml:space="preserve"> litros de zumo de manzana y quiere repartirlo en botellas de </t>
    </r>
    <r>
      <rPr>
        <rFont val="Calibri"/>
        <color theme="1"/>
        <sz val="12.0"/>
      </rPr>
      <t xml:space="preserve">&lt;span class="fr-math-v2 fr-draggable" contenteditable="false" data-original-math="\(\frac{{{Q2}}}{{{Q3}}}\)" draggable="true"&gt;\(\frac{{{Q2}}}{{{Q3}}}\)&lt;/span&gt; </t>
    </r>
    <r>
      <rPr>
        <rFont val="Calibri"/>
        <color theme="1"/>
        <sz val="12.0"/>
      </rPr>
      <t xml:space="preserve">litros. ¿Cuántas botellas va a poder rellenar? </t>
    </r>
    <r>
      <rPr>
        <rFont val="Calibri"/>
        <color theme="1"/>
        <sz val="12.0"/>
      </rPr>
      <t>Simplifica la fracción.</t>
    </r>
    <r>
      <rPr>
        <rFont val="Calibri"/>
        <color theme="1"/>
        <sz val="12.0"/>
      </rPr>
      <t>&lt;/p&gt;</t>
    </r>
  </si>
  <si>
    <r>
      <rPr>
        <rFont val="Calibri"/>
        <color theme="1"/>
        <sz val="12.0"/>
      </rPr>
      <t xml:space="preserve">&lt;p&gt;Va a rellenar </t>
    </r>
    <r>
      <rPr>
        <rFont val="Calibri"/>
        <color theme="1"/>
        <sz val="12.0"/>
      </rPr>
      <t>{{A1}}</t>
    </r>
    <r>
      <rPr>
        <rFont val="Calibri"/>
        <color theme="1"/>
        <sz val="12.0"/>
      </rPr>
      <t xml:space="preserve"> botellas.&lt;/p&gt;</t>
    </r>
  </si>
  <si>
    <t>Juan Carlos tiene 24 litros de zumo de manzana y quiere repartirlo en botellas de 8/5 litros. ¿Cuántas botellas va a poder rellenar?
Va a rellenar ... botellas.</t>
  </si>
  <si>
    <t>Q1= Min = 3; Max = 6; Step = 1
Q2= Min = 2; Max = 5; Step = 1
Q3= Min = 6; Max = 10; Step = 1
Q4= Min = 2; Max = 5; Step = 1</t>
  </si>
  <si>
    <t>T1= {{Q1}}*{{Q4}}+{{Q2}}
T13={{T1}}*{{Q3}}
T24={{Q2}}*{{Q4}}
T0=math.gcd({{T13}},{{T24}})
T01={{T13}}/{{T0}}
T02={{T24}}/{{T0}}
A1=\frac{{{T01}}}{{{T02}}}
T11={{T13}}/{{T0}}
T21={{T24}}/{{T0}}</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</si>
  <si>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</si>
  <si>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simplifica.&lt;/p&gt;&lt;p&gt;Se podrán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otellas.&lt;/p&gt;</t>
    </r>
  </si>
  <si>
    <t>{"id":"M6-NyO-32a-A-1","stimulus":"&lt;p&gt;Juan Carlos tiene &lt;span class=\"fr-math-v2 fr-draggable\" contenteditable=\"false\" data-original-math=\"\\(\\frac{{{T1}}}{{{Q4}}}\\)\" draggable=\"true\"&gt;\\(\\frac{{{T1}}}{{{Q4}}}\\)&lt;/span&gt; litros de zumo de manzana y quiere repartirlo en botellas de &lt;span class=\"fr-math-v2 fr-draggable\" contenteditable=\"false\" data-original-math=\"\\(\\frac{{{Q2}}}{{{Q3}}}\\)\" draggable=\"true\"&gt;\\(\\frac{{{Q2}}}{{{Q3}}}\\)&lt;/span&gt; litros. ¿Cuántas botellas va a poder rellenar? Simplifica la fracción.&lt;/p&gt;","template":"&lt;p&gt;Va a rellenar {{response}} botellas.&lt;/p&gt;","hint":"&lt;p&gt;Para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simplifica.&lt;/p&gt;&lt;p&gt;Se podrán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ell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</si>
  <si>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&lt;p&gt;En una empresa de cementos quieren repartir </t>
    </r>
    <r>
      <rPr>
        <rFont val="Calibri"/>
        <color theme="1"/>
        <sz val="12.0"/>
      </rPr>
      <t>&lt;span class="fr-math-v2 fr-draggable" contenteditable="false" data-original-math="\(\frac{{{T1}}}{{{Q4}}}\)" draggable="true"&gt;\(\frac{{{T1}}}{{{Q4}}}\)&lt;/span&gt;</t>
    </r>
    <r>
      <rPr>
        <rFont val="Calibri"/>
        <color theme="1"/>
        <sz val="12.0"/>
      </rPr>
      <t xml:space="preserve"> kilos de cemento en sacos de </t>
    </r>
    <r>
      <rPr>
        <rFont val="Calibri"/>
        <color theme="1"/>
        <sz val="12.0"/>
      </rPr>
      <t xml:space="preserve">&lt;span class="fr-math-v2 fr-draggable" contenteditable="false" data-original-math="\(\frac{{{Q2}}}{{{Q3}}}\)" draggable="true"&gt;\(\frac{{{Q2}}}{{{Q3}}}\)&lt;/span&gt; </t>
    </r>
    <r>
      <rPr>
        <rFont val="Calibri"/>
        <color theme="1"/>
        <sz val="12.0"/>
      </rPr>
      <t xml:space="preserve">kilos cada uno. ¿Cuántos sacos van a necesitar? </t>
    </r>
    <r>
      <rPr>
        <rFont val="Calibri"/>
        <color theme="1"/>
        <sz val="12.0"/>
      </rPr>
      <t>Simplifica la fracción.</t>
    </r>
    <r>
      <rPr>
        <rFont val="Calibri"/>
        <color theme="1"/>
        <sz val="12.0"/>
      </rPr>
      <t>&lt;/p&gt;</t>
    </r>
  </si>
  <si>
    <r>
      <rPr>
        <rFont val="Calibri"/>
        <color theme="1"/>
        <sz val="12.0"/>
      </rPr>
      <t xml:space="preserve">&lt;p&gt;Van a necesitar </t>
    </r>
    <r>
      <rPr>
        <rFont val="Calibri"/>
        <color theme="1"/>
        <sz val="12.0"/>
      </rPr>
      <t>{{A1}}</t>
    </r>
    <r>
      <rPr>
        <rFont val="Calibri"/>
        <color theme="1"/>
        <sz val="12.0"/>
      </rPr>
      <t xml:space="preserve"> sacos.&lt;/p&gt;</t>
    </r>
  </si>
  <si>
    <t>En una empresa de cementos quieren repartir 24 kilos de cemento en sacos de 8/5 kilos cada uno. ¿Cuántos sacos van a necesitar?
Van a necesitar [A1] sacos.</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</si>
  <si>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</si>
  <si>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simplifica.&lt;/p&gt;&lt;p&gt;Van a necesit</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s</t>
    </r>
    <r>
      <rPr>
        <rFont val="Calibri"/>
        <color theme="1"/>
        <sz val="12.0"/>
      </rPr>
      <t>acos.&lt;/p&gt;</t>
    </r>
  </si>
  <si>
    <t>{"id":"M6-NyO-32a-A-2","stimulus":"&lt;p&gt;En una empresa de cementos quieren repartir &lt;span class=\"fr-math-v2 fr-draggable\" contenteditable=\"false\" data-original-math=\"\\(\\frac{{{T1}}}{{{Q4}}}\\)\" draggable=\"true\"&gt;\\(\\frac{{{T1}}}{{{Q4}}}\\)&lt;/span&gt; kg de cemento en sacos de &lt;span class=\"fr-math-v2 fr-draggable\" contenteditable=\"false\" data-original-math=\"\\(\\frac{{{Q2}}}{{{Q3}}}\\)\" draggable=\"true\"&gt;\\(\\frac{{{Q2}}}{{{Q3}}}\\)&lt;/span&gt; kg cada uno. ¿Cuántos sacos van a necesitar? Simplifica la fracción.&lt;/p&gt;","template":"&lt;p&gt;Van a necesitar {{response}} sacos.&lt;/p&gt;","hint":"&lt;p&gt;Para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simplifica.&lt;/p&gt;&lt;p&gt;Van a necesitar:&lt;/p&gt;&lt;p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t>
  </si>
  <si>
    <r>
      <rPr>
        <rFont val="Calibri"/>
        <color theme="1"/>
        <sz val="12.0"/>
      </rPr>
      <t xml:space="preserve">&lt;p&gt;Pelayo ha comprado </t>
    </r>
    <r>
      <rPr>
        <rFont val="Calibri"/>
        <color theme="1"/>
        <sz val="12.0"/>
      </rPr>
      <t>&lt;span class="fr-math-v2 fr-draggable" contenteditable="false" data-original-math="\(\frac{{{T1}}}{{{Q4}}}\)" draggable="true"&gt;\(\frac{{{T1}}}{{{Q4}}}\)&lt;/span&gt;</t>
    </r>
    <r>
      <rPr>
        <rFont val="Calibri"/>
        <color theme="1"/>
        <sz val="12.0"/>
      </rPr>
      <t xml:space="preserve"> kg de pienso para su perro y quiere repartirlo en varias bolsas. En cada bolsa entra </t>
    </r>
    <r>
      <rPr>
        <rFont val="Calibri"/>
        <color theme="1"/>
        <sz val="12.0"/>
      </rPr>
      <t xml:space="preserve">&lt;span class="fr-math-v2 fr-draggable" contenteditable="false" data-original-math="\(\frac{{{Q2}}}{{{Q3}}}\)" draggable="true"&gt;\(\frac{{{Q2}}}{{{Q3}}}\)&lt;/span&gt; </t>
    </r>
    <r>
      <rPr>
        <rFont val="Calibri"/>
        <color theme="1"/>
        <sz val="12.0"/>
      </rPr>
      <t>kg, ¿cuántas bolsas rellenará?</t>
    </r>
    <r>
      <rPr>
        <rFont val="Calibri"/>
        <color theme="1"/>
        <sz val="12.0"/>
      </rPr>
      <t xml:space="preserve"> Simplifica la fracción.</t>
    </r>
    <r>
      <rPr>
        <rFont val="Calibri"/>
        <color theme="1"/>
        <sz val="12.0"/>
      </rPr>
      <t>&lt;/p&gt;</t>
    </r>
  </si>
  <si>
    <t>&lt;p&gt;Pelayo dividirá el pienso en {{A1}} bolsas.&lt;/p&gt;</t>
  </si>
  <si>
    <t xml:space="preserve">Pelayo ha comprado 6 kg de pienso para su perro y quiere repartirlo en varias bolsas por si su madre necesita alguna para su perrita. En cada bolsa entra 6/4 kg, ¿cuántas bolsas rellenará?
Pelayo dividirá el pienso en ... bolsas. </t>
  </si>
  <si>
    <r>
      <rPr>
        <rFont val="Calibri"/>
        <color theme="1"/>
        <sz val="12.0"/>
      </rPr>
      <t>&lt;p&gt;Para dividir fracciones multiplica en cru</t>
    </r>
    <r>
      <rPr>
        <rFont val="Calibri"/>
        <color theme="1"/>
        <sz val="12.0"/>
      </rPr>
      <t>z. Es decir, el numerador de la primera fracción por el denominador de la segunda y el denominador de la primera por el numerador de la segunda.&lt;/p&gt;</t>
    </r>
  </si>
  <si>
    <r>
      <rPr>
        <rFont val="Calibri"/>
        <color theme="1"/>
        <sz val="12.0"/>
      </rPr>
      <t>&lt;p&gt;Para dividir fracciones se multiplica en cruz: el numerador de la primera fracción por el denominador de la segunda y el denominador de la primera por el numerador de la segunda y después se simplifica.&lt;/p&gt;&lt;p&gt;Pelayo va a rellen</t>
    </r>
    <r>
      <rPr>
        <rFont val="Calibri"/>
        <color theme="1"/>
        <sz val="12.0"/>
      </rPr>
      <t>ar &lt;span class="fr-math-v2 fr-draggable" contenteditable="false" data-original-math="\(\frac{{{T1}}}{{{Q4}}}\)" draggable="true"&gt;\(\frac{{{T1}}}{{{Q4}}}\)&lt;/sp</t>
    </r>
    <r>
      <rPr>
        <rFont val="Calibri"/>
        <color theme="1"/>
        <sz val="12.0"/>
      </rPr>
      <t>an&gt;</t>
    </r>
    <r>
      <rPr>
        <rFont val="Calibri"/>
        <color theme="1"/>
        <sz val="12.0"/>
      </rPr>
      <t xml:space="preserve"> : &lt;span class="fr-math-v2 fr-draggable" contenteditable="false" data-original-math="\(\frac{{{Q2}}}{{{Q3}}}\)" draggable="true"&gt;\(\frac{{{Q2}}}{{{Q3}}}\)&lt;/spa</t>
    </r>
    <r>
      <rPr>
        <rFont val="Calibri"/>
        <color theme="1"/>
        <sz val="12.0"/>
      </rPr>
      <t xml:space="preserve">n&gt; </t>
    </r>
    <r>
      <rPr>
        <rFont val="Calibri"/>
        <color theme="1"/>
        <sz val="12.0"/>
      </rPr>
      <t>= &lt;span class="fr-math-v2 fr-draggable" contenteditable="false" data-original-math="\(\frac{{{T1}} \ \times \ {{Q3}}}{{{Q4}} \ \times \ {{Q2}}}\)" draggable="true"&gt;\(\frac{{{T1}} \ \times \ {{Q3}}}{{{Q4}} \ \times \ {{Q2}}}\)&lt;/span&gt;</t>
    </r>
    <r>
      <rPr>
        <rFont val="Calibri"/>
        <color theme="1"/>
        <sz val="12.0"/>
      </rPr>
      <t xml:space="preserve"> =</t>
    </r>
    <r>
      <rPr>
        <rFont val="Calibri"/>
        <color theme="1"/>
        <sz val="12.0"/>
      </rPr>
      <t xml:space="preserve"> &lt;span class="fr-math-v2 fr-draggable" contenteditable="false" data-original-math="\(\frac{{{T13}}}{{{T24}}}\)" draggable="true"&gt;\(\frac{{{T13}}}{{{T24}}}\)&lt;/span</t>
    </r>
    <r>
      <rPr>
        <rFont val="Calibri"/>
        <color theme="1"/>
        <sz val="12.0"/>
      </rPr>
      <t>&gt; =</t>
    </r>
    <r>
      <rPr>
        <rFont val="Calibri"/>
        <color theme="1"/>
        <sz val="12.0"/>
      </rPr>
      <t xml:space="preserve"> &lt;span class="fr-math-v2 fr-draggable" contenteditable="false" data-original-math="\(\frac{{{T13}} \ \colon \ {{T0}}}{{{T24}} \ \colon \ {{T0}}}\)" draggable="true"&gt;\(\frac{{{T13}} \ \colon \ {{T0}}}{{{T24}} \ \colon \ {{T0}}}\)&lt;/span&gt; =</t>
    </r>
    <r>
      <rPr>
        <rFont val="Calibri"/>
        <color theme="1"/>
        <sz val="12.0"/>
      </rPr>
      <t xml:space="preserve"> &lt;</t>
    </r>
    <r>
      <rPr>
        <rFont val="Calibri"/>
        <color theme="1"/>
        <sz val="12.0"/>
      </rPr>
      <t>span class="fr-math-v2 fr-draggable" contenteditable="false" data-original-math="\(\frac{{{T11}}}{{{T21}}}\)" draggable="true"&gt;\(\frac{{{T11}}}{{{T21}}}\)&lt;/span&gt; b</t>
    </r>
    <r>
      <rPr>
        <rFont val="Calibri"/>
        <color theme="1"/>
        <sz val="12.0"/>
      </rPr>
      <t>olsas.&lt;/p&gt;</t>
    </r>
  </si>
  <si>
    <t>{"id":"M6-NyO-32a-A-3","stimulus":"&lt;p&gt;Pelayo ha comprado &lt;span class=\"fr-math-v2 fr-draggable\" contenteditable=\"false\" data-original-math=\"\\(\\frac{{{T1}}}{{{Q4}}}\\)\" draggable=\"true\"&gt;\\(\\frac{{{T1}}}{{{Q4}}}\\)&lt;/span&gt; kg de pienso para su perro y quiere repartirlo en varias bolsas. En cada bolsa entra &lt;span class=\"fr-math-v2 fr-draggable\" contenteditable=\"false\" data-original-math=\"\\(\\frac{{{Q2}}}{{{Q3}}}\\)\" draggable=\"true\"&gt;\\(\\frac{{{Q2}}}{{{Q3}}}\\)&lt;/span&gt; kg, ¿cuántas bolsas rellenará? Simplifica la fracción.&lt;/p&gt;","template":"&lt;p&gt;Pelayo dividirá el pienso en {{response}} bolsas.&lt;/p&gt;","hint":"&lt;p&gt;Para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simplifica.&lt;/p&gt;&lt;p&gt;Pelayo va a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ls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t>
  </si>
  <si>
    <t>M6-NyO-69a</t>
  </si>
  <si>
    <t>División de una fracción por un número entero (den. y num. menores de 20)</t>
  </si>
  <si>
    <t>&lt;p&gt;Arrastra la solución de esta división.&lt;/p&gt;</t>
  </si>
  <si>
    <t>&lt;p style=\"text-align:center;\"&gt;&lt;span class=\"fr-math-v2 fr-draggable\" contenteditable=\"false\" data-original-math=\"\\(\\frac{{{Q1}}}{{{T1}}}\\)\" draggable=\"true\"&gt;\\(\\frac{{{Q1}}}{{{T1}}}\\)&lt;/span&gt; : {{Q3}} = {{response}}&lt;/p&gt;</t>
  </si>
  <si>
    <t>Drag an drop</t>
  </si>
  <si>
    <t>Q1 = Min = 1; Max = 10; Step = 1
Q2 = Min = 1; Max = 10; Step = 1
Q3 = Min = 2; Max = 10; Step = 1
Q4 = Min = 2; Max = 10; Step = 1</t>
  </si>
  <si>
    <t>T1 = {{Q1}}+{{Q2}}
T2 = ({{Q1}}+{{Q2}})*{{Q3}}
T3 = {{Q1}}*{{Q3}}
T4 = ({{Q1}}+{{Q2}})*{{Q4}}
A1 = &lt;span class=\"fr-math-v2 fr-draggable\" contenteditable=\"false\" data-original-math=\"\\(\\frac{{{Q1}}}{{{T2}}}\\)\" draggable=\"true\"&gt;\\(\\frac{{{Q1}}}{{{T2}}}\\)&lt;/span&gt;
A2 = &lt;span class=\"fr-math-v2 fr-draggable\" contenteditable=\"false\" data-original-math=\"\\(\\frac{{{T3}}}{{{T1}}}\\)\" draggable=\"true\"&gt;\\(\\frac{{{T3}}}{{{T1}}}\\)&lt;/span&gt;
A3 = &lt;span class=\"fr-math-v2 fr-draggable\" contenteditable=\"false\" data-original-math=\"\\(\\frac{{{Q2}}}{{{T4}}}\\)\" draggable=\"true\"&gt;\\(\\frac{{{Q2}}}{{{T4}}}\\)&lt;/span&gt;</t>
  </si>
  <si>
    <t>&lt;p&gt;Un número natural se puede escribir como fracción poniendo un 1 en el denominador:&lt;/p&gt;&lt;p style=\"text-align:center;\"&gt;{{Q3}} = &lt;span class=\"fr-math-v2 fr-draggable\" contenteditable=\"false\" data-original-math=\"\\(\\frac{{{Q3}}}{1}\\)\" draggable=\"true\"&gt;\\(\\frac{{{Q3}}}{1}\\)&lt;/span&gt;&lt;/p&gt;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</si>
  <si>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t>
  </si>
  <si>
    <t>{
    "id": "M6-NyO-69a-I-1",
    "stimulus": "&lt;p&gt;Escribe el resultado de esta división como fracción.&lt;/p&gt;",
    "template": "&lt;p style=\"text-align:center;\"&gt;&lt;span class=\"fr-math-v2 fr-draggable\" contenteditable=\"false\" data-original-math=\"\\(\\frac{{{Q1}}}{{{T1}}}\\)\" draggable=\"true\"&gt;\\(\\frac{{{Q1}}}{{{T1}}}\\)&lt;/span&gt; : {{Q3}}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"({{Q1}}+{{Q2}})*{{Q4}}",
                "temp": "true"
            },
            {
                "name": "A1",
                "label": "&lt;span class=\"fr-math-v2 fr-draggable\" contenteditable=\"false\" data-original-math=\"\\(\\frac{{{Q1}}}{{{T2}}}\\)\" draggable=\"true\"&gt;\\(\\frac{{{Q1}}}{{{T2}}}\\)&lt;/span&gt;",
                "function": ""
            },
            {
                "name": "A2",
                "label": "&lt;span class=\"fr-math-v2 fr-draggable\" contenteditable=\"false\" data-original-math=\"\\(\\frac{{{T3}}}{{{T1}}}\\)\" draggable=\"true\"&gt;\\(\\frac{{{T3}}}{{{T1}}}\\)&lt;/span&gt;",
                "function": "",
                "incorrect": "true"
            },
            {
                "name": "A3",
                "label": "&lt;span class=\"fr-math-v2 fr-draggable\" contenteditable=\"false\" data-original-math=\"\\(\\frac{{{Q2}}}{{{T4}}}\\)\" draggable=\"true\"&gt;\\(\\frac{{{Q2}}}{{{T4}}}\\)&lt;/span&gt;",
                "function": "",
                "incorrect": "true"
            }
        ],
        "uniques": true
    },
    "algorithm": {
        "name": "calculateOperation",
        "template": "Cloze with drag &amp; drop"
    }
}</t>
  </si>
  <si>
    <t>&lt;p&gt;Escribe el resultado de esta división.&lt;/p&gt;</t>
  </si>
  <si>
    <t>Q1 = Min = 1; Max = 10; Step = 1
Q2 = Min = 1; Max = 10; Step = 1
Q3 = Min = 2; Max = 10; Step = 1</t>
  </si>
  <si>
    <t>T1 = {{Q1}}+{{Q2}}
T2 = ({{Q1}}+{{Q2}})*{{Q3}}
A1 = \\frac{{{Q1}}}{{{T2}}}</t>
  </si>
  <si>
    <t>{
    "id": "M6-NyO-69a-E-1",
    "stimulus": "&lt;p&gt;Escribe el resultado de esta división.&lt;/p&gt;",
    "template": "&lt;p style=\"text-align:center;\"&gt;&lt;span class=\"fr-math-v2 fr-draggable\" contenteditable=\"false\" data-original-math=\"\\(\\frac{{{Q1}}}{{{T1}}}\\)\" draggable=\"true\"&gt;\\(\\frac{{{Q1}}}{{{T1}}}\\)&lt;/span&gt; : {{Q3}}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data-original-math=\"\\(\\frac{1}{{{Q3}}}\\)\" draggable=\"true\"&gt;\\(\\frac{1}{{{Q3}}}\\)&lt;/span&gt; = &lt;span class=\"fr-math-v2 fr-draggable\" contenteditable=\"false\" data-original-math=\"\\(\\frac{{{Q1}}}{{{T2}}}\\)\" draggable=\"true\"&gt;\\(\\frac{{{Q1}} }{{{T2}}}\\)&lt;/span&gt;&lt;/p&gt;",
    "seed": {
        "parameters": [
            {
                "name": "Q1",
                "label": null,
                "min": 1,
                "max": 10,
                "step": 1
            },
            {
                "name": "Q2",
                "label": null,
                "min": 1,
                "max": 10,
                "step": 1
            },
            {
                "name": "Q3",
                "label": null,
                "min": 2,
                "max": 10,
                "step": 1
            }
        ],
        "calculated": [
            {
                "name": "T1",
                "label": "{{function}}",
                "function": "{{Q1}}+{{Q2}}",
                "temp": "true"
            },
            {
                "name": "T2",
                "label": "{{function}}",
                "function": "({{Q1}}+{{Q2}})*{{Q3}}",
                "temp": "true"
            },
            {
                "name": "A1",
                "label": "{{function}}",
                "function": "\\frac{{{Q1}}}{{{T2}}}"
            }
        ],
        "uniques": true
    },
    "algorithm": {
        "name": "calculateOperation",
        "params": {
            "method": "equivSymbolic",
            "keyboard": "INTERMEDIATE"
        }
    }
}</t>
  </si>
  <si>
    <t>&lt;p&gt;Ernesto va a repartir &lt;span class=\"fr-math-v2 fr-draggable\" contenteditable=\"false\" data-original-math=\"\\(\\frac{{{T1}}}{{{Q1}}}\\)\" draggable=\"true\"&gt;\\(\\frac{{{T1}}}{{{Q1}}}\\)&lt;/span&gt; l de agua a partes iguales entre su {{Q3}} macetas. ¿Cuánta recibirá cada una? Escribe el resultado en forma de fracción.&lt;/p&gt;</t>
  </si>
  <si>
    <t>&lt;p&gt;Cada una recibirá {{response}} l de agua.&lt;/p&gt;</t>
  </si>
  <si>
    <t>Q1 = Min = 2; Max = 5; Step = 1
Q2 = Min = 1; Max = 5; Step = 1
Q3 = Min = 2; Max = 10; Step = 1</t>
  </si>
  <si>
    <t>T1 = {{Q1}}+{{Q2}}
T2 = {{Q1}}*{{Q3}}
A1 = \\frac{{{T1}}}{{{T2}}}</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</si>
  <si>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t>
  </si>
  <si>
    <t>{
    "id": "M6-NyO-69a-A-1",
    "stimulus": "&lt;p&gt;Ernesto va a repartir &lt;span class=\"fr-math-v2 fr-draggable\" contenteditable=\"false\" data-original-math=\"\\(\\frac{{{T1}}}{{{Q1}}}\\)\" draggable=\"true\"&gt;\\(\\frac{{{T1}}}{{{Q1}}}\\)&lt;/span&gt; l de agua a partes iguales entre su {{Q3}} macetas. ¿Cuánta recibirá cada una? Escribe el resultado en forma de fracción.&lt;/p&gt;",
    "template": "&lt;p&gt;Cada una recibirá {{response}} l de agua.&lt;/p&gt;",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</si>
  <si>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necesitará?&lt;/p&gt;</t>
  </si>
  <si>
    <t>&lt;p&gt;Va a utilizar {{response}} cajas de baldosas.&lt;/p&gt;</t>
  </si>
  <si>
    <t>Q1 = Min = 2; Max = 5; Step = 1
Q2 = Min = 5; Max = 10; Step = 1
Q3 = Min = 2; Max = 4; Step = 1</t>
  </si>
  <si>
    <t>{
    "id": "M6-NyO-69a-A-2",
    "stimulus": "&lt;p&gt;Un albañil tiene que embaldosar una habitación de &lt;span class=\"fr-math-v2 fr-draggable\" contenteditable=\"false\" data-original-math=\"\\(\\frac{{{T1}}}{{{Q1}}}\\)\" draggable=\"true\"&gt;\\(\\frac{{{T1}}}{{{Q1}}}\\)&lt;/span&gt; m&lt;sup&gt;2&lt;/sup&gt;. Si va a utilizar cajas en las que vienen {{Q3}} m &lt;sup&gt;2&lt;/sup&gt; de baldosas cada una, ¿cuántas necesitará? Escribe el resultado en forma de fracción.&lt;/p&gt;",
    "template": "&lt;p&gt;Va a utilizar {{response}} cajas de baldosas.&lt;/p&gt;",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5,
                "max": 10,
                "step": 1
            },
            {
                "name": "Q3",
                "label": null,
                "min": 2,
                "max": 4,
                "step": 1
            }
        ],
        "calculated": [
            {
                "name": "T1",
                "label": "{{function}}",
                "function": "{{Q1}}+{{Q2}}",
                "temp": "true"
            },
            {
                "name": "T2",
                "label": "{{function}}",
                "function": "{{Q1}}*{{Q3}}",
                "temp": "true"
            },
            {
                "name": "A1",
                "label": "{{function}}",
                "function": "\\frac{{{T1}}}{{{T2}}}"
            }
        ],
        "uniques": true
    },
    "algorithm": {
        "name": "calculateOperation",
        "params": {
            "method": "equivSymbolic",
            "keyboard": "INTERMEDIATE"
        }
    }
}</t>
  </si>
  <si>
    <t>&lt;p&gt;En una piscifactoría se han comprado &lt;span class=\"fr-math-v2 fr-draggable\" contenteditable=\"false\" data-original-math=\"\\(\\frac{{{T1}}}{{{Q1}}}\\)\" draggable=\"true\"&gt;\\(\\frac{{{T1}}}{{{Q1}}}\\)&lt;/span&gt; l de desinfectante para repartir a partes iguales entre sus {{Q3}} estanques. ¿Cuánto se va echar en cada uno?&lt;/p&gt;</t>
  </si>
  <si>
    <t>&lt;p&gt;En cada estanque se echarán {{response}} l de desinfectante.&lt;/p&gt;</t>
  </si>
  <si>
    <t>{
    "id": "M6-NyO-69a-A-3",
    "stimulus": "&lt;p&gt;En una piscifactoría se han comprado &lt;span class=\"fr-math-v2 fr-draggable\" contenteditable=\"false\" data-original-math=\"\\(\\frac{{{T1}}}{{{Q1}}}\\)\" draggable=\"true\"&gt;\\(\\frac{{{T1}}}{{{Q1}}}\\)&lt;/span&gt; l de desinfectante para repartir a partes iguales entre sus {{Q3}} estanques. ¿Cuánto se va echar en cada uno? Escribe el resultado en forma de fracción.&lt;/p&gt;",
    "template": "&lt;p&gt;En cada estanque se echarán {{response}} l de desinfectante.&lt;/p&gt;",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las fracciones en cruz:&lt;/p&gt;&lt;p style=\"text-align:center;\"&gt;&lt;span class=\"fr-math-v2 fr-draggable\" contenteditable=\"false\" data-original-math=\"\\(\\frac{{{T1}}}{{{Q1}}}\\)\" draggable=\"true\"&gt;\\(\\frac{{{T1}}}{{{Q1}}}\\)&lt;/span&gt;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data-original-math=\"\\(\\frac{1}{{{Q3}}}\\)\" draggable=\"true\"&gt;\\(\\frac{1}{{{Q3}}}\\)&lt;/span&gt; = &lt;span class=\"fr-math-v2 fr-draggable\" contenteditable=\"false\" data-original-math=\"\\(\\frac{{{T1}}}{{{T2}}}\\)\" draggable=\"true\"&gt;\\(\\frac{{{T1}} }{{{T2}}}\\)&lt;/span&gt;&lt;/p&gt;",
    "seed": {
        "parameters": [
            {
                "name": "Q1",
                "label": null,
                "min": 2,
                "max": 5,
                "step": 1
            },
            {
                "name": "Q2",
                "label": null,
                "min": 1,
                "max": 5,
                "step": 1
            },
            {
                "name": "Q3",
                "label": null,
                "min": 2,
                "max": 10,
                "step": 1
            }
        ],
        "calculated": [
            {
                "name": "T1",
                "label": "{{function}}",
                "function": "{{Q1}}+{{Q2}}",
                "temp": "true"
            },
            {
                "name": "T2",
                "label": "{{function}}",
                "function": "{{Q1}}*{{Q3}}",
                "temp": "true"
            },
            {
                "name": "A1",
                "label": "{{function}}",
                "function": "\\frac{{{T1}}}{{{T2}}}"
            }
        ],
        "uniques": true
    },
    "algorithm": {
        "name": "calculateOperation",
        "params": {
            "method": "equivSymbolic",
            "keyboard": "INTERMEDIATE"
        }
    }
}</t>
  </si>
  <si>
    <t>M6-NyO-69b</t>
  </si>
  <si>
    <t>División de un número entero por una fracción (den. y num. menores de 20)</t>
  </si>
  <si>
    <t>&lt;p&gt;Arrastra el resultado correcto de esta división.&lt;/p&gt;</t>
  </si>
  <si>
    <t>&lt;p style=\"text-align:center;\"&gt;{{Q3}} : &lt;span class=\"fr-math-v2 fr-draggable\" contenteditable=\"false\" data-original-math=\"\\(\\frac{{{Q1}}}{{{T1}}}\\)\" draggable=\"true\"&gt;\\(\\frac{{{Q1}}}{{{T1}}}\\)&lt;/span&gt; = {{response}}&lt;/p&gt;</t>
  </si>
  <si>
    <t>Q1 = "min": 2, "max": 10, "step": 1
Q2 = "min": 1, "max": 10, "step": 1
Q3 = "min": 2, "max": 10, "step": 1
Q4 = "min": 2, "max": 10, "step": 1</t>
  </si>
  <si>
    <t>T1 = {{Q1}}+{{Q2}}
T2 = ({{Q1}}+{{Q2}})*{{Q3}}
T3 = {{Q1}}*{{Q3}}
T4 = {{Q1}}*{{Q4}}
A1 = &lt;span class=\"fr-math-v2 fr-draggable\" contenteditable=\"false\" data-original-math=\"\\(\\frac{{{T2}}}{{{Q1}}}\\)\" draggable=\"true\"&gt;\\(\\frac{{{T2}}}{{{Q1}}}\\)&lt;/span&gt;
A2 = &lt;span class=\"fr-math-v2 fr-draggable\" contenteditable=\"false\" data-original-math=\"\\(\\frac{{{T3}}}{{{T1}}}\\)\" draggable=\"true\"&gt;\\(\\frac{{{T3}}}{{{T1}}}\\)&lt;/span&gt;
A3 = &lt;span class=\"fr-math-v2 fr-draggable\" contenteditable=\"false\" data-original-math=\"\\(\\frac{{{T4}}}{{{Q2}}}\\)\" draggable=\"true\"&gt;\\(\\frac{{{T4}}}{{{Q2}}}\\)&lt;/span&gt;</t>
  </si>
  <si>
    <t>&lt;p&gt;Un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t>
  </si>
  <si>
    <t>{
    "id": "M6-NyO-69b-I-1",
    "stimulus": "&lt;p&gt;Arrastra el resultado correcto de esta división.&lt;/p&gt;",
    "template": "&lt;p style=\"text-align:center;\"&gt;{{Q3}} : &lt;span class=\"fr-math-v2 fr-draggable\" contenteditable=\"false\" data-original-math=\"\\(\\frac{{{Q1}}}{{{T1}}}\\)\" draggable=\"true\"&gt;\\(\\frac{{{Q1}}}{{{T1}}}\\)&lt;/span&gt;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"name": "Q4",
                "label": null,
                "min": 2,
                "max": 10,
                "step": 1
            }
        ],
        "calculated": [
            {
                "name": "T1",
                "label": "{{function}}",
                "function": "{{Q1}}+{{Q2}}",
                "temp": "true"
            },
            {
                "name": "T2",
                "label": "{{function}}",
                "function": "({{Q1}}+{{Q2}})*{{Q3}}",
                "temp": "true"
            },
            {
                "name": "T3",
                "label": "{{function}}",
                "function": "{{Q1}}*{{Q3}}",
                "temp": "true"
            },
            {
                "name": "T4",
                "label": "{{function}}",
                "function": "{{Q1}}*{{Q4}}",
                "temp": "true"
            },
            {
                "name": "A1",
                "label": "&lt;span class=\"fr-math-v2 fr-draggable\" contenteditable=\"false\" data-original-math=\"\\(\\frac{{{T2}}}{{{Q1}}}\\)\" draggable=\"true\"&gt;\\(\\frac{{{T2}}}{{{Q1}}}\\)&lt;/span&gt;",
                "function": ""
            },
            {
                "name": "A2",
                "label": "&lt;span class=\"fr-math-v2 fr-draggable\" contenteditable=\"false\" data-original-math=\"\\(\\frac{{{T3}}}{{{T1}}}\\)\" draggable=\"true\"&gt;\\(\\frac{{{T3}}}{{{T1}}}\\)&lt;/span&gt;",
                "function": "",
                "incorrect": "true"
            },
            {
                "name": "A3",
                "label": "&lt;span class=\"fr-math-v2 fr-draggable\" contenteditable=\"false\" data-original-math=\"\\(\\frac{{{T4}}}{{{Q2}}}\\)\" draggable=\"true\"&gt;\\(\\frac{{{T4}}}{{{Q2}}}\\)&lt;/span&gt;",
                "function": "",
                "incorrect": "true"
            }
        ],
        "uniques": true
    },
    "algorithm": {
        "name": "calculateOperation",
        "template": "Cloze with drag &amp; drop"
    }
}</t>
  </si>
  <si>
    <t>Q1 = "min": 2, "max": 10, "step": 1
Q2 = "min": 1, "max": 10, "step": 1
Q3 = "min": 2, "max": 10, "step": 1</t>
  </si>
  <si>
    <t>T1 = {{Q1}}+{{Q2}}
T2 = ({{Q1}}+{{Q2}})*{{Q3}}
A1 = \\frac{{{T2}}}{{{Q1}}}</t>
  </si>
  <si>
    <t>{
    "id": "M6-NyO-69b-E-1",
    "stimulus": "&lt;p&gt;Escribe el resultado de esta división.&lt;/p&gt;",
    "template": "&lt;p style=\"text-align:center;\"&gt;{{Q3}} : &lt;span class=\"fr-math-v2 fr-draggable\" contenteditable=\"false\" data-original-math=\"\\(\\frac{{{Q1}}}{{{T1}}}\\)\" draggable=\"true\"&gt;\\(\\frac{{{Q1}}}{{{T1}}}\\)&lt;/span&gt; = {{response}}&lt;/p&gt;",
    "hint": "&lt;p&gt;Un número natural se puede escribir como fracción poniendo un 1 en el denominador:&lt;/p&gt;&lt;p style=\"text-align:center;\"&gt;{{Q3}} = &lt;span class=\"fr-math-v2 fr-draggable\" contenteditable=\"false\" data-original-math=\"\\(\\frac{{{Q3}}}{1}\\)\" draggable=\"true\"&gt;\\(\\frac{{{Q3}}}{1}\\)&lt;/span&gt;&lt;/p&gt;",
    "feedback": "&lt;p&gt;Un número natural se puede escribir como fracción poniendo un 1 en el denominador:&lt;/p&gt;&lt;p style=\"text-align:center;\"&gt;{{Q3}} = &lt;span class=\"fr-math-v2 fr-draggable\" contenteditable=\"false\" data-original-math=\"\\(\\frac{{{Q3}}}{1}\\)\" draggable=\"true\"&gt;\\(\\frac{{{Q3}}}{1}\\)&lt;/span&gt;&lt;/p&gt;&lt;p&gt;Para dividir dos fracciones, se multiplican numeradores y denominadores en cruz:&lt;/p&gt;&lt;p style=\"text-align:center;\"&gt;&lt;span class=\"fr-math-v2 fr-draggable\" contenteditable=\"false\" data-original-math=\"\\(\\frac{{{Q3}}}{1}\\)\" draggable=\"true\"&gt;\\(\\frac{{{Q3}}}{1}\\)&lt;/span&gt; : &lt;span class=\"fr-math-v2 fr-draggable\" contenteditable=\"false\" data-original-math=\"\\(\\frac{{{Q1}}}{{{T1}}}\\)\" draggable=\"true\"&gt;\\(\\frac{{{Q1}}}{{{T1}}}\\)&lt;/span&gt; = &lt;span class=\"fr-math-v2 fr-draggable\" contenteditable=\"false\" data-original-math=\"\\(\\frac{{{Q3}}}{1}\\)\" draggable=\"true\"&gt;\\(\\frac{{{Q3}}}{1}\\)&lt;/span&gt; × &lt;span class=\"fr-math-v2 fr-draggable\" contenteditable=\"false\" data-original-math=\"\\(\\frac{{{T1}}}{{{Q1}}}\\)\" draggable=\"true\"&gt;\\(\\frac{{{T1}}}{{{Q1}}}\\)&lt;/span&gt; = &lt;span class=\"fr-math-v2 fr-draggable\" contenteditable=\"false\" data-original-math=\"\\(\\frac{{{T2}}}{{{Q1}}}\\)\" draggable=\"true\"&gt;\\(\\frac{{{T2}}}{{{Q1}}}\\)&lt;/span&gt;&lt;/p&gt;",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"\\frac{{{T2}}}{{{Q1}}}"
            }
        ],
        "uniques": true
    },
    "algorithm": {
        "name": "calculateOperation",
        "params": {
            "method": "equivSymbolic",
            "keyboard": "INTERMEDIATE"
        }
    }
}</t>
  </si>
  <si>
    <t>&lt;p&gt;Un albañil ha repartido {{T2}} kg de yeso en paquetes de &lt;span class=\"fr-math-v2 fr-draggable\" contenteditable=\"false\" data-original-math=\"\\(\\frac{{{Q1}}}{{{T1}}}\\)\" draggable=\"true\"&gt;\\(\\frac{{{Q1}}}{{{T1}}}\\)&lt;/span&gt; kg cada uno. ¿Cuántos paquetes ha necesitado?&lt;/p&gt;</t>
  </si>
  <si>
    <t>&lt;p&gt;Ha utilizado {{response}} paquetes.&lt;/p&gt;</t>
  </si>
  <si>
    <t>T1 = {{Q1}}+{{Q2}}
T2 = {{Q1}}*{{Q3}}
A1 = {{Q3}}*({{Q1}}+{{Q2}})</t>
  </si>
  <si>
    <t>{
    "id": "M6-NyO-69b-A-1",
    "stimulus": "&lt;p&gt;Un albañil ha repartido {{T2}} kg de yeso en paquetes de &lt;span class=\"fr-math-v2 fr-draggable\" contenteditable=\"false\" data-original-math=\"\\(\\frac{{{Q1}}}{{{T1}}}\\)\" draggable=\"true\"&gt;\\(\\frac{{{Q1}}}{{{T1}}}\\)&lt;/span&gt; kg cada uno. ¿Cuántos paquetes ha necesitado?&lt;/p&gt;",
    "template": "&lt;p&gt;Ha utilizado {{response}} paquetes.&lt;/p&gt;",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data-original-math=\"\\(\\frac{{{Q1}}}{{{T1}}}\\)\" draggable=\"true\"&gt;\\(\\frac{{{Q1}}}{{{T1}}}\\)&lt;/span&gt; = &lt;span class=\"fr-math-v2 fr-draggable\" contenteditable=\"false\" data-original-math=\"\\(\\frac{{{T2}}}{1}\\)\" draggable=\"true\"&gt;\\(\\frac{{{T2}}}{1}\\)&lt;/span&gt; × &lt;span class=\"fr-math-v2 fr-draggable\" contenteditable=\"false\" data-original-math=\"\\(\\frac{{{T1}}}{{{Q1}}}\\)\" draggable=\"true\"&gt;\\(\\frac{{{T1}}}{{{Q1}}}\\)&lt;/span&gt; = {{A1}}&lt;/p&gt;",
    "seed": {
        "parameters": [
            {
                "name": "Q1",
                "label": null,
                "min": 2,
                "max": 10,
                "step": 1
            },
            {
                "name": "Q2",
                "label": null,
                "min": 1,
                "max": 10,
                "step": 1
            },
            {
                "name": "Q3",
                "label": null,
                "min": 2,
                "max": 10,
                "step": 1
            }
        ],
        "calculated": [
            {
                "name": "T1",
                "label": "{{function}}",
                "function": "{{Q1}}+{{Q2}}",
                "temp": "true"
            },
            {
                "name": "T2",
                "label": "{{function}}",
                "function": "{{Q1}}*{{Q3}}",
                "temp": "true"
            },
            {
                "name": "A1",
                "label": "{{function}}",
                "function": "{{Q3}}*({{Q1}}+{{Q2}})"
            }
        ],
        "uniques": true
    },
    "algorithm": {
        "name": "calculateOperation",
        "params": {
            "method": "equivLiteral",
            "keyboard": "INTERMEDIATE"
        }
    }
}</t>
  </si>
  <si>
    <t>&lt;p&gt;Un pastelero ha repartido {{T2}} g de virutas de chocolate entre varias tartas a partes iguales. Ya que cada una ha recibido &lt;span class=\"fr-math-v2 fr-draggable\" contenteditable=\"false\" data-original-math=\"\\(\\frac{{{T1}}}{{{Q1}}}\\)\" draggable=\"true\"&gt;\\(\\frac{{{T1}}}{{{Q1}}}\\)&lt;/span&gt; g, ¿cuántas tartas ha decorado?&lt;/p&gt;</t>
  </si>
  <si>
    <t>&lt;p&gt;Ha decorado {{response}} tartas.&lt;/p&gt;</t>
  </si>
  <si>
    <t>T1 = {{Q1}}+{{Q2}}
T2 = ({{Q1}}+{{Q2}})*{{Q3}}
A1 = {{Q1}}*{{Q3}}</t>
  </si>
  <si>
    <t>&lt;p&gt;Un número natural se puede escribir como fracción poniendo un 1 en el denominador:&lt;/p&gt;&lt;p style=\"text-align:center;\"&gt;{{T2}} = &lt;span class=\"fr-math-v2 fr-draggable\" contenteditable=\"false\" data-original-math=\"\\(\\frac{{{T2}}}{1}\\)\" draggable=\"true\"&gt;\\(\\frac{{{T2}}}{1}\\)&lt;/span&gt;&lt;/p&gt;</t>
  </si>
  <si>
    <t>&lt;p&gt;Un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t>
  </si>
  <si>
    <t>{
    "id": "M6-NyO-69b-A-2",
    "stimulus": "&lt;p&gt;Un pastelero ha repartido {{T2}} g de virutas de chocolate entre varias tartas a partes iguales. Ya que cada una ha recibido &lt;span class=\"fr-math-v2 fr-draggable\" contenteditable=\"false\" data-original-math=\"\\(\\frac{{{T1}}}{{{Q1}}}\\)\" draggable=\"true\"&gt;\\(\\frac{{{T1}}}{{{Q1}}}\\)&lt;/span&gt; g, ¿cuántas tartas ha decorado?&lt;/p&gt;",
    "template": "&lt;p&gt;Ha decorado {{response}} tartas.&lt;/p&gt;",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1,
                "max": 10,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</si>
  <si>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&lt;p&gt;Dos senderistas han planificado una ruta de {{T2}} km con la intención de recorrer cada día &lt;span class=\"fr-math-v2 fr-draggable\" contenteditable=\"false\" data-original-math=\"\\(\\frac{{{T1}}}{{{Q1}}}\\)\" draggable=\"true\"&gt;\\(\\frac{{{T1}}}{{{Q1}}}\\)&lt;/span&gt; km. ¿Cuántos días planean andar?&lt;/p&gt;</t>
  </si>
  <si>
    <t>&lt;p&gt;Caminarán durante {{response}} días.&lt;/p&gt;</t>
  </si>
  <si>
    <t>Q1 = "min": 2, "max": 10, "step": 1
Q2 = "min": 30, "max": 40, "step": 1
Q3 = "min": 2, "max": 10, "step": 1</t>
  </si>
  <si>
    <t>{
    "id": "M6-NyO-69b-A-3",
    "stimulus": "&lt;p&gt;Dos senderistas han planificado una ruta de {{T2}} km con la intención de recorrer cada día &lt;span class=\"fr-math-v2 fr-draggable\" contenteditable=\"false\" data-original-math=\"\\(\\frac{{{T1}}}{{{Q1}}}\\)\" draggable=\"true\"&gt;\\(\\frac{{{T1}}}{{{Q1}}}\\)&lt;/span&gt; km. ¿Cuántos días planean andar?&lt;/p&gt;",
    "template": "&lt;p&gt;Caminarán durante {{response}} días.&lt;/p&gt;",
    "hint": "&lt;p&gt;Un número natural se puede escribir como fracción poniendo un 1 en el denominador:&lt;/p&gt;&lt;p style=\"text-align:center;\"&gt;{{T2}} = &lt;span class=\"fr-math-v2 fr-draggable\" contenteditable=\"false\" data-original-math=\"\\(\\frac{{{T2}}}{1}\\)\" draggable=\"true\"&gt;\\(\\frac{{{T2}}}{1}\\)&lt;/span&gt;&lt;/p&gt;",
    "feedback": "&lt;p&gt;Un número natural se puede escribir como fracción poniendo un 1 en el denominador:&lt;/p&gt;&lt;p style=\"text-align:center;\"&gt;{{T2}} = &lt;span class=\"fr-math-v2 fr-draggable\" contenteditable=\"false\" data-original-math=\"\\(\\frac{{{T2}}}{1}\\)\" draggable=\"true\"&gt;\\(\\frac{{{T2}}}{1}\\)&lt;/span&gt;&lt;/p&gt;&lt;p&gt;Para dividir dos fracciones, se multiplican numeradores y denominadores en cruz:&lt;/p&gt;&lt;p style=\"text-align:center;\"&gt;&lt;span class=\"fr-math-v2 fr-draggable\" contenteditable=\"false\" data-original-math=\"\\(\\frac{{{T2}}}{1}\\)\" draggable=\"true\"&gt;\\(\\frac{{{T2}}}{1}\\)&lt;/span&gt; : &lt;span class=\"fr-math-v2 fr-draggable\" contenteditable=\"false\" data-original-math=\"\\(\\frac{{{T1}}}{{{Q1}}}\\)\" draggable=\"true\"&gt;\\(\\frac{{{T1}}}{{{Q1}}}\\)&lt;/span&gt; = &lt;span class=\"fr-math-v2 fr-draggable\" contenteditable=\"false\" data-original-math=\"\\(\\frac{{{T2}}}{1}\\)\" draggable=\"true\"&gt;\\(\\frac{{{T2}}}{1}\\)&lt;/span&gt; × &lt;span class=\"fr-math-v2 fr-draggable\" contenteditable=\"false\" data-original-math=\"\\(\\frac{{{Q1}}}{{{T1}}}\\)\" draggable=\"true\"&gt;\\(\\frac{{{Q1}}}{{{T1}}}\\)&lt;/span&gt; = {{A1}}&lt;/p&gt;",
    "seed": {
        "parameters": [
            {
                "name": "Q1",
                "label": null,
                "min": 2,
                "max": 10,
                "step": 1
            },
            {
                "name": "Q2",
                "label": null,
                "min": 30,
                "max": 40,
                "step": 1
            },
            {
                "name": "Q3",
                "label": null,
                "min": 2,
                "max": 10,
                "step": 1
            }
        ],
        "calculated": [
            {
                "name": "T1",
                "label": "{{function}}",
                "function": "{{Q1}}+{{Q2}}",
                "temp": "true"
            },
            {
                "name": "T2",
                "label": "{{function}}",
                "function": "({{Q1}}+{{Q2}})*{{Q3}}",
                "temp": "true"
            },
            {
                "name": "A1",
                "label": "{{function}}",
                "function": "{{Q1}}*{{Q3}}"
            }
        ],
        "uniques": true
    },
    "algorithm": {
        "name": "calculateOperation",
        "params": {
            "method": "equivLiteral",
            "keyboard": "INTERMEDIATE"
        }
    }
}</t>
  </si>
  <si>
    <t>M6-NyO-70a</t>
  </si>
  <si>
    <t>Calcula el cuadrado y el cubo de fracciones</t>
  </si>
  <si>
    <t>&lt;p&gt;Selecciona el valor de &lt;span class=\"fr-math-v2 fr-draggable\" contenteditable=\"false\" data-original-math=\"\\left(\\(\\frac{{{Q1}}}{{{Q2}}}\\)\\right)^2\" draggable=\"true\"&gt;\\(\\left(\\frac{{{Q1}}}{{{Q2}}}\\right)^2\\)&lt;/span&gt;.&lt;/p&gt;
A1*
A2
A3</t>
  </si>
  <si>
    <t>Q1 = Min = 1; Max = 9; Step = 1
Q2 = Min = 2; Max = 9; Step = 1</t>
  </si>
  <si>
    <t>T1 = {{Q1}}*{{Q1}}
T2 = {{Q2}}*{{Q2}}
T3 = {{Q1}}*{{Q1}}*{{Q1}}
T4 = {{Q2}}*{{Q2}}*{{Q2}}
T5 = 2*{{Q1}}
T6 = 2*{{Q2}}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</si>
  <si>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misma.&lt;/p&gt;</t>
  </si>
  <si>
    <t>&lt;p&gt;Para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t>
  </si>
  <si>
    <t>{
    "id": "M6-NyO-70a-I-1",
    "stimulus": "&lt;p&gt;Selecciona el valor de &lt;span class=\"fr-math-v2 fr-draggable\" contenteditable=\"false\" data-original-math=\"\\left(\\(\\frac{{{Q1}}}{{{Q2}}}\\)\\right)^2\" draggable=\"true\"&gt;\\(\\left(\\frac{{{Q1}}}{{{Q2}}}\\right)^2\\)&lt;/span&gt;.&lt;/p&gt;",
    "hint": "&lt;p&gt;Multiplica esta fracción por ella misma.&lt;/p&gt;",
    "feedback": "&lt;p&gt;Para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"T3",
                "label": "{{function}}",
                "function": "{{Q1}}*{{Q1}}*{{Q1}}",
                "temp": "true"
            },
            {
                "name": "T4",
                "label": "{{function}}",
                "function": "{{Q2}}*{{Q2}}*{{Q2}}",
                "temp": "true"
            },
            {
                "name": "T5",
                "label": "{{function}}",
                "function": "{{Q1}}*2",
                "temp": "true"
            },
            {
                "name": "T6",
                "label": "{{function}}",
                "function": "{{Q2}}*2",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</si>
  <si>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&lt;p&gt;Selecciona el valor de &lt;span class=\"fr-math-v2 fr-draggable\" contenteditable=\"false\" data-original-math=\"\\left(\\(\\frac{{{Q1}}}{{{Q2}}}\\)\\right)^3\" draggable=\"true\"&gt;\\(\\left(\\frac{{{Q1}}}{{{Q2}}}\\right)^3\\)&lt;/span&gt;.&lt;/p&gt;
A1*
A2
A3</t>
  </si>
  <si>
    <t>T1 = {{Q1}}*{{Q1}}*{{Q1}}
T2 = {{Q2}}*{{Q2}}*{{Q2}}
T3 = {{Q1}}*{{Q1}}
T4 = {{Q2}}*{{Q2}}
T5 = 3*{{Q1}}
T6 = 3*{{Q2}}
A1 = &lt;span class = \"fr-math-v2 fr-draggable\" contenteditable = \"false\" data-original-math = \"\\(\\frac{{{T1}}}{{{T2}}}\\)\" draggable = \"true\"&gt;\\(\\frac{{{T1}}}{{{T2}}}\\)&lt;/span&gt;
A2 = &lt;span class = \"fr-math-v2 fr-draggable\" contenteditable = \"false\" data-original-math = \"\\(\\frac{{{T3}}}{{{T4}}}\\)\" draggable = \"true\"&gt;\\(\\frac{{{T3}}}{{{T4}}}\\)&lt;/span&gt;
A3 = &lt;span class = \"fr-math-v2 fr-draggable\" contenteditable = \"false\" data-original-math = \"\\(\\frac{{{T5}}}{{{T6}}}\\)\" draggable = \"true\"&gt;\\(\\frac{{{T5}}}{{{T6}}}\\)&lt;/span&gt;</t>
  </si>
  <si>
    <t>&lt;p&gt;Multiplica esta fracción por ella misma dos veces.&lt;/p&gt;</t>
  </si>
  <si>
    <t>&lt;p&gt;Para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t>
  </si>
  <si>
    <t>{
    "id": "M6-NyO-70a-I-2",
    "stimulus": "&lt;p&gt;Selecciona el valor de &lt;span class=\"fr-math-v2 fr-draggable\" contenteditable=\"false\" data-original-math=\"\\left(\\(\\frac{{{Q1}}}{{{Q2}}}\\)\\right)^3\" draggable=\"true\"&gt;\\(\\left(\\frac{{{Q1}}}{{{Q2}}}\\right)^3\\)&lt;/span&gt;.&lt;/p&gt;",
    "hint": "&lt;p&gt;Multiplica esta fracción por ella misma dos veces.&lt;/p&gt;",
    "feedback": "&lt;p&gt;Para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
                "temp": "true"
            },
            {
                "name": "T3",
                "label": "{{function}}",
                "function": "{{Q1}}*{{Q1}}*{{Q2}}",
                "temp": "true"
            },
            {
                "name": "T4",
                "label": "{{function}}",
                "function": "{{Q2}}*{{Q2}}",
                "temp": "true"
            },
            {
                "name": "T5",
                "label": "{{function}}",
                "function": "{{Q1}}*3",
                "temp": "true"
            },
            {
                "name": "T6",
                "label": "{{function}}",
                "function": "{{Q2}}*3",
                "temp": "true"
            },
            {
                "name": "A1",
                "label": "&lt;span class = \"fr-math-v2 fr-draggable\" contenteditable = \"false\" data-original-math = \"\\(\\frac{{{T1}}}{{{T2}}}\\)\" draggable = \"true\"&gt;\\(\\frac{{{T1}}}{{{T2}}}\\)&lt;/span&gt;",
                "function": ""
            },
            {
                "name": "A2",
                "label": "&lt;span class = \"fr-math-v2 fr-draggable\" contenteditable = \"false\" data-original-math = \"\\(\\frac{{{T3}}}{{{T4}}}\\)\" draggable = \"true\"&gt;\\(\\frac{{{T3}}}{{{T4}}}\\)&lt;/span&gt;",
                "function": "",
                "incorrect": true
            },
            {
                "name": "A3",
                "label": "&lt;span class = \"fr-math-v2 fr-draggable\" contenteditable = \"false\" data-original-math = \"\\(\\frac{{{T5}}}{{{T6}}}\\)\" draggable = \"true\"&gt;\\(\\frac{{{T5}}}{{{T6}}}\\)&lt;/span&gt;",
                "function": "",
                "incorrect": true
            }
        ],
        "uniques": true
    },
    "algorithm": {
        "name": "trueFalse",
        "template": "Multiple choice – standard",
        "params": {
            "countCorrect": 1,
            "countIncorrect": 2,
            "showCheckIcon": false,
            "columns": 3
        }
    }
}</t>
  </si>
  <si>
    <t>Calcula el valor de esta potencia.</t>
  </si>
  <si>
    <t>&lt;p style=\"text-align: center\"&gt;&lt;span class=\"fr-math-v2 fr-draggable\" contenteditable=\"false\" data-original-math=\"\\left(\\(\\frac{{{Q1}}}{{{Q2}}}\\)\\right)^2\" draggable=\"true\"&gt;\\(\\left(\\frac{{{Q1}}}{{{Q2}}}\\right)^2\\)&lt;/span&gt; = {{response}}&lt;/p&gt;</t>
  </si>
  <si>
    <t>T1 = {{Q1}}*{{Q1}}
T2 = {{Q2}}*{{Q2}}
A1 = \\frac{{{T1}}}{{{T2}}}</t>
  </si>
  <si>
    <t>{
    "id": "M6-NyO-70a-E-1",
    "stimulus": "&lt;p&gt;Calcula el valor de esta potencia.&lt;/p&gt;",
    "template": "&lt;p style=\"text-align: center\"&gt;&lt;span class=\"fr-math-v2 fr-draggable\" contenteditable=\"false\" data-original-math=\"\\left(\\(\\frac{{{Q1}}}{{{Q2}}}\\)\\right)^2\" draggable=\"true\"&gt;\\(\\left(\\frac{{{Q1}}}{{{Q2}}}\\right)^2\\)&lt;/span&gt; = {{response}}&lt;/p&gt;",
    "hint": "&lt;p&gt;Multiplica esta fracción por ella misma.&lt;/p&gt;",
    "feedback": "&lt;p&gt;Para elevar al cuadrado una fracción, hay que multiplicarla por ella misma:&lt;/p&gt;&lt;p style=\"text-align: center\"&gt;&lt;span class=\"fr-math-v2 fr-draggable\" contenteditable=\"false\" data-original-math=\"\\left(\\(\\frac{{{Q1}}}{{{Q2}}}\\)\\right)^2\" draggable=\"true\"&gt;\\(\\left(\\frac{{{Q1}}}{{{Q2}}}\\right)^2\\)&lt;/span&gt; = &lt;span class=\"fr-math-v2 fr-draggable\" contenteditable=\"false\" data-original-math=\"\\(\\frac{{{Q1}}}{{{Q2}}}\\)\" draggable=\"true\"&gt;\\(\\frac{{{Q1}}}{{{Q2}}}\\) &lt;/span&gt; × &lt;span class=\"fr-math-v2 fr-draggable\" contenteditable=\"false\" data-original-math=\"\\(\\frac{{{Q1}}}{{{Q2}}}\\)\" draggable=\"true\"&gt;\\(\\frac{{{Q1}}}{{{Q2}}}\\) &lt;/span&gt; = &lt;span class=\"fr-math-v2 fr-draggable\" contenteditable=\"false\" data-original-math=\"\\(\\frac{{{T1}}}{{{T2}}}\\)\" draggable=\"true\"&gt;\\(\\frac{{{T1}}}{{{T2}}}\\) &lt;/span&gt;&lt;/p&gt;",
    "seed": {
        "parameters": [
            {
                "name": "Q1",
                "label": null,
                "min": 1,
                "max": 9,
                "step": 1
            },
            {
                "name": "Q2",
                "label": null,
                "min": 2,
                "max": 9,
                "step": 1
            }
        ],
        "calculated": [
            {
                "name": "T1",
                "label": "{{function}}",
                "function": "{{Q1}}*{{Q1}}",
                "temp": "true"
            },
            {
                "name": "T2",
                "label": "{{function}}",
                "function": "{{Q2}}*{{Q2}}",
                "temp": "true"
            },
            {
                "name": "A1",
                "label": "{{function}}",
                "function": "\\frac{{{T1}}}{{{T2}}}"
            }
        ],
        "uniques": true
    },
    "algorithm": {
        "name": "calculateOperation",
        "params": {
            "method": "equivSymbolic",
            "keyboard": "INTERMEDIATE"
        }
    }
}</t>
  </si>
  <si>
    <t>&lt;p style=\"text-align: center\"&gt;&lt;span class=\"fr-math-v2 fr-draggable\" contenteditable=\"false\" data-original-math=\"\\left(\\(\\frac{{{Q1}}}{{{Q2}}}\\)\\right)^3\" draggable=\"true\"&gt;\\(\\left(\\frac{{{Q1}}}{{{Q2}}}\\right)^3\\)&lt;/span&gt; = {{response}}&lt;/p&gt;</t>
  </si>
  <si>
    <t>T1 = {{Q1}}*{{Q1}}*{{Q1}}
T2 = {{Q2}}*{{Q2}}*{{Q2}}
A1 = \\frac{{{T1}}}{{{T2}}}</t>
  </si>
  <si>
    <t>{
    "id": "M6-NyO-70a-E-2",
    "stimulus": "&lt;p&gt;Calcula el valor de esta potencia.&lt;/p&gt;",
    "template": "&lt;p style=\"text-align: center\"&gt;&lt;span class=\"fr-math-v2 fr-draggable\" contenteditable=\"false\" data-original-math=\"\\left(\\(\\frac{{{Q1}}}{{{Q2}}}\\)\\right)^3\" draggable=\"true\"&gt;\\(\\left(\\frac{{{Q1}}}{{{Q2}}}\\right)^3\\)&lt;/span&gt; = {{response}}&lt;/p&gt;",
    "hint": "&lt;p&gt;Multiplica esta fracción por ella misma dos veces.&lt;/p&gt;",
    "feedback": "&lt;p&gt;Para elevar al cubo una fracción, hay que multiplicarla por ella misma dos veces:&lt;/p&gt;&lt;p style=\"text-align: center\"&gt;&lt;span class=\"fr-math-v2 fr-draggable\" contenteditable=\"false\" data-original-math=\"\\left(\\(\\frac{{{Q1}}}{{{Q2}}}\\)\\right)^3\" draggable=\"true\"&gt;\\(\\left(\\frac{{{Q1}}}{{{Q2}}}\\right)^3\\)&lt;/span&gt; = &lt;span class=\"fr-math-v2 fr-draggable\" contenteditable=\"false\" data-original-math=\"\\(\\frac{{{Q1}}}{{{Q2}}}\\)\" draggable=\"true\"&gt;\\(\\frac{{{Q1}}}{{{Q2}}}\\) &lt;/span&gt;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data-original-math=\"\\(\\frac{{{T1}}}{{{T2}}}\\)\" draggable=\"true\"&gt;\\(\\frac{{{T1}}}{{{T2}}}\\) &lt;/span&gt;&lt;/p&gt;",
    "seed": {
        "parameters": [
            {
                "name": "Q1",
                "label": null,
                "min": 1,
                "max": 9,
                "step": 1
            },
            {
                "name": "Q2",
                "label": null,
                "min": 2,
                "max": 9,
                "step": 1
            }
        ],
        "calculated": [
            {
                "name": "T1",
                "label": "{{function}}",
                "function": "{{Q1}}*{{Q1}}*{{Q1}}",
                "temp": "true"
            },
            {
                "name": "T2",
                "label": "{{function}}",
                "function": "{{Q2}}*{{Q2}}*{{Q2}}",
                "temp": "true"
            },
            {
                "name": "A1",
                "label": "{{function}}",
                "function": "\\frac{{{T1}}}{{{T2}}}"
            }
        ],
        "uniques": true
    },
    "algorithm": {
        "name": "calculateOperation",
        "params": {
            "method": "equivSymbolic",
            "keyboard": "INTERMEDIATE"
        }
    }
}</t>
  </si>
  <si>
    <t>M6-NyO-33a</t>
  </si>
  <si>
    <t>Escribe la expresión decimal de una fracción (hasta las milésimas)</t>
  </si>
  <si>
    <t>Relaciona las siguientes fracciones con sus números decimales correspondientes.</t>
  </si>
  <si>
    <t>Relaciona las siguientes fracciones con sus números decimales correspondientes.
2/5 -&gt; 0,4
3/2 -&gt; 1,5
7/100-&gt;0,07</t>
  </si>
  <si>
    <t>Q1= Min = 11; Max = 19; Step = 1
Q2= Min = 11; Max = 19; Step = 1
Q3= Min = 11; Max = 19; Step = 1
Q4= Min = 11; Max = 19; Step = 1
Q5= Min = 11; Max = 19; Step=1
Q6= Min = 11; Max = 19; Step = 1</t>
  </si>
  <si>
    <t>A1=&lt;span class=\"fr-math-v2 fr-draggable\" contenteditable=\"false\" data-original-math=\"\\(\\frac{{{Q1}}}{{{Q2}}}\\)\" draggable=\"true\"&gt;\\(\\frac{{{Q1}}}{{{Q2}}}\\)&lt;\/span&gt;#Lemonlib.round({{Q1}}/{{Q2}},2) | &lt;p&gt;Es el resultado de la división:&lt;/p&gt;&lt;p&gt;&lt;span class=\"fr-math-v2 fr-draggable\" contenteditable=\"false\" data-original-math=\"\\(\\frac{{{Q1}}}{{{Q2}}}\\)\" draggable=\"true\"&gt;\\(\\frac{{{Q1}}}{{{Q2}}}\\)&lt;\/span&gt; = {{Q1}} : {{Q2}} = {{T1}}&lt;/p&gt;
A2=&lt;span class=\"fr-math-v2 fr-draggable\" contenteditable=\"false\" data-original-math=\"\\(\\frac{{{Q3}}}{{{Q4}}}\\)\" draggable=\"true\"&gt;\\(\\frac{{{Q3}}}{{{Q4}}}\\)&lt;\/span&gt;#Lemonlib.round({{Q3}}/{{Q4}},2) | &lt;p&gt;Es el resultado de la división:&lt;/p&gt;&lt;p&gt;&lt;span class=\"fr-math-v2 fr-draggable\" contenteditable=\"false\" data-original-math=\"\\(\\frac{{{Q3}}}{{{Q4}}}\\)\" draggable=\"true\"&gt;\\(\\frac{{{Q3}}}{{{Q4}}}\\)&lt;\/span&gt; = {{Q3}} : {{Q4}} = {{T1}}&lt;/p&gt;
A3=&lt;span class=\"fr-math-v2 fr-draggable\" contenteditable=\"false\" data-original-math=\"\\(\\frac{{{Q5}}}{{{Q6}}}\\)\" draggable=\"true\"&gt;\\(\\frac{{{Q5}}}{{{Q6}}}\\)&lt;\/span&gt;#Lemonlib.round({{Q5}}/{{Q6}},2) | &lt;p&gt;Es el resultado de la división:&lt;/p&gt;&lt;p&gt;&lt;span class=\"fr-math-v2 fr-draggable\" contenteditable=\"false\" data-original-math=\"\\(\\frac{{{Q5}}}{{{Q6}}}\\)\" draggable=\"true\"&gt;\\(\\frac{{{Q5}}}{{{Q6}}}\\)&lt;\/span&gt; = {{Q5}} : {{Q6}} = {{T1}}&lt;/p&gt;
T1=Lemonlib.round({{Q1}}/{{Q2}},2)
T2=Lemonlib.round({{Q3}}/{{Q4}},2)
T3=Lemonlib.round({{Q5}}/{{Q6}},2)</t>
  </si>
  <si>
    <t>Una fracción es equivalente a una división.</t>
  </si>
  <si>
    <t>&lt;p&gt;Una fracción es equivalente a una división en la que el numerador es el dividendo y el denominador es el divisor.&lt;/p&gt;</t>
  </si>
  <si>
    <t>{"id":"M6-NyO-33a-I-1","stimulus":"&lt;p&gt;Arrastra cada número decimal a su fracción correspondiente.&lt;/p&gt;","hint":"&lt;p&gt;Una fracción es equivalente a una división.&lt;/p&gt;","feedback":"&lt;p&gt;Una fracción es equivalente a una división en la que el numerador es el dividendo y el denominador es el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draggable=\"true\"&gt;\\(\\frac{{{Q1}}}{{{Q2}}}\\)&lt;/span&gt;","function":"Lemonlib.round({{Q1}}/{{Q2}},2)","feedback":"&lt;p&gt;Es el resultado de la división:&lt;/p&gt;&lt;p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draggable=\"true\"&gt;\\(\\frac{{{Q3}}}{{{Q4}}}\\)&lt;/span&gt;","function":"Lemonlib.round({{Q3}}/{{Q4}},2)","feedback":"&lt;p&gt;Es el resultado de la división:&lt;/p&gt;&lt;p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draggable=\"true\"&gt;\\(\\frac{{{Q5}}}{{{Q6}}}\\)&lt;/span&gt;","function":"Lemonlib.round({{Q5}}/{{Q6}},2)","feedback":"&lt;p&gt;Es el resultado de la división:&lt;/p&gt;&lt;p style=\"text-align:center;\"&gt;&lt;span class=\"fr-math-v2 fr-draggable\" contenteditable=\"false\" data-original-math=\"\\(\\frac{{{Q5}}}{{{Q6}}}\\)\" draggable=\"true\"&gt;\\(\\frac{{{Q5}}}{{{Q6}}}\\)&lt;/span&gt; = {{Q5}} : {{Q6}} = {{function}}&lt;/p&gt;"}],"uniques":true},"algorithm":{"name":"linkOperationResult","params":{"invert":true},"template":"Match list"}}</t>
  </si>
  <si>
    <t>Escribe la siguiente fracción como un número decimal. Si es necesario, redondea el resultado a las centésimas.</t>
  </si>
  <si>
    <t>&lt;span class=\"fr-math-v2 fr-draggable\" contenteditable=\"false\" data-original-math=\"\\(\\frac{{{Q1}}}{{{Q2}}}\\)\" draggable=\"true\"&gt;\\(\\frac{{{Q1}}}{{{Q2}}}\\)&lt;\/span&gt; = {{A1}}</t>
  </si>
  <si>
    <t>Escribe las siguientes fracciones como números decimales.
1/2 =0,5
11/5 = 2,2
43/100 = 0,43</t>
  </si>
  <si>
    <t>Q1= Min = 11; Max= 19; Step = 1
Q2= Min = 11; Max= 19; Step = 1</t>
  </si>
  <si>
    <t>A1=Lemonlib.round({{Q1}}/{{Q2}},2)</t>
  </si>
  <si>
    <t>&lt;p&gt;Una fracción es equivalente a una división en la que el numerador es el dividendo y el denominador es el divisor.&lt;/p&gt;&lt;p&gt;En este caso:&lt;/p&gt;&lt;p&gt;&lt;span class=\"fr-math-v2 fr-draggable\" contenteditable=\"false\" data-original-math=\"\\(\\frac{{{Q1}}}{{{Q2}}}\\)\" draggable=\"true\"&gt;\\(\\frac{{{Q1}}}{{{Q2}}}\\)&lt;\/span&gt; = {{Q1}} : {{Q2}} = {{A1}}&lt;/p&gt;</t>
  </si>
  <si>
    <t>{"id":"M6-NyO-33a-E-1","stimulus":"&lt;p&gt;Escribe la siguiente fracción como un número decimal. Si es necesario, redondea el resultado a las centésimas.&lt;/p&gt;","template":"&lt;p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t>
  </si>
  <si>
    <t>Berna ha leído en el último mes &lt;span class=\"fr-math-v2 fr-draggable\" contenteditable=\"false\" data-original-math=\"\\(\\frac{{{Q1}}}{{{Q2}}}\\)\" draggable=\"true\"&gt;\\(\\frac{{{Q1}}}{{{Q2}}}\\)&lt;\/span&gt; libros. Expresa esta cantidad como un número decimal.</t>
  </si>
  <si>
    <t>Begoña le ha dicho a Germán que en el último mes ha leído 3/2 libros. Germán le ha respondido que él ha leído 9/5 libros. Expresa estas cantidades en números decimales.
11/40 = ...
13/23 = ...</t>
  </si>
  <si>
    <t>Q1=List=3, 7, 9, 11, 13
Q2=List=2, 4, 5, 10</t>
  </si>
  <si>
    <t>{"id":"M6-NyO-33a-A-1","stimulus":"&lt;p&gt;Margot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</si>
  <si>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t>
  </si>
  <si>
    <t>Margot ha acudido a una papelería especial: los precios están en forma de fracción. Después de darse una vuelta ha decidido comprarse unos separadores de 11/4 € y una carpeta de 9/2 €. Indícale a Margot qué precio tiene cada artículo en números decimales.
11/4&amp;nbsp;€ = ...&amp;nbsp;€
9/2&amp;nbsp;€ = ...&amp;nbsp;€</t>
  </si>
  <si>
    <t>{"id":"M6-NyO-33a-A-2","stimulus":"&lt;p&gt;Margot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</si>
  <si>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El médico de Yolanda le ha recetado que tome &lt;span class=\"fr-math-v2 fr-draggable\" contenteditable=\"false\" data-original-math=\"\\(\\frac{{{Q1}}}{{{Q2}}}\\)\" draggable=\"true\"&gt;\\(\\frac{{{Q1}}}{{{Q2}}}\\)&lt;\/span&gt; g de un medicamento a la semana. Expresa esta cantidad como un número decimal.</t>
  </si>
  <si>
    <t>El médico de Yolanda le ha recetado que tome a la semana 9/5 g de un medicamento y 11/4 g de otro. Expresa estas cantidades en números decimales.
9/5 g = ... g
11/4 g = ... g</t>
  </si>
  <si>
    <t>{"id":"M6-NyO-33a-A-3","stimulus":"&lt;p&gt;El médico de Yolanda le ha recetado que tome &lt;span class=\"fr-math-v2 fr-draggable\" contenteditable=\"false\" data-original-math=\"\\(\\frac{{{Q1}}}{{{Q2}}}\\)\" draggable=\"true\"&gt;\\(\\frac{{{Q1}}}{{{Q2}}}\\)&lt;/span&gt; g de un medicamento a la semana. Expresa esta cantidad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t>
  </si>
  <si>
    <t>M6-NyO-33b</t>
  </si>
  <si>
    <t>Ordena números de distinto tipo por transformación de unos en otros</t>
  </si>
  <si>
    <t>Selecciona la comparación correcta.
{{Q1}}/{{Q2}} &lt; {{T1}}*
{{T9}}/{{Q4}} &gt; {{T2}}*
{{T3}} &lt; {{T10}}/{{Q6}}*
{{T4}} &gt; {{Q7}}/{{Q8}}*
{{T11}}/{{Q2}} &lt; {{T5}}
{{Q3}}/{{Q4}} &gt; {{T6}}
{{T7}} &lt; {{Q5}}/{{Q6}}
{{T8}} &gt; {{T12}}/{{Q8}}
(Se ven 3)</t>
  </si>
  <si>
    <t>Ordena estas fracciones y números decimales de mayor a menor.
3/5
1,1
4/3</t>
  </si>
  <si>
    <t>Q1= Max = 2; Min = 15; Step = 1
Q2= Max = 2; Min = 15; Step = 1
Q3= Max = 2; Min = 15; Step = 1
Q4= Max = 2; Min = 15; Step = 1
Q5= Max = 2; Min = 15; Step = 1
Q6= Max = 2; Min = 15; Step = 1
Q7= Max = 2; Min = 15; Step = 1
Q8= Max = 2; Min = 15; Step = 1</t>
  </si>
  <si>
    <t>T1=Lemonlib.round({{Q1}}/{{Q2}},1)+{{Q3}}/10
T2=Lemonlib.round({{Q3}}/{{Q4}},1)
T3=Lemonlib.round({{Q5}}/{{Q6}},1)
T4=Lemonlib.round({{Q7}}/{{Q8}},1)+{{Q4}}/10
T5=Lemonlib.round({{Q1}}/{{Q2}},1)
T6=Lemonlib.round({{Q3}}/{{Q4}},1)+{{Q5}}/10
T7=Lemonlib.round({{Q5}}/{{Q6}},1)+{{Q1}}/10
T8=Lemonlib.round({{Q7}}/{{Q8}},1)
T9 = {{Q3}}+{{Q5}}
T10 = {{Q5}}+{{Q2}}
T11 = {{Q1}}+{{Q4}}
T12 = {{Q7}}+{{Q6}}</t>
  </si>
  <si>
    <t>Para poder ordenar fracciones y números decimales, escribe todos los números como fracciones con el mismo denominador o todos como números decimales.</t>
  </si>
  <si>
    <t>Para poder ordenar fracciones y números decimales hay que escribir todos los números como fracciones con el mismo denominador o todos como números decimales.</t>
  </si>
  <si>
    <t>{"id":"M6-NyO-33b-I-1","stimulus":"&lt;p&gt;Selecciona la comparación correcta.&lt;/p&gt;","hint":"&lt;p&gt;Para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t>
  </si>
  <si>
    <t>Ordena los siguientes números de mayor a menor.</t>
  </si>
  <si>
    <t>Expresa estos números en forma de fracción y escríbelos a continuación de mayor a menor:
2/5
6/4
2,3
4
[40]/[10] &gt; [23]/[10] &gt; [15]/[10] &gt; [4]/[10]</t>
  </si>
  <si>
    <t>Q1= Max = 2; Min = 15; Step = 1
Q2= Max = 2; Min = 15; Step = 1
Q3= Max = 2; Min = 15; Step = 1
Q4= Max = 2; Min = 15; Step = 1
Q5= Max = 2; Min = 15; Step = 1
Q6= Max = 2; Min = 15; Step = 1</t>
  </si>
  <si>
    <t>A1=Lemonlib.round({{Q1}}/{{Q2}},2)
A2={{Q3}}/{{Q4}}
A3=Lemonlib.round({{Q5}}/{{Q6}},2)
ordenar según los valores de la división {{Q1}}/{{Q2}}, etc.</t>
  </si>
  <si>
    <t>&lt;p&gt;Para poder ordenar fracciones y números decimales hay que escribir todos los números como fracciones con el mismo denominador o todos como números decimales.&lt;/p&gt;&lt;p&gt;En este caso:&lt;/p&gt;&lt;p&gt;{{Q3}}/{{Q4}} ≈ {{T1}}&lt;/p&gt;</t>
  </si>
  <si>
    <t>{"id":"M6-NyO-33b-E-1","stimulus":"&lt;p&gt;Arrastra los siguientes números para ordenarlos de mayor a menor. Hazlo de arriba a abajo.&lt;/p&gt;","hint":"&lt;p&gt;Para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decimales.&lt;/p&gt;&lt;p&gt;En 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t>
  </si>
  <si>
    <r>
      <rPr>
        <rFont val="Calibri"/>
        <color theme="1"/>
        <sz val="12.0"/>
      </rPr>
      <t xml:space="preserve">Dos amigos han llevado varias botellitas de agua a la playa. Ramón ha bebido </t>
    </r>
    <r>
      <rPr>
        <rFont val="Calibri"/>
        <color theme="1"/>
        <sz val="12.0"/>
      </rPr>
      <t>&lt;span class=\"fr-math-v2 fr-draggable\" contenteditable=\"false\" data-original-math=\"\\(\\frac{{{Q1}}}{{{Q2}}}\\)\" draggable=\"true\"&gt;\\(\\frac{{{Q1}}}{{{Q2}}}\\)&lt;\/span&gt;</t>
    </r>
    <r>
      <rPr>
        <rFont val="Calibri"/>
        <color theme="1"/>
        <sz val="12.0"/>
      </rPr>
      <t xml:space="preserve"> botellas, mientras que Nadia ha bebido {{T2}} botellas. ¿Qué número es más grande? Escríbelo como fracción irreducible y como número decimal.</t>
    </r>
  </si>
  <si>
    <r>
      <rPr>
        <rFont val="Calibri"/>
        <color theme="1"/>
        <sz val="12.0"/>
      </rPr>
      <t xml:space="preserve">La persona que más agua ha consumido ha bebido </t>
    </r>
    <r>
      <rPr>
        <rFont val="Calibri"/>
        <color theme="1"/>
        <sz val="12.0"/>
      </rPr>
      <t>{{A1}}</t>
    </r>
    <r>
      <rPr>
        <rFont val="Calibri"/>
        <color theme="1"/>
        <sz val="12.0"/>
      </rPr>
      <t xml:space="preserve"> botellas (en forma de fracción), es decir, {{A2}} botellas (en forma de número decimal).</t>
    </r>
  </si>
  <si>
    <t>Dos amigos llevan varias botellitas de agua a la playa. Ramón ha bebido ya 3/2 botellas, mientras que Nadia ha bebido 1.1 botellas. ¿Quién ha bebido más agua? Escribe como fracción irreducible y como número decimal lo que ha bebido esa persona.
El que más ha bebido es el de las ... botellas (en forma de fracción), es decir, el de las ... botellas (en forma de número decimal).</t>
  </si>
  <si>
    <t>Q1=List=3, 7, 9, 11, 13
Q2=List=2, 4, 5, 10
Q3=List=3, 7, 9, 11, 13
Q4=List=2, 4, 5, 10</t>
  </si>
  <si>
    <t>T1 = {{Q1}}/{{Q2}}
T2 = {{Q3}}/{{Q4}}
T3 = math.max({{T1}},{{T2}})
T300 = {{T3}}*100
T301 = math.gcd({{T300}},100)
T4 = {{T300}}/{{T301}}
T5 = 100/{{T301}}
A1 = \\frac{{{T4}}}{{{T5}}}
A2 = {{T3}}</t>
  </si>
  <si>
    <t>Para ordenar fracciones y números decimales, escribe todos los números como fracciones con el mismo denominador o todos como números decimales.</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</si>
  <si>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que el número más grande es {{T3}}.&lt;/p&gt;</t>
    </r>
  </si>
  <si>
    <t>{"id":"M6-NyO-33b-A-1","stimulus":"&lt;p&gt;Dos amigos han llevado varias botellas pequeñas de agua a la playa. La fracción de botellas que ha bebido Ramón es &lt;span class=\"fr-math-v2 fr-draggable\" contenteditable=\"false\" data-original-math=\"\\(\\frac{{{Q1}}}{{{Q2}}}\\)\" draggable=\"true\"&gt;\\(\\frac{{{Q1}}}{{{Q2}}}\\)&lt;/span&gt;, mientras que Nadia ha tomado {{T2}} botellas. ¿Qué número es más grande? Escríbelo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que el número más grande es {{T3}}.&lt;/p&gt;","seed":{"parameters":[{"name":"Q1","list":[3,7,9,11,13]},{"name":"Q2","list":[2,4,5,10]},{"name":"Q3","list":[3,7,9,11,13]},{"name":"Q4","list":[2,4,5,10]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</si>
  <si>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Zoe se está decidiendo entre dos juguetes para su perro. Uno cuesta </t>
    </r>
    <r>
      <rPr>
        <rFont val="Calibri"/>
        <color theme="1"/>
        <sz val="12.0"/>
      </rPr>
      <t>&lt;span class=\"fr-math-v2 fr-draggable\" contenteditable=\"false\" data-original-math=\"\\(\\frac{{{Q1}}}{{{Q2}}}\\)\" draggable=\"true\"&gt;\\(\\frac{{{Q1}}}{{{Q2}}}\\)&lt;\/span&gt;</t>
    </r>
    <r>
      <rPr>
        <rFont val="Calibri"/>
        <color theme="1"/>
        <sz val="12.0"/>
      </rPr>
      <t xml:space="preserve"> € y el otro, {{T2}} €. Si al final escoge el más barato, ¿cuánto va a pagar? Escribe su precio como fracción irreducible y como número decimal.</t>
    </r>
  </si>
  <si>
    <r>
      <rPr>
        <rFont val="Calibri"/>
        <color theme="1"/>
        <sz val="12.0"/>
      </rPr>
      <t xml:space="preserve">El precio más barato es el de </t>
    </r>
    <r>
      <rPr>
        <rFont val="Calibri"/>
        <color theme="1"/>
        <sz val="12.0"/>
      </rPr>
      <t>{{A1}}</t>
    </r>
    <r>
      <rPr>
        <rFont val="Calibri"/>
        <color theme="1"/>
        <sz val="12.0"/>
      </rPr>
      <t xml:space="preserve"> € (en forma de fracción), es decir, el de {{A2}} € (en forma de número decimal).</t>
    </r>
  </si>
  <si>
    <t>Zoe tiene que decidir entre dos juguetes que quiere comprarle a su perro. Uno cuesta 11/2 € y el otro, 1.4 €. Si al final se decide por el más barato, ¿cuánto va a pagar? Escribe su precio como fracción irreducible y como número decimal.
El precio más barato es el de ... € (en forma de fracción), es decir, el de ... € (en forma de número decimal).</t>
  </si>
  <si>
    <t>Q1=List=3, 7, 9, 11, 13
Q2=List=2, 4, 5, 10
Q3=List=3, 7, 9, 11, 13
Q4=List=2, 4, 5, 10</t>
  </si>
  <si>
    <t>T1 = {{Q1}}/{{Q2}}
T2 = {{Q3}}/{{Q4}}
T3 = math.min({{T1}},{{T2}})
T300 = {{T3}}*100
T301 = math.gcd({{T300}},100)
T4 = {{T300}}/{{T301}}
T5 = 100/{{T301}}
A1 = \\frac{{{T4}}}{{{T5}}}
A2 = {{T3}}</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</si>
  <si>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pequeño es {{T3}}.&lt;/p&gt;</t>
    </r>
  </si>
  <si>
    <t>{"id":"M6-NyO-33b-A-2","stimulus":"&lt;p&gt;Zoe se está decidiendo entre dos juguetes para su perro. Uno cuesta &lt;span class=\"fr-math-v2 fr-draggable\" contenteditable=\"false\" data-original-math=\"\\(\\frac{{{Q1}}}{{{Q2}}}\\)\" draggable=\"true\"&gt;\\(\\frac{{{Q1}}}{{{Q2}}}\\)&lt;/span&gt; € y el otro, {{T2}} €. Si al final escoge el más barato, ¿cuánto va a pagar? Escribe su precio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pequeño es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</si>
  <si>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r>
      <rPr>
        <rFont val="Calibri"/>
        <color theme="1"/>
        <sz val="12.0"/>
      </rPr>
      <t xml:space="preserve">Antonio y Pili están comparando las graduaciones de sus gafas. Antonio tiene </t>
    </r>
    <r>
      <rPr>
        <rFont val="Calibri"/>
        <color theme="1"/>
        <sz val="12.0"/>
      </rPr>
      <t>&lt;span class=\"fr-math-v2 fr-draggable\" contenteditable=\"false\" data-original-math=\"\\(\\frac{{{Q1}}}{{{Q2}}}\\)\" draggable=\"true\"&gt;\\(\\frac{{{Q1}}}{{{Q2}}}\\)&lt;\/span&gt;</t>
    </r>
    <r>
      <rPr>
        <rFont val="Calibri"/>
        <color theme="1"/>
        <sz val="12.0"/>
      </rPr>
      <t xml:space="preserve"> dioptrías y Pili, {{T2}}. ¿Quién tiene más dioptrías? Escribe esa cantidad como fracción irreducible y como número decimal.</t>
    </r>
  </si>
  <si>
    <r>
      <rPr>
        <rFont val="Calibri"/>
        <color theme="1"/>
        <sz val="12.0"/>
      </rPr>
      <t xml:space="preserve">El más miope tiene </t>
    </r>
    <r>
      <rPr>
        <rFont val="Calibri"/>
        <color theme="1"/>
        <sz val="12.0"/>
      </rPr>
      <t>{{A1}}</t>
    </r>
    <r>
      <rPr>
        <rFont val="Calibri"/>
        <color theme="1"/>
        <sz val="12.0"/>
      </rPr>
      <t xml:space="preserve"> dioptrías (en forma de fracción), es decir, {{A2}} dioptrías (en forma de número decimal).</t>
    </r>
  </si>
  <si>
    <t>Antonio y Pili están comparando las graduaciones de sus gafas. Antonio tiene 3/5 dioptrías y Pili, 2.25 dioptrías. ¿Quién de los dos tiene más dioptrías, es decir, es más miope? Escribe esa cantidad como fracción irreducible y como número decimal. 
El más miope tiene ... dioptrías (en forma de fracción), es decir, ... dioptrías (en forma de número decimal).</t>
  </si>
  <si>
    <r>
      <rPr>
        <rFont val="Calibri"/>
        <color theme="1"/>
        <sz val="12.0"/>
      </rPr>
      <t>&lt;p&gt;Para ordenar fracciones y números decimales hay que escribir todos los números como fracciones con el mismo denominador o todos como números decimales.&lt;/p&gt;&lt;p&gt;En este caso:&lt;/p&gt;</t>
    </r>
    <r>
      <rPr>
        <rFont val="Calibri"/>
        <color theme="1"/>
        <sz val="12.0"/>
      </rPr>
      <t>&lt;p&gt;&lt;span class=\"fr-math-v2 fr-draggable\" contenteditable=\"false\" data-original-math=\"\\(\\frac{{{Q1}}}{{{Q2}}}\\)\" draggable=\"true\"&gt;\\(\\frac{{{Q1}}}{{{Q2}}}\\)&lt;\/span&gt;</t>
    </r>
    <r>
      <rPr>
        <rFont val="Calibri"/>
        <color theme="1"/>
        <sz val="12.0"/>
      </rPr>
      <t xml:space="preserve"> = {{T1}}&lt;/p&gt;&lt;p&gt;Por lo tanto, el número más grande es {{T3}}.&lt;/p&gt;</t>
    </r>
  </si>
  <si>
    <t>{"id":"M6-NyO-33b-A-3","stimulus":"Antonio y Pili están comparando la graduación de sus gafas. Antonio tiene &lt;span class=\"fr-math-v2 fr-draggable\" contenteditable=\"false\" data-original-math=\"\\(\\frac{{{Q1}}}{{{Q2}}}\\)\" draggable=\"true\"&gt;\\(\\frac{{{Q1}}}{{{Q2}}}\\)&lt;/span&gt; dioptrías y Pili, {{T2}}. ¿Quién tiene más dioptrías? Escribe esta cantidad como fracción irreducible y como número decimal.","template":"&lt;p&gt;Como fracción: {{response}}&lt;/p&gt;&lt;p&gt;Como número decimal: {{response}}&lt;/p&gt;","hint":"Para ordenar fracciones y números decimales, escribe todos los números como fracciones con el mismo denominador o todos como números decimales.","feedback":"&lt;p&gt;Para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grande es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t>
  </si>
  <si>
    <t>M6-NyO-34a</t>
  </si>
  <si>
    <t>Lee números decimales positivos (pasa número a texto)</t>
  </si>
  <si>
    <t>Une cada número con su lectura correcta.</t>
  </si>
  <si>
    <t>Q1= Min=101; Max=999; Step=2
Q2= Min=11; Max=99; Step=2
Q3= Min=1; Max=9; Step=1</t>
  </si>
  <si>
    <t>A1=0.{{Q1}}#Lemonlib.numToWord({{Q1}},'es') + ' milésimas'
A2=0.{{Q2}}#Lemonlib.numToWord({{Q2}},'es') + ' centésimas'
A1=0.{{Q3}}#Lemonlib.numToWord({{Q3}},'es') + ' décimas'</t>
  </si>
  <si>
    <t>Según su posición detrás de la coma, los decimales pueden ser décimas, centésimas o milésimas.</t>
  </si>
  <si>
    <t>&lt;p&gt;Según su posición detrás de la coma, los decimales pueden ser décimas, centésimas o milésimas.&lt;/p&gt;</t>
  </si>
  <si>
    <t>{"id":"M6-NyO-34a-I-1","stimulus":"&lt;p&gt;Arrastra la forma escrita de cada número donde corresponda.&lt;/p&gt;","hint":"&lt;p&gt;Según su posición detrás de la coma, los decimales pueden ser décimas, centésimas o milésimas.&lt;/p&gt;","feedback":"&lt;p&gt;Según su posición detrás de la coma, los decimales pueden ser décimas, centésimas o milésimas.&lt;/p&gt;","seed":{"parameters":[{"name":"Q1","label":null,"min":101,"max":999,"step":2},{"name":"Q2","label":null,"min":11,"max":99,"step":2},{"name":"Q3","label":null,"min":1,"max":9,"step":1}],"calculated":[{"name":"A1","label":"0.{{Q1}}","function":"Lemonlib.numToWords({{Q1}},'es', 'female')[0].toUpperCase() + Lemonlib.numToWords({{Q1}},'es', 'female').slice(1,) + ' milésimas'"},{"name":"A2","label":"0.{{Q2}}","function":"Lemonlib.numToWords({{Q2}},'es', 'female')[0].toUpperCase() + Lemonlib.numToWords({{Q2}},'es', 'female').slice(1,) + ' centésimas'"},{"name":"A1","label":"0.{{Q3}}","function":"Lemonlib.numToWords({{Q3}},'es', 'female')[0].toUpperCase() + Lemonlib.numToWords({{Q3}},'es', 'female').slice(1,) + ' décimas'"}],"uniques":true},"algorithm":{"name":"linkOperationResult","template":"Match list","params":{"invert":true}}}</t>
  </si>
  <si>
    <t>¿Cómo se escribe el siguiente número?</t>
  </si>
  <si>
    <t>Q1 = Min = 2; Max = 9; Step 1</t>
  </si>
  <si>
    <t>T1 = {{Q1}}/10
T2 = Lemonlib.numToWords({{Q1}}, 'es')
A1 = "décimas"</t>
  </si>
  <si>
    <t>{"id":"M6-NyO-34a-E-1","stimulus":"&lt;p&gt;¿Cómo se escribe el siguiente número?&lt;/p&gt;","template":"&lt;p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calculated":[{"name":"T1","label":"{{function}}","function":"{{Q1}}/10","temp":true},{"name":"T2","label":"{{function}}","function":"Lemonlib.numToWords({{Q1}},'es','female')","temp":true},{"name":"A1","label":"décimas","function":""}],"uniques":true},"algorithm":{"name":"calculateOperation","template":"Cloze with text"}}</t>
  </si>
  <si>
    <t>¿Cómo se escribe este número?</t>
  </si>
  <si>
    <t>Q1 = Min = 2; Max = 99; Step 1</t>
  </si>
  <si>
    <t>T1 = {{Q1}}/100
T2 = Lemonlib.numToWords({{Q1}}, 'es')
A1 = "centésimas"</t>
  </si>
  <si>
    <t>{"id":"M6-NyO-34a-E-2","stimulus":"&lt;p&gt;¿Cómo se escribe este número?&lt;/p&gt;","template":"&lt;p style=\"text-align:center;\"&gt;{{T2}}: {{T3}} {{response}}&lt;/p&gt;","hint":"&lt;p&gt;Según su posición detrás de la coma, los decimales pueden ser décimas, centésimas o milésimas.&lt;/p&gt;","feedback":"&lt;p&gt;Según su posición detrás de la coma, los decimales pueden ser décimas, centésimas o milésimas.&lt;/p&gt;","seed":{"parameters":[{"name":"Q1","label":null,"min":2,"max":99,"step":1}],"calculated":[{"name":"T1","label":"{{function}}","function":"{{Q1}}/100","temp":true},{"name":"T2","label":"{{function}}","function":"if ({{Q1}} % 10 == 0) {'{{T1}}'+'0'} else {{{T1}}}","temp":true},{"name":"T3","label":"{{function}}","function":"Lemonlib.numToWords({{Q1}},'es','female')","temp":true},{"name":"A1","label":"centésimas","function":""}],"uniques":true},"algorithm":{"name":"calculateOperation","template":"Cloze with text"}}</t>
  </si>
  <si>
    <t>¿Cómo se escribe el número que aparece a continuación?</t>
  </si>
  <si>
    <t>Q1 = Min = 2; Max = 999; Step 1</t>
  </si>
  <si>
    <t>T1 = {{Q1}}/1000
T2 = Lemonlib.numToWords({{Q1}}, 'es')
A1 =  "milésimas"</t>
  </si>
  <si>
    <t>{"id":"M6-NyO-34a-E-3","stimulus":"&lt;p&gt;¿Cómo se escribe el número que aparece a continuación?&lt;/p&gt;","template":"&lt;p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3,"max":999,"step":2}],"calculated":[{"name":"T1","label":"{{function}}","function":"{{Q1}}/1000","temp":true},{"name":"T2","label":"{{function}}","function":"Lemonlib.numToWords({{Q1}},'es','female')","temp":true},{"name":"A1","label":"milésimas","function":""}],"uniques":true},"algorithm":{"name":"calculateOperation","template":"Cloze with text"}}</t>
  </si>
  <si>
    <t>M6-NyO-34b</t>
  </si>
  <si>
    <t>Escribe números decimales positivos (pasa texto a número)</t>
  </si>
  <si>
    <t>Arrastra los números a su lugar correspondiente.</t>
  </si>
  <si>
    <t>{{T1}} unidades y {{T2}} décimas: {{A1}}
{{T3}} unidades y {{T4}} centésimas: {{A2}}
{{T5}} unidades y {{T6}} milésimas: {{A3}}</t>
  </si>
  <si>
    <t>Q1 = Min = 2; Max= 9; Step = 1
Q2 = Min = 2; Max = 9; Step = 1
Q3 = Min = 2; Max = 9; Step = 1
Q4 = Min = 2; Max = 99 ; Step = 1
Q5 = Min = 2; Max= 9; Step = 1
Q6 = Min = 2; Max = 999 ; Step = 1</t>
  </si>
  <si>
    <t>T1 = Lemonlib.numToWord({{Q1}},'es')
T2 = Lemonlib.numToWord({{Q2}},'es')
T3 = Lemonlib.numToWord({{Q3}},'es')
T4 = Lemonlib.numToWord({{Q4}},'es')
T5 = Lemonlib.numToWord({{Q5}},'es')
T6 = Lemonlib.numToWord({{Q6}},'es')
A1={{Q1}}+Lemonlib.round({{Q2}}/10, 1)
A2={{Q3}}+Lemonlib.round({{Q4}}/100, 2)
A3={{Q5}}+Lemonlib.round({{Q6}}/1000, 3)</t>
  </si>
  <si>
    <t>{"id":"M6-NyO-34b-I-1","stimulus":"&lt;p&gt;Arrastra los números a su lugar correspondiente.&lt;/p&gt;","template":"&lt;p&gt;{{T1}} unidades y {{T2}} décimas: {{response}}&lt;/p&gt;\n&lt;p&gt;{{T3}} unidades y {{T4}} centésimas: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step":1},{"name":"Q3","label":null,"min":2,"max":9,"step":1},{"name":"Q4","label":null,"min":2,"max":99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 1)"},{"name":"A2","label":"{{function}}","function":"Lemonlib.round({{Q3}}+{{Q4}}/100, 2)"},{"name":"A3","label":"{{function}}","function":"Lemonlib.round({{Q5}}+{{Q6}}/1000, 3)"}],"uniques":true},"algorithm":{"name":"calculateOperation","template":"Cloze with drag &amp; drop","params":{"keyboard":"INTERMEDIATE"}}}</t>
  </si>
  <si>
    <t>{{T1}} unidades y {{T2}} centésimas: {{A1}}
{{T3}} unidades y {{T4}} décimas: {{A2}}
{{T5}} unidades y {{T6}} milésimas: {{A3}}</t>
  </si>
  <si>
    <t>Q1 = Min = 2; Max = 9; Step = 1
Q2 = Min = 2; Max = 99 ; Step = 1
Q3 = Min = 2; Max= 9; Step = 1
Q4 = Min = 2; Max = 9; Step = 1
Q5 = Min = 2; Max= 9; Step = 1
Q6 = Min = 2; Max = 999 ; Step = 1</t>
  </si>
  <si>
    <t>T1 = Lemonlib.numToWord({{Q1}},'es')
T2 = Lemonlib.numToWord({{Q2}},'es')
T3 = Lemonlib.numToWord({{Q3}},'es')
T4 = Lemonlib.numToWord({{Q4}},'es')
T5 = Lemonlib.numToWord({{Q5}},'es')
T6 = Lemonlib.numToWord({{Q6}},'es')
A1={{Q1}}+Lemonlib.round({{Q2}}/100, 2)
A2={{Q3}}+Lemonlib.round({{Q4}}/10, 1)
A3={{Q5}}+Lemonlib.round({{Q6}}/1000, 3)</t>
  </si>
  <si>
    <t>{"id":"M6-NyO-34b-I-2","stimulus":"&lt;p&gt;Arrastra los números a su lugar correspondiente.&lt;/p&gt;","template":"&lt;p&gt;{{T1}} unidades y {{T2}} centésimas: {{response}}&lt;/p&gt;\n&lt;p&gt;{{T3}} unidades y {{T4}} décimas: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99,"step":1},{"name":"Q3","label":null,"min":2,"max":9,"step":1},{"name":"Q4","label":null,"min":2,"max":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'female')","temp":true},{"name":"A1","label":"{{function}}","function":"Lemonlib.round({{Q1}}+{{Q2}}/100, 2)"},{"name":"A2","label":"{{function}}","function":"Lemonlib.round({{Q3}}+{{Q4}}/10, 1)"},{"name":"A3","label":"{{function}}","function":"Lemonlib.round({{Q5}}+{{Q6}}/1000, 3)"}],"uniques":true},"algorithm":{"name":"calculateOperation","template":"Cloze with drag &amp; drop","params":{"keyboard":"INTERMEDIATE"}}}</t>
  </si>
  <si>
    <t>Escribe el número \"{{T1}} centésismas\".</t>
  </si>
  <si>
    <t>El número es {{A1}}.</t>
  </si>
  <si>
    <t>Q1= Min=2; Max = 99; Step = 1</t>
  </si>
  <si>
    <t>T1=Lemonlib.numToWords({{Q1}},'es')
A1=Lemonlib.round({{Q1}}/100, 2)</t>
  </si>
  <si>
    <t>{"id":"M6-NyO-34b-E-1","stimulus":"&lt;p&gt;Escribe el número \"{{T1}} centésismas\".&lt;/p&gt;","template":"&lt;p&gt;El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milésimas.&lt;/p&gt;","seed":{"parameters":[{"name":"Q1","min":2,"max":99,"step":1}],"calculated":[{"name":"T1","function":"Lemonlib.numToWords({{Q1}},'es','female')","temp":"true"},{"name":"A1","function":"Lemonlib.round({{Q1}}/100, 2)"}],"uniques":true},"algorithm":{"name":"calculateOperation","params":{"method":"equivSymbolic","keyboard":"INTERMEDIATE"}}}</t>
  </si>
  <si>
    <t>Escribe el número \"{{T1}} décimas\".</t>
  </si>
  <si>
    <t>Q3= Min = 2; Max = 9 ; Step =1</t>
  </si>
  <si>
    <t>T1=Lemonlib.numToWords({{Q1}},'es')
A1=Lemonlib.round({{Q1}}/10, 1)</t>
  </si>
  <si>
    <t>{"id":"M6-NyO-34b-E-2","stimulus":"&lt;p&gt;Escribe el número \"{{T1}} décimas\".&lt;/p&gt;","template":"&lt;p&gt;El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milésimas.&lt;/p&gt;","seed":{"parameters":[{"name":"Q1","min":2,"max":9,"step":1}],"calculated":[{"name":"T1","function":"Lemonlib.numToWords({{Q1}},'es')","temp":"true"},{"name":"A1","function":"Lemonlib.round({{Q1}}/10, 1)"}],"uniques":true},"algorithm":{"name":"calculateOperation","params":{"method":"equivSymbolic","keyboard":"INTERMEDIATE"}}}</t>
  </si>
  <si>
    <t>Escribe el número \"{{T1}} milésimas\".</t>
  </si>
  <si>
    <t>Q3= Min = 3; Max = 999 ; Step =2</t>
  </si>
  <si>
    <t>T1=Lemonlib.numToWords({{Q1}},'es')
A1=Lemonlib.round({{Q1}}/1000, 3)</t>
  </si>
  <si>
    <t>{"id":"M6-NyO-34b-E-3","stimulus":"&lt;p&gt;Escribe el número \"{{T1}} milésimas\".&lt;/p&gt;","template":"&lt;p&gt;El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milésimas.&lt;/p&gt;","seed":{"parameters":[{"name":"Q1","min":3,"max":999,"step":2}],"calculated":[{"name":"T1","function":"Lemonlib.numToWords({{Q1}},'es','female')","temp":"true"},{"name":"A1","function":"Lemonlib.round({{Q1}}/1000, 3)"}],"uniques":true},"algorithm":{"name":"calculateOperation","params":{"method":"equivSymbolic","keyboard":"INTERMEDIATE"}}}</t>
  </si>
  <si>
    <t>M6-NyO-35a</t>
  </si>
  <si>
    <t>Ordena números decimales positivos por comparación</t>
  </si>
  <si>
    <t>Elige el número que sea mayor que {{T1}}.</t>
  </si>
  <si>
    <t>{{T1}} &lt; {{group}}</t>
  </si>
  <si>
    <t>Q1 = Min = 1; Max = 9; Step = 1
Q2 = Min = 400; Max = 600; Step = 1
Q3 = Min = 100; Max = 300; Step = 1
Q4 = Min = 100; Max = 300; Step = 1
Q5 = Min = 100; Max = 300; Step = 1</t>
  </si>
  <si>
    <t>T1 = Lemonlib.round({{Q1}}+{{Q2}}/1000, 3)
group = {{A1}}*, {{A2}}, {{A3}}
A1 = Lemonlib.round({{Q1}}+({{Q2}}+{{Q3}})/1000, 2)
A2 = Lemonlib.round({{Q1}}+({{Q2}}-{{Q4}})/1000, 1
A3 = Lemonlib.round({{Q1}}+({{Q2}}-{{Q5}})/1000, 2)</t>
  </si>
  <si>
    <t>Compara los números cifra a cifra empezando por las unidades, luego las décimas, etcétera.</t>
  </si>
  <si>
    <t>{"id":"M6-NyO-35a-I-1","stimulus":"&lt;p&gt;Elige el número que sea mayor que {{T1}}.&lt;/p&gt;","template":"&lt;p style=\"text-align:center;\"&gt;{{T1}} &lt;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t>
  </si>
  <si>
    <t>Elige el número que sea menor que {{T1}}.</t>
  </si>
  <si>
    <t>{{T1}} &gt; {{group}}</t>
  </si>
  <si>
    <t>T1 = Lemonlib.round({{Q1}}+{{Q2}}/1000, 3)
group = {{A1}}*, {{A2}}, {{A3}}
A1 = Lemonlib.round({{Q1}}+({{Q2}}-{{Q3}})/1000, 2)
A2 = Lemonlib.round({{Q1}}+({{Q2}}+{{Q4}})/1000, 2)
A3 = Lemonlib.round({{Q1}}+({{Q2}}+{{Q5}})/1000, 1)</t>
  </si>
  <si>
    <t>{"id":"M6-NyO-35a-I-2","stimulus":"&lt;p&gt;Elige el número que sea menor que {{T1}}.&lt;/p&gt;","template":"&lt;p style=\"text-align:center;\"&gt;{{T1}} &gt;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t>
  </si>
  <si>
    <t>From the biggest to the smallest, order the following numbers.
{{Q1}}
{{Q2}}
{{Q3}}</t>
  </si>
  <si>
    <t>Q1= Min= 1; Max= 999; Step= 1
Q2= Min= 1; Max= 99; Step= 1
Q3= Min= 1; Max= 9; Step= 1
Q4= Min= 1; Max= 9; Step= 1</t>
  </si>
  <si>
    <t>A1={{Q4}}+Lemonlib.round({{Q1}}/1000, 3)
A2={{Q4}}+Lemonlib.round({{Q2}}/100, 2)
A3={{Q4}}+Lemonlib.round({{Q3}}/10, 1)</t>
  </si>
  <si>
    <t>{"id":"M6-NyO-35a-E-1","stimulus":"&lt;p&gt;Arrastra y ordena los siguientes números de mayor a menor.&lt;/p&gt;","template":"&lt;p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t>
  </si>
  <si>
    <t>Ordena los siguientes números de menor a mayor.</t>
  </si>
  <si>
    <t>{"id":"M6-NyO-35a-E-2","stimulus":"&lt;p&gt;Arrastra y ordena los siguientes números de menor a mayor.&lt;/p&gt;","template":"&lt;p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t>
  </si>
  <si>
    <t>Los padres de Nacho han ido al supermercado a comprar los siguientes kilogramos de {{Q4}}, {{Q5}} y {{Q6}}. Ordena de menor a mayor estas cantidades.</t>
  </si>
  <si>
    <t>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</si>
  <si>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Q1 = Min= 100; Max= 300; Step= 1
Q2 = Min= 10; Max= 50; Step= 1
Q3 = Min= 10; Max= 50; Step= 1
Q4 = List=manzanas, plátanos, naranjas
Q5 = List=cebollas, zanahorias, espárragos
Q6 = List=dátiles, anacardos, cacahuetes</t>
  </si>
  <si>
    <t>A1 = Lemonlib.round({{Q1}}/100, 2)
A2 = Lemonlib.round(({{Q1}}+{{Q2}})/100, 1)
A3 = Lemonlib.round(({{Q1}}+{{Q2}}+{{Q3}})/100, 2)</t>
  </si>
  <si>
    <t>{"id":"M6-NyO-35a-A-1","stimulus":"&lt;p&gt;Los padres de Nacho han ido al supermercado a comprar los siguientes kilogramos de {{Q4}}, {{Q5}} y {{Q6}}.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300,"step":1},{"name":"Q2","label":null,"min":10,"max":50,"step":1},{"name":"Q3","label":null,"min":10,"max":50,"step":1},{"name":"Q4","label":null,"list":["manzanas","plátanos","naranjas"]},{"name":"Q5","label":null,"list":["cebollas","zanahorias","espárragos"]},{"name":"Q6","label":null,"list":["dátiles","anacardos","cacahuetes"]}],"calculated":[{"name":"A1","label":"{{function}}","function":"Lemonlib.round({{Q1}}/100, 2)"},{"name":"A2","label":"{{function}}","function":"Lemonlib.round(({{Q1}}+{{Q2}})/100, 1)"},{"name":"A3","label":"{{function}}","function":"Lemonlib.round(({{Q1}}+{{Q2}}+{{Q3}})/100, 2)"}],"uniques":true},"algorithm":{"name":"calculateOperation","template":"Cloze with drag &amp; drop","params":{"keyboard":"INTERMEDIATE"}}}</t>
  </si>
  <si>
    <t>Los lápices de Fran, Fernando y Marta miden los siguientes centímetros. Ordena de mayor a menor estos números.</t>
  </si>
  <si>
    <t>{{A3}} &gt; {{A2}} &gt; {{A1}}</t>
  </si>
  <si>
    <t>Q1 = Min = 1000; Max = 1500; Step = 1
Q2 = Min = 10; Max = 50; Step = 1
Q3 = Min = 10; Max = 50; Step = 1</t>
  </si>
  <si>
    <t xml:space="preserve">A1 = Lemonlib.round(({{Q1}}+{{Q2}}+{{Q3}})/100, 1)
A2 = Lemonlib.round(({{Q1}}+{{Q2}})/100, 2)
A3 = Lemonlib.round({{Q1}}/100, 2)
</t>
  </si>
  <si>
    <t>{"id":"M6-NyO-35a-A-2","stimulus":"&lt;p&gt;Los lápices de Fran, Fernando y Marta miden los siguientes centímetros. Ordena de mayor a menor estos números.&lt;/p&gt;","template":"&lt;p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t>
  </si>
  <si>
    <t>Aurora tiene tres jarras con los siguientes litros de agua. Ordena de menor a mayor estas cantidades.</t>
  </si>
  <si>
    <t>Q1 = Min = 100; Max = 500; Step = 1
Q2 = Min = 100; Max = 200; Step = 1
Q3 = Min = 100; Max = 200; Step = 1</t>
  </si>
  <si>
    <t>A1 = Lemonlib.round({{Q1}}/1000, 3)
A2 = Lemonlib.round(({{Q1}}+{{Q2}})/1000, 1)
A3 = Lemonlib.round(({{Q1}}+{{Q2}}+{{Q3}})/1000, 2)</t>
  </si>
  <si>
    <t>{"id":"M6-NyO-35a-A-3","stimulus":"&lt;p&gt;Aurora tiene tres jarras con los siguientes litros de agua.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t>
  </si>
  <si>
    <t>M6-NyO-36a</t>
  </si>
  <si>
    <t>Descompone y compone números decimales positivos interpretando el valor de posición de cada una de sus cifras</t>
  </si>
  <si>
    <t>Selecciona el número formado por {{T1}} unidades, {{T2}} décimas, {{T3}} centésimas y {{T4}} milésimas.</t>
  </si>
  <si>
    <t>Q1= Min = 2; Max = 9; Step = 1
Q2= Min = 2; Max = 9; Step = 1
Q3= Min = 2; Max = 9; Step = 1
Q4= Min = 2; Max = 9; Step = 1</t>
  </si>
  <si>
    <t>T1=Lemonlib.numToWords({{Q1}},'es')
T2=Lemonlib.numToWords({{Q2}},'es')
T3=Lemonlib.numToWords({{Q3}},'es')
T4=Lemonlib.numToWords({{Q4}},'es')
T5={{T2}}/10
T6={{T3}}/100
T7={{T4}}/1000
A1={{Q1}}+{{T2}}/10+{{T3}}/100+{{T4}}/1000*
A2={{Q1}}+{{T2}}/100+{{T3}}/10+{{T4}}/1000
A3={{Q1}}+{{T2}}/1000+{{T3}}/100+{{T4}}/10
A4={{Q1}}+{{T2}}/10+{{T3}}/1000+{{T4}}/100
A5={{Q1}}+{{T2}}/100+{{T3}}/1000+{{T4}}/10</t>
  </si>
  <si>
    <t>Un número decimal puede descomponerse en la suma de sus decimales.</t>
  </si>
  <si>
    <t>&lt;p&gt;Un número decimal puede descomponerse en la suma de sus decimales.&lt;/p&gt;&lt;p&gt;{{Q1}} + {{T5}} + {{T6}} + {{T7}} = {{A1}}&lt;/p&gt;</t>
  </si>
  <si>
    <t>{"id":"M6-NyO-36a-I-1","stimulus":"&lt;p&gt;Selecciona el número formado por {{T1}} unidades, {{T2}} décimas, {{T3}} centésimas y {{T4}} milésimas.&lt;/p&gt;","hint":"&lt;p&gt;Un número decimal puede descomponerse en la suma de sus decimales.&lt;/p&gt;","feedback":"&lt;p&gt;Un número decimal puede descomponerse en la suma de sus decimales.&lt;/p&gt;&lt;p style=\"text-align:center;\"&gt;{{Q1}} + {{T5}} + {{T6}} + {{T7}} = {{A1}}&lt;/p&gt;","seed":{"parameters":[{"name":"Q1","label":null,"min":2,"max":9,"step":1},{"name":"Q2","label":null,"min":2,"max":9,"step":1},{"name":"Q3","label":null,"min":2,"max":9,"step":1},{"name":"Q4","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t>
  </si>
  <si>
    <t>Escribe los decimales que forman el número {{T1}}.</t>
  </si>
  <si>
    <t>&lt;p&gt;Unidades + décimas + centésimas + milésimas = {{T1}}&lt;/p&gt;&lt;p&gt;{{A1}} + {{A2}} + {{A3}} + {{A4}} = {{T1}}&lt;/p&gt;</t>
  </si>
  <si>
    <t>Q1-Q3= Min = 0; Max = 9; Step = 1
Q4= Min = 1; Max = 9; Step = 1</t>
  </si>
  <si>
    <t>T1={{Q1}}+{{Q2}}/10+{{Q3}}/100+{{Q4}}/1000
A1={{Q1}}
A2={{Q2}}/10
A3={{Q3}}/100
A4={{Q4}}/1000</t>
  </si>
  <si>
    <t>&lt;p&gt;Un número decimal puede descomponerse en la suma de sus decimales.&lt;/p&gt;</t>
  </si>
  <si>
    <t>{"id":"M6-NyO-36a-E-1","stimulus":"&lt;p&gt;Escribe los decimales que forman el número {{T1}}.&lt;/p&gt;","template":"&lt;p&gt;Unidades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t>
  </si>
  <si>
    <t>Sergio ha cocinado una tarta que pesa {{T1}} kg. Escribe los decimales que forman este número.</t>
  </si>
  <si>
    <t>Q2= Min = 1; Max = 9; Step = 1
Q3= Min = 1; Max = 9; Step = 1
Q4= Min = 1; Max = 9; Step = 1</t>
  </si>
  <si>
    <t>T1=1+{{Q2}}/10+{{Q3}}/100+{{Q4}}/1000
A1=1
A2={{Q2}}/10
A3={{Q3}}/100
A4={{Q4}}/1000</t>
  </si>
  <si>
    <t>{"id":"M6-NyO-36a-A-1","stimulus":"&lt;p&gt;Sergio ha cocinado una tarta que pesa {{T1}} kg.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t>
  </si>
  <si>
    <t>Un autobús ha recorrido {{T1}} km entre dos paradas. Escribe los decimales que forman este número.</t>
  </si>
  <si>
    <t>Q1= Min = 1; Max = 9; Step = 1
Q2= Min = 1; Max = 9; Step = 1
Q3= Min = 1; Max = 9; Step = 1
Q4= Min = 1; Max = 9; Step = 1</t>
  </si>
  <si>
    <t>{"id":"M6-NyO-36a-A-2","stimulus":"&lt;p&gt;Un autobús ha recorrido {{T1}} km entre dos paradas.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t>
  </si>
  <si>
    <t>Mariana se ha gastado {{T1}} € en un regalo para su hermana. Escribe los decimales que forman este número.</t>
  </si>
  <si>
    <t>&lt;p&gt;Unidades + décimas + centésimas = {{T1}}&lt;/p&gt;&lt;p&gt;{{A1}} + {{A2}} + {{A3}} = {{T1}}&lt;/p&gt;</t>
  </si>
  <si>
    <t>Q1= Min = 1; Max = 9; Step = 1
Q2= Min = 1; Max = 9; Step = 1
Q3= Min = 1; Max = 9; Step = 1</t>
  </si>
  <si>
    <t>T1={{Q1}}+{{Q2}}/10+{{Q3}}/100
A1={{Q1}}
A2={{Q2}}/10
A3={{Q3}}/100</t>
  </si>
  <si>
    <t>{"id":"M6-NyO-36a-A-3","stimulus":"&lt;p&gt;Mariana se ha gastado {{T1}} € en un regalo para su hermana. Escribe los decimales que forman este número.&lt;/p&gt;","template":"&lt;p style=\"text-align:center;\"&gt;Unidades + décimas + centésimas = {{T1}}&lt;/p&gt;&lt;p style=\"text-align:center;\"&gt;{{response}} + {{response}} + {{response}} = {{T1}}&lt;/p&gt;","hint":"&lt;p&gt;Un número decimal puede descomponerse en la suma de sus decimales.&lt;/p&gt;","feedback":"&lt;p&gt;Un número decimal puede descomponerse en la suma de sus decimales.&lt;/p&gt;","seed":{"parameters":[{"name":"Q1","min":1,"max":9,"step":1},{"name":"Q2","min":1,"max":9,"step":1},{"name":"Q3","min":1,"max":9,"step":1}],"calculated":[{"name":"T1","function":"Lemonlib.round({{Q1}}+{{Q2}}/10+{{Q3}}/100, 2)","temp":"true"},{"name":"A1","function":"{{Q1}}"},{"name":"A2","function":"{{Q2}}/10"},{"name":"A3","function":"{{Q3}}/100"}],"uniques":true},"algorithm":{"name":"calculateOperation","params":{"method":"equivLiteral","keyboard":"INTERMEDIATE"}}}</t>
  </si>
  <si>
    <t>M6-NyO-53a</t>
  </si>
  <si>
    <t>Aproxima números decimales a las unidades, décimas y centésimas</t>
  </si>
  <si>
    <t>Arrasta los números correctos.</t>
  </si>
  <si>
    <t>&lt;p&gt;La aproximación de {{T1}} a las unidades es {{A1}}.&lt;/p&gt;&lt;p&gt;La aproximación de {{T1}} a las centésimas es {{A2}}.&lt;/p&gt;</t>
  </si>
  <si>
    <t>Q1=Min=1; Max = 999; Step=1
Q2= Lista = 2, 3, 4, 6, 7, 8</t>
  </si>
  <si>
    <t>T1 = {{Q1}}/100+{{Q2}}/1000
T2 = math.floor({{T1}})
T3 = math.ceil({{T1}})
T4 = ({{T1}}-{{T2}})*10
T5 = ({{T3}}-{{T1}})*10
T6 = math.floor({{T1}}*100)/100
T7 = math.ceil({{T1}}*100)/100
T8 = ({{T1}}-{{T2}})*1000
T9 = ({{T3}}-{{T1}})*1000
A1 = math.round({{T1}})
A2 = Lemonlib.round({{T1}},2)
A3 = Lemonlib.round({{T1}},1)
A4 = {{T1}}</t>
  </si>
  <si>
    <t>Para redondear un número hay que buscar entre qué dos se encuentra y elegir el más cercano.</t>
  </si>
  <si>
    <t>Para redondear un número hay que buscar entre qué dos se encuentra y elegir el más cercano.
A1 = Como {{T1}} está a {{T4}} décimas de {{T2}} y a {{T5}} décimas de {{T3}}, la unidad más cercana es {{A1}}.
A2 = Como {{T1}} está a {{T8}} milésimas de {{T2}} y a {{T9}} milésimas de {{T3}}, la centésima más cercana es {{A2}}.</t>
  </si>
  <si>
    <t>{"id":"M6-NyO-53a-I-1","stimulus":"&lt;p&gt;Arrasta los números correctos.&lt;/p&gt;","template":"&lt;p&gt;La aproximación de {{T1}} a las unidades es {{response}}.&lt;/p&gt;&lt;p&gt;La aproximación de {{T1}} a las centésimas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décimas de {{T2}} y a {{T5}} décimas de {{T3}}, la unidad más cercana es {{function}}."},{"name":"A2","label":"{{function}}","function":"Lemonlib.round({{T1}},2)","feedback":"Como {{T1}} está a {{T8}} milésimas de {{T2}} y a {{T9}} milésimas de {{T3}}, la centésima más cercana es {{function}}."},{"name":"A3","label":"{{function}}","function":"Lemonlib.round({{T1}},1)","incorrect":true},{"name":"A4","label":"{{function}}","function":"{{T1}}","incorrect":true}],"uniques":true},"algorithm":{"name":"calculateOperation","template":"Cloze with drag &amp; drop","params":{"keyboard":"INTERMEDIATE"}}}</t>
  </si>
  <si>
    <t>&lt;p&gt;La aproximación de {{T1}} a las centésimas es {{A1}}.&lt;/p&gt;&lt;p&gt;La aproximación de {{T1}} a las décimas es {{A2}}.&lt;/p&gt;</t>
  </si>
  <si>
    <t>T1 = {{Q1}}/100+{{Q2}}/1000
T2 = math.floor({{T1}}*100)/100
T3 = math.ceil({{T1}}*100)/100
T4 = ({{T1}}-{{T2}})*1000
T5 = ({{T3}}-{{T1}})*1000
T6 = math.floor({{T1}}*10)/10
T7 = math.ceil({{T1}}*10)/10
T8 = ({{T1}}-{{T2}})*100
T9 = ({{T3}}-{{T1}})*100
A1 = Lemonlib.round({{T1}},2)
A2 = Lemonlib.round({{T1}},1)
A3 = math.round({{T1}})
A4 = {{T1}}</t>
  </si>
  <si>
    <t>Para redondear un número hay que buscar entre qué dos se encuentra y elegir el más cercano.
A1 = Como {{T1}} está a {{T4}} milésimas de {{T2}} y a {{T5}} milésimas de {{T3}}, la centésima más cercana es {{A1}}.
A2 = Como {{T1}} está a {{T8}} décimas de {{T6}} y a {{T9}} décimas de {{T7}}, la unidad más cercana es {{A1}}.</t>
  </si>
  <si>
    <t>{"id":"M6-NyO-53a-I-2","stimulus":"&lt;p&gt;Arrasta los números correctos.&lt;/p&gt;","template":"&lt;p&gt;La aproximación de {{T1}} a las centésimas es {{response}}.&lt;/p&gt;&lt;p&gt;La aproximación de {{T1}} a las décimas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milésimas de {{T2}} y a {{T5}} milésimas de {{T3}}, la centésima más cercana es {{function}}."},{"name":"A2","label":"{{function}}","function":"Lemonlib.round({{T1}},1)","feedback":"Como {{T1}} está a {{T8}} milésimas de {{T6}} y a {{T9}} milésimas de {{T7}}, la décima más cercana es {{function}}."},{"name":"A3","label":"{{function}}","function":"math.round({{T1}})","incorrect":true},{"name":"A4","label":"{{function}}","function":"{{T1}}","incorrect":true}],"uniques":true},"algorithm":{"name":"calculateOperation","template":"Cloze with drag &amp; drop","params":{"keyboard":"INTERMEDIATE"}}}</t>
  </si>
  <si>
    <t>Aproxima a las centésimas.</t>
  </si>
  <si>
    <t>{{T1}} → {{A1}}</t>
  </si>
  <si>
    <t>T1 = Lemonlib.round({{Q1}}/100+{{Q2}}/1000,3)
T2 = math.floor({{T1}}*100)/100
T3 = math.ceil({{T1}}*100)/100
T4 = Lemonlib.round(({{T1}}-{{T2}})*1000,3)
T5 = Lemonlib.round(({{T3}}-{{T1}})*1000,3)
A1=Lemonlib.round({{T1}},2)</t>
  </si>
  <si>
    <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t>
  </si>
  <si>
    <t>{"id":"M6-NyO-53a-E-1","stimulus":"&lt;p&gt;Aproxima a las centésimas.&lt;/p&gt;","template":"&lt;p style=\"text-align:center;\"&gt;{{T1}} → {{response}}&lt;/p&gt;","hint":"&lt;p&gt;Para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t>
  </si>
  <si>
    <t>Aproxima a las décimas.</t>
  </si>
  <si>
    <t>Q1=Min=1; Max = 99; Step=1
Q2= Lista = 2, 3, 4, 6, 7, 8</t>
  </si>
  <si>
    <t>T1 = Lemonlib.round({{Q1}}/10+{{Q2}}/100,2)
T2 = math.floor({{T1}}*10)/10
T3 = math.ceil({{T1}}*10)/10
T4 = Lemonlib.round(({{T1}}-{{T2}})*100,1)
T5 = Lemonlib.round(({{T3}}-{{T1}})*100,1)
A1=Lemonlib.round({{T1}},1)</t>
  </si>
  <si>
    <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t>
  </si>
  <si>
    <t>{"id":"M6-NyO-53a-E-2","stimulus":"&lt;p&gt;Aproxima a las décimas.&lt;/p&gt;","template":"&lt;p style=\"text-align:center;\"&gt;{{T1}} → {{response}}&lt;/p&gt;","hint":"&lt;p&gt;Para redondear un número hay que buscar entre qué dos se encuentra y elegir el más cercano.&lt;/p&gt;","feedback":"&lt;p&gt;Para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t>
  </si>
  <si>
    <t>Aproxima a las unidades.</t>
  </si>
  <si>
    <t>Q1=Min=1; Max = 9; Step=1
Q2= Lista = 2, 3, 4, 6, 7, 8</t>
  </si>
  <si>
    <t>T1 = Lemonlib.round({{Q1}}+{{Q2}}/10,1)
T2 = math.floor({{T1}})
T3 = math.ceil({{T1}})
T4 = Lemonlib.round(({{T1}}-{{T2}})*10,1)
T5 = Lemonlib.round(({{T3}}-{{T1}})*10,1)
A1=math.round({{T1}})</t>
  </si>
  <si>
    <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t>
  </si>
  <si>
    <t>{"id":"M6-NyO-53a-E-3","stimulus":"&lt;p&gt;Aproxima a las unidades.&lt;/p&gt;","template":"&lt;p style=\"text-align:center;\"&gt;{{T1}} → {{response}}&lt;/p&gt;","hint":"&lt;p&gt;Para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t>
  </si>
  <si>
    <t>En una fábrica han visto que uno de sus sacos de harina pesa {{T1}} kg. Aproxima esta masa a las unidades.</t>
  </si>
  <si>
    <t>{{A1}} kg</t>
  </si>
  <si>
    <t>Q1=Min=5; Max = 25; Step=1
Q2= Lista = 2, 3, 4, 6, 7, 8</t>
  </si>
  <si>
    <t>T1 =  Lemonlib.round({{Q1}}+{{Q2}}/10, 1)
T2 = math.floor({{T1}})
T3 = math.ceil({{T1}})
T4 = Lemonlib.round(({{T1}}-{{T2}})*10, 1)
T5 = Lemonlib.round(({{T3}}-{{T1}})*10, 1)
A1=math.round({{T1}})</t>
  </si>
  <si>
    <t>&lt;p&gt;Para redondear un número, hay que buscar entre qué dos se encuentra y elegir el más cercano.&lt;/p&gt;</t>
  </si>
  <si>
    <t>{"id":"M6-NyO-53a-A-1","stimulus":"&lt;p&gt;En una fábrica han visto que uno de sus sacos de harina pesa {{T1}} kg. Aproxima esta masa a las unidades.&lt;/p&gt;","template":"&lt;p style=\"text-align:center;\"&gt;{{T1}} kg → {{response}} kg&lt;/p&gt;","hint":"&lt;p&gt;Para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t>
  </si>
  <si>
    <t xml:space="preserve">Una deportista ha hecho un salto de longitud de {{T1}} m. Aproxima esta distancia a las centésimas. </t>
  </si>
  <si>
    <t>{{A1}} m</t>
  </si>
  <si>
    <t>Q1=Min=700; Max = 799; Step=1
Q2= Lista = 2, 3, 4, 6, 7, 8</t>
  </si>
  <si>
    <t>T1 = Lemonlib.round({{Q1}}/100+{{Q2}}/1000, 3)
T2 = math.floor({{T1}}*100)/100
T3 = math.ceil({{T1}}*100)/100
T4 = Lemonlib.round(({{T1}}-{{T2}})*1000, 3)
T5 = Lemonlib.round(({{T3}}-{{T1}})*1000, 3)
A1=Lemonlib.round({{T1}},2)</t>
  </si>
  <si>
    <t>{"id":"M6-NyO-53a-A-2","stimulus":"&lt;p&gt;Una deportista ha hecho un salto de longitud de {{T1}} m. Aproxima esta distancia a las centésimas.&lt;/p&gt;","template":"&lt;p style=\"text-align:center;\"&gt;{{T1}} m → {{response}} m&lt;/p&gt;","hint":"&lt;p&gt;Para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t>
  </si>
  <si>
    <t>&lt;p&gt;Un profesor ha calificado un examen con {{T1}} puntos. Aproxima esta nota a las décimas.&lt;/p&gt;</t>
  </si>
  <si>
    <t>&lt;p&gt;{{A1}} puntos&lt;/p&gt;</t>
  </si>
  <si>
    <t>Q1=Min=1; Max = 99; Step=1
Q2= List = 2, 3, 4, 6, 7, 8</t>
  </si>
  <si>
    <t>T1 = {{Q1}}/10+{{Q2}}/100
T2 = math.floor({{T1}}*10)/10
T3 = math.ceil({{T1}}*10)/10
T4 = ({{T1}}-{{T2}})*100
T5 = ({{T3}}-{{T1}})*100
A1=Lemonlib.round({{T1}},1)</t>
  </si>
  <si>
    <t>&lt;p&gt;Para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t>
  </si>
  <si>
    <t>{"id":"M6-NyO-53a-A-3","stimulus":"&lt;p&gt;Un profesor ha calificado un examen con {{T1}} puntos. Aproxima esta nota a las décimas.&lt;/p&gt;","template":"&lt;p&gt;{{response}} puntos&lt;/p&gt;","hint":"&lt;p&gt;Para redondear un número, hay que buscar entre qué dos se encuentra y elegir el más cercano.&lt;/p&gt;","feedback":"&lt;p&gt;Para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t>
  </si>
  <si>
    <t>M6-NyO-37a</t>
  </si>
  <si>
    <t>Suma números decimales positivos</t>
  </si>
  <si>
    <t>&lt;p&gt;Escoge el resultado de la siguiente suma.&lt;p&gt;&lt;p&gt;{{T1}} + {{T2}} = ...&lt;/p&gt;</t>
  </si>
  <si>
    <t>Q1= Min= 100001; Max= 499999; Step= 2
Q2= Min= 1000; Max= 5000; Step= 1
Q7= List = 2, 4, 6, 8
Q3= Min = 1; Max = 10; Step = 1
Q4= Min = 10; Max = 90; Step = 1
Q5= Min = 1; Max = 10; Step = 1
Q6= Min = 10; Max = 90; Step = 1</t>
  </si>
  <si>
    <t>T1 = Lemonlib.round({{Q1}}/1000, 3)
T2 = Lemonlib.round({{Q2}}/100+{{Q7}}/1000, 3)
T3 = Lemonlib.round({{Q3}}/100, 2)
T4 = Lemonlib.round({{Q4}}/10, 1)
T5 = Lemonlib.round({{Q5}}/100, 2)
T6 = Lemonlib.round({{Q6}}/10, 1)
A1={{function}}#{{T1}}+{{T2}}*
A2={{function}}#{{T1}}+{{T2}}+{{T3}}
A3={{function}}#{{T1}}+{{T2}}+{{T4}}
A4={{function}}#{{T1}}+{{T2}}+{{T5}}
A5={{function}}#{{T1}}+{{T2}}+{{T6}}
T0 = {{T1}}+{{T2}}-math.floor({{T1}}/10+{{T2}}/10)*10</t>
  </si>
  <si>
    <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65%;"&gt;{{T0}}&lt;/span&gt;&lt;span class="lemo-graphie-label" style="position: absolute; right: 15%; top: 35%;"&gt;{{T2}}&lt;/span&gt;&lt;span class="lemo-graphie-label" style="position: absolute; right: 15%; top: 8%;"&gt;{{T1}}&lt;/span&gt;&lt;/div&gt;&lt;/div&gt;&lt;/div&gt;</t>
  </si>
  <si>
    <t>&lt;p&gt;El resultado de esta suma es:&lt;/p&gt;&lt;div class="lemo-fixed-to-responsive" style="max-width: 100px;max-height: 80px;position: relative;width: 100%;display: inline-block;"&gt;&lt;img src="http://drive.google.com/uc?export=view&amp;id=1RGTs_PGAgVwWTx7zivXA0Qlw7l0ZLi5Y"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</si>
  <si>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{"id":"M6-NyO-37a-I-1","stimulus":"&lt;p&gt;Escoge el resultado de la siguiente suma.&lt;/p&gt;&lt;p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t>
  </si>
  <si>
    <t>Calcula esta suma.</t>
  </si>
  <si>
    <t>{{T1}} + {{T2}} = {{A1}}</t>
  </si>
  <si>
    <t>Q1= Min= 100001; Max= 499999; Step= 2
Q2= Min= 1000; Max= 5000; Step= 1
Q3= List = 2, 4, 6, 8</t>
  </si>
  <si>
    <t>T1 = Lemonlib.round({{Q1}}/1000, 3)
T2 = Lemonlib.round({{Q2}}/100+{{Q3}}/1000, 3)
A1 = Lemonlib.round({{T1}}+{{T2}},3)
T0 = {{T1}}+{{T2}}-math.floor({{T1}}/10+{{T2}}/10)*10</t>
  </si>
  <si>
    <t>{"id":"M6-NyO-37a-E-1","stimulus":"&lt;p&gt;Calcula esta suma.&lt;/p&gt;","template":"&lt;p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t>
  </si>
  <si>
    <t>Hasta llegar a una gasolinera Sebastián ha conducido &lt;span class=\"no-break\"&gt;{{T2}} km&lt;/span&gt; y, después, &lt;span class=\"no-break\"&gt;{{T3}} km&lt;/span&gt; para llegar a su destino. ¿Cuánta distancia ha recorrido?</t>
  </si>
  <si>
    <t>&lt;p&gt;Ha recorrido {{A1}} km.&lt;/p&gt;</t>
  </si>
  <si>
    <t>Q2= Min= 1001; Max= 6001; Step= 2
Q3= Min= 1001; Max= 7001; Step= 2</t>
  </si>
  <si>
    <t>T2 = {{Q2}}/100
T3 = {{Q3}}/100
A1={{T2}}+{{T3}}
T4 = Lemonlib.round({{T2}}+{{T3}}-math.floor(({{T2}}+{{T3}})/10)*10,2)</t>
  </si>
  <si>
    <t>Suma de 2 sumandos y 4 posiciones
{{T2}} + {{T3}} = {{T4}}</t>
  </si>
  <si>
    <t>&lt;p&gt;El resultado de esta suma es:&lt;/p&gt;
Suma de 2 sumandos y 4 posiciones
{{T2}} + {{T3}} = {{A1}}</t>
  </si>
  <si>
    <t>{"id":"M6-NyO-37a-A-1","stimulus":"&lt;p&gt;Hasta llegar a una gasolinera Sebastián ha conducido &lt;span class=\"no-break\"&gt;{{T2}} km&lt;/span&gt; y, después, &lt;span class=\"no-break\"&gt;{{T3}} km&lt;/span&gt; para llegar a su destino. ¿Cuánta distancia ha recorrido en total?&lt;/p&gt;","template":"&lt;p&gt;Ha recorrido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T4","function":"Lemonlib.round({{T2}}+{{T3}}-math.floor(({{T2}}+{{T3}})/10)*10,2)","temp":"true"},{"name":"T5","label":"{{function}}","function":"if({{T4}}*100 % 100 == 0){'{{T4}}'+'.00'}else if({{T4}}*100 % 10 == 0){'{{T4}}'+'0'}else{{{T4}}}","temp":"true"},{"name":"T6","label":"{{function}}","function":"Lemonlib.round({{T2}}+{{T3}}, 2)","temp":"true"},{"name":"A1","label":"{{function}}","function":"if({{T6}}*100 % 100 == 0){'{{T6}}'+'.00'}else if({{T6}}*100 % 10 == 0){'{{T6}}'+'0'}else{{{T6}}}"}],"uniques":true},"algorithm":{"name":"calculateOperation","params":{"method":"equivSymbolic","keyboard":"INTERMEDIATE"}}}</t>
  </si>
  <si>
    <t>&lt;p&gt;En una tienda, el precio de un juego de {{Q4}} es de &lt;span class=\"no-break\"&gt;{{T1}} €&lt;/span&gt; y el de una película de {{Q5}} es de &lt;span class=\"no-break\"&gt;{{T2}} €&lt;/span&gt;.&lt;/span&gt; Si un cliente compra un artículo de cada tipo, ¿cuánto tiene que pagar?&lt;/p&gt;</t>
  </si>
  <si>
    <t>&lt;p&gt;Tiene que pagar {{A1}} €.&lt;/p&gt;</t>
  </si>
  <si>
    <t>Q1= Min= 2501; Max= 3501; Step= 2
Q2= Min= 2101; Max= 3001; Step= 2
Q4= List= estrategia, acción, rol
Q5= List= dibujos animados, misterio, fantasía</t>
  </si>
  <si>
    <t>T1 = {{Q1}}/100
T2 = {{Q2}}/100
A1={{T1}}+{{T2}}
T4 = {{T1}}+{{T2}}-math.floor({{Q1}}/10+{{Q2}}/10)*10</t>
  </si>
  <si>
    <t>&lt;p&gt;Suma de 2 sumandos y 4 posiciones
{{T1}} + {{T2}} = {{T4}}</t>
  </si>
  <si>
    <t>&lt;p&gt;El resultado de esta suma es:&lt;/p&gt;
Suma de 2 sumandos y 4 posiciones
{{T1}} + {{T2}} = {{A1}}</t>
  </si>
  <si>
    <t>{"id":"M6-NyO-37a-A-2","stimulus":"&lt;p&gt;En una tienda, el precio de un juego de {{Q4}} es de &lt;span class=\"no-break\"&gt;{{T1}} €&lt;/span&gt; y el de una película de {{Q5}} es de &lt;span class=\"no-break\"&gt;{{T2}} €.&lt;/span&gt; Si un cliente compra un artículo de cada tipo, ¿cuánto tiene que pagar?&lt;/p&gt;","template":"&lt;p&gt;Tiene que pagar {{response}} €.&lt;/p&gt;","hint":"&lt;div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egia","acción","rol"]},{"name":"Q5","list":["dibujos animados","misterio","fantasía"]}],"calculated":[{"name":"T1","function":"{{Q1}}/100","temp":"true"},{"name":"T2","function":"{{Q2}}/100","temp":"true"},{"name":"A1","function":"Lemonlib.round({{T1}}+{{T2}},2)"},{"name":"T4","function":"Lemonlib.round({{T1}}+{{T2}}-math.floor(({{T1}}+{{T2}})/10)*10,2)","temp":"true"}],"uniques":true},"algorithm":{"name":"calculateOperation","params":{"method":"equivLiteral","keyboard":"INTERMEDIATE"}}}</t>
  </si>
  <si>
    <t>&lt;p&gt;El padre de Ana ha ido al supermercado y ha comprado &lt;span class=\"no-break\"&gt;{{T1}} kg&lt;/span&gt; de {{Q4}} y &lt;span class=\"no-break\"&gt;{{T2}} kg&lt;/span&gt; de {{Q5}}. ¿Cuántos kilogramos de fruta ha comprado?&lt;/p&gt;</t>
  </si>
  <si>
    <t>&lt;p&gt;Ha comprado {{A1}} kg de fruta.&lt;/p&gt;</t>
  </si>
  <si>
    <t>Q1= Min= 101; Max= 301; Step= 2
Q2= Min= 11; Max= 99; Step= 2
Q4= List= manzanas, plátanos, naranjas 
Q5= List= arándanos, moras, frambuesas</t>
  </si>
  <si>
    <t>T1 = {{Q1}}/100
T2 = {{Q2}}/100
A1={{T1}}+{{T2}}
T4 = Lemonlib.round(({{T1}}+{{T2}}-math.floor(({{T1}}+{{T2}})*10)/10)*100,1)</t>
  </si>
  <si>
    <t>{"id":"M6-NyO-37a-A-3","stimulus":"&lt;p&gt;El padre de Ana ha ido al supermercado y ha comprado &lt;span class=\"no-break\"&gt;{{T1}} kg&lt;/span&gt; de {{Q4}} y &lt;span class=\"no-break\"&gt;{{T2}} kg&lt;/span&gt; de {{Q5}}. ¿Cuántos kilogramos de fruta ha comprado?&lt;/p&gt;","template":"&lt;p&gt;Ha comprado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nzanas","plátanos","naranjas"]},{"name":"Q5","list":["arándanos","moras","frambuesas"]}],"calculated":[{"name":"T1","function":"{{Q1}}/100","temp":"true"},{"name":"T2","function":"{{Q2}}/100","temp":"true"},{"name":"A1","function":"Lemonlib.round({{T1}}+{{T2}}, 2)"},{"name":"T4","function":"Lemonlib.round(({{T1}}+{{T2}}-math.floor(({{T1}}+{{T2}})*10)/10)*100,1)","temp":"true"}],"uniques":true},"algorithm":{"name":"calculateOperation","params":{"method":"equivLiteral","keyboard":"INTERMEDIATE"}}}</t>
  </si>
  <si>
    <t>M6-NyO-38a</t>
  </si>
  <si>
    <t>Resta números decimales positivos</t>
  </si>
  <si>
    <t>&lt;p&gt;Escoge el resultado de la siguiente resta.&lt;/p&gt;&lt;p&gt;{{T1}} − {{T2}} = ...&lt;/p&gt;</t>
  </si>
  <si>
    <t>Q1= Min= 10001; Max= 500001; Step= 2
Q2= Min= 1000; Max= 50000; Step= 1
Q7= List = 2, 4, 6, 8
Q3= Min = 0.01; Max = 0.1; Step = 0.01
Q4= Min = 1; Max = 9; Step = 0.1
Q5= Min = 0.01; Max = 0.1; Step = 0.01
Q6= Min = 1; Max = 9; Step = 0.1</t>
  </si>
  <si>
    <t>T1=Lemonlib.round({{Q1}}/1000+{{Q2}}/100+{{Q7}}/1000,3)
T2=Lemonlib.round({{Q1}}/1000,3)
A1=Lemonlib.round({{Q2}}/100+{{Q7}}/1000,3)*
A2=Lemonlib.round({{Q2}}/100+{{Q7}}/1000+{{Q3}},3)
A3=Lemonlib.round({{Q2}}/100+{{Q7}}/1000+{{Q4}},3)
A4=Lemonlib.round({{Q2}}/100+{{Q7}}/1000-{{Q5}},3)
A5=Lemonlib.round({{Q2}}/100+{{Q7}}/1000}-{{Q6}},3)</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</si>
  <si>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65%;"&gt;{{Q7}}&lt;/span&gt;&lt;span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</si>
  <si>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</si>
  <si>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
    "id": "M6-NyO-38a-I-1",
    "stimulus": "&lt;p&gt;Escoge el resultado de la siguiente resta.&lt;/p&gt;&lt;p style=\"text-align:center;\"&gt;{{T1}} − {{T2}} = ...&lt;/p&gt;",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
    "feedback": "&lt;p&gt;El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"T1",
                "label": "{{function}}",
                "function": "Lemonlib.round({{Q1}}/1000+{{Q2}}/100+{{Q7}}/1000,3)",
                "temp": true
            },
            {
                "name": "T2",
                "label": "{{function}}",
                "function": "Lemonlib.round({{Q1}}/1000,3)",
                "temp": true
            },
            {
                "name": "A1",
                "label": "{{function}}",
                "function": "Lemonlib.round({{Q2}}/100+{{Q7}}/1000,3)"
            },
            {
                "name": "A2",
                "label": "{{function}}",
                "function": "Lemonlib.round({{Q2}}/100+{{Q7}}/1000+{{Q3}},3)",
                "incorrect": true
            },
            {
                "name": "A3",
                "label": "{{function}}",
                "function": "Lemonlib.round({{Q2}}/100+{{Q7}}/1000+{{Q4}},3)",
                "incorrect": true
            },
            {
                "name": "A4",
                "label": "{{function}}",
                "function": "Lemonlib.round({{Q2}}/100+{{Q7}}/1000-{{Q5}},3)",
                "incorrect": true
            },
            {
                "name": "A5",
                "label": "{{function}}",
                "function": "Lemonlib.round({{Q2}}/100+{{Q7}}/1000-{{Q6}},3)",
                "incorrect": true
            }
        ],
        "uniques": true
    },
    "algorithm": {
        "name": "trueFalse",
        "template": "Multiple choice – standard",
        "params": {
            "countCorrect": 1,
            "countIncorrect": 2,
            "showCheckIcon": false,
            "columns": 3
        }
    }
}</t>
  </si>
  <si>
    <t>Calcula esta resta.</t>
  </si>
  <si>
    <t>{{T1}} − {{T2}}  = {{A1}}</t>
  </si>
  <si>
    <t>Q1= Min= 10001; Max= 500001; Step= 2
Q2= Min= 1000; Max= 50000; Step= 1
Q3= List = 2, 4, 6, 8</t>
  </si>
  <si>
    <t>T1={{Q1}}/1000+{{Q2}}/100+{{Q3}}/1000
T2={{Q1}}/1000
A1={{Q2}}/100+{{Q3}}/1000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</si>
  <si>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65%;"&gt;{{Q3}}&lt;/span&gt;&lt;span class="lemo-graphie-label" style="position: absolute; right: 15%; top: 35%;"&gt;{{T2}}&lt;/span&gt;&lt;span class="lemo-graphie-label" style="position: absolute; right: 15%;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</si>
  <si>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t>
  </si>
  <si>
    <t>{"id":"M6-NyO-38a-E-1","stimulus":"&lt;p&gt;Calcula esta resta.&lt;/p&gt;","template":"&lt;p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t>
  </si>
  <si>
    <t>Lía tenía {{T1}} € en su cuenta bancaria, pero el jueves sacó {{T2}} €. ¿Cuánto dinero queda en la cuenta bancaria?</t>
  </si>
  <si>
    <t>Quedan {{A1}} €.</t>
  </si>
  <si>
    <t>Q1= Min= 1001; Max= 50001; Step= 2
Q2= Min= 100; Max= 5000; Step= 1
Q3= List = 2, 4, 6, 8</t>
  </si>
  <si>
    <t>T1={{Q1}}/100+{{Q2}}/10+{{Q3}}/100
T2={{Q1}}/100
A1={{Q2}}/10+{{Q3}}/100</t>
  </si>
  <si>
    <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65%;"&gt;{{Q3}}&lt;/span&gt;&lt;span class="lemo-graphie-label" style="position: absolute; right: 20%; top: 35%;"&gt;{{T2}}&lt;/span&gt;&lt;span class="lemo-graphie-label" style="position: absolute; right: 20%; top: 8%;"&gt;{{T1}}&lt;/span&gt;&lt;/div&gt;&lt;/div&gt;&lt;/div&gt;</t>
  </si>
  <si>
    <t>El resultado de la resta es:&lt;br/&gt;&lt;div class="lemo-fixed-to-responsive" style="max-width: 100px;max-height: 80px;position: relative;width: 100%;display: inline-block;"&gt;&lt;img src="http://drive.google.com/uc?export=view&amp;id=1caC7537q5pNKNm5LDJm-FPVWGufSqgLJ"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t>
  </si>
  <si>
    <t>{"id":"M6-NyO-38a-A-1","stimulus":"&lt;p&gt;Lía tenía {{T1}} € en su cuenta bancaria, pero el jueves sacó {{T2}} €. ¿Cuánto dinero queda en la cuenta bancaria?&lt;/p&gt;","template":"&lt;p&gt;Quedan {{response}}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</si>
  <si>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En un zoo, los cuidadores han dejado en el recinto del {{Q3}} &lt;span class="no-break"&gt;{{T1}} kg&lt;/span&gt; de carne. Si el {{Q3}} solo ha comido &lt;span class="no-break"&gt;{{T2}} kg,&lt;/span&gt; ¿cuántos kilogramos de carne no se ha comido?</t>
  </si>
  <si>
    <t>No se ha comido &lt;span class="no-break"&gt;{{A1}} kg&lt;/span&gt; de carne.</t>
  </si>
  <si>
    <t>Q1= Min= 1001; Max= 2501; Step= 1
Q2= Min= 70; Max= 150; Step= 1
Q4= List = 2, 4, 6, 8
Q3= tigre, león</t>
  </si>
  <si>
    <t>T1 = {{Q1}}/100+{{Q2}}/10+{{Q4}}/100
T2 = {{Q1}}/100
A1={{Q2}}/10+{{Q4}}/100</t>
  </si>
  <si>
    <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65%;"&gt;{{Q4}}&lt;/span&gt;&lt;span class="lemo-graphie-label" style="position: absolute; right: 15%; top: 35%;"&gt;{{T2}}&lt;/span&gt;&lt;span class="lemo-graphie-label" style="position: absolute; right: 15%; top: 8%;"&gt;{{T1}}&lt;/span&gt;&lt;/div&gt;&lt;/div&gt;&lt;/div&gt;</t>
  </si>
  <si>
    <t>El resultado de la resta es:&lt;br/&gt;&lt;div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t>
  </si>
  <si>
    <t>{"id":"M6-NyO-38a-A-2","stimulus":"&lt;p&gt;En un zoo, los cuidadores han dejado en el recinto del {{Q3}} &lt;span class=\"no-break\"&gt;{{T1}} kg&lt;/span&gt; de carne. Si el {{Q3}} solo ha comido &lt;span class=\"no-break\"&gt;{{T2}} kg,&lt;/span&gt; ¿cuántos kilogramos de carne no se ha comido?&lt;/p&gt;","template":"&lt;p&gt;No se ha comido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ó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t>
  </si>
  <si>
    <t>Natalia quiere donar {{T1}} € a una ONG y en su hucha de ahorros tiene {{T2}} €. ¿Cuánto dinero le falta por ahorrar?</t>
  </si>
  <si>
    <t>Le faltan {{A1}} €.</t>
  </si>
  <si>
    <t>Q1 = Min= 2001; Max= 4001; Step= 2
Q2 = Min= 200; Max= 400; Step= 1
Q3= List = 2, 4, 6, 8</t>
  </si>
  <si>
    <t>T1 = {{Q1}}/100+{{Q2}}/10+{{Q3}}/100
T2 = {{Q1}}/100
A1 = {{Q2}}/10+{{Q3}}/100</t>
  </si>
  <si>
    <t>{"id":"M6-NyO-38a-A-3","stimulus":"&lt;p&gt;Natalia quiere donar {{T1}} € a una ONG y en su hucha de ahorros tiene {{T2}} €. ¿Cuánto dinero le falta por ahorrar?&lt;/p&gt;","template":"&lt;p&gt;Le faltan {{response}} €.&lt;/p&gt;","hint":"&lt;div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t>
  </si>
  <si>
    <t>M6-NyO-39a</t>
  </si>
  <si>
    <t>Multiplica números decimales positivos</t>
  </si>
  <si>
    <t>Arrastra el resultado correcto de esta multiplicación.</t>
  </si>
  <si>
    <t xml:space="preserve">
{{T1}} × {{T2}} = {{A1}}</t>
  </si>
  <si>
    <t>Q1= Min= 101; Max= 9999; Step= 2
Q2= Min= 51; Max= 99; Step= 2</t>
  </si>
  <si>
    <t>T1 = {{Q1}}/100
T2 = {{Q2}}/10
T3 = {{Q1}}*{{Q2}}
A1 = {{Q1}}*{{Q2}}/1000
A2 = {{Q1}}*{{Q2}}/100
A3 = {{Q1}}*{{Q2}}/10000</t>
  </si>
  <si>
    <t>El resultado tiene que tener tantos decimales como los dos factores juntos.</t>
  </si>
  <si>
    <t>&lt;p&gt;Primero hay que multiplicar los factores como si fueran números naturales:&lt;/p&gt;&lt;p&gt;{{Q1}} × {{Q2}} = {{T3}}&lt;/p&gt;&lt;p&gt;Después se apartan desde la derecha tantas cifras decimales como las que hay en los dos factores. En este caso son 3, por lo tanto:&lt;/p&gt;&lt;p&gt;{{T3}} → {{A1}}&lt;/p&gt;</t>
  </si>
  <si>
    <t>{"id":"M6-NyO-39a-I-1","stimulus":"&lt;p&gt;Arrastra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t>
  </si>
  <si>
    <t>Q1= Min= 101; Max= 999; Step= 2
Q2= Min= 51; Max= 99; Step= 2</t>
  </si>
  <si>
    <t>T1 = {{Q1}}/10
T2 = {{Q2}}/10
T3 = {{Q1}}*{{Q2}}
A1 = {{Q1}}*{{Q2}}/100
A2 = {{Q1}}*{{Q2}}/10
A3 = {{Q1}}*{{Q2}}/1000</t>
  </si>
  <si>
    <t>&lt;p&gt;Primero hay que multiplicar los factores como si fueran números naturales:&lt;/p&gt;&lt;p&gt;{{Q1}} × {{Q2}} = {{T3}}&lt;/p&gt;&lt;p&gt;Después se apartan desde la derecha tantas cifras decimales como las que hay en los dos factores. En en este caso son 2, por lo tanto:&lt;/p&gt;&lt;p&gt;{{T3}} → {{A1}}&lt;/p&gt;</t>
  </si>
  <si>
    <t>{"id":"M6-NyO-39a-I-2","stimulus":"&lt;p&gt;Arrastra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en este caso son 2, por lo tanto:&lt;/p&gt;&lt;p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t>
  </si>
  <si>
    <t>Escribe el resultado de esta multiplicación.</t>
  </si>
  <si>
    <t>T1 = {{Q1}}/100
T2 = {{Q2}}/10
T3 = {{Q1}}*{{Q2}}
A1 = {{Q1}}*{{Q2}}/1000</t>
  </si>
  <si>
    <t>{"id":"M6-NyO-39a-E-1","stimulus":"&lt;p&gt;Escribe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t>
  </si>
  <si>
    <t>T1 = {{Q1}}/10
T2 = {{Q2}}/10
T3 = {{Q1}}*{{Q2}}
A1 = {{Q1}}*{{Q2}}/100</t>
  </si>
  <si>
    <t>&lt;p&gt;Primero hay que multiplicar los factores como si fueran números naturales:&lt;/p&gt;&lt;p&gt;{{Q1}} × {{Q2}} = {{T3}}&lt;/p&gt;&lt;p&gt;Después se apartan desde la derecha tantas cifras decimales como las que hay en los dos factores. En este caso son 2, por lo tanto:&lt;/p&gt;&lt;p&gt;{{T3}} → {{A1}}&lt;/p&gt;</t>
  </si>
  <si>
    <t>{"id":"M6-NyO-39a-E-2","stimulus":"&lt;p&gt;Escribe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t>
  </si>
  <si>
    <t>Martina camina cada día {{T1}} km. ¿Cuántos kilómetros caminará en {{Q2}} días?</t>
  </si>
  <si>
    <t>Caminará {{A1}} km.</t>
  </si>
  <si>
    <t>Q1= Min = 201; Max = 899; Step= 2
Q2= Min = 3; Max = 30; Step= 1</t>
  </si>
  <si>
    <t>A1={{Q1}}*{{Q2}}/100
T1= {{Q1}}/100
T3= {{Q1}}*{{Q2}}</t>
  </si>
  <si>
    <t>{"id":"M6-NyO-39a-A-1","stimulus":"&lt;p&gt;Martina camina cada día {{T1}} km. ¿Cuántos kilómetros caminará en {{Q2}} días?&lt;/p&gt;","template":"&lt;p&gt;Caminará {{response}} km.&lt;/p&gt;","hint":"&lt;p&gt;El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201,"max":899,"step":2},{"name":"Q2","min":3,"max":30,"step":1}],"calculated":[{"name":"A1","function":"{{Q1}}*{{Q2}}/100"},{"name":"T1","function":"{{Q1}}/100","temp":"true"},{"name":"T3","function":"{{Q1}}*{{Q2}}","temp":"true"}],"uniques":true},"algorithm":{"name":"calculateOperation","params":{"method":"equivLiteral","keyboard":"INTERMEDIATE"}}}</t>
  </si>
  <si>
    <t>La tabla de la mesa de Camilo mide {{T1}} cm de largo y {{T2}} cm de ancho. Calcula su área.</t>
  </si>
  <si>
    <t>La tabla mide {{A1}} cm&lt;sup&gt;2&lt;/sup&gt;.</t>
  </si>
  <si>
    <t>Q1= Min = 5001; Max = 9999; Step= 2
Q2= Min = 501; Max = 999; Step= 2</t>
  </si>
  <si>
    <t>A1={{Q1}}*{{Q2}}/1000
T1 = {{Q1}}/100
T2 = {{Q2}}/10
T3 = {{Q1}}*{{Q2}}</t>
  </si>
  <si>
    <t>{"id":"M6-NyO-39a-A-2","stimulus":"&lt;p&gt;La tabla de la mesa de Camilo mide {{T1}} cm de largo y {{T2}} cm de ancho. Calcula su área.&lt;/p&gt;","template":"&lt;p&gt;La tabla mide {{response}} cm&lt;sup&gt;2&lt;/sup&gt;.&lt;/p&gt;","hint":"&lt;p&gt;El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t>
  </si>
  <si>
    <t>Un litro de zumo cuesta {{T1}} €. ¿Cuánto hay que pagar por {{Q2}} litros?</t>
  </si>
  <si>
    <t>Hay que pagar {{A1}} €.</t>
  </si>
  <si>
    <t>Q1= Min = 55; Max = 255; Step = 2
Q2= Min = 3; Max = 8; Step = 1</t>
  </si>
  <si>
    <t>{"id":"M6-NyO-39a-A-3","stimulus":"&lt;p&gt;Un litro de zumo cuesta {{T1}} €. ¿Cuánto hay que pagar por {{Q2}} litros?&lt;/p&gt;","template":"&lt;p&gt;Hay que pagar {{response}} €.&lt;/p&gt;","hint":"&lt;p&gt;El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55,"max":255,"step":2},{"name":"Q2","min":3,"max":8,"step":1}],"calculated":[{"name":"A1","function":"{{Q1}}*{{Q2}}/100"},{"name":"T1","function":"{{Q1}}/100","temp":"true"},{"name":"T3","function":"{{Q1}}*{{Q2}}","temp":"true"}],"uniques":true},"algorithm":{"name":"calculateOperation","params":{"method":"equivLiteral","keyboard":"INTERMEDIATE"}}}</t>
  </si>
  <si>
    <t>M6-NyO-40a</t>
  </si>
  <si>
    <t>Divide números decimales positivos</t>
  </si>
  <si>
    <t>Arrastra el resultado correcto de esta división.</t>
  </si>
  <si>
    <t>{{T11}} : {{Q2}} = {{A1}}</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</si>
  <si>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
Q4= Min = 9; Max = 100; Step = 1
Q5= Min = 1; Max = 9; Step = 1
Q6= Min = 9; Max = 100; Step = 1
Q7= Min = 1; Max = 9; Step = 1</t>
    </r>
  </si>
  <si>
    <t>T11 = ({{Q1}}/10+{{Q3}}/100)*{{Q2}}
A1 = {{Q1}}/10+{{Q3}}/100
A2 = {{Q4}}/10+{{Q5}}/100
A3 = {{Q6}}/10+{{Q7}}/100</t>
  </si>
  <si>
    <t>Al terminar de dividir la parte entera del dividendo, hay que añadir una coma en el cociente para continuar la división.</t>
  </si>
  <si>
    <t>&lt;p&gt;Al terminar de dividir la parte entera del dividendo, hay que añadir una coma en el cociente para continuar la división.&lt;/p&gt;</t>
  </si>
  <si>
    <t>{"id":"M6-NyO-40a-I-1","stimulus":"&lt;p&gt;Arrastra el resultado correcto de esta división.&lt;/p&gt;","template":"&lt;p style=\"text-align:center;\"&gt;{{T11}}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t>
  </si>
  <si>
    <t>Arrastra el resultado correcto de esta division.</t>
  </si>
  <si>
    <t>{{T1}} : {{T2}} = {{A1}}</t>
  </si>
  <si>
    <t>Q1= Min = 9; Max = 100; Step = 1
Q2= Min = 3; Max = 15; Step = 1
Q3= Min = 1; Max = 9; Step = 1
Q4= Min = 3; Max = 15; Step = 1
Q5= Min = 1; Max = 9; Step = 1
Q6= Min = 3; Max = 15; Step = 1
Q7= Min = 1; Max = 9; Step = 1</t>
  </si>
  <si>
    <t>T1 = ({{Q2}}+{{Q3}}/100)*{{Q1}}
T2 = {{Q1}}/10
T3 = ({{Q2}}+{{Q3}}/100)*{{Q1}}*10
A1 = {{Q2}}+{{Q3}}/100
A2 = {{Q4}}+{{Q5}}/100
A3 = {{Q6}}+{{Q7}}/100</t>
  </si>
  <si>
    <t>Si hay decimales en el divisor, hay que escribir una división equivalente que no tenga decimales.</t>
  </si>
  <si>
    <t>&lt;p&gt;Si hay decimales en el divisor, hay que escribir una división equivalente que no los tenga.&lt;/p&gt;&lt;p&gt;En este caso:&lt;/p&gt;&lt;p&gt;{{T3}} : {{Q1}}&lt;/p&gt;&lt;p&gt;El resultado de esta división es el mismo que el de la divsión del enunciado.&lt;/p&gt;</t>
  </si>
  <si>
    <t>{
    "id": "M6-NyO-40a-I-2",
    "stimulus": "&lt;p&gt;Arrastra el resultado correcto de esta division.&lt;/p&gt;",
    "template": "&lt;p style=\"text-align:center;\"&gt;{{T1}} : {{T2}} = {{response}}&lt;/p&gt;",
    "hint": "&lt;p&gt;Si hay decimales en el divisor, hay que escribir una división equivalente que no tenga decimales.&lt;/p&gt;",
    "feedback": "&lt;p&gt;Si hay decimales en el divisor, hay que escribir una división equivalente que no los tenga.&lt;/p&gt;&lt;p&gt;En este caso:&lt;/p&gt;&lt;p&gt;{{T3}} : {{Q1}}&lt;/p&gt;&lt;p&gt;El resultado de esta división es el mismo que el de la divsión del enunciado.&lt;/p&gt;",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t>
  </si>
  <si>
    <t>Calcula el resultado de la siguiente división hasta las centésimas.</t>
  </si>
  <si>
    <t>{{T1}} : {{Q2}} = {{A1}}</t>
  </si>
  <si>
    <t>Q1= Min = 9; Max = 100; Step = 1
Q2= Min = 3; Max = 15; Step = 1
Q3= Min = 1; Max = 9; Step = 1</t>
  </si>
  <si>
    <t>T1 = ({{Q1}}/10+{{Q3}}/100)*{{Q2}}
A1 = {{Q1}}/10+{{Q3}}/100</t>
  </si>
  <si>
    <t>{"id":"M6-NyO-40a-E-1","stimulus":"&lt;p&gt;Calcula el resultado de la siguiente división hasta las centésimas.&lt;/p&gt;","template":"&lt;p style=\"text-align:center;\"&gt;{{T1}}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división.&lt;/p&gt;","seed":{"parameters":[{"name":"Q1","min":9,"max":100,"step":1},{"name":"Q2","min":3,"max":15,"step":1},{"name":"Q3","min":1,"max":9,"step":1}],"calculated":[{"name":"T1","function":"Lemonlib.round(({{Q1}}/10+{{Q3}}/100)*{{Q2}}, 2)","temp":"true"},{"name":"A1","function":"Lemonlib.round({{Q1}}/10+{{Q3}}/100, 2)"}],"uniques":true},"algorithm":{"name":"calculateOperation","params":{"method":"equivLiteral","keyboard":"INTERMEDIATE"}}}</t>
  </si>
  <si>
    <r>
      <rPr>
        <rFont val="Calibri"/>
        <color theme="1"/>
        <sz val="12.0"/>
      </rPr>
      <t xml:space="preserve">Q1= Min = 9; Max = 100; Step = </t>
    </r>
    <r>
      <rPr>
        <rFont val="Calibri"/>
        <color theme="1"/>
        <sz val="12.0"/>
      </rPr>
      <t>1</t>
    </r>
    <r>
      <rPr>
        <rFont val="Calibri"/>
        <color theme="1"/>
        <sz val="12.0"/>
      </rPr>
      <t xml:space="preserve">
Q2= Min = 3; Max = 15; Step = 1
Q3= Min = 1; Max = </t>
    </r>
    <r>
      <rPr>
        <rFont val="Calibri"/>
        <color theme="1"/>
        <sz val="12.0"/>
      </rPr>
      <t>9</t>
    </r>
    <r>
      <rPr>
        <rFont val="Calibri"/>
        <color theme="1"/>
        <sz val="12.0"/>
      </rPr>
      <t>; Step = 1</t>
    </r>
  </si>
  <si>
    <t>T1 = ({{Q2}}/10+{{Q3}}/1000)*{{Q1}}
T2 = {{Q1}}/10
T3 = ({{Q2}}/10+{{Q3}}/1000)*{{Q1}}*10
A1 = {{Q2}}+{{Q3}}/100</t>
  </si>
  <si>
    <t>&lt;p&gt;Si hay decimales en el divisor, hay que escribir una división equivalente que no los tenga.&lt;/p&gt;&lt;p&gt;En este caso:&lt;/p&gt;&lt;p&gt;{{T3}} : {{Q1}}&lt;/p&gt;&lt;p&gt;El resultado de esta división es el mismo que el de la división del enunciado.&lt;/p&gt;</t>
  </si>
  <si>
    <t>{"id":"M6-NyO-40a-E-2","stimulus":"&lt;p&gt;Calcula el resultado de la siguiente división hasta las centésimas.&lt;/p&gt;","template":"&lt;p style=\"text-align:center;\"&gt;{{T1}} : {{T2}} = {{response}}&lt;/p&gt;","hint":"&lt;p&gt;Si hay decimales en el divisor, hay que escribir una división equivalente que no tenga decimales.&lt;/p&gt;","feedback":"&lt;p&gt;Si hay decimales en el divisor, hay que escribir una división equivalente que no los tenga.&lt;/p&gt;&lt;p&gt;En este caso:&lt;/p&gt;&lt;p&gt;{{T3}} : {{Q1}}&lt;/p&gt;&lt;p&gt;El resultado de esta división es el mismo que el de la división del enunciado.&lt;/p&gt;","seed":{"parameters":[{"name":"Q1","min":9,"max":100,"step":1},{"name":"Q2","min":3,"max":15,"step":1},{"name":"Q3","min":1,"max":9,"step":1}],"calculated":[{"name":"T1","function":"Lemonlib.round(({{Q2}}/10+{{Q3}}/1000)*{{Q1}},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t>
  </si>
  <si>
    <t>Sofía ha hecho en su bicicleta {{T1}} km durante {{Q3}} días. Si ha recorrido la misma distancia cada día, ¿cuántos kilómetros ha hecho al día?</t>
  </si>
  <si>
    <t>Cada día ha recorrido {{A1}} km.</t>
  </si>
  <si>
    <t xml:space="preserve">Sofía ha recorrido con su bicicleta {{Q1}} kilómetros durante {{Q2}} días. Cada día recorre la misma cantidad de kilómetros, para alcanzar su objetivo. ¿Cuántos km ha recorrido por día?. </t>
  </si>
  <si>
    <t>Q1 = Min = 5; Max = 9; Step = 1
Q2 = Min = 1; Max = 99; Step = 1
Q3 = Min = 2; Max = 10; Step = 1</t>
  </si>
  <si>
    <t>T1 = ({{Q1}}+{{Q2}}/100)*{{Q3}}
A1 = {{Q1}}+{{Q2}}/100</t>
  </si>
  <si>
    <t>{"id":"M6-NyO-40a-A-1","stimulus":"&lt;p&gt;Sofía ha hecho en bicicleta {{T1}} km durante {{Q3}} días. Si ha recorrido la misma distancia cada día, ¿cuántos kilómetros ha hecho al día?&lt;/p&gt;","template":"&lt;p&gt;Cada día ha recorrido {{response}} km.&lt;/p&gt;","hint":"&lt;p&gt;Al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división.&lt;/p&gt;","seed":{"parameters":[{"name":"Q1","min":5,"max":9,"step":1},{"name":"Q2","min":1,"max":99,"step":1},{"name":"Q3","min":2,"max":10,"step":1}],"calculated":[{"name":"T1","function":"Lemonlib.round(({{Q1}}+{{Q2}}/100)*{{Q3}}, 2)","temp":"true"},{"name":"A1","function":"Lemonlib.round({{Q1}}+{{Q2}}/100, 2)"}],"uniques":true},"algorithm":{"name":"calculateOperation","params":{"method":"equivLiteral","keyboard":"INTERMEDIATE"}}}</t>
  </si>
  <si>
    <t>Enrique paga {{T1}} € al año por una plataforma de películas. ¿Cuánto tiene que pagar al mes? Redondea el resultado a las centésimas.</t>
  </si>
  <si>
    <t>Cada mes paga {{A1}} €.</t>
  </si>
  <si>
    <t>Enrique contrata una plataforma de películas, por la que abona {{Q1}} € anualmente. ¿Cuál es el costo mensual de esta plataforma?</t>
  </si>
  <si>
    <t>Q1= Min = 80; Max = 95; Step = 1
Q2= Min = 1; Max = 95; Step = 5</t>
  </si>
  <si>
    <t>T1 = {{Q1}}+{{Q2}}/100
A1 = Lemonlib.round({{T1}}/12, 2)</t>
  </si>
  <si>
    <t>{"id":"M6-NyO-40a-A-2","stimulus":"&lt;p&gt;Enrique paga {{T1}} € al año por una plataforma de películas. ¿Cuánto tiene que pagar al mes? Redondea el resultado a las centésimas.&lt;/p&gt;","template":"&lt;p&gt;Cada mes paga {{response}} €.&lt;/p&gt;","hint":"&lt;p&gt;Al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división.&lt;/p&gt;","seed":{"parameters":[{"name":"Q1","min":80,"max":95,"step":1},{"name":"Q2","min":1,"max":95,"step":5}],"calculated":[{"name":"T1","function":"{{Q1}}+{{Q2}}/100","temp":"true"},{"name":"A1","function":"Lemonlib.round({{T1}}/12, 2)"}],"uniques":true},"algorithm":{"name":"calculateOperation","params":{"method":"equivLiteral","keyboard":"INTERMEDIATE"}}}</t>
  </si>
  <si>
    <t>Armando quiere repartir {{T1}} l de agua en {{Q3}} envases. ¿Cuánta agua tendrá que poner en cada uno?</t>
  </si>
  <si>
    <t>Cada envase debe contener {{A1}} l.</t>
  </si>
  <si>
    <t>Elena ha comprado {{Q1}} centímetros de cinta para armar {{Q2}} moños, para regalos. Piensa utilizar la misma cantidad de cinta para cada uno de estos moños. ¿Cuántos cm usará para armar cada moño?</t>
  </si>
  <si>
    <t>Q1 = Min = 1; Max = 9; Step = 1
Q2 = Min = 1; Max = 99; Step = 1
Q3 = Min = 2; Max = 10; Step = 1</t>
  </si>
  <si>
    <t>{"id":"M6-NyO-40a-A-3","stimulus":"&lt;p&gt;Armando quiere repartir {{T1}} l de agua en {{Q3}} envases. ¿Cuánta agua tendrá que poner en cada uno?&lt;/p&gt;","template":"&lt;p&gt;Cada envase debe contener {{response}} l.&lt;/p&gt;","hint":"&lt;p&gt;Al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división.&lt;/p&gt;","seed":{"parameters":[{"name":"Q1","min":1,"max":9,"step":1},{"name":"Q2","min":1,"max":99,"step":1},{"name":"Q3","min":2,"max":10,"step":1}],"calculated":[{"name":"T1","function":"Lemonlib.round(({{Q1}}+{{Q2}}/100)*{{Q3}}, 2)","temp":"true"},{"name":"A1","function":"Lemonlib.round({{Q1}}+{{Q2}}/100, 2)"}],"uniques":true},"algorithm":{"name":"calculateOperation","params":{"method":"equivLiteral","keyboard":"INTERMEDIATE"}}}</t>
  </si>
  <si>
    <t>M6-NyO-71a</t>
  </si>
  <si>
    <t>Divide números decimales positivos (hasta 2 decimales) entre números enteros (entre 1 y 2 cifras)</t>
  </si>
  <si>
    <t>&lt;p&gt;Selecciona el resultado de la siguiente división.&lt;/p&gt;&lt;p style=\"text-align: center\"&gt;{{T1}} : {{Q1}}&lt;/p&gt;
{{Q2}}*
{{Q3}}
{{Q4}}</t>
  </si>
  <si>
    <t>Q1 = "min": 11, "max": 99, "step": 2
Q2 = "min": 111, "max": 999, "step": 1
Q3 = "min": 111, "max": 999, "step": 1
Q4 = "min": 111, "max": 999, "step": 1</t>
  </si>
  <si>
    <t>T1 = {{Q1}}*{{Q2}}/100
A1 = {{Q2}}/100
A2 = {{Q3}}/100
A3 = {{Q4}}/100</t>
  </si>
  <si>
    <t>&lt;p&gt;Cuando termines de dividir la parte entera, escribe una coma en el cociente y continúa con la división.&lt;/p&gt;</t>
  </si>
  <si>
    <t>&lt;p&gt;Al terminar de dividir la parte entera, se añade una coma en el cociente y se continúa la división.&lt;/p&gt;</t>
  </si>
  <si>
    <t>{
    "id": "M6-NyO-71a-I-1",
    "stimulus": "&lt;p&gt;Selecciona el resultado de esta división:&lt;/p&gt;&lt;p style=\"text-align: center\"&gt;{{T1}} : {{Q1}} = ...&lt;/p&gt;",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99,
                "step": 2
            },
            {
                "name": "Q2",
                "label": null,
                "min": 111,
                "max": 999,
                "step": 1
            },
            {
                "name": "Q3",
                "label": null,
                "min": 111,
                "max": 999,
                "step": 1
            },
            {
                "name": "Q4",
                "label": null,
                "min": 111,
                "max": 999,
                "step": 1
            }
        ],
        "calculated": [
            {
                "name": "T1",
                "label": "{{function}}",
                "function": "{{Q1}}*{{Q2}}/100",
                "temp": "true"
            },
            {
                "name": "A1",
                "label": "{{function}}",
                "function": "{{Q2}}/100"
            },
            {
                "name": "A2",
                "label": "{{function}}",
                "function": "{{Q3}}/100",
                "incorrect": true
            },
            {
                "name": "A3",
                "label": "{{function}}",
                "function": "{{Q4}}/100",
                "incorrect": true
            }
        ],
        "uniques": true
    },
    "algorithm": {
        "name": "trueFalse",
        "template": "Multiple choice – standard",
        "params": {
            "countCorrect": 1,
            "countIncorrect": 2,
            "showCheckIcon": false,
            "columns": 3
        }
    }
}</t>
  </si>
  <si>
    <t>&lt;p&gt;Resuelve esta división.&lt;/p&gt;</t>
  </si>
  <si>
    <t>&lt;p style=\"text-align: center\"&gt;{{T1}} : {{Q1}} = {{response}}&lt;/p&gt;</t>
  </si>
  <si>
    <t>Q1 = "min": 11, "max": 99, "step": 2
Q2 = "min": 111, "max": 999, "step": 
1</t>
  </si>
  <si>
    <t>T1 = {{Q1}}*{{Q2}}/100
A1 = {{Q2}}/100</t>
  </si>
  <si>
    <t>{
    "id": "M6-NyO-71a-E-1",
    "stimulus": "&lt;p&gt;Resuelve esta división.&lt;/p&gt;",
    "template": "&lt;p style=\"text-align: center\"&gt;{{T1}} : {{Q1}} = {{response}}&lt;/p&gt;",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99,
                "step": 2
            },
            {
                "name": "Q2",
                "label": null,
                "min": 111,
                "max": 999,
                "step": 1
            }
        ],
        "calculated": [
            {
                "name": "T1",
                "label": "{{function}}",
                "function": "{{Q1}}*{{Q2}}/100",
                "temp": "true"
            },
            {
                "name": "A1",
                "label": "{{function}}",
                "function": "{{Q2}}/100"
            }
        ],
        "uniques": true
    },
    "algorithm": {
        "name": "calculateOperation",
        "params": {
            "method": "equivLiteral",
            "keyboard": "INTERMEDIATE"
        }
    }
}</t>
  </si>
  <si>
    <t>Julio tiene una cuerda de {{T1}} cm que quiere partir en {{Q1}} trozos iguales. ¿Cuánto tiene que medir cada trozo?</t>
  </si>
  <si>
    <t>Cada uno tiene que medir {{response}} cm.</t>
  </si>
  <si>
    <t>Q1 = Min = 11; Max = 21; Step = 2
Q2 = Min = 1000; Max = 9999; Step = 1</t>
  </si>
  <si>
    <t>{
    "id": "M6-NyO-71a-A-1",
    "stimulus": "&lt;p&gt;Julio tiene una cuerda de {{T1}} cm que quiere partir en {{Q1}} trozos iguales. ¿Cuánto tiene que medir cada trozo?&lt;/p&gt;",
    "template": "&lt;p&gt;Cada uno tiene que medir {{response}} cm.&lt;/p&gt;",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11,
                "max": 21,
                "step": 2
            },
            {
                "name": "Q2",
                "label": null,
                "min": 1000,
                "max": 9999,
                "step": 1
            }
        ],
        "calculated": [
            {
                "name": "T1",
                "label": "{{function}}",
                "function": "{{Q1}}*{{Q2}}/100",
                "temp": "true"
            },
            {
                "name": "A1",
                "label": "{{function}}",
                "function": "{{Q2}}/100"
            }
        ],
        "uniques": true
    },
    "algorithm": {
        "name": "calculateOperation",
        "params": {
            "method": "equivLiteral",
            "keyboard": "INTERMEDIATE"
        }
    }
}</t>
  </si>
  <si>
    <t>Una empresa que repartir {{T1}} l de agua en {{Q1}} botellas. ¿Cuánta agua contendrá cada una?</t>
  </si>
  <si>
    <t>Cada una tendrá {{response}} l de agua.</t>
  </si>
  <si>
    <t>Q1 = list = 2,3,5
Q2 = Min = 50; Max = 99; Step = 1</t>
  </si>
  <si>
    <t>{
    "id": "M6-NyO-71a-A-2",
    "stimulus": "&lt;p&gt;Una empresa que repartir {{T1}} l de agua en {{Q1}} botellas. ¿Cuánta agua contendrá cada una?&lt;/p&gt;",
    "template": "&lt;p&gt;Cada una tendrá {{response}} l de agua.&lt;/p&gt;",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"list": [
                    "2",
                    "3",
                    "5"
                ]
            },
            {
                "name": "Q2",
                "label": null,
                "min": 50,
                "max": 200,
                "step": 1
            }
        ],
        "calculated": [
            {
                "name": "T1",
                "label": "{{function}}",
                "function": "{{Q1}}*{{Q2}}/100",
                "temp": "true"
            },
            {
                "name": "A1",
                "label": "{{function}}",
                "function": "{{Q2}}/100"
            }
        ],
        "uniques": true
    },
    "algorithm": {
        "name": "calculateOperation",
        "params": {
            "method": "equivLiteral",
            "keyboard": "INTERMEDIATE"
        }
    }
}</t>
  </si>
  <si>
    <t>Luisa quiere darle {{T1}} € a sus {{Q1}} nietos. Si lo repartiese a partes iguales, ¿cuánto le corresponderá a cada uno?</t>
  </si>
  <si>
    <t>Cada nieto recibirá {{response}} €.</t>
  </si>
  <si>
    <t>Q1 = Min = 3; Max = 15; Step = 1
Q2 = Min = 101; Max = 199; Step = 2</t>
  </si>
  <si>
    <t>{
    "id": "M6-NyO-71a-A-3",
    "stimulus": "&lt;p&gt;Luisa quiere darle {{T1}} € a sus {{Q1}} nietos. Si lo repartiese a partes iguales, ¿cuánto le corresponderá a cada uno?&lt;/p&gt;",
    "template": "&lt;p&gt;Cada nieto recibirá {{response}} €.&lt;/p&gt;",
    "hint": "&lt;p&gt;Cuando termines de dividir la parte entera, escribe una coma en el cociente y continúa con la división.&lt;/p&gt;",
    "feedback": "&lt;p&gt;Al terminar de dividir la parte entera, se añade una coma en el cociente y se continúa la división.&lt;/p&gt;",
    "seed": {
        "parameters": [
            {
                "name": "Q1",
                "label": null,
                "min": 3,
                "max": 15,
                "step": 1
            },
            {
                "name": "Q2",
                "label": null,
                "min": 101,
                "max": 199,
                "step": 2
            }
        ],
        "calculated": [
            {
                "name": "T1",
                "label": "{{function}}",
                "function": "{{Q1}}*{{Q2}}/100",
                "temp": "true"
            },
            {
                "name": "A1",
                "label": "{{function}}",
                "function": "{{Q2}}/100"
            }
        ],
        "uniques": true
    },
    "algorithm": {
        "name": "calculateOperation",
        "params": {
            "method": "equivLiteral",
            "keyboard": "INTERMEDIATE"
        }
    }
}</t>
  </si>
  <si>
    <t>M6-NyO-41a</t>
  </si>
  <si>
    <t>Calcula el cuadrado y el cubo de decimales positivos</t>
  </si>
  <si>
    <t>Arrastra el resultado de estas potencias.</t>
  </si>
  <si>
    <t>&lt;p&gt;{{T1}}&lt;sup&gt;2&lt;/sup&gt; = {{A1}}&lt;/p&gt;&lt;p&gt;{{T2}}&lt;sup&gt;2&lt;/sup&gt; = {{A2}}&lt;/p&gt;</t>
  </si>
  <si>
    <t>¿Cuál de estos números resulta de elevar al cuadrado a {{Q1}}?
{{A1}} *
{{A2}}
{{A3}}
{{A4}}</t>
  </si>
  <si>
    <t>Q1= Min = 1; Max = 9; Step = 1
Q2= Min = 1; Max = 9; Step = 1
Q3= Min = 1; Max = 9; Step = 1
Q4= Min = 1; Max = 9; Step = 1</t>
  </si>
  <si>
    <t>T1 = {{Q1}}+{{Q2}}/10
T2 = {{Q3}}+{{Q4}}/10
T3 = {{Q1}}+{{Q4}}/10
T4 = {{Q3}}+{{Q2}}/10
A1 = {{T1}}*{{T1}}
A2 = {{T2}}*{{T2}}
A3 = {{T3}}*{{T3}}
A4 = {{T4}}*{{T4}}</t>
  </si>
  <si>
    <t>Para calcular el cuadrado de un número hay que multiplicarlo por sí mismo.</t>
  </si>
  <si>
    <t>&lt;p&gt;Para calcular el cuadrado de un número hay que multiplicarlo por sí mismo.&lt;/p&gt;
A1 = {{T1}}&lt;sup&gt;2&lt;/sup&gt; = {{T1}} × {{T1}} = {{A1}}
A2 = {{T2}}&lt;sup&gt;2&lt;/sup&gt; = {{T2}} × {{T2}} = {{A2}}</t>
  </si>
  <si>
    <t>{"id":"M6-NyO-41a-I-1","stimulus":"&lt;p&gt;Arrastra el resultado de estas potencias.&lt;/p&gt;","template":"&lt;p style=\"text-align:center;\"&gt;{{T1}}&lt;sup&gt;2&lt;/sup&gt; = {{response}}&lt;/p&gt;&lt;p style=\"text-align:center;\"&gt;{{T2}}&lt;sup&gt;2&lt;/sup&gt; = {{response}}&lt;/p&gt;","hint":"&lt;p&gt;Para calcular el cuadrado de un número hay que multiplicarlo por sí mismo.&lt;/p&gt;","feedback":"&lt;p&gt;Para calcular el cuadrado de un número hay que multiplicarlo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t>
  </si>
  <si>
    <t>&lt;p&gt;{{T1}}&lt;sup&gt;3&lt;/sup&gt; = {{A1}}&lt;/p&gt;&lt;p&gt;{{T2}}&lt;sup&gt;3&lt;/sup&gt; = {{A2}}&lt;/p&gt;</t>
  </si>
  <si>
    <t>¿Cuál de estos números resulta de elevar al cubo a {{Q1}}?
{{A1}} *
{{A2}}
{{A3}}
{{A4}}</t>
  </si>
  <si>
    <t>T1 = {{Q1}}+{{Q2}}/10
T2 = {{Q3}}+{{Q4}}/10
T3 = {{Q1}}+{{Q4}}/10
T4 = {{Q3}}+{{Q2}}/10
A1 = {{T1}}*{{T1}}*{{T1}}
A2 = {{T2}}*{{T2}}*{{T2}}
A3 = {{T3}}*{{T3}}*{{T3}}
A4 = {{T4}}*{{T4}}*{{T4}}</t>
  </si>
  <si>
    <t>Para calcular el cubo de un número hay que multiplicarlo 2 veces por sí mismo.</t>
  </si>
  <si>
    <t xml:space="preserve">&lt;p&gt;Para calcular el cubo de un número hay que multiplicarlo 2 veces por sí mismo.&lt;/p&gt;
A1 = {{T1}}&lt;sup&gt;2&lt;/sup&gt; = {{T1}} × {{T1}} × {{T1}} = {{A1}}
A2 = {{T2}}&lt;sup&gt;2&lt;/sup&gt; = {{T2}} × {{T2}} × {{T2}} = {{A2}}
</t>
  </si>
  <si>
    <t>{"id":"M6-NyO-41a-I-2","stimulus":"&lt;p&gt;Arrastra el resultado de estas potencias.&lt;/p&gt;","template":"&lt;p style=\"text-align:center;\"&gt;{{T1}}&lt;sup&gt;3&lt;/sup&gt; = {{response}}&lt;/p&gt;&lt;p style=\"text-align:center;\"&gt;{{T2}}&lt;sup&gt;3&lt;/sup&gt; = {{response}}&lt;/p&gt;","hint":"&lt;p&gt;Para calcular el cubo de un número hay que multiplicarlo 2 veces por sí mismo.&lt;/p&gt;","feedback":"&lt;p&gt;Para calcular el cubo de un número hay que multiplicarlo 2 veces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T1}},3)","feedback":"{{T1}}&lt;sup&gt;3&lt;/sup&gt; = {{T1}} × {{T1}} × {{T1}} = {{function}}"},{"name":"A2","label":"{{function}}","function":"Lemonlib.round({{T2}}*{{T2}}*{{T2}},3)","feedback":"{{T2}}&lt;sup&gt;3&lt;/sup&gt; = {{T2}} × {{T2}} × {{T2}} = {{function}}"},{"name":"A3","label":"{{function}}","function":"Lemonlib.round({{T3}}*{{T3}}*{{T3}},3)","incorrect":true},{"name":"A4","label":"{{function}}","function":"Lemonlib.round({{T4}}*{{T4}}*{{T4}},3)","incorrect":true}],"uniques":true},"algorithm":{"name":"calculateOperation","template":"Cloze with drag &amp; drop","params":{"keyboard":"INTERMEDIATE"}}}</t>
  </si>
  <si>
    <t>¿Cuál es el resultado de esta potencia?</t>
  </si>
  <si>
    <t>{{T1}}&lt;sup&gt;2&lt;/sup&gt; = {{A1}}</t>
  </si>
  <si>
    <t xml:space="preserve">¿Cuál es el resultado de elevar {{Q1}} al cuadrado?
El resultado es {{A1}}. </t>
  </si>
  <si>
    <t>Q1= Min = 1; Max = 9; Step = 1
Q2= Min = 1; Max = 9; Step = 1</t>
  </si>
  <si>
    <t>T1 = {{Q1}}+{{Q2}}/10
A1 = {{T1}}*{{T1}}</t>
  </si>
  <si>
    <t>&lt;p&gt;Para calcular el cuadrado de un número hay que multiplicarlo por sí mismo.&lt;/p&gt;&lt;p&gt;{{T1}}&lt;sup&gt;2&lt;/sup&gt; = {{T1}} × {{T1}} = {{A1}}&lt;/p&gt;</t>
  </si>
  <si>
    <t>{"id":"M6-NyO-41a-E-1","stimulus":"&lt;p&gt;¿Cuál es el resultado de esta potencia?&lt;/p&gt;","template":"&lt;p style=\"text-align:center;\"&gt;{{T1}}&lt;sup&gt;2&lt;/sup&gt; = {{response}}&lt;/p&gt;","hint":"&lt;p&gt;Para calcular el cuadrado de un número hay que multiplicarlo por sí mismo.&lt;/p&gt;","feedback":"&lt;p&gt;Para calcular el cuadrado de un número hay que multiplicarlo por sí mismo.&lt;/p&gt;&lt;p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t>
  </si>
  <si>
    <t>{{T1}}&lt;sup&gt;3&lt;/sup&gt; = {{A1}}</t>
  </si>
  <si>
    <t xml:space="preserve">¿Cuál es el resultado de elevar {{Q1}} al cubo?
El resultado es {{A1}}. </t>
  </si>
  <si>
    <t>T1 = {{Q1}}+{{Q2}}/10
A1 = {{T1}}*{{T1}}*{{T1}}</t>
  </si>
  <si>
    <t>&lt;p&gt;Para calcular el cubo de un número hay que multiplicarlo 2 veces por sí mismo.&lt;/p&gt;&lt;p&gt;{{T1}}&lt;sup&gt;3&lt;/sup&gt; = {{T1}} × {{T1}} × {{T1}} = {{A1}}&lt;/p&gt;</t>
  </si>
  <si>
    <t>{"id":"M6-NyO-41a-E-2","stimulus":"&lt;p&gt;¿Cuál es el resultado de esta potencia?&lt;/p&gt;","template":"&lt;p style=\"text-align:center;\"&gt;{{T1}}&lt;sup&gt;3&lt;/sup&gt; = {{response}}&lt;/p&gt;","hint":"&lt;p&gt;Para calcular el cubo de un número hay que multiplicarlo 2 veces por sí mismo.&lt;/p&gt;","feedback":"&lt;p&gt;Para calcular el cubo de un número hay que multiplicarlo 2 veces por sí mismo.&lt;/p&gt;&lt;p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t>
  </si>
  <si>
    <t>Isabel ha cosido un mantel cuadrado cuyos lados miden {{T1}} m. ¿Cuánto mide la superficie del mantel?</t>
  </si>
  <si>
    <t>La superficie del mantel es de {{A1}} m&lt;sup&gt;2&lt;/sup&gt;.</t>
  </si>
  <si>
    <t xml:space="preserve">Isabela coloca en su habitación una mesita de luz cuadrada, cuyos lados miden {{Q1}} m. ¿Cuál es el espacio que ocupa la mesita de luz?
La mesita de luz ocupa {{A1}} m&lt;sup&gt;2&lt;/sup&gt;.
</t>
  </si>
  <si>
    <t>Q1= Min = 5; Max = 10; Step = 1
Q2= Min = 1; Max = 9; Step = 1</t>
  </si>
  <si>
    <t>T1 = {{Q1}}/10+{{Q2}}/100
A1 = {{T1}}*{{T1}}</t>
  </si>
  <si>
    <t>{"id":"M6-NyO-41a-A-1","stimulus":"&lt;p&gt;Isabel ha cosido un mantel cuadrado cuyos lados miden {{T1}} m. ¿Cuánto mide la superficie del mantel?&lt;/p&gt;","template":"&lt;p&gt;La superficie del mantel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t>
  </si>
  <si>
    <t>Unos obreros tienen que poner baldosas en el suelo de una habitación cuadrada. Si los lados de la habitación miden {{T1}} m cada uno, ¿cuál es su superficie?</t>
  </si>
  <si>
    <t>La superficie de la habitación es de {{A1}} m&lt;sup&gt;2&lt;/sup&gt;.</t>
  </si>
  <si>
    <t>Para un evento se prepararon {{Q1}} bandejas con empanadas. Para cada bandeja, se usan {{Q1}} kilos de carne. ¿Cuántos kilos de carne son necesarios para preparar todas las bandejas?
Se necesitan {{A1}} kilos de carne.</t>
  </si>
  <si>
    <t>Q1= Min = 3; Max = 10; Step = 1
Q2= Min = 1; Max = 9; Step = 1</t>
  </si>
  <si>
    <t>{"id":"M6-NyO-41a-A-2","stimulus":"&lt;p&gt;Unos obreros tienen que poner baldosas en el suelo de una habitación cuadrada. Si los lados de la habitación miden {{T1}} m cada uno, ¿cuál es su superficie?&lt;/p&gt;","template":"&lt;p&gt;La superficie de la habitación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{{A1}}&lt;/p&gt;","seed":{"parameters":[{"name":"Q1","min":3,"max":10,"step":1},{"name":"Q2","min":1,"max":9,"step":1}],"calculated":[{"name":"T1","function":"{{Q1}}+{{Q2}}/10","temp":"true"},{"name":"A1","function":"Lemonlib.round({{T1}}*{{T1}}, 2)"}],"uniques":true},"algorithm":{"name":"calculateOperation","params":{"method":"equivLiteral","keyboard":"INTERMEDIATE"}}}</t>
  </si>
  <si>
    <t>Soledad tiene {{T1}} € ahorrados y Mariana ha reunido esa misma cantidad elevada al cubo. ¿Cuánto dinero ha ahorrado Mariana?</t>
  </si>
  <si>
    <t>Los ahorros de Mariana son de {{A1}} €.</t>
  </si>
  <si>
    <t xml:space="preserve">Soledad tiene {{Q1}} € en sus ahorros. Mariana tiene una cantidad igual al cubo, de esa cantidad. ¿Cuánto dinero tiene Mariana?
Mariana tiene {{A1}} €.
</t>
  </si>
  <si>
    <t>Q1= Min = 5; Max = 20; Step = 1
Q2= Min = 1; Max = 9; Step = 1</t>
  </si>
  <si>
    <t>{"id":"M6-NyO-41a-A-3","stimulus":"&lt;p&gt;Soledad tiene {{T1}} € ahorrados y Mariana ha reunido esa misma cantidad elevada al cubo. ¿Cuánto dinero ha ahorrado Mariana?&lt;/p&gt;","template":"&lt;p&gt;Los ahorros de Mariana son de {{response}} €.&lt;/p&gt;","hint":"&lt;p&gt;Para calcular el cubo de un número hay que multiplicarlo 2 veces por sí mismo.&lt;/p&gt;","feedback":"&lt;p&gt;Para calcular el cubo de un número hay que multiplicarlo 2 veces por sí mismo.&lt;/p&gt;&lt;p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t>
  </si>
  <si>
    <t>M6-NyO-42a</t>
  </si>
  <si>
    <t>Calcula tantos por ciento en situaciones reales</t>
  </si>
  <si>
    <t>&lt;p&gt;Determina si los siguientes porcentajes están bien calculados indicando si son verdaderos o falsos.&lt;/p&gt;</t>
  </si>
  <si>
    <t>Determina si los siguientes porcentajes están bien calculados indicando si son verdaderos o falsos.
15 % de 200 = 30
[Verdadero*/Falso]
24 % de 48 = 11,52
[Verdadero*/Falso]
10 % de 200 = 25
[Verdadero/Falso*]
50 % de 48 = 25
[Verdadero/Falso*]</t>
  </si>
  <si>
    <t>True or False
*: countCorrect= 1
*: countIncorrect= 2
*:options= Verdadero, Falso</t>
  </si>
  <si>
    <t>Q1= Min = 20; Max = 90; Step = 1
Q2= Min = 100; Max = 400; Step = 1
Q3= Min = 20; Max = 90; Step = 1
Q4= Min = 100; Max = 400; Step = 1
Q5= Min = 20; Max = 90; Step = 1
Q6= Min = 100; Max = 400; Step = 1
Q7= Min = 20; Max = 90; Step = 1
Q8= Min = 100; Max = 400; Step = 1
Q9= Min = 5; Max = 15; Step = 1
Q10= Min = 5; Max = 15; Step = 1</t>
  </si>
  <si>
    <t>A1 = {{Q1}} % de {{Q2}} = {{function}}#{{Q1}}*{{Q2}}/100 | &lt;p&gt;{{function}} es el resultado de este porcentaje porque:&lt;/p&gt;&lt;p&gt;{{Q1}} % de {{Q2}} = {{Q1}} × &lt;span class=\"fr-math-v2 fr-draggable\" contenteditable=\"false\" data-original-math=\"\\(\\frac{{{Q2}}}{{{100}}}\\)\" draggable=\"true\"&gt;\\(\\frac{{{Q2}}}{{{100}}}\\)&lt;\/span&gt; = &lt;span class=\"fr-math-v2 fr-draggable\" contenteditable=\"false\" data-original-math=\"\\(\\frac{{{Q1}}\\ \\times\\ {{Q2}}}{100}\\)\" draggable=\"true\"&gt;\\(\\frac{{{Q1}}\\ \\times\\ {{Q2}}}{100}\\)&lt;\/span&gt; = {{function}}&lt;/p&gt;*
A2 = {{Q3}} % de {{Q4}} = {{function}}#{{Q3}}*{{Q4}}/100 | &lt;p&gt;{{function}} es el resultado de este porcentaje porque:&lt;/p&gt;&lt;p&gt;{{Q3}} % de {{Q4}} = {{Q3}} × &lt;span class=\"fr-math-v2 fr-draggable\" contenteditable=\"false\" data-original-math=\"\\(\\frac{{{Q4}}}{{{100}}}\\)\" draggable=\"true\"&gt;\\(\\frac{{{Q4}}}{{{100}}}\\)&lt;\/span&gt; = &lt;span class=\"fr-math-v2 fr-draggable\" contenteditable=\"false\" data-original-math=\"\\(\\frac{{{Q3}}\\ \\times\\ {{Q4}}}{100}\\)\" draggable=\"true\"&gt;\\(\\frac{{{Q3}}\\ \\times\\ {{Q4}}}{100}\\)&lt;\/span&gt; = {{function}}&lt;/p&gt;*
A3 = {{Q5}} % de {{Q6}} = {{function}}#{{Q5}}*{{Q6}}/100 + {{Q9}}| &lt;p&gt;{{function}} no es el resultado de este porcentaje porque:&lt;/p&gt;&lt;p&gt;{{Q5}} % de {{Q6}} = {{Q5}} × &lt;span class=\"fr-math-v2 fr-draggable\" contenteditable=\"false\" data-original-math=\"\\(\\frac{{{Q6}}}{{{100}}}\\)\" draggable=\"true\"&gt;\\(\\frac{{{Q6}}}{{{100}}}\\)&lt;\/span&gt; = &lt;span class=\"fr-math-v2 fr-draggable\" contenteditable=\"false\" data-original-math=\"\\(\\frac{{{Q5}}\\ \\times\\ {{Q6}}}{100}\\)\" draggable=\"true\"&gt;\\(\\frac{{{Q5}}\\ \\times\\ {{Q6}}}{100}\\)&lt;\/span&gt; = {{T1}}&lt;/p&gt;
A4 = {{Q7}} % de {{Q8}} = {{function}}#{{Q7}}*{{Q8}}/100 - {{Q10}}| &lt;p&gt;{{function}} no es el resultado de este porcentaje porque:&lt;/p&gt;&lt;p&gt;{{Q7}} % de {{Q8}} = {{Q7}} × &lt;span class=\"fr-math-v2 fr-draggable\" contenteditable=\"false\" data-original-math=\"\\(\\frac{{{Q8}}}{{{100}}}\\)\" draggable=\"true\"&gt;\\(\\frac{{{Q8}}}{{{100}}}\\)&lt;\/span&gt; = &lt;span class=\"fr-math-v2 fr-draggable\" contenteditable=\"false\" data-original-math=\"\\(\\frac{{{Q7}}\\ \\times\\ {{Q8}}}{100}\\)\" draggable=\"true\"&gt;\\(\\frac{{{Q7}}\\ \\times\\ {{Q8}}}{100}\\)&lt;\/span&gt; = {{T2}}&lt;/p&gt;</t>
  </si>
  <si>
    <t>&lt;p&gt;Multiplica el porcentaje por la cantidad y divide ese resultado entre 100.&lt;/p&gt;</t>
  </si>
  <si>
    <t>&lt;p&gt;Para saber si el cálculo de un porcentaje es correcto, multiplícalo por la cantidad y divide el resultado entre 100.&lt;/p&gt;</t>
  </si>
  <si>
    <t>{"id":"M6-NyO-42a-I-1","stimulus":"&lt;p&gt;Determina si los siguientes porcentajes están bien calculados indicando si son verdaderos o falsos.&lt;/p&gt;","hint":"&lt;p&gt;Multiplica el porcentaje por la cantidad y divide ese resultado entre 100.&lt;/p&gt;","feedback":"&lt;p&gt;Para saber si el cálculo de un porcentaje es correcto, multiplícalo por la cantidad y divide el resultado entre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es el resultado de este porcentaje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es el resultado de este porcentaje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no es el resultado de este porcentaje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no es el resultado de este porcentaje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inline","params":{"countCorrect":1,"countIncorrect":2,"showCheckIcon":false,"options":["Verdadero","Falso"]}}}</t>
  </si>
  <si>
    <t>&lt;p&gt;Ordena las siguientes operaciones de menor a mayor basándote en el resultado.&lt;/p&gt;</t>
  </si>
  <si>
    <t>Ordena las siguientes operaciones de menor a mayor basándote en el resultado.
[5 % de 200 = ...]
[8 % de 100 = ...]
[12 % de 450 = ...]</t>
  </si>
  <si>
    <t>Order list
*: order= asc</t>
  </si>
  <si>
    <t>Q1= Min = 1; Max = 99; Step = 1
Q2= Min = 100; Max = 500; Step = 10
Q3= Min = 1; Max = 99; Step = 1
Q4= Min = 100; Max = 500; Step = 10
Q5= Min = 1; Max = 99; Step = 1
Q6= Min = 100; Max = 500; Step = 10</t>
  </si>
  <si>
    <t>A1 = El {{Q1}} % de {{Q2}}#{{Q1}}*{{Q2}}/100
A2 = El {{Q3}} % de {{Q4}}#{{Q3}}*{{Q4}}/100
A3 = El {{Q5}} % de {{Q6}}#{{Q5}}*{{Q6}}/100
T1={{Q1}}*{{Q2}}/100
T2={{Q3}}*{{Q4}}/100
T3={{Q5}}*{{Q6}}/100</t>
  </si>
  <si>
    <t>&lt;p&gt;Para ordenar estas operaciones de menor a mayor, averigua el resultado de los porcentajes multiplicando la cantidad por el porcentaje y dividiendo entre 100. Una vez obtenidos {{T1}}, {{T2}} y {{T3}}, compáralos y ordénalos.&lt;/p&gt;</t>
  </si>
  <si>
    <t>{"id":"M6-NyO-42a-E-1","stimulus":"&lt;p&gt;Arrastra las siguientes operaciones para ordenarlas de menor a mayor basándote en el resultado. Hazlo de arriba a abajo.&lt;/p&gt;","hint":"&lt;p&gt;Multiplica el porcentaje por la cantidad y divide ese resultado entre 100.&lt;/p&gt;","feedback":"&lt;p&gt;Para ordenar estas operaciones de menor a mayor, averigua el resultado de los porcentajes multiplicando la cantidad por el porcentaje y dividiendo entre 100.&lt;/p&gt;","seed":{"parameters":[{"name":"Q1","label":null,"min":1,"max":99,"step":1},{"name":"Q2","label":null,"min":100,"max":500,"step":10},{"name":"Q3","label":null,"min":1,"max":99,"step":1},{"name":"Q4","label":null,"min":100,"max":500,"step":10},{"name":"Q5","label":null,"min":1,"max":99,"step":1},{"name":"Q6","label":null,"min":100,"max":500,"step":10}],"calculated":[{"name":"A1","label":"El {{Q1}} % de {{Q2}}","function":"{{Q1}}*{{Q2}}/100"},{"name":"A2","label":"El {{Q3}} % de {{Q4}}","function":"{{Q3}}*{{Q4}}/100"},{"name":"A3","label":"El {{Q5}} % de {{Q6}}","function":"{{Q5}}*{{Q6}}/100"}],"uniques":true},"algorithm":{"name":"orderNumbers","params":{"order":"asc"}}}</t>
  </si>
  <si>
    <t>En un grupo de {{Q1}} jóvenes, un {{Q2}} % dice que les gustaría aprender música y un {{Q3}} %, que les gustaría aprender dibujo. ¿De cuántas personas se trata en cada caso?</t>
  </si>
  <si>
    <t>&lt;p&gt;{{A1}} personas quieren aprender música.&lt;/p&gt;&lt;p&gt;{{A2}} personas quieren aprender dibujo.&lt;/p&gt;</t>
  </si>
  <si>
    <t>En un grupo de 280 jóvenes, un 65 % dice que les gustaría aprender música y un 30 %, que les gustaría aprender dibujo. ¿De cuántas personas se trata en cada caso?
... personas quieren aprender música.
... personas quieren aprender dibujo.</t>
  </si>
  <si>
    <t>Q1= Min = 100; Max = 500; Step = 25
Q2= Min = 4; Max = 96; Step = 4
Q3= Min = 4; Max = 96; Step = 4</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</si>
  <si>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t>
  </si>
  <si>
    <t>Multiplica el porcentaje por la cantidad y divide ese resultado entre 100.</t>
  </si>
  <si>
    <t>Para calcular el número de jóvenes, multiplica {{Q1}} por el porcentaje y divide entre 100.</t>
  </si>
  <si>
    <t>{"id":"M6-NyO-42a-A-1","stimulus":"&lt;p&gt;En un grupo de {{Q1}} jóvenes, un {{Q2}} % dice que les gustaría aprender música y un {{Q3}} %, que les gustaría aprender dibujo. ¿De cuántas personas se trata en cada caso?&lt;/p&gt;","template":"&lt;p&gt;{{response}} personas quieren aprender música.&lt;/p&gt;&lt;p&gt;{{response}} personas quieren aprender dibujo.&lt;/p&gt;","hint":"&lt;p&gt;Multiplica el porcentaje por la cantidad y divide ese resultado entre 100.&lt;/p&gt;","feedback":"&lt;p&gt;Para calcular el número de jóvenes,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dibujo."}],"uniques":true},"algorithm":{"name":"calculateOperation","params":{"method":"equivSymbolic","keyboard":"NUMERICAL"}}}</t>
  </si>
  <si>
    <t>Los {{Q1}} alumnos de 2.º de bachillerato van a Londres en el viaje de fin de curso. Un {{Q2}} % de los alumnos dice que quiere montarse en el London Eye y un {{Q3}} % quiere visitar la National Gallery. ¿De cuántos alumnos se trata en cada caso?</t>
  </si>
  <si>
    <t>&lt;p&gt;{{A1}} alumnos quieren ir al London Eye.&lt;/p&gt;&lt;p&gt;{{A2}} alumnos quieren ir a la National Gallery.&lt;/p&gt;</t>
  </si>
  <si>
    <t>Los 325 alumnos de 2º de bachillerato van a Londres en el viaje de fin de curso. Un 32 % de los alumnos dice que quiere montarse en el London Eye y un 44 % quiere visitar la National Gallery. ¿De cuántos alumnos se trata en cada caso?
... alumnos quieren ir al London Eye.
... alumnos quieren ir a la National Gallery.</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</si>
  <si>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t>
  </si>
  <si>
    <t>Para calcular el número de alumnos, multiplica {{Q1}} por el porcentaje y divide entre 100.</t>
  </si>
  <si>
    <t>{"id":"M6-NyO-42a-A-2","stimulus":"&lt;p&gt;Los {{Q1}} alumnos de 2.º de bachillerato van a Londres en el viaje de fin de curso. Un {{Q2}} % de los alumnos dice que quiere montarse en el London Eye y un {{Q3}} % quiere visitar la National Gallery. ¿De cuántos alumnos se trata en cada caso?&lt;/p&gt;","template":"&lt;p&gt;{{response}} alumnos quieren ir al London Eye.&lt;/p&gt;&lt;p&gt;{{response}} alumnos quieren ir a la National Gallery.&lt;/p&gt;","hint":"&lt;p&gt;Multiplica el porcentaje por la cantidad y divide ese resultado entre 100.&lt;/p&gt;","feedback":"&lt;p&gt;Para calcular el número de alumnos,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Gallery."}],"uniques":true},"algorithm":{"name":"calculateOperation","params":{"method":"equivSymbolic","keyboard":"NUMERICAL"}}}</t>
  </si>
  <si>
    <r>
      <rPr>
        <rFont val="Calibri"/>
        <color theme="1"/>
        <sz val="12.0"/>
      </rPr>
      <t xml:space="preserve">Valeria ya tiene {{Q1}} figuras de acción en su colección. De entre ellos, un {{Q2}} % son figuras de acción femeninas y un {{Q3}} % </t>
    </r>
    <r>
      <rPr>
        <rFont val="Calibri"/>
        <color theme="1"/>
        <sz val="12.0"/>
      </rPr>
      <t>tienen baterías incluidas</t>
    </r>
    <r>
      <rPr>
        <rFont val="Calibri"/>
        <color theme="1"/>
        <sz val="12.0"/>
      </rPr>
      <t>. ¿Cuántas figuras de acción tiene Valeria de cada tipo?</t>
    </r>
  </si>
  <si>
    <t>&lt;p&gt;{{A1}} son figuras de accion femeninas.&lt;/p&gt;&lt;p&gt;{{A2}} tienen baterias incluidas.&lt;/p&gt;</t>
  </si>
  <si>
    <t xml:space="preserve">Valeria ya tiene 125 Funko Pops en su colección. De entre ellos, un 16 % pertenecen a Disney y un 20 % son héroes. ¿Cuántos Funko Pops tiene Valeria de cada tipo?
... son de Disney.
... son de héroes. </t>
  </si>
  <si>
    <t>A1 = {{Q1}}*{{Q2}}/100 | {{Q2}}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
A2 = {{Q1}}*{{Q3}}/100 | {{Q3}} % de {{Q1}} = {{Q1}} × &lt;span class=\"fr-math-v2 fr-draggable\" contenteditable=\"false\" data-original-math=\"\\(\\frac{{{Q3}}}{{{100}}}\\)\" draggable=\"true\"&gt;\\(\\frac{{{Q3}}}{{{100}}}\\)&lt;\/span&gt; = &lt;span class=\"fr-math-v2 fr-draggable\" contenteditable=\"false\" data-original-math=\"\\(\\frac{{{Q1}}\\ \\times\\ {{Q3}}}{100}\\)\" draggable=\"true\"&gt;\\(\\frac{{{Q1}}\\ \\times\\ {{Q3}}}{100}\\)&lt;\/span&gt; = {{function}} figuras de acción.</t>
  </si>
  <si>
    <t>Para calcular el número de figuras de accion de cada tipo, multiplica {{Q1}} por el porcentaje y divide entre 100.</t>
  </si>
  <si>
    <t>{"id":"M6-NyO-42a-A-3","stimulus":"&lt;p&gt;Valeria ya tiene {{Q1}} figuras de acción en su colección. De entre ellos, un {{Q2}} % son figuras de acción femeninas y un {{Q3}} % tienen baterías incluidas. ¿Cuántas figuras de acción tiene Valeria de cada tipo?&lt;/p&gt;","template":"&lt;p&gt;{{response}} son figuras de accion femeninas.&lt;/p&gt;&lt;p&gt;{{response}} tienen baterias incluidas.&lt;/p&gt;","hint":"&lt;p&gt;Multiplica el porcentaje por la cantidad y divide ese resultado entre 100.&lt;/p&gt;","feedback":"&lt;p&gt;Para calcular el número de figuras de accion de cada tipo,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tienen baterías incluídas."}],"uniques":true},"algorithm":{"name":"calculateOperation","params":{"method":"equivSymbolic","keyboard":"NUMERICAL"}}}</t>
  </si>
  <si>
    <t>M6-NyO-42b</t>
  </si>
  <si>
    <t>Calcula porcentajes en situaciones cotidianas a partir de fracciones equivalentes</t>
  </si>
  <si>
    <t>&lt;p&gt;Completa la siguiente tabla con los porcentajes y las fracciones que faltan.&lt;/p&gt;</t>
  </si>
  <si>
    <t>$$TBL=5x2
0,0=Porcentaje,#F7B26B,#FFFFFF,bold
0,1=Fracción,#F7B26B,#FFFFFF,bold
1,0={{Q1}} %
1,1={{A1}}
2,0={{A2}} %
2,1=&lt;span class="fr-math-v2 fr-draggable" contenteditable="false" data-original-math="\(\frac{{{Q2}}}{100}\)" draggable="true"&gt;\(\frac{{{Q2}}}{100}\)&lt;/span&gt;
3,0={{Q3}} %
3,1={{A3}}
4,0={{A4}} %
4,1=&lt;span class="fr-math-v2 fr-draggable" contenteditable="false" data-original-math="\(\frac{{{Q4}}}{100}\)" draggable="true"&gt;\(\frac{{{Q4}}}{100}\)&lt;/span&gt;</t>
  </si>
  <si>
    <t>Completa la siguiente tabla con los porcentajes y las fracciones que faltan.
Porcentaje | Fracción
[1 %] | 1/100
12 %   | [12/100]
[15 %] | 15/100
29 %   | [29/100]</t>
  </si>
  <si>
    <r>
      <rPr>
        <rFont val="Calibri"/>
        <sz val="12.0"/>
        <u/>
      </rPr>
      <t xml:space="preserve">Tabla: </t>
    </r>
    <r>
      <rPr>
        <rFont val="Calibri"/>
        <sz val="12.0"/>
        <u/>
      </rPr>
      <t>https://drive.google.com/file/d/19C-ADB6u2bUzZ5ImxDFvBOUIKrYiwIc6/view?usp=sharing</t>
    </r>
  </si>
  <si>
    <t>Q1-Q4= Min = 1; Max = 99; Step = 1</t>
  </si>
  <si>
    <t>A1 = $$FRAC[{{Q1}};100] | El porcentaje de &lt;span class="fr-math-v2 fr-draggable" contenteditable="false" data-original-math="\(\frac{{{Q1}}}{100}\)" draggable="true"&gt;\(\frac{{{Q1}}}{100}\)&lt;/span&gt; es {{Q1}} %.
A2={{Q2}} | {{Q2}} % se escribe en forma de fracción como &lt;span class="fr-math-v2 fr-draggable" contenteditable="false" data-original-math="\(\frac{{{Q2}}}{100}\)" draggable="true"&gt;\(\frac{{{Q2}}}{100}\)&lt;/span&gt;.
A3 = $$FRAC[{{Q3}};100] | El porcentaje de &lt;span class="fr-math-v2 fr-draggable" contenteditable="false" data-original-math="\(\frac{{{Q3}}}{100}\)" draggable="true"&gt;\(\frac{{{Q3}}}{100}\)&lt;/span&gt; es {{Q3}} %.
A4={{Q4}} | {{Q4}} % se escribe en forma de fracción como &lt;span class="fr-math-v2 fr-draggable" contenteditable="false" data-original-math="\(\frac{{{Q4}}}{100}\)" draggable="true"&gt;\(\frac{{{Q4}}}{100}\)&lt;/span&gt;.</t>
  </si>
  <si>
    <t>&lt;p&gt;Busca las fracciones equivalentes con denominador 100.&lt;/p&gt;</t>
  </si>
  <si>
    <t>&lt;p&gt;Para convertir una fracción en un porcentaje, hay que buscar una fracción equivalente cuyo denominador sea 100.&lt;/p&gt;</t>
  </si>
  <si>
    <t>{"id":"M6-NyO-42b-I-1","stimulus":"&lt;p&gt;Completa la siguiente tabla con los porcentajes y las fracciones que faltan.&lt;/p&gt;","template":"&lt;table style=\"width: 100%;\"&gt;&lt;tbody&gt;&lt;tr&gt;&lt;td style=\"width: 50.0%; text-align: center; background-color: #FEA487; color: #FFFFFF;\"&gt;&lt;b&gt;Porcentaje&lt;/b&gt;&lt;/td&gt;&lt;td style=\"width: 50.0%; text-align: center; background-color: #FEA487; color: #FFFFFF;\"&gt;&lt;b&gt;Fracción&lt;/b&gt;&lt;/td&gt;&lt;/tr&gt;&lt;tr&gt;&lt;td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draggable=\"true\"&gt;\\(\\frac{{{Q4}}}{100}\\)&lt;/span&gt;&lt;/td&gt;&lt;/tr&gt;&lt;/tbody&gt;&lt;/table&gt;","hint":"&lt;p&gt;Busca las fracciones equivalentes con denominador 100.&lt;/p&gt;","feedback":"&lt;p&gt;Para convertir una fracción en un porcentaje, hay que buscar una fracción equivalente cuyo denominador sea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t>
  </si>
  <si>
    <t>&lt;p&gt;Calcula el porcentaje que equivale a
$$FRAC[{{Q1}};{{Q2}}].&lt;/p&gt;</t>
  </si>
  <si>
    <t>&lt;p&gt;{{A1}} %&lt;/p&gt;</t>
  </si>
  <si>
    <t>Completa las siguientes igualdades. Escribe la fracción en su forma reducida.
.../... = 15 %
5/4 = ... %</t>
  </si>
  <si>
    <t>Q1= Min = 1; Max = 9; Step = 1
Q2= List=10, 20, 25, 50</t>
  </si>
  <si>
    <t>A1 = {{Q1}}*100/{{Q2}}</t>
  </si>
  <si>
    <t>&lt;p&gt;Busca una fracción equivalente con denominador 100.&lt;/p&gt;</t>
  </si>
  <si>
    <t>&lt;p&gt;Para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t>
  </si>
  <si>
    <t>{"id":"M6-NyO-42b-E-1","stimulus":"&lt;p&gt;Calcula el porcentaje que equivale a &lt;span class=\"fr-math-v2 fr-draggable\" contenteditable=\"false\" data-original-math=\"\\(\\frac{{{Q1}}}{{{Q2}}}\\)\" draggable=\"true\"&gt;\\(\\frac{{{Q1}}}{{{Q2}}}\\)&lt;/span&gt;.&lt;/p&gt;","template":"&lt;p style=\"text-align:center;\"&gt;{{response}}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t>
  </si>
  <si>
    <t>&lt;p&gt;A una obra del colegio han asistido &lt;span class=\"fr-math-v2 fr-draggable\" contenteditable=\"false\" data-original-math=\"\\(\\frac{{{Q1}}}{{{Q2}}}\\)\" draggable=\"true\"&gt;\\(\\frac{{{Q1}}}{{{Q2}}}\\)&lt;/span&gt; de tíos y tías de los alumnos. Escribe esta fracción en forma de porcentaje.&lt;/p&gt;</t>
  </si>
  <si>
    <t>A una obra del colegio asisten como público las familias de los estudiantes. 27/50 de ellos son madres y padres y 1/20 son tías y tíos. El resto son otro tipo de familiares y amigos. Escribe en forma de porcentaje la composición del público.
Un ... % son madres y padres.
Un ... % son tías y tíos.
Un ... % son el resto de familiares y amigos.</t>
  </si>
  <si>
    <t>A1 = Lemonlib.round({{Q1}}*100/{{Q2}},1)</t>
  </si>
  <si>
    <t>{"id":"M6-NyO-42b-A-1","stimulus":"&lt;p&gt;A una obra del colegio han asistido &lt;span class=\"fr-math-v2 fr-draggable\" contenteditable=\"false\" data-original-math=\"\\(\\frac{{{Q1}}}{{{Q2}}}\\)\" draggable=\"true\"&gt;\\(\\frac{{{Q1}}}{{{Q2}}}\\)&lt;/span&gt; de tíos y tías de los alumnos.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</si>
  <si>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la cartelera de esta semana, &lt;span class=\"fr-math-v2 fr-draggable\" contenteditable=\"false\" data-original-math=\"\\(\\frac{{{Q1}}}{{{Q2}}}\\)\" draggable=\"true\"&gt;\\(\\frac{{{Q1}}}{{{Q2}}}\\)&lt;/span&gt; de las películas son comedias. Escribe esta fracción en forma de porcentaje.&lt;/p&gt;</t>
  </si>
  <si>
    <t>En la cartelera de esta semana, 13/50  de las películas pertenecen al género de comedia, 3/10 son de terror y el resto son dramas. Escribe en forma de porcentaje la composición de la cartelera.
Un ... % son comedias.
Un ... % son películas de terror.
Un ... % son dramas.</t>
  </si>
  <si>
    <t>{"id":"M6-NyO-42b-A-2","stimulus":"&lt;p&gt;En la cartelera de esta semana, &lt;span class=\"fr-math-v2 fr-draggable\" contenteditable=\"false\" data-original-math=\"\\(\\frac{{{Q1}}}{{{Q2}}}\\)\" draggable=\"true\"&gt;\\(\\frac{{{Q1}}}{{{Q2}}}\\)&lt;/span&gt; de las películas son comedias.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</si>
  <si>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&lt;p&gt;En un refugio de animales, &lt;span class=\"fr-math-v2 fr-draggable\" contenteditable=\"false\" data-original-math=\"\\(\\frac{{{Q1}}}{{{Q2}}}\\)\" draggable=\"true\"&gt;\\(\\frac{{{Q1}}}{{{Q2}}}\\)&lt;/span&gt; de los que se están cuidando son gatos abandonados. Escribe esta fracción en forma de porcentaje.&lt;/p&gt;</t>
  </si>
  <si>
    <t>En un refugio de animales se acoge a perros, gatos y hurones. El centro está preparado para que 11/50 de su capacidad esté destinada para atender a perros, 1/4 es para los gatos y el resto, para hurones. Escribe en forma de porcentaje la capacidad de este refugio.
Un ... % se destina para perros.
Un ... % se destina para gatos.
Un ... % se destina para hurones.</t>
  </si>
  <si>
    <t>{"id":"M6-NyO-42b-A-3","stimulus":"&lt;p&gt;En un refugio de animales, &lt;span class=\"fr-math-v2 fr-draggable\" contenteditable=\"false\" data-original-math=\"\\(\\frac{{{Q1}}}{{{Q2}}}\\)\" draggable=\"true\"&gt;\\(\\frac{{{Q1}}}{{{Q2}}}\\)&lt;/span&gt; de los que se están cuidando son gatos abandonados. Escribe esta fracción en forma de porcentaje.&lt;/p&gt;","template":"{{response}} %","hint":"&lt;p&gt;Busca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t>
  </si>
  <si>
    <t>M6-NyO-72a</t>
  </si>
  <si>
    <t>Expresa el porcentaje que representa un gráfico</t>
  </si>
  <si>
    <t>&lt;p&gt;¿Qué porcentaje de este dibujo está coloreado?&lt;/p&gt;&lt;div style=\"display:flex; justify-content:center;\"&gt;&lt;div class=\"fr-fractional-shape\" data-fraction={\"type\":\"TENTHS\",\"divisions\":8,\"fill\":{{Q1}}}&gt;&lt;/div&gt;&lt;/div&gt;
A1 %*
A2 %
A3 %</t>
  </si>
  <si>
    <t>Q1 = min = 2; max = 9; step = 1
Q2 = min = 2; max = 9; step = 1
Q3 = min = 2; max = 9; step = 1</t>
  </si>
  <si>
    <t>A1 = {{Q1}}*10
A2 = {{Q1}}*10
A3 = {{Q1}}*10</t>
  </si>
  <si>
    <t>&lt;p&gt;Si los 10 cuadrados estuviesen coloreados, representarían el 100 %.&lt;/p&gt;</t>
  </si>
  <si>
    <t>&lt;p&gt;Si los 10 cuadrados estuviesen coloreados, representarían el 100 %.&lt;/p&gt;&lt;p&gt;Como están coloreados {{Q1}}, representan el {{A1}} %.&lt;/p&gt;</t>
  </si>
  <si>
    <t>{
    "id": "M6-NyO-72a-I-1",
    "stimulus": "&lt;p&gt;¿Qué porcentaje de este dibujo está coloreado?&lt;/p&gt;&lt;div style=\"display:flex; justify-content:center;\"&gt;&lt;div class=\"fr-fractional-shape\" data-fraction={\"type\":\"TENTHS\",\"divisions\":8,\"fill\":{{Q1}}}&gt;&lt;/div&gt;&lt;/div&gt;",
    "hint": "&lt;p&gt;Si los 10 cuadrados estuviesen coloreados, representarían el 100 %.&lt;/p&gt;",
    "feedback": "&lt;p&gt;Si los 10 cuadrados estuviesen coloreados, representarían el 100 %.&lt;/p&gt;&lt;p&gt;Como están coloreados {{Q1}}, representan el {{A1}} %.&lt;/p&gt;",
    "seed": {
        "parameters": [
            {
                "name": "Q1",
                "label": "Fills",
                "min": 2,
                "max": 9,
                "step": 1
            },
            {
                "name": "Q2",
                "label": "Fills",
                "min": 2,
                "max": 9,
                "step": 1
            },
            {
                "name": "Q3",
                "label": "Fills",
                "min": 2,
                "max": 9,
                "step": 1
            }
        ],
        "calculated": [
            {
                "name": "A1",
                "label": "{{function}} %",
                "function": "{{Q1}}*10"
            },
            {
                "name": "A2",
                "label": "{{function}} %",
                "function": "{{Q2}}*10",
                "incorrect": true
            },
            {
                "name": "A3",
                "label": "{{function}} %",
                "function": "{{Q3}}*10",
                "incorrect": true
            }
        ],
        "uniques": true
    },
    "algorithm": {
        "name": "trueFalse",
        "template": "Multiple choice – standard",
        "params": {
            "countCorrect": 1,
            "countIncorrect": 2,
            "showCheckIcon": false,
            "columns": 3
        }
    }
}</t>
  </si>
  <si>
    <t>&lt;p&gt;¿Qué porcentaje de esta cuadrícula está coloreado?&lt;/p&gt;&lt;div style=\"display:flex; justify-content:center;\"&gt;&lt;div class=\"fr-fractional-shape\" data-fraction={\"type\":\"HUNDREDTHS\",\"divisions\":100,\"fill\":{{Q1}}}&gt;&lt;/div&gt;&lt;/div&gt;
{{Q1}} %*
{{Q2}} %
{{Q3}} %</t>
  </si>
  <si>
    <t>Q1 = min = 2; max = 99; step = 1
Q2 = min = 2; max = 99; step = 1
Q3 = min = 2; max = 99; step = 1</t>
  </si>
  <si>
    <t>N/A</t>
  </si>
  <si>
    <t>&lt;p&gt;Si todos los cuadrados estuviesen coloreados, representarían el 100 %.&lt;/p&gt;</t>
  </si>
  <si>
    <t>&lt;p&gt;Si todos los cuadrados estuviesen coloreados, representarían el 100 %.&lt;/p&gt;&lt;p&gt;Como están coloreados {{Q1}}, representan el {{A1}} %.&lt;/p&gt;</t>
  </si>
  <si>
    <t>{
    "id": "M6-NyO-72a-I-2",
    "stimulus": "&lt;p&gt;¿Qué porcentaje de esta cuadrícula está coloreado?&lt;/p&gt;&lt;div style=\"display:flex; justify-content:center;\"&gt;&lt;div class=\"fr-fractional-shape\" data-fraction={\"type\":\"HUNDREDTHS\",\"divisions\":100,\"fill\":{{Q1}}}&gt;&lt;/div&gt;&lt;/div&gt;",
    "hint": "&lt;p&gt;Si todos los cuadrados estuviesen coloreados, representarían el 100 %.&lt;/p&gt;",
    "feedback": "&lt;p&gt;Si todos los cuadrados estuviesen coloreados, representarían el 100 %.&lt;/p&gt;&lt;p&gt;Como están coloreados {{Q1}}, representan el {{A1}} %.&lt;/p&gt;",
    "seed": {
        "parameters": [
            {
                "name": "Q1",
                "label": "Fills",
                "min": 2,
                "max": 99,
                "step": 1
            },
            {
                "name": "Q2",
                "label": "Fills",
                "min": 2,
                "max": 99,
                "step": 1
            },
            {
                "name": "Q3",
                "label": "Fills",
                "min": 2,
                "max": 99,
                "step": 1
            }
        ],
        "calculated": [
            {
                "name": "A1",
                "label": "{{function}} %",
                "function": "{{Q1}}"
            },
            {
                "name": "A2",
                "label": "{{function}} %",
                "function": "{{Q2}}",
                "incorrect": true
            },
            {
                "name": "A3",
                "label": "{{function}} %",
                "function": "{{Q3}}",
                "incorrect": true
            }
        ],
        "uniques": true
    },
    "algorithm": {
        "name": "trueFalse",
        "template": "Multiple choice – standard",
        "params": {
            "countCorrect": 1,
            "countIncorrect": 2,
            "showCheckIcon": false,
            "columns": 3
        }
    }
}</t>
  </si>
  <si>
    <t>&lt;p&gt;¿Qué porcentaje de este dibujo está coloreado?&lt;/p&gt;&lt;div style=\"display:flex; justify-content:center;\"&gt;&lt;div class=\"fr-fractional-shape\" data-fraction={\"type\":\"RECTANGLE\",\"divisions\":{{T1}},\"fill\":{{T2}}}&gt;&lt;/div&gt;&lt;/div&gt;
A1 %*
A2 %
A3 %</t>
  </si>
  <si>
    <t>Q1 = min = 2; max = 9; step = 1
Q2 = min = 2; max = 9; step = 1
Q3 = min = -9.99; max = 9.99; step = 0.02
Q4 = min = -9.99; max = 9.99; step = 0.02</t>
  </si>
  <si>
    <t>T1 = math.max({{Q1}}, {{Q2}})
T2 = math.min({{Q1}}, {{Q2}})
T3 = Lemonlib.round(100*{{T2}}/{{T1}}, 2)
A1 = {{T3}}
A2 = Lemonlib.round({{T3}}+{{Q3}}, 2)
A3 = Lemonlib.round({{T3}}+{{Q4}}, 2)</t>
  </si>
  <si>
    <t>&lt;p&gt;Si los {{T1}} cuadrados estuviesen coloreados, representarían el 100 %.&lt;/p&gt;</t>
  </si>
  <si>
    <t>&lt;p&gt;Si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t>
  </si>
  <si>
    <t>{
    "id": "M6-NyO-72a-I-3",
    "stimulus": "&lt;p&gt;¿Qué porcentaje de este dibujo está coloreado?&lt;/p&gt;&lt;div style=\"display:flex; justify-content:center;\"&gt;&lt;div class=\"fr-fractional-shape\" data-fraction={\"type\":\"RECTANGLE\",\"divisions\":{{T1}},\"fill\":{{T2}}}&gt;&lt;/div&gt;&lt;/div&gt;",
    "hint": "&lt;p&gt;Si los {{T1}} cuadrados estuviesen coloreados, representarían el 100 %.&lt;/p&gt;",
    "feedback": "&lt;p&gt;Si los {{T1}} cuadrados estuviesen coloreados, representarían el 100 %.&lt;/p&gt;&lt;p&gt;Como están coloreados {{Q1}}, representan el {{T3}} %:&lt;/p&gt;&lt;p style=\"text-align: center\"&gt;&lt;span class=\"fr-math-v2 fr-draggable\" contenteditable=\"false\" data-original-math=\"\\(\\frac{{{Q1}}\\ ×\\ 100}{8}\\)\" draggable=\"true\"&gt;\\(\\frac{{{T2}}\\ ×\\ 100}{{{T1}}}\\)&lt;/span&gt; = {{T3}} %&lt;/p&gt;",
    "seed": {
        "parameters": [
            {
                "name": "Q1",
                "label": "",
                "min": 2,
                "max": 2,
                "step": 1
            },
            {
                "name": "Q2",
                "label": "",
                "min": 2,
                "max": 9,
                "step": 1
            },
            {
                "name": "Q3",
                "label": "",
                "min": -9.99,
                "max": 9.99,
                "step": 0.02
            },
            {
                "name": "Q4",
                "label": "",
                "min": -9.99,
                "max": 9.99,
                "step": 0.02
            }
        ],
        "calculated": [
            {
                "name": "T1",
                "label": "{{function}}",
                "function": "math.max({{Q1}}, {{Q2}})",
                "temp": "true"
            },
            {
                "name": "T2",
                "label": "{{function}}",
                "function": "math.min({{Q1}}, {{Q2}})",
                "temp": "true"
            },
            {
                "name": "T3",
                "label": "{{function}}",
                "function": "Lemonlib.round(100*{{T2}}/{{T1}}, 2)",
                "temp": "true"
            },
            {
                "name": "A1",
                "label": "{{T3}} %",
                "function": ""
            },
            {
                "name": "A2",
                "label": "{{function}} %",
                "function": "Lemonlib.round({{T3}}+{{Q3}}, 2)",
                "incorrect": true
            },
            {
                "name": "A3",
                "label": "{{function}} %",
                "function": "Lemonlib.round({{T3}}+{{Q4}}, 2)",
                "incorrect": true
            }
        ],
        "uniques": true
    },
    "algorithm": {
        "name": "trueFalse",
        "template": "Multiple choice – standard",
        "params": {
            "countCorrect": 1,
            "countIncorrect": 2,
            "showCheckIcon": false,
            "columns": 3
        }
    }
}</t>
  </si>
  <si>
    <t>&lt;p&gt;¿Qué porcentaje de esta cuadrícula está coloreado?&lt;/p&gt;</t>
  </si>
  <si>
    <t>Q1 = min = 2; max = 9; step = 1</t>
  </si>
  <si>
    <t>A1 = {{Q1}}*10</t>
  </si>
  <si>
    <t>Si todos los cuadrados estuviesen coloreados, representarían el 100 %.</t>
  </si>
  <si>
    <t>&lt;p&gt;Si todos los cuadrados estuviesen coloreados, representarían el 100 %.&lt;/p&gt;&lt;p&gt;Como están coloreados {{Q1}}, representan el {{A1}} %:&lt;/p&gt;&lt;p style=\"text-align: center\"&gt;&lt;span class=\"fr-math-v2 fr-draggable\" contenteditable=\"false\" data-original-math=\"\\(\\frac{{{Q1}}\\ ×\\ 100}{8}\\)\" draggable=\"true\"&gt;\\(\\frac{{{Q1}}\\ ×\\ 100}{10}\\)&lt;/span&gt; = {{A1}} %&lt;/p&gt;</t>
  </si>
  <si>
    <t>{
    "id": "M6-NyO-72a-E-1",
    "stimulus": "&lt;p&gt;¿Qué porcentaje de esta cuadrícula está coloreado?&lt;/p&gt;&lt;div style=\"display:flex; justify-content:center;\"&gt;&lt;div class=\"fr-fractional-shape\" data-fraction={\"type\":\"TENTHS\",\"divisions\":8,\"fill\":{{Q1}}}&gt;&lt;/div&gt;&lt;/div&gt;",
    "template": "&lt;p&gt;La parte coloreada representa un {{response}} %.&lt;/p&gt;",
    "hint": "&lt;p&gt;Si los 10 cuadrados estuviesen coloreados, representarían el 100 %.&lt;/p&gt;",
    "feedback": "&lt;p&gt;Si los 10 cuadrados estuviesen coloreados, representarían el 100 %.&lt;/p&gt;&lt;p&gt;Como están coloreados {{Q1}}, representan el {{A1}} %:&lt;/p&gt;&lt;p style=\"text-align: center\"&gt;&lt;span class=\"fr-math-v2 fr-draggable\" contenteditable=\"false\" data-original-math=\"\\(\\frac{{{Q1}}\\ ×\\ 100}{8}\\)\" draggable=\"true\"&gt;\\(\\frac{{{Q1}}\\ ×\\ 100}{10}\\)&lt;/span&gt; = {{A1}} %&lt;/p&gt;",
    "seed": {
        "parameters": [
            {
                "name": "Q1",
                "label": "Fills",
                "min": 2,
                "max": 9,
                "step": 1
            }
        ],
        "calculated": [
            {
                "name": "A1",
                "label": "",
                "function": "{{Q1}}*10"
            }
        ],
        "uniques": true
    },
    "algorithm": {
        "name": "calculateOperation",
        "params": {
            "method": "equivLiteral",
            "keyboard": "NUMERICAL"
        }
    }
}</t>
  </si>
  <si>
    <t>&lt;p&gt;¿Qué porcentaje de esta cuadrícula está coloreado?&lt;/p&gt;&lt;div style=\"display:flex; justify-content:center;\"&gt;&lt;div class=\"fr-fractional-shape\" data-fraction={\"type\":\"HUNDREDTHS\",\"divisions\":100,\"fill\":{{Q1}}}&gt;&lt;/div&gt;&lt;/div&gt;</t>
  </si>
  <si>
    <t>Q1 = min = 2; max = 99; step = 1</t>
  </si>
  <si>
    <t>A1 = {{Q1}}</t>
  </si>
  <si>
    <t>{
    "id": "M6-NyO-72a-E-2",
    "stimulus": "&lt;p&gt;¿Qué porcentaje de esta cuadrícula está coloreado?&lt;/p&gt;&lt;div style=\"display:flex; justify-content:center;\"&gt;&lt;div class=\"fr-fractional-shape\" data-fraction={\"type\":\"HUNDREDTHS\",\"divisions\":100,\"fill\":{{Q1}}}&gt;&lt;/div&gt;&lt;/div&gt;",
    "template": "&lt;p&gt;La parte coloreada representa un {{response}} %.&lt;/p&gt;",
    "hint": "&lt;p&gt;Si los 100 cuadrados estuviesen coloreados, representarían el 100 %.&lt;/p&gt;",
    "feedback": "&lt;p&gt;Si los 100 cuadrados estuviesen coloreados, representarían el 100 %.&lt;/p&gt;&lt;p&gt;Como están coloreados {{Q1}}, representan el {{A1}} %.&lt;/p&gt;",
    "seed": {
        "parameters": [
            {
                "name": "Q1",
                "label": "Fills",
                "min": 2,
                "max": 99,
                "step": 1
            }
        ],
        "calculated": [
            {
                "name": "A1",
                "label": "",
                "function": "{{Q1}}*1"
            }
        ],
        "uniques": true
    },
    "algorithm": {
        "name": "calculateOperation",
        "params": {
            "method": "equivLiteral",
            "keyboard": "NUMERICAL"
        }
    }
}</t>
  </si>
  <si>
    <t>&lt;p&gt;¿Qué porcentaje de esta cuadrícula está coloreado?&lt;/p&gt;&lt;div style=\"display:flex; justify-content:center;\"&gt;&lt;div class=\"fr-fractional-shape\" data-fraction={\"type\":\"RECTANGLE\",\"divisions\":8,\"fill\":{{Q1}}}&gt;&lt;/div&gt;&lt;/div&gt;</t>
  </si>
  <si>
    <t>Q1 = min = 2; max = 7; step = 1</t>
  </si>
  <si>
    <t>A1 = {{Q1}}*12.5</t>
  </si>
  <si>
    <t>&lt;p&gt;Si todos los cuadrados estuviesen coloreados, representarían el 100 %.&lt;/p&gt;&lt;p&gt;Como están coloreados {{Q1}}, representan el {{A1}} %:&lt;/p&gt;&lt;p style=\"text-align: center\"&gt;&lt;span class=\"fr-math-v2 fr-draggable\" contenteditable=\"false\" data-original-math=\"\\(\\frac{{{Q1}}\\ ×\\ 100}{8}\\)\" draggable=\"true\"&gt;\\(\\frac{{{Q1}}\\ ×\\ 100}{8}\\)&lt;/span&gt; = {{A1}} %&lt;/p&gt;</t>
  </si>
  <si>
    <t>{
    "id": "M6-NyO-72a-E-3",
    "stimulus": "&lt;p&gt;¿Qué porcentaje de esta cuadrícula está coloreado?&lt;/p&gt;&lt;div style=\"display:flex; justify-content:center;\"&gt;&lt;div class=\"fr-fractional-shape\" data-fraction={\"type\":\"RECTANGLE\",\"divisions\":8,\"fill\":{{Q1}}}&gt;&lt;/div&gt;&lt;/div&gt;",
    "template": "&lt;p&gt;La parte coloreada representa un {{response}} %.&lt;/p&gt;",
    "hint": "&lt;p&gt;Si los 8 cuadrados estuviesen coloreados, representarían el 100 %.&lt;/p&gt;",
    "feedback": "&lt;p&gt;Si los 8 cuadrados estuviesen coloreados, representarían el 100 %.&lt;/p&gt;&lt;p&gt;Como están coloreados {{Q1}}, representan el {{A1}} %:&lt;/p&gt;&lt;p style=\"text-align: center\"&gt;&lt;span class=\"fr-math-v2 fr-draggable\" contenteditable=\"false\" data-original-math=\"\\(\\frac{{{Q1}}\\ ×\\ 100}{8}\\)\" draggable=\"true\"&gt;\\(\\frac{{{Q1}}\\ ×\\ 100}{8}\\)&lt;/span&gt; = {{A1}} %&lt;/p&gt;",
    "seed": {
        "parameters": [
            {
                "name": "Q1",
                "label": "Fills",
                "min": 2,
                "max": 7,
                "step": 1
            }
        ],
        "calculated": [
            {
                "name": "A1",
                "label": "",
                "function": "{{Q1}}*12.5"
            }
        ],
        "uniques": true
    },
    "algorithm": {
        "name": "calculateOperation",
        "params": {
            "method": "equivLiteral",
            "keyboard": "NUMERICAL"
        }
    }
}</t>
  </si>
  <si>
    <t>M6-NyO-74a</t>
  </si>
  <si>
    <t>Sitúa números racionales en la recta numérica</t>
  </si>
  <si>
    <t>&lt;p&gt;¿Qué fracción señala la flecha?&lt;/p&gt;&lt;div style=\"display: flex; justify-content: center;\"&gt;&lt;div class=\"lemo-fixed-to-responsive\" style=\"max-width: 500px;max-height: 80px;position: relative;width: 100%;display: inline-block;\"&gt;&lt;img src=\"http://drive.google.com/uc?export=view&amp;id=1ncj6RUb9G1iJmduakeEDX5VCYhtEletL\"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</si>
  <si>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4, 5]
Q3 = "min": 1, "max": 6, "step": 1
Q4 = "min": 1, "max": 6, "step": 1</t>
  </si>
  <si>
    <t>T1 = {{Q1}}+1
T2 = {{Q1}}+2
T3 = 13.2*{{Q2}}+9
T4 = {{Q1}}*3+{{Q2}}
T5 = {{Q1}}*3+{{Q3}}
T6 = {{Q1}}*3+{{Q4}}
T7 = {{Q1}}*3
T8 = {{T1}}*3
A1 = &lt;span class=\"fr-math-v2 fr-draggable\" contenteditable=\"false\" data-original-math=\"\\(\\frac{{{T4}}}{3}\\)\" draggable=\"true\"&gt;\\(\\frac{{{T4}}}{\\text{3}}\\)&lt;/span&gt;
A2 = &lt;span class=\"fr-math-v2 fr-draggable\" contenteditable=\"false\" data-original-math=\"\\(\\frac{{{T5}}}{3}\\)\" draggable=\"true\"&gt;\\(\\frac{{{T5}}}{\\text{3}}\\)&lt;/span&gt;
A3 = &lt;span class=\"fr-math-v2 fr-draggable\" contenteditable=\"false\" data-original-math=\"\\(\\frac{{{T6}}}{3}\\)\" draggable=\"true\"&gt;\\(\\frac{{{T6}}}{\\text{3}}\\)&lt;/span&gt;</t>
  </si>
  <si>
    <t>&lt;p&gt;Los números {{Q1}} y {{T1}} como fracciones son &lt;span class=\"fr-math-v2 fr-draggable\" contenteditable=\"false\" data-original-math=\"\\(\\frac{{{T7}}}{3}\\)\" draggable=\"true\"&gt;\\(\\frac{{{T7}}}{\\text{3}}\\)&lt;/span&gt; y &lt;span class=\"fr-math-v2 fr-draggable\" contenteditable=\"false\" data-original-math=\"\\(\\frac{{{T8}}}{3}\\)\" draggable=\"true\"&gt;\\(\\frac{{{T8}}}{\\text{3}}\\)&lt;/span&gt;.&lt;/p&gt;</t>
  </si>
  <si>
    <t>{
    "id": "M6-NyO-74a-I-1",
    "stimulus": "&lt;p&gt;¿Qué fracción señala la flecha?&lt;/p&gt;&lt;div style=\"display: flex; justify-content: center;\"&gt;&lt;div class=\"lemo-fixed-to-responsive\" style=\"max-width: 500px;max-height: 80px;position: relative;width: 100%;display: inline-block;\"&gt;&lt;img src=\"https://blueberry-assets.oneclick.es/M6_NyO_74a_1.svg\"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data-original-math=\"\\(\\frac{{{T7}}}{3}\\)\" draggable=\"true\"&gt;\\(\\frac{{{T7}}}{\\text{3}}\\)&lt;/span&gt; y &lt;span class=\"fr-math-v2 fr-draggable\" contenteditable=\"false\" data-original-math=\"\\(\\frac{{{T8}}}{3}\\)\" draggable=\"true\"&gt;\\(\\frac{{{T8}}}{\\text{3}}\\)&lt;/span&gt;.&lt;/p&gt;",
    "feedback": "&lt;p&gt;Los números {{Q1}} y {{T1}} como fracciones son &lt;span class=\"fr-math-v2 fr-draggable\" contenteditable=\"false\" data-original-math=\"\\(\\frac{{{T7}}}{3}\\)\" draggable=\"true\"&gt;\\(\\frac{{{T7}}}{\\text{3}}\\)&lt;/span&gt; y &lt;span class=\"fr-math-v2 fr-draggable\" contenteditable=\"false\" data-original-math=\"\\(\\frac{{{T8}}}{3}\\)\" draggable=\"true\"&gt;\\(\\frac{{{T8}}}{\\text{3}}\\)&lt;/span&gt;.&lt;/p&gt;",
    "seed": {
        "parameters": [
            {
                "name": "Q1",
                "label": null,
                "min": 0,
                "max": 4,
                "step": 1
            },
            {
                "name": "Q2",
                "label": null,
                "list": [
                    1,
                    2,
                    4,
                    5
                ]
            },
            {
                "name": "Q3",
                "label": null,
                "min": 1,
                "max": 6,
                "step": 1
            },
            {
                "name": "Q4",
                "label": null,
                "min": 1,
                "max": 6,
                "step": 1
            }
        ],
        "calculated": [
            {
                "name": "T1",
                "label": "{{function}}",
                "function": "{{Q1}}+1",
                "temp": "true"
            },
            {
                "name": "T2",
                "label": "{{function}}",
                "function": "{{Q1}}+2",
                "temp": "true"
            },
            {
                "name": "T3",
                "label": "{{function}}",
                "function": "13.35*{{Q2}}+8.7",
                "temp": "true"
            },
            {
                "name": "T4",
                "label": "{{function}}",
                "function": "{{Q1}}*3+{{Q2}}",
                "temp": "true"
            },
            {
                "name": "T5",
                "label": "{{function}}",
                "function": "{{Q1}}*3+{{Q3}}",
                "temp": "true"
            },
            {
                "name": "T6",
                "label": "{{function}}",
                "function": "{{Q1}}*3+{{Q4}}",
                "temp": "true"
            },
            {
                "name": "T7",
                "label": "{{function}}",
                "function": "{{Q1}}*3",
                "temp": "true"
            },
            {
                "name": "T8",
                "label": "{{function}}",
                "function": "{{T1}}*3",
                "temp": "true"
            },
            {
                "name": "A1",
                "label": "&lt;span class=\"fr-math-v2 fr-draggable\" contenteditable=\"false\" data-original-math=\"\\(\\frac{{{T4}}}{3}\\)\" draggable=\"true\"&gt;\\(\\frac{{{T4}}}{\\text{3}}\\)&lt;/span&gt;",
                "function": ""
            },
            {
                "name": "A2",
                "label": "&lt;span class=\"fr-math-v2 fr-draggable\" contenteditable=\"false\" data-original-math=\"\\(\\frac{{{T5}}}{3}\\)\" draggable=\"true\"&gt;\\(\\frac{{{T5}}}{\\text{3}}\\)&lt;/span&gt;",
                "function": "",
                "incorrect": true
            },
            {
                "name": "A3",
                "label": "&lt;span class=\"fr-math-v2 fr-draggable\" contenteditable=\"false\" data-original-math=\"\\(\\frac{{{T6}}}{3}\\)\" draggable=\"true\"&gt;\\(\\frac{{{T6}}}{\\text{3}}\\)&lt;/span&gt;",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</si>
  <si>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src=\"http://drive.google.com/uc?export=view&amp;id=1fPVE4gdi5mBHnyvyP-6yh7-lLwyRgfqE\"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</si>
  <si>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5, 6, 7]
Q3 = "min": 1, "max": 8, "step": 1
Q4 = "min": 1, "max": 8, "step": 1</t>
  </si>
  <si>
    <t>T1 = {{Q1}}+1
T2 = {{Q1}}+2
T3 = 9.85*{{Q2}}+9
T4 = {{Q1}}*4+{{Q2}}
T5 = {{Q1}}*4+{{Q3}}
T6 = {{Q1}}*4+{{Q4}}
T7 = {{Q1}}*4
T8 = {{T1}}*4
A1 = &lt;span class=\"fr-math-v2 fr-draggable\" contenteditable=\"false\" data-original-math=\"\\(\\frac{{{T4}}}{4}\\)\" draggable=\"true\"&gt;\\(\\frac{{{T4}}}{\\text{4}}\\)&lt;/span&gt;
A2 = &lt;span class=\"fr-math-v2 fr-draggable\" contenteditable=\"false\" data-original-math=\"\\(\\frac{{{T5}}}{4}\\)\" draggable=\"true\"&gt;\\(\\frac{{{T5}}}{\\text{4}}\\)&lt;/span&gt;
A3 = &lt;span class=\"fr-math-v2 fr-draggable\" contenteditable=\"false\" data-original-math=\"\\(\\frac{{{T6}}}{4}\\)\" draggable=\"true\"&gt;\\(\\frac{{{T6}}}{\\text{4}}\\)&lt;/span&gt;</t>
  </si>
  <si>
    <t>{
    "id": "M6-NyO-74a-I-2",
    "stimulus": "&lt;p&gt;¿Qué fracción señala la flecha?&lt;/p&gt;&lt;div style=\"display: flex; justify-content: center;\"&gt;&lt;div class=\"lemo-fixed-to-responsive\" style=\"max-width: 500px;max-height: 80px;position: relative;width: 100%;display: inline-block;\"&gt;&lt;img src=\"https://blueberry-assets.oneclick.es/M6_NyO_74a_2.svg\"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data-original-math=\"\\(\\frac{{{T7}}}{4}\\)\" draggable=\"true\"&gt;\\(\\frac{{{T7}}}{\\text{4}}\\)&lt;/span&gt; y &lt;span class=\"fr-math-v2 fr-draggable\" contenteditable=\"false\" data-original-math=\"\\(\\frac{{{T8}}}{44}\\)\" draggable=\"true\"&gt;\\(\\frac{{{T8}}}{\\text{4}}\\)&lt;/span&gt;.&lt;/p&gt;",
    "feedback": "&lt;p&gt;Los números {{Q1}} y {{T1}} como fracciones son &lt;span class=\"fr-math-v2 fr-draggable\" contenteditable=\"false\" data-original-math=\"\\(\\frac{{{T7}}}{4}\\)\" draggable=\"true\"&gt;\\(\\frac{{{T7}}}{\\text{4}}\\)&lt;/span&gt; y &lt;span class=\"fr-math-v2 fr-draggable\" contenteditable=\"false\" data-original-math=\"\\(\\frac{{{T8}}}{4}\\)\" draggable=\"true\"&gt;\\(\\frac{{{T8}}}{\\text{4}}\\)&lt;/span&gt;.&lt;/p&gt;",
    "seed": {
        "parameters": [
            {
                "name": "Q1",
                "label": null,
                "min": 0,
                "max": 4,
                "step": 1
            },
            {
                "name": "Q2",
                "label": null,
                "list": [
                    1,
                    2,
                    3,
                    5,
                    6,
                    7
                ]
            },
            {
                "name": "Q3",
                "label": null,
                "min": 1,
                "max": 8,
                "step": 1
            },
            {
                "name": "Q4",
                "label": null,
                "min": 1,
                "max": 8,
                "step": 1
            }
        ],
        "calculated": [
            {
                "name": "T1",
                "label": "{{function}}",
                "function": "{{Q1}}+1",
                "temp": "true"
            },
            {
                "name": "T2",
                "label": "{{function}}",
                "function": "{{Q1}}+2",
                "temp": "true"
            },
            {
                "name": "T3",
                "label": "{{function}}",
                "function": "10.35*{{Q2}}+7.5",
                "temp": "true"
            },
            {
                "name": "T4",
                "label": "{{function}}",
                "function": "{{Q1}}*4+{{Q2}}",
                "temp": "true"
            },
            {
                "name": "T5",
                "label": "{{function}}",
                "function": "{{Q1}}*4+{{Q3}}",
                "temp": "true"
            },
            {
                "name": "T6",
                "label": "{{function}}",
                "function": "{{Q1}}*4+{{Q4}}",
                "temp": "true"
            },
            {
                "name": "T7",
                "label": "{{function}}",
                "function": "{{Q1}}*4",
                "temp": "true"
            },
            {
                "name": "T8",
                "label": "{{function}}",
                "function": "{{T1}}*4",
                "temp": "true"
            },
            {
                "name": "A1",
                "label": "&lt;span class=\"fr-math-v2 fr-draggable\" contenteditable=\"false\" data-original-math=\"\\(\\frac{{{T4}}}{4}\\)\" draggable=\"true\"&gt;\\(\\frac{{{T4}}}{\\text{4}}\\)&lt;/span&gt;",
                "function": ""
            },
            {
                "name": "A2",
                "label": "&lt;span class=\"fr-math-v2 fr-draggable\" contenteditable=\"false\" data-original-math=\"\\(\\frac{{{T5}}}{4}\\)\" draggable=\"true\"&gt;\\(\\frac{{{T5}}}{\\text{4}}\\)&lt;/span&gt;",
                "function": "",
                "incorrect": true
            },
            {
                "name": "A3",
                "label": "&lt;span class=\"fr-math-v2 fr-draggable\" contenteditable=\"false\" data-original-math=\"\\(\\frac{{{T6}}}{4}\\)\" draggable=\"true\"&gt;\\(\\frac{{{T6}}}{\\text{4}}\\)&lt;/span&gt;",
                "function": "",
                "incorrect": true
            }
        ],
        "uniques": true
    },
    "algorithm": {
        "name": "trueFalse",
        "template": "Multiple choice – standard",
        "params": {
            "countCorrect": 1,
            "countIncorrect": 2,
            "showCheckIcon": false,
            "columns": 3
        }
    }
}</t>
  </si>
  <si>
    <t>&lt;p&gt;¿Qué fracción señala la flecha?&lt;/p&gt;&lt;div style=\"display: flex; justify-content: center;\"&gt;&lt;div class=\"lemo-fixed-to-responsive\" style=\"max-width: 500px;max-height: 80px;position: relative;width: 100%;display: inline-block;\"&gt;&lt;img src=\"http://drive.google.com/uc?export=view&amp;id=1hzlwT0bc8ORVfoZ5Xb3KIlma6FycQ_4X\"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12%;\"&gt;&lt;img src=\"http://drive.google.com/uc?export=view&amp;id=1JLmJanMgv1EKpEss4boOHdwjPeDm6odQ\"&gt;&lt;/span&gt;&lt;/div&gt;&lt;/div&gt;&lt;/div&gt;&lt;/div&gt;</t>
  </si>
  <si>
    <t>Q1 = "min": 0, "max": 4, "step": 1
Q2 = "list": [1, 2, 3, 4, 6, 7, 8, 9]
Q3 = "min": 1, "max": 8, "step": 1
Q4 = "min": 1, "max": 8, "step": 1</t>
  </si>
  <si>
    <t>T1 = {{Q1}}+1
T2 = {{Q1}}+2
T3 = 7.9*{{Q2}}+9
T4 = {{Q1}}*5+{{Q2}}
T5 = {{Q1}}*5+{{Q3}}
T6 = {{Q1}}*5+{{Q4}}
T7 = {{Q1}}*5
T8 = {{T1}}*5
A1 = &lt;span class=\"fr-math-v2 fr-draggable\" contenteditable=\"false\" data-original-math=\"\\(\\frac{{{T4}}}{5}\\)\" draggable=\"true\"&gt;\\(\\frac{{{T4}}}{\\text{5}}\\)&lt;/span&gt;
A2 = &lt;span class=\"fr-math-v2 fr-draggable\" contenteditable=\"false\" data-original-math=\"\\(\\frac{{{T5}}}{5}\\)\" draggable=\"true\"&gt;\\(\\frac{{{T5}}}{\\text{5}}\\)&lt;/span&gt;
A3 = &lt;span class=\"fr-math-v2 fr-draggable\" contenteditable=\"false\" data-original-math=\"\\(\\frac{{{T6}}}{5}\\)\" draggable=\"true\"&gt;\\(\\frac{{{T6}}}{\\text{5}}\\)&lt;/span&gt;</t>
  </si>
  <si>
    <t>{
    "id": "M6-NyO-74a-I-3",
    "stimulus": "&lt;p&gt;¿Qué fracción señala la flecha?&lt;/p&gt;&lt;div style=\"display: flex; justify-content: center;\"&gt;&lt;div class=\"lemo-fixed-to-responsive\" style=\"max-width: 500px;max-height: 80px;position: relative;width: 100%;display: inline-block;\"&gt;&lt;img src=\"https://blueberry-assets.oneclick.es/M6_NyO_74a_3.svg\" alt=\"\" tabindex=\"0\"&gt;&lt;/img&gt;&lt;div class=\"lemo-graphie-container\" style=\"position: absolute;top: 0;left: 0;width: 100%;height: 100%;\"&gt;&lt;div class=\"lemo-graphie\" style=\"position: relative; width: 100%; height: 100%;\"&gt;&lt;span class=\"lemo-graphie-label\" style=\"position: absolute; left: 9.5%; top: 75%;\"&gt;{{Q1}}&lt;/span&gt;&lt;span class=\"lemo-graphie-label\" style=\"position: absolute; left: 49.5%; top: 75%;\"&gt;{{T1}}&lt;/span&gt;&lt;span class=\"lemo-graphie-label\" style=\"position: absolute; left: 89%; top: 75%;\"&gt;{{T2}}&lt;/span&gt;&lt;span class=\"lemo-graphie-label\" style=\"position: absolute; left: {{T3}}%; top: 5%;\"&gt;&lt;img src=\"https://blueberry-assets.oneclick.es/M6_NyO_74a_4.svg\"  width=\"15\"&gt;&lt;/span&gt;&lt;/div&gt;&lt;/div&gt;&lt;/div&gt;&lt;/div&gt;",
    "hint": "&lt;p&gt;Los números {{Q1}} y {{T1}} como fracciones son &lt;span class=\"fr-math-v2 fr-draggable\" contenteditable=\"false\" data-original-math=\"\\(\\frac{{{T7}}}{5}\\)\" draggable=\"true\"&gt;\\(\\frac{{{T7}}}{\\text{5}}\\)&lt;/span&gt; y &lt;span class=\"fr-math-v2 fr-draggable\" contenteditable=\"false\" data-original-math=\"\\(\\frac{{{T8}}}{5}\\)\" draggable=\"true\"&gt;\\(\\frac{{{T8}}}{\\text{5}}\\)&lt;/span&gt;.&lt;/p&gt;",
    "feedback": "&lt;p&gt;Los números {{Q1}} y {{T1}} como fracciones son &lt;span class=\"fr-math-v2 fr-draggable\" contenteditable=\"false\" data-original-math=\"\\(\\frac{{{T7}}}{5}\\)\" draggable=\"true\"&gt;\\(\\frac{{{T7}}}{\\text{5}}\\)&lt;/span&gt; y &lt;span class=\"fr-math-v2 fr-draggable\" contenteditable=\"false\" data-original-math=\"\\(\\frac{{{T8}}}{5}\\)\" draggable=\"true\"&gt;\\(\\frac{{{T8}}}{\\text{5}}\\)&lt;/span&gt;.&lt;/p&gt;",
    "seed": {
        "parameters": [
            {
                "name": "Q1",
                "label": null,
                "min": 0,
                "max": 4,
                "step": 1
            },
            {
                "name": "Q2",
                "label": null,
                "list": [
                    1,
                    2,
                    3,
                    4,
                    6,
                    7,
                    8,
                    9
                ]
            },
            {
                "name": "Q3",
                "label": null,
                "min": 1,
                "max": 8,
                "step": 1
            },
            {
                "name": "Q4",
                "label": null,
                "min": 1,
                "max": 8,
                "step": 1
            }
        ],
        "calculated": [
            {
                "name": "T1",
                "label": "{{function}}",
                "function": "{{Q1}}+1",
                "temp": "true"
            },
            {
                "name": "T2",
                "label": "{{function}}",
                "function": "{{Q1}}+2",
                "temp": "true"
            },
            {
                "name": "T3",
                "label": "{{function}}",
                "function": "8*{{Q2}}+8.4",
                "temp": "true"
            },
            {
                "name": "T4",
                "label": "{{function}}",
                "function": "{{Q1}}*5+{{Q2}}",
                "temp": "true"
            },
            {
                "name": "T5",
                "label": "{{function}}",
                "function": "{{Q1}}*5+{{Q3}}",
                "temp": "true"
            },
            {
                "name": "T6",
                "label": "{{function}}",
                "function": "{{Q1}}*5+{{Q4}}",
                "temp": "true"
            },
            {
                "name": "T7",
                "label": "{{function}}",
                "function": "{{Q1}}*5",
                "temp": "true"
            },
            {
                "name": "T8",
                "label": "{{function}}",
                "function": "{{T1}}*5",
                "temp": "true"
            },
            {
                "name": "A1",
                "label": "&lt;span class=\"fr-math-v2 fr-draggable\" contenteditable=\"false\" data-original-math=\"\\(\\frac{{{T4}}}{5}\\)\" draggable=\"true\"&gt;\\(\\frac{{{T4}}}{\\text{5}}\\)&lt;/span&gt;",
                "function": ""
            },
            {
                "name": "A2",
                "label": "&lt;span class=\"fr-math-v2 fr-draggable\" contenteditable=\"false\" data-original-math=\"\\(\\frac{{{T5}}}{5}\\)\" draggable=\"true\"&gt;\\(\\frac{{{T5}}}{\\text{5}}\\)&lt;/span&gt;",
                "function": "",
                "incorrect": true
            },
            {
                "name": "A3",
                "label": "&lt;span class=\"fr-math-v2 fr-draggable\" contenteditable=\"false\" data-original-math=\"\\(\\frac{{{T6}}}{5}\\)\" draggable=\"true\"&gt;\\(\\frac{{{T6}}}{\\text{5}}\\)&lt;/span&gt;",
                "function": "",
                "incorrect": true
            }
        ],
        "uniques": true
    },
    "algorithm": {
        "name": "trueFalse",
        "template": "Multiple choice – standard",
        "params": {
            "countCorrect": 1,
            "countIncorrect": 2,
            "showCheckIcon": false,
            "columns": 3
        }
    }
}</t>
  </si>
  <si>
    <t>M6-NyO-75a</t>
  </si>
  <si>
    <t>Compara números racionales</t>
  </si>
  <si>
    <t>A1 = {{Q1}} = {{Q1}}0
A2 = &lt;span class=\"fr-math-v2 fr-draggable\" contenteditable=\"false\" data-original-math=\"\\(\\frac{-{{Q2}}}{{{Q3}}}\\)\" draggable=\"true\"&gt;\\(\\frac{-{{Q2}}}{{{Q3}}}\\)&lt;/span&gt; &lt; {{T1}}
A3 = &lt;span class=\"fr-math-v2 fr-draggable\" contenteditable=\"false\" data-original-math=\"\\(\\frac{-{{Q4}}}{{{Q5}}}\\)\" draggable=\"true\"&gt;\\(\\frac{-{{Q4}}}{{{Q5}}}\\)&lt;/span&gt; &gt; {{T2}}
A4 = {{T3}} &gt; &lt;span class=\"fr-math-v2 fr-draggable\" contenteditable=\"false\" data-original-math=\"\\(\\frac{-{{Q6}}}{{{Q7}}}\\)\" draggable=\"true\"&gt;\\(\\frac{-{{Q6}}}{{{Q7}}}\\)&lt;/span&gt;
A5 = {{T4}} &lt; &lt;span class=\"fr-math-v2 fr-draggable\" contenteditable=\"false\" data-original-math=\"\\(\\frac{-{{Q8}}}{{{Q2}}}\\)\" draggable=\"true\"&gt;\\(\\frac{-{{Q8}}}{{{Q2}}}\\)&lt;/span&gt;
A6 = &lt;span class=\"fr-math-v2 fr-draggable\" contenteditable=\"false\" data-original-math=\"\\(\\frac{{{Q2}}}{{{Q2}}}\\)\" draggable=\"true\"&gt;\\(\\frac{{{Q2}}}{{{Q2}}}\\)&lt;/span&gt; &lt; {{Q2}}&lt;span class=\"fr-math-v2 fr-draggable\" contenteditable=\"false\" data-original-math=\"\\(\\frac{1}{{{Q2}}}\\)\" draggable=\"true\"&gt;\\(\\frac{1}{{{Q2}}}\\)&lt;/span&gt;
A7 = {{Q3}}&lt;span class=\"fr-math-v2 fr-draggable\" contenteditable=\"false\" data-original-math=\"\\(\\frac{1}{{{Q3}}}\\)\" draggable=\"true\"&gt;\\(\\frac{1}{{{Q3}}}\\)&lt;/span&gt; &gt; &lt;span class=\"fr-math-v2 fr-draggable\" contenteditable=\"false\" data-original-math=\"\\(\\frac{{{Q3}}}{{{Q3}}}\\)\" draggable=\"true\"&gt;\\(\\frac{{{Q3}}}{{{Q3}}}\\)&lt;/span&gt;
A8 = {{Q17}} &lt; {{Q17}}0
A9 = {{Q18}}0 &gt; {{Q18}}
A10 = &lt;span class=\"fr-math-v2 fr-draggable\" contenteditable=\"false\" data-original-math=\"\\(\\frac{-{{Q3}}}{{{Q4}}}\\)\" draggable=\"true\"&gt;\\(\\frac{-{{Q3}}}{{{Q4}}}\\)&lt;/span&gt; &gt; {{T5}}
A11 = &lt;span class=\"fr-math-v2 fr-draggable\" contenteditable=\"false\" data-original-math=\"\\(\\frac{-{{Q5}}}{{{Q6}}}\\)\" draggable=\"true\"&gt;\\(\\frac{-{{Q5}}}{{{Q6}}}\\)&lt;/span&gt; &lt; {{T6}}
A12 = {{T7}} &lt; &lt;span class=\"fr-math-v2 fr-draggable\" contenteditable=\"false\" data-original-math=\"\\(\\frac{-{{Q7}}}{{{Q8}}}\\)\" draggable=\"true\"&gt;\\(\\frac{-{{Q7}}}{{{Q8}}}\\)&lt;/span&gt;
A13 = {{T8}} &gt; &lt;span class=\"fr-math-v2 fr-draggable\" contenteditable=\"false\" data-original-math=\"\\(\\frac{-{{Q2}}}{{{Q5}}}\\)\" draggable=\"true\"&gt;\\(\\frac{-{{Q2}}}{{{Q5}}}\\)&lt;/span&gt;
A14 = &lt;span class=\"fr-math-v2 fr-draggable\" contenteditable=\"false\" data-original-math=\"\\(\\frac{{{Q4}}}{{{Q4}}}\\)\" draggable=\"true\"&gt;\\(\\frac{{{Q4}}}{{{Q4}}}\\)&lt;/span&gt; &lt; {{Q4}}&lt;span class=\"fr-math-v2 fr-draggable\" contenteditable=\"false\" data-original-math=\"\\(\\frac{1}{{{Q4}}}\\)\" draggable=\"true\"&gt;\\(\\frac{1}{{{Q4}}}\\)&lt;/span&gt;
A15 = {{Q5}}&lt;span class=\"fr-math-v2 fr-draggable\" contenteditable=\"false\" data-original-math=\"\\(\\frac{1}{{{Q5}}}\\)\" draggable=\"true\"&gt;\\(\\frac{1}{{{Q5}}}\\)&lt;/span&gt; &gt; &lt;span class=\"fr-math-v2 fr-draggable\" contenteditable=\"false\" data-original-math=\"\\(\\frac{{{Q5}}}{{{Q5}}}\\)\" draggable=\"true\"&gt;\\(\\frac{{{Q5}}}{{{Q5}}}\\)&lt;/span&gt;</t>
  </si>
  <si>
    <t>Multiple choice</t>
  </si>
  <si>
    <t>Q1 = "min": 0.1, "max": 5.1, "step": 0.2
Q2 = "min": 2, "max": 10, "step": 1
Q3 = "min": 2, "max": 10, "step": 1
Q4 = "min": 2, "max": 10, "step": 1
Q5 = "min": 2, "max": 10, "step": 1
Q6 = "min": 2, "max": 10, "step": 1
Q7 = "min": 2, "max": 10, "step": 1
Q8 = "min": 2, "max": 10, "step": 1
Q9 = "min": 0.2, "max": 2, "step": 0.1
Q10 = "min": 0.2, "max": 2, "step": 0.1
Q11 = "min": 0.2, "max": 2, "step": 0.1
Q12 = "min": 0.2, "max": 2, "step": 0.1
Q13 = "min": 0.2, "max": 2, "step": 0.1
Q14 = "min": 0.2, "max": 2, "step": 0.1
Q15 = "min": 0.2, "max": 2, "step": 0.1
Q16 = "min": 0.2, "max": 2, "step": 0.1
Q17 = "min": 0.1, "max": 5.1, "step": 0.2
Q18 = "min": 0.1, "max": 5.1, "step": 0.2</t>
  </si>
  <si>
    <t>T1 = Lemonlib.round(-{{Q2}}/{{Q3}} + {{Q9}}, 2)
T2 = Lemonlib.round(-{{Q4}}/{{Q5}} - {{Q10}}, 2)
T3 = Lemonlib.round(-{{Q6}}/{{Q7}} + {{Q11}}, 2)
T4 = Lemonlib.round(-{{Q8}}/{{Q2}} - {{Q12}}, 2)
T5 = Lemonlib.round(-{{Q3}}/{{Q4}} + {{Q9}}, 2)
T6 = Lemonlib.round(-{{Q5}}/{{Q6}} - {{Q10}}, 2)
T7 = Lemonlib.round(-{{Q7}}/{{Q8}} + {{Q11}}, 2)
T8 = Lemonlib.round(-{{Q2}}/{{Q5}} - {{Q12}}, 2)
T9 = Lemonlib.round(-{{Q3}}/{{Q4}}, 2)
T10 = Lemonlib.round(-{{Q5}}/{{Q6}}, 2)
T11 = Lemonlib.round(-{{Q7}}/{{Q8}}, 2)
T12 = Lemonlib.round(-{{Q2}}/{{Q5}}, 2)
T13 = {{Q4}}*{{Q4}}+1
T14 = {{Q5}}*{{Q5}}+1</t>
  </si>
  <si>
    <t>&lt;p&gt;Puedes convertir las fracciones en decimales para ayudarte.&lt;/p&gt;</t>
  </si>
  <si>
    <t>&lt;p&gt;Para comparar números te puedes ayudar convirtiendo las fracciones en decimales.&lt;/p&gt;
A8 = &lt;p&gt;En realidad:&lt;/p&gt;&lt;p style=\"text-align: center\"&gt;{{Q17}} = {{Q17}}0&lt;/p&gt;
A9 = &lt;p&gt;En realidad:&lt;/p&gt;&lt;p style=\"text-align: center\"&gt;{{Q18}}0 = {{Q18}}&lt;/p&gt;
A10 = &lt;p&gt;En realidad:&lt;/p&gt;&lt;p style=\"text-align: center\"&gt;{{T9}} &lt; {{T5}}&lt;/p&gt;
A11 = &lt;p&gt;En realidad:&lt;/p&gt;&lt;p style=\"text-align: center\"&gt;{{T10}} &gt; {{T6}}&lt;/p&gt;
A12 = &lt;p&gt;En realidad:&lt;/p&gt;&lt;p style=\"text-align: center\"&gt;{{T7}} &gt; {{T11}}&lt;/p&gt;
A13 = &lt;p&gt;En realidad:&lt;/p&gt;&lt;p style=\"text-align: center\"&gt;{{T8}} &lt; {{T12}}&lt;/p&gt;
A14 =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A15 =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t>
  </si>
  <si>
    <t>{
    "id": "M6-NyO-75a-I-1",
    "stimulus": "&lt;p&gt;Selecciona las opciones correctas.&lt;/p&gt;",
    "hint": "&lt;p&gt;Puedes convertir las fracciones en decimales para ayudarte.&lt;/p&gt;",
    "feedback": "&lt;p&gt;Para comparar números te puedes ayudar convirtiendo las fracciones en decimales.&lt;/p&gt;",
    "seed": {
        "parameters": [
            {
                "name": "Q1",
                "label": null,
                "min": 0.1,
                "max": 5.1,
                "step": 0.2
            },
            {
                "name": "Q2",
                "label": null,
                "min": 2,
                "max": 10,
                "step": 1
            },
            {
                "name": "Q3",
                "label": null,
                "min": 2,
                "max": 10,
                "step": 1
            },
            {
                "name": "Q4",
                "label": null,
                "min": 2,
                "max": 10,
                "step": 1
            },
            {
                "name": "Q5",
                "label": null,
                "min": 2,
                "max": 10,
                "step": 1
            },
            {
                "name": "Q6",
                "label": null,
                "min": 2,
                "max": 10,
                "step": 1
            },
            {
                "name": "Q7",
                "label": null,
                "min": 2,
                "max": 10,
                "step": 1
            },
            {
                "name": "Q8",
                "label": null,
                "min": 2,
                "max": 10,
                "step": 1
            },
            {
                "name": "Q9",
                "label": null,
                "min": 0.2,
                "max": 2,
                "step": 0.1
            },
            {
                "name": "Q10",
                "label": null,
                "min": 0.2,
                "max": 2,
                "step": 0.1
            },
            {
                "name": "Q11",
                "label": null,
                "min": 0.2,
                "max": 2,
                "step": 0.1
            },
            {
                "name": "Q12",
                "label": null,
                "min": 0.2,
                "max": 2,
                "step": 0.1
            },
            {
                "name": "Q13",
                "label": null,
                "min": 0.2,
                "max": 2,
                "step": 0.1
            },
            {
                "name": "Q14",
                "label": null,
                "min": 0.2,
                "max": 2,
                "step": 0.1
            },
            {
                "name": "Q15",
                "label": null,
                "min": 0.2,
                "max": 2,
                "step": 0.1
            },
            {
                "name": "Q16",
                "label": null,
                "min": 0.2,
                "max": 2,
                "step": 0.1
            },
            {
                "name": "Q17",
                "label": null,
                "min": 0.1,
                "max": 5.1,
                "step": 0.2
            },
            {
                "name": "Q18",
                "label": null,
                "min": 0.1,
                "max": 5.1,
                "step": 0.2
            }
        ],
        "calculated": [
            {
                "name": "T1",
                "label": "{{function}}",
                "function": "Lemonlib.round(-{{Q2}}/{{Q3}} + {{Q9}}, 2)",
                "temp": true
            },
            {
                "name": "T2",
                "label": "{{function}}",
                "function": "Lemonlib.round(-{{Q4}}/{{Q5}} - {{Q10}}, 2)",
                "temp": true
            },
            {
                "name": "T3",
                "label": "{{function}}",
                "function": "Lemonlib.round(-{{Q6}}/{{Q7}} + {{Q11}}, 2)",
                "temp": true
            },
            {
                "name": "T4",
                "label": "{{function}}",
                "function": "Lemonlib.round(-{{Q8}}/{{Q2}} - {{Q12}}, 2)",
                "temp": true
            },
            {
                "name": "T5",
                "label": "{{function}}",
                "function": "Lemonlib.round(-{{Q3}}/{{Q4}} + {{Q9}}, 2)",
                "temp": true
            },
            {
                "name": "T6",
                "label": "{{function}}",
                "function": "Lemonlib.round(-{{Q5}}/{{Q6}} - {{Q10}}, 2)",
                "temp": true
            },
            {
                "name": "T7",
                "label": "{{function}}",
                "function": "Lemonlib.round(-{{Q7}}/{{Q8}} + {{Q11}}, 2)",
                "temp": true
            },
            {
                "name": "T8",
                "label": "{{function}}",
                "function": "Lemonlib.round(-{{Q2}}/{{Q5}} - {{Q12}}, 2)",
                "temp": true
            },
            {
                "name": "T9",
                "label": "{{function}}",
                "function": "Lemonlib.round(-{{Q3}}/{{Q4}}, 2)",
                "temp": true
            },
            {
                "name": "T10",
                "label": "{{function}}",
                "function": "Lemonlib.round(-{{Q5}}/{{Q6}}, 2)",
                "temp": true
            },
            {
                "name": "T11",
                "label": "{{function}}",
                "function": "Lemonlib.round(-{{Q7}}/{{Q8}}, 2)",
                "temp": true
            },
            {
                "name": "T12",
                "label": "{{function}}",
                "function": "Lemonlib.round(-{{Q2}}/{{Q5}}, 2)",
                "temp": true
            },
            {
                "name": "T13",
                "label": "{{function}}",
                "function": "{{Q4}}*{{Q4}}+1",
                "temp": true
            },
            {
                "name": "T14",
                "label": "{{function}}",
                "function": "{{Q5}}*{{Q5}}+1",
                "temp": true
            },
            {
                "name": "A1",
                "label": "{{Q1}} = {{Q1}}0",
                "function": ""
            },
            {
                "name": "A2",
                "label": "&lt;span class=\"fr-math-v2 fr-draggable\" contenteditable=\"false\" data-original-math=\"\\(\\frac{-{{Q2}}}{{{Q3}}}\\)\" draggable=\"true\"&gt;\\(\\frac{-{{Q2}}}{{{Q3}}}\\)&lt;/span&gt; &lt; {{T1}}",
                "function": ""
            },
            {
                "name": "A3",
                "label": "&lt;span class=\"fr-math-v2 fr-draggable\" contenteditable=\"false\" data-original-math=\"\\(\\frac{-{{Q4}}}{{{Q5}}}\\)\" draggable=\"true\"&gt;\\(\\frac{-{{Q4}}}{{{Q5}}}\\)&lt;/span&gt; &gt; {{T2}}",
                "function": ""
            },
            {
                "name": "A4",
                "label": "{{T3}} &gt; &lt;span class=\"fr-math-v2 fr-draggable\" contenteditable=\"false\" data-original-math=\"\\(\\frac{-{{Q6}}}{{{Q7}}}\\)\" draggable=\"true\"&gt;\\(\\frac{-{{Q6}}}{{{Q7}}}\\)&lt;/span&gt;",
                "function": ""
            },
            {
                "name": "A5",
                "label": "{{T4}} &lt; &lt;span class=\"fr-math-v2 fr-draggable\" contenteditable=\"false\" data-original-math=\"\\(\\frac{-{{Q8}}}{{{Q2}}}\\)\" draggable=\"true\"&gt;\\(\\frac{-{{Q8}}}{{{Q2}}}\\)&lt;/span&gt;",
                "function": ""
            },
            {
                "name": "A6",
                "label": "&lt;span class=\"fr-math-v2 fr-draggable\" contenteditable=\"false\" data-original-math=\"\\(\\frac{{{Q2}}}{{{Q2}}}\\)\" draggable=\"true\"&gt;\\(\\frac{{{Q2}}}{{{Q2}}}\\)&lt;/span&gt; &lt; {{Q2}}&lt;span class=\"fr-math-v2 fr-draggable\" contenteditable=\"false\" data-original-math=\"\\(\\frac{1}{{{Q2}}}\\)\" draggable=\"true\"&gt;\\(\\frac{1}{{{Q2}}}\\)&lt;/span&gt;",
                "function": ""
            },
            {
                "name": "A7",
                "label": "{{Q3}}&lt;span class=\"fr-math-v2 fr-draggable\" contenteditable=\"false\" data-original-math=\"\\(\\frac{1}{{{Q3}}}\\)\" draggable=\"true\"&gt;\\(\\frac{1}{{{Q3}}}\\)&lt;/span&gt; &gt; &lt;span class=\"fr-math-v2 fr-draggable\" contenteditable=\"false\" data-original-math=\"\\(\\frac{{{Q3}}}{{{Q3}}}\\)\" draggable=\"true\"&gt;\\(\\frac{{{Q3}}}{{{Q3}}}\\)&lt;/span&gt;",
                "function": ""
            },
            {
                "name": "A8",
                "label": "{{Q17}} &lt; {{Q17}}0",
                "feedback": "&lt;p&gt;En realidad:&lt;/p&gt;&lt;p style=\"text-align: center\"&gt;{{Q17}} = {{Q17}}0&lt;/p&gt;",
                "incorrect": true
            },
            {
                "name": "A9",
                "label": "{{Q18}}0 &gt; {{Q18}}",
                "feedback": "&lt;p&gt;En realidad:&lt;/p&gt;&lt;p style=\"text-align: center\"&gt;{{Q18}}0 = {{Q18}}&lt;/p&gt;",
                "incorrect": true
            },
            {
                "name": "A10",
                "label": "&lt;span class=\"fr-math-v2 fr-draggable\" contenteditable=\"false\" data-original-math=\"\\(\\frac{-{{Q3}}}{{{Q4}}}\\)\" draggable=\"true\"&gt;\\(\\frac{-{{Q3}}}{{{Q4}}}\\)&lt;/span&gt; &gt; {{T5}}",
                "feedback": "&lt;p&gt;En realidad:&lt;/p&gt;&lt;p style=\"text-align: center\"&gt;{{T9}} &lt; {{T5}}&lt;/p&gt;",
                "incorrect": true
            },
            {
                "name": "A11",
                "label": "&lt;span class=\"fr-math-v2 fr-draggable\" contenteditable=\"false\" data-original-math=\"\\(\\frac{-{{Q5}}}{{{Q6}}}\\)\" draggable=\"true\"&gt;\\(\\frac{-{{Q5}}}{{{Q6}}}\\)&lt;/span&gt; &lt; {{T6}}",
                "feedback": "&lt;p&gt;En realidad:&lt;/p&gt;&lt;p style=\"text-align: center\"&gt;{{T10}} &gt; {{T6}}&lt;/p&gt;",
                "incorrect": true
            },
            {
                "name": "A12",
                "label": "{{T7}} &lt; &lt;span class=\"fr-math-v2 fr-draggable\" contenteditable=\"false\" data-original-math=\"\\(\\frac{-{{Q7}}}{{{Q8}}}\\)\" draggable=\"true\"&gt;\\(\\frac{-{{Q7}}}{{{Q8}}}\\)&lt;/span&gt;",
                "feedback": "&lt;p&gt;En realidad:&lt;/p&gt;&lt;p style=\"text-align: center\"&gt;{{T7}} &gt; {{T11}}&lt;/p&gt;",
                "incorrect": true
            },
            {
                "name": "A13",
                "label": "{{T8}} &gt; &lt;span class=\"fr-math-v2 fr-draggable\" contenteditable=\"false\" data-original-math=\"\\(\\frac{-{{Q2}}}{{{Q5}}}\\)\" draggable=\"true\"&gt;\\(\\frac{-{{Q2}}}{{{Q5}}}\\)&lt;/span&gt;",
                "feedback": "&lt;p&gt;En realidad:&lt;/p&gt;&lt;p style=\"text-align: center\"&gt;{{T8}} &lt; {{T12}}&lt;/p&gt;",
                "incorrect": true
            },
            {
                "name": "A14",
                "label": "&lt;span class=\"fr-math-v2 fr-draggable\" contenteditable=\"false\" data-original-math=\"\\(\\frac{{{Q4}}}{{{Q4}}}\\)\" draggable=\"true\"&gt;\\(\\frac{{{Q4}}}{{{Q4}}}\\)&lt;/span&gt; &lt; {{Q4}}&lt;span class=\"fr-math-v2 fr-draggable\" contenteditable=\"false\" data-original-math=\"\\(\\frac{1}{{{Q4}}}\\)\" draggable=\"true\"&gt;\\(\\frac{1}{{{Q4}}}\\)&lt;/span&gt;",
                "feedback": "&lt;p&gt;En realidad:&lt;/p&gt;&lt;p style=\"text-align: center\"&gt;&lt;span class=\"fr-math-v2 fr-draggable\" contenteditable=\"false\" data-original-math=\"\\(\\frac{{{Q4}}}{{{Q4}}}\\)\" draggable=\"true\"&gt;\\(\\frac{{{Q4}}}{{{Q4}}}\\)&lt;/span&gt; &lt; {{Q4}}&lt;span class=\"fr-math-v2 fr-draggable\" contenteditable=\"false\" data-original-math=\"\\(\\frac{1}{{{Q4}}}\\)\" draggable=\"true\"&gt;\\(\\frac{1}{{{Q4}}}\\)&lt;/span&gt; = &lt;span class=\"fr-math-v2 fr-draggable\" contenteditable=\"false\" data-original-math=\"\\(\\frac{{{T13}}}{{{Q4}}}\\)\" draggable=\"true\"&gt;\\(\\frac{{{T13}}}{{{Q4}}}\\)&lt;/span&gt;&lt;/p&gt;",
                "incorrect": true
            },
            {
                "name": "A15",
                "label": "{{Q5}}&lt;span class=\"fr-math-v2 fr-draggable\" contenteditable=\"false\" data-original-math=\"\\(\\frac{1}{{{Q5}}}\\)\" draggable=\"true\"&gt;\\(\\frac{1}{{{Q5}}}\\)&lt;/span&gt; &gt; &lt;span class=\"fr-math-v2 fr-draggable\" contenteditable=\"false\" data-original-math=\"\\(\\frac{{{Q5}}}{{{Q5}}}\\)\" draggable=\"true\"&gt;\\(\\frac{{{Q5}}}{{{Q5}}}\\)&lt;/span&gt;",
                "feedback": "&lt;p&gt;En realidad:&lt;/p&gt;&lt;p style=\"text-align: center\"&gt;{{Q5}}&lt;span class=\"fr-math-v2 fr-draggable\" contenteditable=\"false\" data-original-math=\"\\(\\frac{1}{{{Q5}}}\\)\" draggable=\"true\"&gt;\\(\\frac{1}{{{Q5}}}\\)&lt;/span&gt; = &lt;span class=\"fr-math-v2 fr-draggable\" contenteditable=\"false\" data-original-math=\"\\(\\frac{{{T14}}}{{{Q5}}}\\)\" draggable=\"true\"&gt;\\(\\frac{{{T14}}}{{{Q5}}}\\)&lt;/span&gt; &gt; &lt;span class=\"fr-math-v2 fr-draggable\" contenteditable=\"false\" data-original-math=\"\\(\\frac{{{Q5}}}{{{Q5}}}\\)\" draggable=\"true\"&gt;\\(\\frac{{{Q5}}}{{{Q5}}}\\)&lt;/span&gt;&lt;/p&gt;",
                "incorrect": true
            }
        ],
        "uniques": true
    },
    "algorithm": {
        "name": "trueFalse",
        "template": "Multiple choice – multiple response",
        "params": {
            "countCorrect": 2,
            "countIncorrect": 2,
            "showCheckIcon": false,
            "columns": 4
        }
    }
}</t>
  </si>
  <si>
    <t>M6-NyO-76a</t>
  </si>
  <si>
    <t>Calcula el valor absoluto de números racionales</t>
  </si>
  <si>
    <t>&lt;p&gt;Determina si los siguientes valores absolutos están bien o mal calculados.&lt;/p&gt;
A1 = &lt;/span&gt;&lt;span class=\"fr-math-v2 fr-draggable\" contenteditable=\"false\" data-original-math=\"\\(\\left|\\frac{-{{Q1}}}{{{Q2}}}\\right|\\)\" draggable=\"true\"&gt;\\(\\left|\\frac{-{{Q1}}}{{{Q2}}}\\right|\\)&lt;/span&gt; = &lt;span class=\"fr-math-v2 fr-draggable\" contenteditable=\"false\" data-original-math=\"\\(\\frac{{{Q1}}}{{{Q2}}}\\)\" draggable=\"true\"&gt;\\(\\frac{{{Q1}}}{{{Q2}}}\\)&lt;/span&gt;
A2 = &lt;/span&gt;&lt;span class=\"fr-math-v2 fr-draggable\" contenteditable=\"false\" data-original-math=\"\\(\\left|\\frac{{{Q3}}}{{{Q4}}}\\right|\\)\" draggable=\"true\"&gt;\\(\\left|\\frac{{{Q3}}}{{{Q4}}}\\right|\\)&lt;/span&gt; = &lt;span class=\"fr-math-v2 fr-draggable\" contenteditable=\"false\" data-original-math=\"\\(\\frac{{{Q3}}}{{{Q4}}}\\)\" draggable=\"true\"&gt;\\(\\frac{{{Q3}}}{{{Q4}}}\\)&lt;/span&gt;
A3 = &lt;/span&gt;&lt;span class=\"fr-math-v2 fr-draggable\" contenteditable=\"false\" data-original-math=\"\\(\\left|\\frac{-{{Q5}}}{{{Q6}}}\\right|\\)\" draggable=\"true\"&gt;\\(\\left|\\frac{-{{Q5}}}{{{Q6}}}\\right|\\)&lt;/span&gt; = &lt;span class=\"fr-math-v2 fr-draggable\" contenteditable=\"false\" data-original-math=\"\\(\\frac{-{{Q5}}}{{{Q6}}}\\)\" draggable=\"true\"&gt;\\(\\frac{-{{Q5}}}{{{Q6}}}\\)&lt;/span&gt;
A4 = &lt;/span&gt;&lt;p&gt;&lt;span class=\"fr-math-v2 fr-draggable\" contenteditable=\"false\" data-original-math=\"\\(\\left|\\frac{{{Q5}}}{{{Q6}}}\\right|\\)\" draggable=\"true\"&gt;\\(\\left|\\frac{{{Q5}}}{{{Q6}}}\\right|\\)&lt;/span&gt; = &lt;span class=\"fr-math-v2 fr-draggable\" contenteditable=\"false\" data-original-math=\"\\(\\frac{-{{Q5}}}{{{Q6}}}\\)\" draggable=\"true\"&gt;\\(\\frac{-{{Q5}}}{{{Q6}}}\\)&lt;/span&gt;&lt;/p&gt;</t>
  </si>
  <si>
    <t>Choice matrix – inline</t>
  </si>
  <si>
    <t>Q1 = Min = 1; Max = 10; Step = 1
Q2 = Min = 2; Max = 10; Step = 1
Q3 = Min = 1; Max = 10; Step = 1
Q4 = Min = 2; Max = 10; Step = 1
Q5 = Min = 1; Max = 10; Step = 1
Q6 = Min = 2; Max = 10; Step = 1</t>
  </si>
  <si>
    <t>&lt;p&gt;El valor absoluto de un número es su distancia al 0.&lt;/p&gt;</t>
  </si>
  <si>
    <t>&lt;p&gt;El valor absoluto de un número es su distancia al 0.&lt;/p&gt;
A3 = 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
A4 = &lt;p&gt;El cálculo correcto es:&lt;/p&gt;&lt;p style=\"text-align: center\"&gt;&lt;span class=\"fr-math-v2 fr-draggable\" contenteditable=\"false\" data-original-math=\"\\(\\left|\\frac{{{Q5}}}{{{Q6}}}\\right|\\)\" draggable=\"true\"&gt;\\(\\left|\\frac{{{Q5}}}{{{Q6}}}\\right|\\)&lt;/span&gt; = &lt;span class=\"fr-math-v2 fr-draggable\" contenteditable=\"false\" data-original-math=\"\\(\\frac{{{Q5}}}{{{Q6}}}\\)\" draggable=\"true\"&gt;\\(\\frac{{{Q5}}}{{{Q6}}}\\)&lt;/span&gt;&lt;/p&gt;</t>
  </si>
  <si>
    <t>{
    "id": "M6-NyO-76a-I-1",
    "stimulus": "&lt;p&gt;Determina si los siguientes valores absolutos están bien o mal calculados.&lt;/p&gt;",
    "hint": "&lt;p&gt;El valor absoluto de un número es su distancia al 0.&lt;/p&gt;",
    "feedback": "&lt;p&gt;El valor absoluto de un número es su distancia al 0.&lt;/p&gt;",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"A1",
                "label": "&lt;span class=\"fr-math-v2 fr-draggable\" contenteditable=\"false\" data-original-math=\"\\(\\left|\\frac{-{{Q1}}}{{{Q2}}}\\right|=\\frac{{{Q1}}}{{{Q2}}}\\)\" draggable=\"true\"&gt;\\(\\left|\\frac{-{{Q1}}}{{{Q2}}}\\right|=\\frac{{{Q1}}}{{{Q2}}}\\)&lt;/span&gt;",
                "function": ""
            },
            {
                "name": "A2",
                "label": "&lt;span class=\"fr-math-v2 fr-draggable\" contenteditable=\"false\" data-original-math=\"\\(\\left|\\frac{{{Q3}}}{{{Q4}}}\\right|=\\frac{{{Q3}}}{{{Q4}}}\\)\" draggable=\"true\"&gt;\\(\\left|\\frac{{{Q3}}}{{{Q4}}}\\right|=\\frac{{{Q3}}}{{{Q4}}}\\)&lt;/span&gt;",
                "function": ""
            },
            {
                "name": "A3",
                "label": "&lt;span class=\"fr-math-v2 fr-draggable\" contenteditable=\"false\" data-original-math=\"\\(\\left|\\frac{-{{Q5}}}{{{Q6}}}\\right|=\\frac{-{{Q5}}}{{{Q6}}}\\)\" draggable=\"true\"&gt;\\(\\left|\\frac{-{{Q5}}}{{{Q6}}}\\right|=\\frac{-{{Q5}}}{{{Q6}}}\\)&lt;/span&gt;",
                "function": "",
                "incorrect": true,
                "feedback": "El cálculo correcto es:&lt;/p&gt;&lt;p style=\"text-align: center\"&gt;&lt;span class=\"fr-math-v2 fr-draggable\" contenteditable=\"false\" data-original-math=\"\\(\\left|\\frac{-{{Q5}}}{{{Q6}}}\\right|=\\frac{{{Q5}}}{{{Q6}}}\\)\" draggable=\"true\"&gt;\\(\\left|\\frac{-{{Q5}}}{{{Q6}}}\\right|=\\frac{{{Q5}}}{{{Q6}}}\\)&lt;/span&gt;"
            },
            {
                "name": "A4",
                "label": "&lt;p&gt;&lt;span class=\"fr-math-v2 fr-draggable\" contenteditable=\"false\" data-original-math=\"\\(\\left|\\frac{{{Q5}}}{{{Q6}}}\\right|=\\frac{-{{Q5}}}{{{Q6}}}\\)\" draggable=\"true\"&gt;\\(\\left|\\frac{{{Q5}}}{{{Q6}}}\\right|=\\frac{-{{Q5}}}{{{Q6}}}\\)&lt;/span&gt;&lt;/p&gt;",
                "function": "",
                "incorrect": true,
                "feedback": "&lt;p&gt;El cálculo correcto es:&lt;/p&gt;&lt;p style=\"text-align: center\"&gt;&lt;span class=\"fr-math-v2 fr-draggable\" contenteditable=\"false\" data-original-math=\"\\(\\left|\\frac{{{Q5}}}{{{Q6}}}\\right|=\\frac{{{Q5}}}{{{Q6}}}\\)\" draggable=\"true\"&gt;\\(\\left|\\frac{{{Q5}}}{{{Q6}}}\\right|=\\frac{{{Q5}}}{{{Q6}}}\\)&lt;/span&gt;&lt;/p&gt;"
            }
        ],
        "uniques": true
    },
    "algorithm": {
        "name": "trueFalse",
        "template": "Choice matrix – inline",
        "params": {
            "countCorrect": 2,
            "countIncorrect": 1,
            "showCheckIcon": false,
            "options": [
                "Correcto",
                "Incorrecto"
            ]
        }
    }
}</t>
  </si>
  <si>
    <t>&lt;p&gt;Calcula este valor absoluto.&lt;/p&gt;</t>
  </si>
  <si>
    <t>&lt;p style=\"text-align: center\"&gt;&lt;span class=\"fr-math-v2 fr-draggable\" contenteditable=\"false\" data-original-math=\"\\(\\left|\\frac{{{Q1}}}{{{Q2}}}\\right|\\)\" draggable=\"true\"&gt;\\(\\left|\\frac{{{Q1}}}{{{Q2}}}\\right|\\)&lt;/span&gt; = {{response}}&lt;/p&gt;</t>
  </si>
  <si>
    <t>Q1 = list = -10, -9, -8, -7, -6, -5, -4, -3, -2, -1, 1, 2, 3, 4, 5, 6, 7, 8, 9, 10
Q2 = Min = 2; Max = 20; Step = 1</t>
  </si>
  <si>
    <t>T1 = math.abs({{Q1}})
A1 = \\frac{{{T1}}}{{{Q2}}}</t>
  </si>
  <si>
    <t>{
    "id": "M6-NyO-76a-E-1",
    "stimulus": "&lt;p&gt;Calcula este valor absoluto.&lt;/p&gt;",
    "template": "&lt;p style=\"text-align: center\"&gt;&lt;span class=\"fr-math-v2 fr-draggable\" contenteditable=\"false\" data-original-math=\"\\(\\left|\\frac{{{Q1}}}{{{Q2}}}\\right|\\)\" draggable=\"true\"&gt;\\(\\left|\\frac{{{Q1}}}{{{Q2}}}\\right|\\)&lt;/span&gt; = {{response}}&lt;/p&gt;",
    "hint": "&lt;p&gt;El valor absoluto de un número es su distancia al 0.&lt;/p&gt;",
    "feedback": "&lt;p&gt;El valor absoluto de un número es su distancia al 0.&lt;/p&gt;",
    "seed": {
        "parameters": [
            {
                "name": "Q1",
                "label": null,
                "list": [
                    -10,
                    -9,
                    -8,
                    -7,
                    -6,
                    -5,
                    -4,
                    -3,
                    -2,
                    -1,
                    1,
                    2,
                    3,
                    4,
                    5,
                    6,
                    7,
                    8,
                    9,
                    10
                ]
            },
            {
                "name": "Q2",
                "label": null,
                "min": 2,
                "max": 20,
                "step": 1
            },
            {
                "name": "Q3",
                "label": null,
                "min": 2,
                "max": 10,
                "step": 1
            }
        ],
        "calculated": [
            {
                "name": "T1",
                "label": "{{function}}",
                "function": "math.abs({{Q1}})",
                "temp": "true"
            },
            {
                "name": "A1",
                "label": "{{function}}",
                "function": "\\frac{{{T1}}}{{{Q2}}}"
            }
        ],
        "uniques": true
    },
    "algorithm": {
        "name": "calculateOperation",
        "params": {
            "method": "equivLiteral",
            "keyboard": "INTERMEDIATE"
        }
    }
}</t>
  </si>
  <si>
    <t>M6-NyO-76b</t>
  </si>
  <si>
    <t>Compara valores absolutos de números racionales</t>
  </si>
  <si>
    <t>&lt;p&gt;Selecciona la comparación correcta de valores absolutos.&lt;/p&gt;</t>
  </si>
  <si>
    <t>Q1 = "min": 1, "max": 10, "step": 1
Q2 = "min": 1, "max": 10, "step": 1
Q3 = "min": 1, "max": 10, "step": 1
Q4 = "min": 1, "max": 10, "step": 1
Q5 = "min": 1, "max": 10, "step": 1
Q6 = "min": 1, max": 10, "step": 1</t>
  </si>
  <si>
    <t>T1 = {{Q1}}+{{Q2}}
T2 = {{Q1}}+{{Q3}}
T3 = {{Q2}}+{{Q3}}
T4 = {{Q2}}+{{Q4}}
T5 = {{Q3}}+{{Q4}}
T6 = {{Q3}}+{{Q5}}
T7 = {{Q4}}+{{Q5}}
T8 = {{Q4}}+{{Q6}}
T9 = {{Q5}}+{{Q6}}
T10 = {{Q5}}+{{Q1}}
A1 = |&lt;span class=\"fr-math-v2 fr-draggable\" contenteditable=\"false\" data-original-math=\"\\(\\frac{{{Q1}}}{{{T2}}}\\)\" draggable=\"true\"&gt;\\(\\frac{{{Q1}}}{{{T2}}}\\)&lt;/span&gt;| &lt; |&lt;span class=\"fr-math-v2 fr-draggable\" contenteditable=\"false\" data-original-math=\"\\(\\frac{{{T1}}}{{{T2}}}\\)\" draggable=\"true\"&gt;\\(\\frac{{{T1}}}{{{T2}}}\\)&lt;/span&gt;|
A2 = |&lt;span class=\"fr-math-v2 fr-draggable\" contenteditable=\"false\" data-original-math=\"\\(\\frac{-{{Q1}}}{{{T2}}}\\)\" draggable=\"true\"&gt;\\(\\frac{-{{Q1}}}{{{T2}}}\\)&lt;/span&gt;| &lt; |&lt;span class=\"fr-math-v2 fr-draggable\" contenteditable=\"false\" data-original-math=\"\\(\\frac{{{T1}}}{{{T2}}}\\)\" draggable=\"true\"&gt;\\(\\frac{{{T1}}}{{{T2}}}\\)&lt;/span&gt;|
A3 = |&lt;span class=\"fr-math-v2 fr-draggable\" contenteditable=\"false\" data-original-math=\"\\(\\frac{{{Q1}}}{{{T2}}}\\)\" draggable=\"true\"&gt;\\(\\frac{{{Q1}}}{{{T2}}}\\)&lt;/span&gt;| &lt; |&lt;span class=\"fr-math-v2 fr-draggable\" contenteditable=\"false\" data-original-math=\"\\(\\frac{-{{T1}}}{{{T2}}}\\)\" draggable=\"true\"&gt;\\(\\frac{-{{T1}}}{{{T2}}}\\)&lt;/span&gt;|
A4 = |&lt;span class=\"fr-math-v2 fr-draggable\" contenteditable=\"false\" data-original-math=\"\\(\\frac{{{Q1}}}{{{T2}}}\\)\" draggable=\"true\"&gt;\\(\\frac{{{Q1}}}{{{T2}}}\\)&lt;/span&gt;| &lt; |&lt;span class=\"fr-math-v2 fr-draggable\" contenteditable=\"false\" data-original-math=\"\\(\\frac{-{{T1}}}{{{T2}}}\\)\" draggable=\"true\"&gt;\\(\\frac{-{{T1}}}{{{T2}}}\\)&lt;/span&gt;|
A5 = |&lt;span class=\"fr-math-v2 fr-draggable\" contenteditable=\"false\" data-original-math=\"\\(\\frac{{{T3}}}{{{T4}}}\\)\" draggable=\"true\"&gt;\\(\\frac{{{T3}}}{{{T4}}}\\)&lt;/span&gt;| &lt; |&lt;span class=\"fr-math-v2 fr-draggable\" contenteditable=\"false\" data-original-math=\"\\(\\frac{{{Q2}}}{{{T4}}}\\)\" draggable=\"true\"&gt;\\(\\frac{{{Q2}}}{{{T4}}}\\)&lt;/span&gt;|
A6 = |&lt;span class=\"fr-math-v2 fr-draggable\" contenteditable=\"false\" data-original-math=\"\\(\\frac{-{{T5}}}{{{T6}}}\\)\" draggable=\"true\"&gt;\\(\\frac{-{{T5}}}{{{T6}}}\\)&lt;/span&gt;| &lt; |&lt;span class=\"fr-math-v2 fr-draggable\" contenteditable=\"false\" data-original-math=\"\\(\\frac{{{Q3}}}{{{T6}}}\\)\" draggable=\"true\"&gt;\\(\\frac{{{Q3}}}{{{T6}}}\\)&lt;/span&gt;|
A7 = |&lt;span class=\"fr-math-v2 fr-draggable\" contenteditable=\"false\" data-original-math=\"\\(\\frac{{{T7}}}{{{T8}}}\\)\" draggable=\"true\"&gt;\\(\\frac{{{T7}}}{{{T8}}}\\)&lt;/span&gt;| &lt; |&lt;span class=\"fr-math-v2 fr-draggable\" contenteditable=\"false\" data-original-math=\"\\(\\frac{-{{Q4}}}{{{T8}}}\\)\" draggable=\"true\"&gt;\\(\\frac{-{{Q4}}}{{{T8}}}\\)&lt;/span&gt;|
A8 = |&lt;span class=\"fr-math-v2 fr-draggable\" contenteditable=\"false\" data-original-math=\"\\(\\frac{-{{T9}}}{{{T10}}}\\)\" draggable=\"true\"&gt;\\(\\frac{-{{T9}}}{{{T10}}}\\)&lt;/span&gt;| &lt; |&lt;span class=\"fr-math-v2 fr-draggable\" contenteditable=\"false\" data-original-math=\"\\(\\frac{-{{Q5}}}{{{T10}}}\\)\" draggable=\"true\"&gt;\\(\\frac{-{{Q5}}}{{{T10}}}\\)&lt;/span&gt;|</t>
  </si>
  <si>
    <t>&lt;p&gt;El valor absoluto es la distancia que hay entre un número y el 0.&lt;/p&gt;</t>
  </si>
  <si>
    <t>&lt;p&gt;El valor absoluto es la distancia que hay entre un número y el 0.&lt;/p&gt;
A5 = "&lt;p&gt;Los valores absolutos de estas fracciones son:&lt;/p&gt;&lt;p style=\"text-align: center\"&gt;|&lt;span class=\"fr-math-v2 fr-draggable\" contenteditable=\"false\" data-original-math=\"\\(\\frac{{{T3}}}{{{T4}}}\\)\" draggable=\"true\"&gt;\\(\\frac{{{T3}}}{{{T4}}}\\)&lt;/span&gt;| = &lt;span class=\"fr-math-v2 fr-draggable\" contenteditable=\"false\" data-original-math=\"\\(\\frac{{{T3}}}{{{T4}}}\\)\" draggable=\"true\"&gt;\\(\\frac{{{T3}}}{{{T4}}}\\)&lt;/span&gt;&lt;/p&gt;&lt;p style=\"text-align: center\"&gt;|&lt;span class=\"fr-math-v2 fr-draggable\" contenteditable=\"false\" data-original-math=\"\\(\\frac{{{Q2}}}{{{T4}}}\\)\" draggable=\"true\"&gt;\\(\\frac{{{Q2}}}{{{T4}}}\\)&lt;/span&gt;| = &lt;span class=\"fr-math-v2 fr-draggable\" contenteditable=\"false\" data-original-math=\"\\(\\frac{{{Q2}}}{{{T4}}}\\)\" draggable=\"true\"&gt;\\(\\frac{{{Q2}}}{{{T4}}}\\)&lt;/span&gt;&lt;/p&gt;"
A6 = "&lt;p&gt;Los valores absolutos de estas fracciones son:&lt;/p&gt;&lt;p style=\"text-align: center\"&gt;|&lt;span class=\"fr-math-v2 fr-draggable\" contenteditable=\"false\" data-original-math=\"\\(\\frac{-{{T5}}}{{{T6}}}\\)\" draggable=\"true\"&gt;\\(\\frac{-{{T5}}}{{{T6}}}\\)&lt;/span&gt;| = &lt;span class=\"fr-math-v2 fr-draggable\" contenteditable=\"false\" data-original-math=\"\\(\\frac{{{TT}}}{{{T6}}}\\)\" draggable=\"true\"&gt;\\(\\frac{{{T5}}}{{{T6}}}\\)&lt;/span&gt;&lt;/p&gt;&lt;p style=\"text-align: center\"&gt;|&lt;span class=\"fr-math-v2 fr-draggable\" contenteditable=\"false\" data-original-math=\"\\(\\frac{{{Q3}}}{{{T6}}}\\)\" draggable=\"true\"&gt;\\(\\frac{{{Q3}}}{{{T6}}}\\)&lt;/span&gt;| = &lt;span class=\"fr-math-v2 fr-draggable\" contenteditable=\"false\" data-original-math=\"\\(\\frac{{{Q3}}}{{{T6}}}\\)\" draggable=\"true\"&gt;\\(\\frac{{{Q3}}}{{{T6}}}\\)&lt;/span&gt;&lt;/p&gt;
A7 = "&lt;p&gt;Los valores absolutos de estas fracciones son:&lt;/p&gt;&lt;p style=\"text-align: center\"&gt;|&lt;span class=\"fr-math-v2 fr-draggable\" contenteditable=\"false\" data-original-math=\"\\(\\frac{{{T7}}}{{{T8}}}\\)\" draggable=\"true\"&gt;\\(\\frac{{{T7}}}{{{T8}}}\\)&lt;/span&gt;| = &lt;span class=\"fr-math-v2 fr-draggable\" contenteditable=\"false\" data-original-math=\"\\(\\frac{{{T7}}}{{{T8}}}\\)\" draggable=\"true\"&gt;\\(\\frac{{{T7}}}{{{T8}}}\\)&lt;/span&gt;&lt;/p&gt;&lt;p style=\"text-align: center\"&gt;|&lt;span class=\"fr-math-v2 fr-draggable\" contenteditable=\"false\" data-original-math=\"\\(\\frac{-{{Q4}}}{{{T8}}}\\)\" draggable=\"true\"&gt;\\(\\frac{-{{Q4}}}{{{T8}}}\\)&lt;/span&gt;| = &lt;span class=\"fr-math-v2 fr-draggable\" contenteditable=\"false\" data-original-math=\"\\(\\frac{{{Q4}}}{{{T8}}}\\)\" draggable=\"true\"&gt;\\(\\frac{{{Q4}}}{{{T8}}}\\)&lt;/span&gt;&lt;/p&gt;
A8 = "&lt;p&gt;Los valores absolutos de estas fracciones son:&lt;/p&gt;&lt;p style=\"text-align: center\"&gt;|&lt;span class=\"fr-math-v2 fr-draggable\" contenteditable=\"false\" data-original-math=\"\\(\\frac{-{{T9}}}{{{T10}}}\\)\" draggable=\"true\"&gt;\\(\\frac{-{{T9}}}{{{T10}}}\\)&lt;/span&gt;| = &lt;span class=\"fr-math-v2 fr-draggable\" contenteditable=\"false\" data-original-math=\"\\(\\frac{{{T9}}}{{{T10}}}\\)\" draggable=\"true\"&gt;\\(\\frac{{{T9}}}{{{T10}}}\\)&lt;/span&gt;&lt;/p&gt;&lt;p style=\"text-align: center\"&gt;|&lt;span class=\"fr-math-v2 fr-draggable\" contenteditable=\"false\" data-original-math=\"\\(\\frac{-{{Q5}}}{{{T10}}}\\)\" draggable=\"true\"&gt;\\(\\frac{-{{Q5}}}{{{T10}}}\\)&lt;/span&gt;| = &lt;span class=\"fr-math-v2 fr-draggable\" contenteditable=\"false\" data-original-math=\"\\(\\frac{{{Q5}}}{{{T10}}}\\)\" draggable=\"true\"&gt;\\(\\frac{{{Q5}}}{{{T10}}}\\)&lt;/span&gt;&lt;/p&gt;</t>
  </si>
  <si>
    <t>{
    "id": "M6-NyO-76b-I-1",
    "stimulus": "&lt;p&gt;Selecciona la comparación correcta de valores absolutos.&lt;/p&gt;",
    "hint": "&lt;p&gt;El valor absoluto es la distancia que hay entre un número y el 0.&lt;/p&gt;",
    "feedback": "&lt;p&gt;El valor absoluto es la distancia que hay entre un número y el 0.&lt;/p&gt;",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"label": "{{function}}",
                "function": "{{Q1}}+{{Q2}}",
                "temp": true
            },
            {
                "name": "T2",
                "label": "{{function}}",
                "function": "{{Q1}}+{{Q3}}",
                "temp": true
            },
            {
                "name": "T3",
                "label": "{{function}}",
                "function": "{{Q2}}+{{Q3}}",
                "temp": true
            },
            {
                "name": "T4",
                "label": "{{function}}",
                "function": "{{Q2}}+{{Q4}}",
                "temp": true
            },
            {
                "name": "T5",
                "label": "{{function}}",
                "function": "{{Q3}}+{{Q4}}",
                "temp": true
            },
            {
                "name": "T6",
                "label": "{{function}}",
                "function": "{{Q3}}+{{Q5}}",
                "temp": true
            },
            {
                "name": "T7",
                "label": "{{function}}",
                "function": "{{Q4}}+{{Q5}}",
                "temp": true
            },
            {
                "name": "T8",
                "label": "{{function}}",
                "function": "{{Q4}}+{{Q6}}",
                "temp": true
            },
            {
                "name": "T9",
                "label": "{{function}}",
                "function": "{{Q5}}+{{Q6}}",
                "temp": true
            },
            {
                "name": "T10",
                "label": "{{function}}",
                "function": "{{Q5}}+{{Q1}}",
                "temp": true
            },
            {
                "name": "A1",
                "label": "&lt;span class=\"fr-math-v2 fr-draggable\" contenteditable=\"false\" data-original-math=\"\\(\\left|\\frac{{{Q1}}}{{{T2}}}\\right|\\)\" draggable=\"true\"&gt;\\(\\left|\\frac{{{Q1}}}{{{T2}}}\\right|\\)&lt;/span&gt; &lt; &lt;span class=\"fr-math-v2 fr-draggable\" contenteditable=\"false\" data-original-math=\"\\(\\left|\\frac{{{T1}}}{{{T2}}}\\right|\\)\" draggable=\"true\"&gt;\\(\\left|\\frac{{{T1}}}{{{T2}}}\\right|\\)&lt;/span&gt;"
            },
            {
                "name": "A2",
                "label": "&lt;span class=\"fr-math-v2 fr-draggable\" contenteditable=\"false\" data-original-math=\"\\(\\left|\\frac{-{{Q1}}}{{{T2}}}\\right|\\)\" draggable=\"true\"&gt;\\(\\left|\\frac{-{{Q1}}}{{{T2}}}\\right|\\)&lt;/span&gt; &lt; &lt;span class=\"fr-math-v2 fr-draggable\" contenteditable=\"false\" data-original-math=\"\\(\\left|\\frac{{{T1}}}{{{T2}}}\\right|\\)\" draggable=\"true\"&gt;\\(\\left|\\frac{{{T1}}}{{{T2}}}\\right|\\)&lt;/span&gt;"
            },
            {
                "name": "A3",
                "label": "&lt;span class=\"fr-math-v2 fr-draggable\" contenteditable=\"false\" data-original-math=\"\\(\\left|\\frac{{{Q1}}}{{{T2}}}\\right|\\)\" draggable=\"true\"&gt;\\(\\left|\\frac{{{Q1}}}{{{T2}}}\\right|\\)&lt;/span&gt; &lt; &lt;span class=\"fr-math-v2 fr-draggable\" contenteditable=\"false\" data-original-math=\"\\(\\left|\\frac{-{{T1}}}{{{T2}}}\\right|\\)\" draggable=\"true\"&gt;\\(\\left|\\frac{-{{T1}}}{{{T2}}}\\right|\\)&lt;/span&gt;"
            },
            {
                "name": "A4",
                "label": "&lt;span class=\"fr-math-v2 fr-draggable\" contenteditable=\"false\" data-original-math=\"\\(\\left|\\frac{{{Q1}}}{{{T2}}}\\right|\\)\" draggable=\"true\"&gt;\\(\\left|\\frac{{{Q1}}}{{{T2}}}\\right|\\)&lt;/span&gt; &lt; &lt;span class=\"fr-math-v2 fr-draggable\" contenteditable=\"false\" data-original-math=\"\\(\\left|\\frac{-{{T1}}}{{{T2}}}\\right|\\)\" draggable=\"true\"&gt;\\(\\left|\\frac{-{{T1}}}{{{T2}}}\\right|\\)&lt;/span&gt;"
            },
            {
                "name": "A5",
                "label": "&lt;span class=\"fr-math-v2 fr-draggable\" contenteditable=\"false\" data-original-math=\"\\(\\left|\\frac{{{T3}}}{{{T4}}}\\right|\\)\" draggable=\"true\"&gt;\\(\\left|\\frac{{{T3}}}{{{T4}}}\\right|\\)&lt;/span&gt; &lt; &lt;span class=\"fr-math-v2 fr-draggable\" contenteditable=\"false\" data-original-math=\"\\(\\left|\\frac{{{Q2}}}{{{T4}}}\\right|\\)\" draggable=\"true\"&gt;\\(\\left|\\frac{{{Q2}}}{{{T4}}}\\right|\\)&lt;/span&gt;",
                "incorrect": true,
                "feedback": "&lt;p&gt;Los valores absolutos de estas fracciones son:&lt;/p&gt;&lt;p style=\"text-align: center\"&gt;&lt;span class=\"fr-math-v2 fr-draggable\" contenteditable=\"false\" data-original-math=\"\\(\\left|\\frac{{{T3}}}{{{T4}}}\\right|\\)\" draggable=\"true\"&gt;\\(\\left|\\frac{{{T3}}}{{{T4}}}\\right|\\)&lt;/span&gt; = &lt;span class=\"fr-math-v2 fr-draggable\" contenteditable=\"false\" data-original-math=\"\\(\\frac{{{T3}}}{{{T4}}}\\right|\\)\" draggable=\"true\"&gt;\\(\\frac{{{T3}}}{{{T4}}}\\)&lt;/span&gt;&lt;/p&gt;&lt;p style=\"text-align: center\"&gt;&lt;span class=\"fr-math-v2 fr-draggable\" contenteditable=\"false\" data-original-math=\"\\(\\left|\\frac{{{Q2}}}{{{T4}}}\\)\" draggable=\"true\"&gt;\\(\\left|\\frac{{{Q2}}}{{{T4}}}\\right|\\)&lt;/span&gt; = &lt;span class=\"fr-math-v2 fr-draggable\" contenteditable=\"false\" data-original-math=\"\\(\\frac{{{Q2}}}{{{T4}}}\\)\" draggable=\"true\"&gt;\\(\\frac{{{Q2}}}{{{T4}}}\\)&lt;/span&gt;&lt;/p&gt;"
            },
            {
                "name": "A6",
                "label": "&lt;span class=\"fr-math-v2 fr-draggable\" contenteditable=\"false\" data-original-math=\"\\(\\left|\\frac{-{{T5}}}{{{T6}}}\\right|\\)\" draggable=\"true\"&gt;\\(\\left|\\frac{-{{T5}}}{{{T6}}}\\right|\\)&lt;/span&gt; &lt; &lt;span class=\"fr-math-v2 fr-draggable\" contenteditable=\"false\" data-original-math=\"\\(\\left|\\frac{{{Q3}}}{{{T6}}}\\right|\\)\" draggable=\"true\"&gt;\\(\\left|\\frac{{{Q3}}}{{{T6}}}\\right|\\)&lt;/span&gt;",
                "feedback": "&lt;p&gt;Los valores absolutos de estas fracciones son:&lt;/p&gt;&lt;p style=\"text-align: center\"&gt;&lt;span class=\"fr-math-v2 fr-draggable\" contenteditable=\"false\" data-original-math=\"\\(\\left|\\frac{-{{T5}}}{{{T6}}}\\right|\\)\" draggable=\"true\"&gt;\\(\\left|\\frac{-{{T5}}}{{{T6}}}\\right|\\)&lt;/span&gt; = &lt;span class=\"fr-math-v2 fr-draggable\" contenteditable=\"false\" data-original-math=\"\\(\\frac{{{TT}}}{{{T6}}}\\right|\\)\" draggable=\"true\"&gt;\\(\\frac{{{T5}}}{{{T6}}}\\)&lt;/span&gt;&lt;/p&gt;&lt;p style=\"text-align: center\"&gt;&lt;span class=\"fr-math-v2 fr-draggable\" contenteditable=\"false\" data-original-math=\"\\(\\left|\\frac{{{Q3}}}{{{T6}}}\\)\" draggable=\"true\"&gt;\\(\\left|\\frac{{{Q3}}}{{{T6}}}\\right|\\)&lt;/span&gt; = &lt;span class=\"fr-math-v2 fr-draggable\" contenteditable=\"false\" data-original-math=\"\\(\\frac{{{Q3}}}{{{T6}}}\\)\" draggable=\"true\"&gt;\\(\\frac{{{Q3}}}{{{T6}}}\\)&lt;/span&gt;&lt;/p&gt;",
                "incorrect": true
            },
            {
                "name": "A7",
                "label": "&lt;span class=\"fr-math-v2 fr-draggable\" contenteditable=\"false\" data-original-math=\"\\(\\left|\\frac{{{T7}}}{{{T8}}}\\right|\\)\" draggable=\"true\"&gt;\\(\\left|\\frac{{{T7}}}{{{T8}}}\\right|\\)&lt;/span&gt; &lt; &lt;span class=\"fr-math-v2 fr-draggable\" contenteditable=\"false\" data-original-math=\"\\(\\left|\\frac{-{{Q4}}}{{{T8}}}\\right|\\)\" draggable=\"true\"&gt;\\(\\left|\\frac{-{{Q4}}}{{{T8}}}\\right|\\)&lt;/span&gt;",
                "feedback": "&lt;p&gt;Los valores absolutos de estas fracciones son:&lt;/p&gt;&lt;p style=\"text-align: center\"&gt;&lt;span class=\"fr-math-v2 fr-draggable\" contenteditable=\"false\" data-original-math=\"\\(\\left|\\frac{{{T7}}}{{{T8}}}\\right|\\)\" draggable=\"true\"&gt;\\(\\left|\\frac{{{T7}}}{{{T8}}}\\right|\\)&lt;/span&gt; = &lt;span class=\"fr-math-v2 fr-draggable\" contenteditable=\"false\" data-original-math=\"\\(\\frac{{{T7}}}{{{T8}}}\\right|\\)\" draggable=\"true\"&gt;\\(\\frac{{{T7}}}{{{T8}}}\\)&lt;/span&gt;&lt;/p&gt;&lt;p style=\"text-align: center\"&gt;&lt;span class=\"fr-math-v2 fr-draggable\" contenteditable=\"false\" data-original-math=\"\\(\\left|\\frac{-{{Q4}}}{{{T8}}}\\)\" draggable=\"true\"&gt;\\(\\left|\\frac{-{{Q4}}}{{{T8}}}\\right|\\)&lt;/span&gt; = &lt;span class=\"fr-math-v2 fr-draggable\" contenteditable=\"false\" data-original-math=\"\\(\\frac{{{Q4}}}{{{T8}}}\\)\" draggable=\"true\"&gt;\\(\\frac{{{Q4}}}{{{T8}}}\\)&lt;/span&gt;&lt;/p&gt;",
                "incorrect": true
            },
            {
                "name": "A8",
                "label": "&lt;span class=\"fr-math-v2 fr-draggable\" contenteditable=\"false\" data-original-math=\"\\(\\left|\\frac{-{{T9}}}{{{T10}}}\\right|\\)\" draggable=\"true\"&gt;\\(\\left|\\frac{-{{T9}}}{{{T10}}}\\right|\\)&lt;/span&gt; &lt; &lt;span class=\"fr-math-v2 fr-draggable\" contenteditable=\"false\" data-original-math=\"\\(\\left|\\frac{-{{Q5}}}{{{T10}}}\\right|\\)\" draggable=\"true\"&gt;\\(\\left|\\frac{-{{Q5}}}{{{T10}}}\\right|\\)&lt;/span&gt;",
                "feedback": "&lt;p&gt;Los valores absolutos de estas fracciones son:&lt;/p&gt;&lt;p style=\"text-align: center\"&gt;&lt;span class=\"fr-math-v2 fr-draggable\" contenteditable=\"false\" data-original-math=\"\\(\\left|\\frac{-{{T9}}}{{{T10}}}\\right|\\)\" draggable=\"true\"&gt;\\(\\left|\\frac{-{{T9}}}{{{T10}}}\\right|\\)&lt;/span&gt; = &lt;span class=\"fr-math-v2 fr-draggable\" contenteditable=\"false\" data-original-math=\"\\(\\frac{{{T9}}}{{{T10}}}\\right|\\)\" draggable=\"true\"&gt;\\(\\frac{{{T9}}}{{{T10}}}\\)&lt;/span&gt;&lt;/p&gt;&lt;p style=\"text-align: center\"&gt;&lt;span class=\"fr-math-v2 fr-draggable\" contenteditable=\"false\" data-original-math=\"\\(\\left|\\frac{-{{Q5}}}{{{T10}}}\\)\" draggable=\"true\"&gt;\\(\\left|\\frac{-{{Q5}}}{{{T10}}}\\right|\\)&lt;/span&gt; = &lt;span class=\"fr-math-v2 fr-draggable\" contenteditable=\"false\" data-original-math=\"\\(\\frac{{{Q5}}}{{{T10}}}\\)\" draggable=\"true\"&gt;\\(\\frac{{{Q5}}}{{{T10}}}\\)&lt;/span&gt;&lt;/p&gt;",
                "incorrect": true
            }
        ],
        "uniques": true
    },
    "algorithm": {
        "name": "trueFalse",
        "template": "Multiple choice – standard",
        "params": {
            "countCorrect": 1,
            "countIncorrect": 2,
            "showCheckIcon": false,
            "columns": 3
        }
    }
}</t>
  </si>
  <si>
    <t>&lt;p&gt;Arrastra estos valores absolutos a sus posiciones correctas.&lt;/p&gt;</t>
  </si>
  <si>
    <t>&lt;p style=\"text-align: center\"&gt;{{response}} &lt; {{response}}&lt;/p&gt;</t>
  </si>
  <si>
    <t>Q1 = "list": [-6, -4, -2, 2, 4, 6]
Q2 = "list": [-5, -3, -1, 1, 3, 5]
Q3 = "min": 2, "max": 10, "step": 1</t>
  </si>
  <si>
    <t>T1 = if (math.abs({{Q1}}) &lt; math.abs({{Q1}}+{{Q2}})) {{{Q1}}} else {{{Q1}}+{{Q2}}}
T2 = if (math.abs({{Q1}}) &lt; math.abs({{Q1}}+{{Q2}})) {{{Q1}}+{{Q2}}} else {{{Q1}}}
T3 = math.abs({{T1}})
T4 = math.abs({{T2}})
A1 = |&lt;span class=\"fr-math-v2 fr-draggable\" contenteditable=\"false\" data-original-math=\"\\(\\frac{{{T1}}}{{{Q3}}}\\)\" draggable=\"true\"&gt;\\(\\frac{{{T1}}}{{{Q3}}}\\)&lt;/span&gt;|
A2 = |&lt;span class=\"fr-math-v2 fr-draggable\" contenteditable=\"false\" data-original-math=\"\\(\\frac{{{T2}}}{{{Q3}}}\\)\" draggable=\"true\"&gt;\\(\\frac{{{T2}}}{{{Q3}}}\\)&lt;/span&gt;|</t>
  </si>
  <si>
    <t>&lt;p&gt;Los valores absolutos de estas fracciones son:&lt;/p&gt;&lt;p style=\"text-align: center\"&gt;|&lt;span class=\"fr-math-v2 fr-draggable\" contenteditable=\"false\" data-original-math=\"\\(\\frac{{{T1}}}{{{Q3}}}\\)\" draggable=\"true\"&gt;\\(\\frac{{{T1}}}{{{Q3}}}\\)&lt;/span&gt;| = &lt;span class=\"fr-math-v2 fr-draggable\" contenteditable=\"false\" data-original-math=\"\\(\\frac{{{T3}}}{{{Q3}}}\\)\" draggable=\"true\"&gt;\\(\\frac{{{T3}}}{{{Q3}}}\\)&lt;/span&gt;&lt;/p&gt;&lt;p style=\"text-align: center\"&gt;|&lt;span class=\"fr-math-v2 fr-draggable\" contenteditable=\"false\" data-original-math=\"\\(\\frac{{{T2}}}{{{Q3}}}\\)\" draggable=\"true\"&gt;\\(\\frac{{{T2}}}{{{Q3}}}\\)&lt;/span&gt;| = &lt;span class=\"fr-math-v2 fr-draggable\" contenteditable=\"false\" data-original-math=\"\\(\\frac{{{T4}}}{{{Q3}}}\\)\" draggable=\"true\"&gt;\\(\\frac{{{T4}}}{{{Q3}}}\\)&lt;/span&gt;&lt;/p&gt;</t>
  </si>
  <si>
    <t>{
    "id": "M6-NyO-76b-E-1",
    "stimulus": "&lt;p&gt;Arrastra estos valores absolutos a sus posiciones correctas.&lt;/p&gt;",
    "template": "&lt;p style=\"text-align: center\"&gt;{{response}} &lt; {{response}}&lt;/p&gt;",
    "hint": "&lt;p&gt;El valor absoluto es la distancia que hay entre un número y el 0.&lt;/p&gt;",
    "feedback": "&lt;p&gt;Los valores absolutos de estas fracciones son:&lt;/p&gt;&lt;p style=\"text-align: center\"&gt;&lt;span class=\"fr-math-v2 fr-draggable\" contenteditable=\"false\" data-original-math=\"\\(\\left|\\frac{{{T1}}}{{{Q3}}}\\right|\\)\" draggable=\"true\"&gt;\\(\\left|\\frac{{{T1}}}{{{Q3}}}\\right|\\)&lt;/span&gt; = &lt;span class=\"fr-math-v2 fr-draggable\" contenteditable=\"false\" data-original-math=\"\\(\\frac{{{T3}}}{{{Q3}}}\\)\" draggable=\"true\"&gt;\\(\\frac{{{T3}}}{{{Q3}}}\\)&lt;/span&gt;&lt;/p&gt;&lt;p style=\"text-align: center\"&gt;&lt;span class=\"fr-math-v2 fr-draggable\" contenteditable=\"false\" data-original-math=\"\\(\\left|\\frac{{{T2}}}{{{Q3}}}\\right|\\)\" draggable=\"true\"&gt;\\(\\left|\\frac{{{T2}}}{{{Q3}}}\\right|\\)&lt;/span&gt; = &lt;span class=\"fr-math-v2 fr-draggable\" contenteditable=\"false\" data-original-math=\"\\(\\frac{{{T4}}}{{{Q3}}}\\)\" draggable=\"true\"&gt;\\(\\frac{{{T4}}}{{{Q3}}}\\)&lt;/span&gt;&lt;/p&gt;",
    "seed": {
        "parameters": [
            {
                "name": "Q1",
                "label": null,
                "list": [
                    -6,
                    -4,
                    -2,
                    2,
                    4,
                    6
                ]
            },
            {
                "name": "Q2",
                "label": null,
                "list": [
                    -5,
                    -3,
                    -1,
                    1,
                    3,
                    5
                ]
            },
            {
                "name": "Q3",
                "label": null,
                "min": 2,
                "max": 10,
                "step": 1
            }
        ],
        "calculated": [
            {
                "name": "T1",
                "label": "{{function}}",
                "function": "if (math.abs({{Q1}}) &lt; math.abs({{Q1}}+{{Q2}})) {{{Q1}}} else {{{Q1}}+{{Q2}}}",
                "temp": true
            },
            {
                "name": "T2",
                "label": "{{function}}",
                "function": "if (math.abs({{Q1}}) &lt; math.abs({{Q1}}+{{Q2}})) {{{Q1}}+{{Q2}}} else {{{Q1}}}",
                "temp": true
            },
            {
                "name": "T3",
                "label": "{{function}}",
                "function": "math.abs({{T1}})",
                "temp": true
            },
            {
                "name": "T4",
                "label": "{{function}}",
                "function": "math.abs({{T2}})",
                "temp": true
            },
            {
                "name": "A1",
                "label": "&lt;span class=\"fr-math-v2 fr-draggable\" contenteditable=\"false\" data-original-math=\"\\(\\left|\\frac{{{T1}}}{{{Q3}}}\\right|\\)\" draggable=\"true\"&gt;\\(\\left|\\frac{{{T1}}}{{{Q3}}}\\right|\\)&lt;/span&gt;"
            },
            {
                "name": "A2",
                "label": "&lt;span class=\"fr-math-v2 fr-draggable\" contenteditable=\"false\" data-original-math=\"\\(\\left|\\frac{{{T2}}}{{{Q3}}}\\right|\\)\" draggable=\"true\"&gt;\\(\\left|\\frac{{{T2}}}{{{Q3}}}\\right|\\)&lt;/span&gt;"
            }
        ],
        "uniques": true
    },
    "algorithm": {
        "name": "calculateOperation",
        "template": "Cloze with drag &amp; drop"
    }
}</t>
  </si>
  <si>
    <t>M6-NyO-43a</t>
  </si>
  <si>
    <t>Calcula descuentos porcentuales</t>
  </si>
  <si>
    <t>&lt;p&gt;Si descontamos un {{Q2}} % al número {{Q1}}, ¿qué valor obtenemos? Arrastra la opción correcta.&lt;/p&gt;</t>
  </si>
  <si>
    <t>&lt;p&gt;{{A1}}&lt;/p&gt;</t>
  </si>
  <si>
    <t>Si le descontamos un 22 % al número 360, ¿qué número obtenemos? Elige la opción correcta.
Obtenemos ....</t>
  </si>
  <si>
    <t>Q1= Min = 100; Max = 400; Step = 10
Q2= Min = 10; Max = 25; Step = 1
Q3= Min = 10; Max = 25; Step = 1
Q4= Min = 10; Max = 25; Step = 1</t>
  </si>
  <si>
    <t>A1 = {{Q1}}-math.floor({{Q1}}*{{Q2}}/100, 2)*
A2 = {{Q1}}-math.floor({{Q1}}*{{Q3}}/100, 2)
A3 = {{Q1}}-math.floor({{Q1}}*{{Q4}}/100, 2)
T1 = math.floor({{Q2}}*{{Q1}}/100, 2)</t>
  </si>
  <si>
    <t>&lt;p&gt;Primero, calcula el porcentaje. Después, réstalo a la cantidad inicial.&lt;/p&gt;</t>
  </si>
  <si>
    <t>&lt;p&gt;Para obtener el resultado, primero hay que calcular el descuento. Después hay que restarlo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</si>
  <si>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{"id":"M6-NyO-43a-I-1","stimulus":"&lt;p&gt;Si descontamos un {{Q2}} % al número {{Q1}}, ¿qué valor obtenemos? Arrastra la opción correcta.&lt;/p&gt;","template":"&lt;p&gt;{{response}}&lt;/p&gt;","hint":"&lt;p&gt;Primero,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</si>
  <si>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al número {{Q1}} le descontamos un {{Q2}} %, ¿qué valor obtenemos? Calcula el resultado con dos decimales.&lt;/p&gt;</t>
  </si>
  <si>
    <t>Si al número 360 le descontamos un 22 %, ¿qué número obtenemos?
Obtenemos ... .</t>
  </si>
  <si>
    <t>Q1= Min = 100; Max = 400; Step = 10
Q2= Min = 10; Max = 25; Step = 1</t>
  </si>
  <si>
    <t>A1 = {{Q1}}-math.floor({{Q1}}*{{Q2}}/100, 2)
T1 = math.floor({{Q2}}*{{Q1}}/100, 2)</t>
  </si>
  <si>
    <t>{"id":"M6-NyO-43a-E-1","stimulus":"&lt;p&gt;Si al número {{Q1}} le descontamos un {{Q2}} %, ¿qué valor obtenemos? Calcula el resultado con dos decimales.&lt;/p&gt;","template":"&lt;p&gt;{{response}}&lt;/p&gt;","hint":"&lt;p&gt;Primero,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</si>
  <si>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&lt;p&gt;A un sofá que costaba {{Q1}} € le han aplicado un descuento del {{Q2}} %. ¿Cuál es su precio final? Calcula el resultado con dos decimales.&lt;/p&gt;</t>
  </si>
  <si>
    <t>&lt;p&gt;El sofá le cuesta {{A1}} €.&lt;/p&gt;</t>
  </si>
  <si>
    <t>Samuel va a comprar un sofá que cuesta 500 €. En caja le aplican un descuento del 12 %. ¿Cuánto tiene que pagar por el sofá?
El sofá le cuesta ... €.</t>
  </si>
  <si>
    <t>Q1= Min = 300; Max = 600; Step = 10
Q2= Min = 10; Max = 25; Step = 1</t>
  </si>
  <si>
    <t>{
    "id": "M6-NyO-43a-A-1",
    "stimulus": "&lt;p&gt;A un sofá que costaba {{Q1}} € le han aplicado un descuento del {{Q2}} %. ¿Cuál es su precio final? Escribe el resultado con un decimal si es necesario.&lt;/p&gt;",
    "template": "&lt;p&gt;El sofá le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t>
  </si>
  <si>
    <t>&lt;p&gt;El precio de un vuelo es de {{Q1}} €, pero una agencia de viajes le aplica un descuento del {{Q2}} %. ¿Cuál es el valor del billete rebajado? Calcula el resultado con dos decimales.&lt;/p&gt;</t>
  </si>
  <si>
    <t>&lt;p&gt;El billete cuesta {{A1}} €.&lt;/p&gt;</t>
  </si>
  <si>
    <t>Silvia quiere darse un capricho y está mirando vuelos para ir a San Petersburgo. Ha visto que un vuelo cuesta 560 €, pero una agencia de viajes le aplica un descuento del 15 %. ¿Cuánto vale el billete de avión con esta agencia?
El viaje a San Petersburgo le cuesta con la agencia ... €.</t>
  </si>
  <si>
    <t>{
    "id": "M6-NyO-43a-A-2",
    "stimulus": "&lt;p&gt;El precio de un vuelo es de {{Q1}} €, pero una agencia de viajes le aplica un descuento del {{Q2}} %. ¿Cuál es el valor del billete rebajado? Escribe el resultado con un decimal si es necesario.&lt;/p&gt;",
    "template": "&lt;p&gt;El billete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t>
  </si>
  <si>
    <t>&lt;p&gt;En una tienda están de liquidación, por lo que todos sus productos tienen un {{Q2}} % de descuento. ¿Cuál es el precio rebajado de una nevera que costaba {{Q1}} €? Calcula el resultado con dos decimales.&lt;/p&gt;</t>
  </si>
  <si>
    <t>&lt;p&gt;El precio rebajado es de {{A1}} €.&lt;/p&gt;</t>
  </si>
  <si>
    <t>Como en una tienda de electrodomésticos están haciendo liquidación, tienen todos sus productos a un 17 % de descuento. Si el precio original de una nevera es de 540 €, ¿cuánto costará cuando se le aplique el descuento?
La neverá costará, con el descuento, ... €.</t>
  </si>
  <si>
    <r>
      <rPr>
        <rFont val="Calibri"/>
        <color theme="1"/>
        <sz val="12.0"/>
      </rPr>
      <t xml:space="preserve">Q1= Min = 300; Max = 600; Step = 10
Q2= Min = </t>
    </r>
    <r>
      <rPr>
        <rFont val="Calibri"/>
        <color theme="1"/>
        <sz val="12.0"/>
      </rPr>
      <t>5</t>
    </r>
    <r>
      <rPr>
        <rFont val="Calibri"/>
        <color theme="1"/>
        <sz val="12.0"/>
      </rPr>
      <t>; Max = 25; Step = 1</t>
    </r>
  </si>
  <si>
    <t>{
    "id": "M6-NyO-43a-A-3",
    "stimulus": "&lt;p&gt;En una tienda están de liquidación, por lo que todos sus productos tienen un {{Q2}} % de descuento. ¿Cuál es el precio rebajado de una nevera que costaba {{Q1}} €? Escribe el resultado con un decimal si es necesario.&lt;/p&gt;",
    "template": "&lt;p&gt;El precio rebajado es de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"INTERMEDIATE"
        }
    }
}</t>
  </si>
  <si>
    <t>M6-NyO-43b</t>
  </si>
  <si>
    <t>Calcula aumentos porcentuales</t>
  </si>
  <si>
    <t>&lt;p&gt;Si aumentamos un {{Q2}} % el número {{Q1}}, ¿qué valor obtenemos? Arrastra la opción correcta.&lt;/p&gt;</t>
  </si>
  <si>
    <t>Si aumentamos un 22 % al número 360, ¿qué número obtenemos? Elige la opción correcta.
Obtenemos ....</t>
  </si>
  <si>
    <t>A1 = {{Q1}}+math.floor({{Q1}}*({{Q2}})/100, 2)*
A2 = {{Q1}}+math.floor({{Q1}}*({{Q3}})/100, 2)
A3 = {{Q1}}+math.floor({{Q1}}*({{Q4}})/100, 2)
T1 = math.floor{{Q2}}*{{Q1}}/100, 2)</t>
  </si>
  <si>
    <t>&lt;p&gt;Primero, calcula el porcentaje. Después, súmaselo a la cantidad inicial.&lt;/p&gt;</t>
  </si>
  <si>
    <t>&lt;p&gt;Para obtener el resultado, primero hay que calcular el descuento. Después hay que sumarlo a {{Q1}}.&lt;/p&gt;&lt;p&gt;{{Q2}} % de {{Q1}} = {{Q1}} × &lt;span class=\"fr-math-v2 fr-draggable\" contenteditable=\"false\" data-original-math=\"\\(\\frac{{{Q2}}}{{{100}}}\\)\" draggable=\"true\"&gt;\\(\\frac{{{Q2}}}{{{100}}}\\)&lt;\/span&gt; = &lt;span class=\"fr-math-v2 fr-draggable\" contenteditable=\"false\" data-original-math=\"\\(\\frac{{{Q1}}\\ \\times\\ {{Q2}}}{100}\\)\" draggable=\"true\"&gt;\\(\\frac{{{Q1}}\\ \\times\\ {{Q2}}}{100}\\)&lt;\/span&gt; = {{T1}}&lt;/p&gt;&lt;p&gt;{{Q1}} + {{T1}} = {{A1}}&lt;/p&gt;</t>
  </si>
  <si>
    <t>{"id":"M6-NyO-43b-I-1","stimulus":"&lt;p&gt;Si aumentamos un {{Q2}} % el número {{Q1}}, ¿qué valor obtenemos? Arrastra la opción correcta.&lt;/p&gt;","template":"&lt;p&gt;{{response}}&lt;/p&gt;","hint":"&lt;p&gt;Primero,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t>
  </si>
  <si>
    <t>&lt;p&gt;Si aumentamos el número {{Q1}} un {{Q2}} %, ¿qué valor obtenemos? Calcula el resultado con dos decimales.&lt;/p&gt;</t>
  </si>
  <si>
    <t>Si al número 360 le aumentamos un 22 %, ¿qué número obtenemos?
Obtenemos ... .</t>
  </si>
  <si>
    <t>A1 = {{Q1}}+math.floor({{Q1}}*({{Q2}})/100, 2)
T1 = math.floor{{Q2}}*{{Q1}}/100, 2)</t>
  </si>
  <si>
    <t>{"id":"M6-NyO-43b-E-1","stimulus":"&lt;p&gt;Si aumentamos el número {{Q1}} un {{Q2}} %, ¿qué valor obtenemos? Calcula el resultado con dos decimales.&lt;/p&gt;","template":"&lt;p&gt;{{response}}&lt;/p&gt;","hint":"&lt;p&gt;Primero,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t>
  </si>
  <si>
    <t>&lt;p&gt;Un río tiene una profundidad de {{Q1}} metros. Si en época de lluvias aumenta un {{Q2}} %, ¿cuál será su profundidad? Calcula el resultado con dos decimales.&lt;/p&gt;</t>
  </si>
  <si>
    <t>&lt;p&gt;Alcanzará una profundidad de {{A1}} m.&lt;/p&gt;</t>
  </si>
  <si>
    <t>Un río tiene una profundidad de 15 metros. Si en época de lluvias la profundidad aumenta un 40 %, ¿cuál será el valor de la nueva profundidad?
Alcanza una profundidad de ... metros.</t>
  </si>
  <si>
    <t>Q1= Min = 10; Max = 20; Step = 1
Q2= Min = 10; Max = 40; Step = 5</t>
  </si>
  <si>
    <t>{
    "id": "M6-NyO-43b-A-1",
    "stimulus": "&lt;p&gt;Un río tiene una profundidad de {{Q1}} m. Si en época de lluvias aumenta un {{Q2}} %, ¿cuál será su profundidad? Calcula el resultado con dos decimales.&lt;/p&gt;",
    "template": "&lt;p&gt;Alcanzará una profundidad de {{response}} m.&lt;/p&gt;",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20,
                "step": 1
            },
            {
                "name": "Q2",
                "label": null,
                "min": 10,
                "max": 40,
                "step": 5
            }
        ],
        "calculated": [
            {
                "name": "A1",
                "label": "{{function}}",
                "function": "{{Q1}}+math.floor({{Q1}}*({{Q2}})/100, 2)"
            },
            {
                "name": "T1",
                "label": "{{function}}",
                "function": "math.floor({{Q2}}*{{Q1}}/100, 2)",
                "temp": true
            }
        ],
        "uniques": true
    },
    "algorithm": {
        "name": "calculateOperation",
        "params": {
            "method": "equivLiteral",
            "keyboard": "INTERMEDIATE"
        }
    }
}</t>
  </si>
  <si>
    <t>&lt;p&gt;El año pasado participaron {{Q1}} ciclistas en una carrera local. Como recibió muy buenos comentarios, la carrera ha acogido este año un {{Q2}} % más de participantes. ¿Cuántos ciclistas han asistido esta vez?&lt;/p&gt;</t>
  </si>
  <si>
    <t>&lt;p&gt;Han asistido {{A1}} ciclistas.&lt;/p&gt;</t>
  </si>
  <si>
    <t>En una carrera ciclista local, el año pasado participaron 150 ciclistas. Como recibió muy buenos comentarios, la carrera ha acogido este año un 20 % más de participantes. ¿Cuántos ciclistas han asistido este año?
Han asistido ... ciclistas.</t>
  </si>
  <si>
    <t>Q1= Min = 100; Max = 200; Step = 25
Q2= Min = 8; Max = 28; Step = 4</t>
  </si>
  <si>
    <t>{
    "id": "M6-NyO-43b-A-2",
    "stimulus": "&lt;p&gt;El año pasado participaron {{Q1}} ciclistas en una carrera local. Como recibió muy buenos comentarios, la carrera ha acogido este año un {{Q2}} % más de participantes. ¿Cuántos ciclistas han asistido esta vez?&lt;/p&gt;",
    "template": "&lt;p&gt;Han asistido {{response}} ciclistas.&lt;/p&gt;",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100,
                "max": 200,
                "step": 25
            },
            {
                "name": "Q2",
                "label": null,
                "min": 8,
                "max": 28,
                "step": 4
            }
        ],
        "calculated": [
            {
                "name": "A1",
                "label": "{{function}}",
                "function": "{{Q1}}+math.floor({{Q1}}*({{Q2}})/100, 2)"
            },
            {
                "name": "T1",
                "label": "{{function}}",
                "function": "math.floor({{Q2}}*{{Q1}}/100, 2)",
                "temp": true
            }
        ],
        "uniques": true
    },
    "algorithm": {
        "name": "calculateOperation",
        "params": {
            "method": "equivLiteral",
            "keyboard": "INTERMEDIATE"
        }
    }
}</t>
  </si>
  <si>
    <t>&lt;p&gt;El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t>
  </si>
  <si>
    <t>&lt;p&gt;La temperatura tras el aumento era de {{A1}} °C.&lt;/p&gt;</t>
  </si>
  <si>
    <t>El aumento de la temperatura media de la Tierra debido a los gases de efecto invernadero ha sido constante en los últimos años. En un país la temperatura media en los años sesenta fue de 15 ºC, pero diez años después aumentó un 2 %. Calcula esta segunda temperatura y devuelve el resultado con dos decimales.
La temperatura media de ese país diez años después fue de ... ºC.</t>
  </si>
  <si>
    <t>Q1= Min = 10; Max = 15; Step = 1
Q2= List = 1, 2</t>
  </si>
  <si>
    <t>{
    "id": "M6-NyO-43b-A-3",
    "stimulus": "&lt;p&gt;El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
    "template": "&lt;p&gt;La temperatura tras el aumento era de {{response}} °C.&lt;/p&gt;",
    "hint": "&lt;p&gt;Primero, calcula el porcentaje. Después, súmaselo a la cantidad inicial.&lt;/p&gt;",
    "feedback": "&lt;p&gt;Para obtener el resultado, primero hay que calcular el aumento.&lt;/p&gt;&lt;p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15,
                "step": 1
            },
            {
                "name": "Q2",
                "label": null,
                "list": [
                    1,
                    2
                ]
            }
        ],
        "calculated": [
            {
                "name": "A1",
                "label": "{{function}}",
                "function": "{{Q1}}+math.floor({{Q1}}*({{Q2}})/100, 2)"
            },
            {
                "name": "T1",
                "label": "{{function}}",
                "function": "math.floor({{Q2}}*{{Q1}}/100, 2)",
                "temp": true
            }
        ],
        "uniques": true
    },
    "algorithm": {
        "name": "calculateOperation",
        "params": {
            "method": "equivSymbolic",
            "keyboard": "INTERMEDIATE"
        }
    }
}</t>
  </si>
  <si>
    <t>M6-NyO-44a</t>
  </si>
  <si>
    <t>Identifica dos magnitudes con proporcionalidad directa</t>
  </si>
  <si>
    <t>Selecciona la relación que es proporcional.</t>
  </si>
  <si>
    <t>Selecciona cuál de estas relaciones es proporcional.
El número de piezas de fruta y su precio total.*
La longitud del cabello y el tiempo.*
La distancia que un coche recorre y su consumo de gasolina.*
Las horas del día y la temperatura ambiental.
Los años de un niño y su altura.
El número de personas de un equipo y el tiempo que tardan en terminar un trabajo.</t>
  </si>
  <si>
    <t>A1=El peso de varias piezas de fruta y su precio total.*
A2=La longitud del cabello y el tiempo.*
A3=La distancia que un coche recorre y su consumo de gasolina.*
A4=Las horas del día y la temperatura ambiental. | No existe una relación proporcional porque el duplicar o triplicar el número de horas no implica que la temperatura se duplique o triplique.
A5=Los años de un niño y su altura. | No existe una relación proporcional porque al duplicar o triplicar el número de años no se duplica o triplica la altura de un niño.
A6=El número de personas de un equipo y el tiempo que tardan en terminar un trabajo. | No existe una relación proporcional porque al duplicar o triplicar el número de número de personas no se duplica o triplica el tiempo que dedican para terminar un trabajo.</t>
  </si>
  <si>
    <t>&lt;p&gt;Dos magnitudes son proporcionales si al multiplicar o dividir por un número una de ellas, la otra se multiplica o divide por ese mismo número.</t>
  </si>
  <si>
    <t>Dos magnitudes son proporcionales si al multiplicar o dividir por un número una de ellas, la otra se multiplica o divide por ese mismo número.</t>
  </si>
  <si>
    <t>{"id":"M6-NyO-44a-I-1","stimulus":"&lt;p&gt;Selecciona la relación que es proporcional.&lt;/p&gt;","hint":"&lt;p&gt;Dos magnitudes son proporcionales si al multiplicar o dividir por un número una de ellas, la otra se multiplica o divide por ese mismo número.&lt;/p&gt;","feedback":"&lt;p&gt;Dos magnitudes son proporcionales si al multiplicar o dividir por un número una de ellas, la otra se multiplica o divide por ese mismo número.&lt;/p&gt;","seed":{"parameters":[],"calculated":[{"name":"A1","label":"El número de piezas de fruta y su precio total."},{"name":"A2","label":"La longitud del cabello y el tiempo."},{"name":"A3","label":"La distancia que un coche recorre y su consumo de gasolina."},{"name":"A4","label":"Las horas del día y la temperatura ambiental.","incorrect":true,"feedback":"No existe una relación proporcional porque el duplicar o triplicar el número de horas no implica que la temperatura se duplique o triplique."},{"name":"A5","label":"Los años de un niño y su altura.","incorrect":true,"feedback":"No existe una relación proporcional porque al duplicar o triplicar el número de años no se duplica o triplica la altura de un niño."},{"name":"A6","label":"El número de personas de un equipo y el tiempo que tardan en terminar un trabajo.","incorrect":true,"feedback":"No existe una relación proporcional porque al duplicar o triplicar el número de número de personas no se duplica o triplica el tiempo que dedican para terminar un trabajo."}],"uniques":true},"algorithm":{"name":"trueFalse","template":"Multiple choice – standard","params":{"countCorrect":1,"countIncorrect":2,"showCheckIcon":true}}}</t>
  </si>
  <si>
    <t>Selecciona la tabla que representa una proporcionalidad directa.
{{A1}}*
{{A2}}
{{A3}}</t>
  </si>
  <si>
    <t xml:space="preserve">Selecciona la tabla que representa una proporcionalidad directa.
[1] | [2] | [3] | [4] | [5] 
[6] | [7] | [8] | [9] | [10] 
[1] | [2] | [3] | [4] | [5]
[4| [8] | [12] | [16] | [20] 
[10] | [12] | [14] | [16] | [18] *
[5] | [6] | [7] | [8] | [9] </t>
  </si>
  <si>
    <r>
      <rPr>
        <rFont val="Calibri"/>
        <color theme="1"/>
        <sz val="12.0"/>
      </rPr>
      <t>Q1</t>
    </r>
    <r>
      <rPr>
        <rFont val="Calibri"/>
        <color theme="1"/>
        <sz val="12.0"/>
      </rPr>
      <t xml:space="preserve">= Min = 1; Max = 5; Step = 1
</t>
    </r>
    <r>
      <rPr>
        <rFont val="Calibri"/>
        <color theme="1"/>
        <sz val="12.0"/>
      </rPr>
      <t>Q2= Min = 1; Max = 5; Step = 1</t>
    </r>
  </si>
  <si>
    <t>Tabla A1*:
T1 | T2 | T3 | T4 | T5
T6 | T7 | T8 | T9 | T10
T1 = {{Q1}}+2
T2 = {{Q1}}+3
T3 = {{Q1}}+4
T4 = {{Q1}}+5
T5 = {{Q1}}+6
T6 = T1*2
T7 = T2*2
T8 = T3*2
T9 = T4*2
T10 = T5*2
Tabla A2:
T11 | T12 | T13 | T14 | T15
T16 | T17 | T18 | T19 | T20
T11 = {{Q1}}+1
T12 = {{Q1}}+2
T13 = {{Q1}}+3
T14 = {{Q1}}+4
T15 = {{Q1}}+5
T16 = {{T11}}+{{Q2}}
T17 = {{T12}}+{{Q2}}
T18 = {{T13}}+{{Q2}}
T19 = {{T14}}+{{Q2}}
T20 = {{T15}}+{{Q2}}
Tabla A3:
T21 | T22 | T23 | T24 | T25
T26 | T27 | T28 | T29 | T30
T21 = {{Q2}}
T22 = {{Q2}}+1
T23 = {{Q2}}+2
T24 = {{Q2}}+3
T25 = {{Q2}}+4
T26 = {{T21}}*{{T21}}
T27 = {{T22}}*{{T22}}
T28 = {{T23}}*{{T23}}
T29 = {{T24}}*{{T24}}
T30 = {{T25}}*{{T25}}</t>
  </si>
  <si>
    <t>&lt;p&gt;Dos magnitudes son proporcionales si al multiplicar o dividir por un número una de ellas, la otra se multiplica o divide por ese mismo número.&lt;/p&gt;</t>
  </si>
  <si>
    <t>&lt;p&gt;Dos magnitudes son proporcionales si al multiplicar o dividir por un número una de ellas, la otra se multiplica o divide por ese mismo número.
A2=Esta tabla no representa una relación proporcional porque los valores de la segunda fila son el resultado de sumar {{Q2}} a los de la primera.
A3=Esta tabla no representa una relación proporcional porque los valores de la segunda fila son el resultado de elevar al cuadrado los de la primera fila: {{T21}}&lt;sup&gt;2&lt;/sup&gt; = {{T22}}.</t>
  </si>
  <si>
    <t>{
    "id": "M6-NyO-44a-E-1",
    "stimulus": "&lt;p&gt;Selecciona la tabla que representa una proporcionalidad directa.&lt;/p&gt;",
    "hint": "&lt;p&gt;Dos magnitudes son proporcionales si al multiplicar o dividir por un número una de ellas, la otra se multiplica o divide por ese mismo número.&lt;/p&gt;",
    "feedback": "&lt;p&gt;Dos magnitudes son proporcionales si al multiplicar o dividir por un número una de ellas, la otra se multiplica o divide por ese mismo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tabla no representa una relación proporcional porque los valores de la segunda fila son el resultado de sumar {{Q2}} a los de la primera."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tabla no representa una relación proporcional porque los valores de la segunda fila son el resultado de elevar al cuadrado los de la primera fila: {{T21}}&lt;sup&gt;2&lt;/sup&gt; = {{T26}}."
            }
        ],
        "uniques": true
    },
    "algorithm": {
        "name": "trueFalse",
        "template": "Multiple choice – standard",
        "params": {
            "countCorrect": 1,
            "countIncorrect": 2,
            "showCheckIcon": false,
            "customClass": "multiple-choice-table-fullwidth"
        }
    }
}</t>
  </si>
  <si>
    <t>M6-NyO-44b</t>
  </si>
  <si>
    <t>Usa la proporcionalidad directa para resolver problemas en contextos de la vida cotidiana</t>
  </si>
  <si>
    <t>&lt;p&gt;Selecciona la oración en la que haya una proporcionalidad directa.&lt;/p&gt;</t>
  </si>
  <si>
    <r>
      <rPr>
        <rFont val="Calibri"/>
        <color theme="1"/>
        <sz val="12.0"/>
      </rPr>
      <t>Selecciona la oración en la que haya una proporcionalidad directa.
Si 4 refrescos cuestan 7 €, entonces 12 refrescos costarán 21 €.*
Como a las 8 de la mañana hay una temperatura de 26 °C, a las 5 de la tarde la temperatura será de 20 °C.
4 jarras se llenan de agua en 7 minutos, por lo que para llenar 12 jarras necesitaremos 21 minutos.*
Si 1 camiseta cuesta 4 €, entonces 4 camisetas costarán 3 €.
Si para llegar andando a la 2ª planta hay que subir 55 escalones, para llegar a la 6ª serán 115 escalones.
Tiago hace 5 largos en la piscina en 180 segundos, por lo que puede hacer 20 largos en 720 segundos.*</t>
    </r>
    <r>
      <rPr>
        <rFont val="Calibri"/>
        <color theme="1"/>
        <sz val="12.0"/>
      </rPr>
      <t xml:space="preserve">
</t>
    </r>
    <r>
      <rPr>
        <rFont val="Calibri"/>
        <color theme="1"/>
        <sz val="12.0"/>
      </rPr>
      <t>[Se muestran 3 opciones]</t>
    </r>
  </si>
  <si>
    <t>Q1= List= 2, 4, 8
Q2= List= 5, 6, 7, 8, 9, 10
Q3= List= 2, 4, 8
Q4-Q7= Min= 2; Max= 10; Step= 1
Q8= List= 2, 4, 8
Q9= Min= 2; Max= 10; Step= 1
Q10= List= 2, 4, 8
Q11= List= 1
Q12-Q13= Min = 2; Max = 10; Step = 1
Q14= Min = 2; Max = 5; Step = 1
Q15= Min = 40; Max = 70; Step = 5
Q19= Min = 6; Max = 10; Step = 1
N1= List= Sofía, Tamara, Tiago, Daniel, Esmeralda
Q16= Min = 2; Max = 6; Step = 2
Q17= Min = 70; Max = 200; Step = 10
Q18= Min = 3; Max = 9; Step = 2</t>
  </si>
  <si>
    <t>A1 = Si {{Q1}} refrescos cuestan {{Q2}} €, entonces {{Q3}} refrescos costarán {{function}} €.#{{Q3}}/{{Q1}}*{{Q2}}*
A2 = Como a las {{Q4}} de la mañana hay una temperatura de {{Q5}} °C, a las {{Q6}} de la tarde la temperatura será de {{Q7}} °C.#{{Q6}} | En este caso no se da una proporcionalidad directa, ya que no se multiplican o dividen las horas del día y la temperatura por un mismo número.
A3 = {{Q8}} jarras se llenan de agua en {{Q9}} minutos, por lo que para llenar {{Q10}} jarras necesitaremos {{function}} minutos.#{{Q10}}/{{Q8}}*{{Q9}}*
A4 = Si 1 camiseta cuesta {{Q12}} €, entonces {{function}} camisetas costarán {{Q13}} €.#{{Q11}}+{{Q13}} | En este caso no se da una proporcionalidad directa, ya que no se multiplica o se divide por un mismo número las camisetas y su precio.
A5 = Si para llegar andando a la {{Q14}}.ª planta hay que subir {{Q15}} escalones, para llegar a la {{Q19}}.ª serán {{function}} escalones.#{{Q15}}*{{Q19}}+5 | En este caso no se da una proporcionalidad directa, ya que no se multiplica o se divide el número de plantas y escalones por un mismo número.
A6 = {{N1}} hace {{Q16}} largos en la piscina en {{Q17}} segundos, por lo que puede hacer {{Q17}} largos en {{function}} segundos.#({{Q17}}/{{Q16}})*{{Q18}}*</t>
  </si>
  <si>
    <t>&lt;p&gt;Una proporcionalidad directa se da cuando dos magnitudes se multiplican o se dividen por el mismo número.&lt;/p&gt;</t>
  </si>
  <si>
    <t>{
    "id": "M6-NyO-44b-I-1",
    "stimulus": "&lt;p&gt;Selecciona la oración en la que haya una proporcionalidad directa.&lt;/p&gt;",
    "hint": "&lt;p&gt;Dos magnitudes son proporcionales si al multiplicar o dividir por un número una de ellas, la otra se multiplica o divide por ese mismo número.&lt;/p&gt;",
    "feedback": "&lt;p&gt;Una proporcionalidad directa se da cuando dos magnitudes se multiplican o se dividen por el mismo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"Sofía",
                    "Tamara",
                    "Tiago",
                    "Daniel",
                    "Esmeralda"
                ]
            },
            {
                "name": "Q16",
                "label": null,
                "min": 2,
                "max": 6,
                "step": 2
            },
            {
                "name": "Q17",
                "label": null,
                "min": 70,
                "max": 200,
                "step": 10
            },
            {
                "name": "Q18",
                "label": null,
                "min": 3,
                "max": 9,
                "step": 2
            }
        ],
        "uniques": true,
        "calculated": [
            {
                "name": "A1",
                "label": "Si {{Q1}} refrescos cuestan {{Q2}} €, entonces {{Q3}} refrescos costarán {{function}} €.",
                "function": "{{Q3}}/{{Q1}}*{{Q2}}"
            },
            {
                "name": "A2",
                "label": "Como a las {{Q4}} de la mañana hay una temperatura de {{Q5}} °C, a las {{Q6}} de la tarde la temperatura será de {{Q7}} °C.",
                "function": "{{Q6}} ",
                "incorrect": true,
                "feedback": " En este caso no se da una proporcionalidad directa, ya que no se multiplican o dividen las horas del día y la temperatura por un mismo número."
            },
            {
                "name": "A3",
                "label": "{{Q8}} jarras se llenan de agua en {{Q9}} minutos, por lo que para llenar {{Q10}} jarras necesitaremos {{function}} minutos.",
                "function": "{{Q10}}/{{Q8}}*{{Q9}}"
            },
            {
                "name": "A4",
                "label": "Si 1 camiseta cuesta {{Q12}} €, entonces {{function}} camisetas costarán {{Q13}} €.",
                "function": "{{Q11}}+{{Q13}} ",
                "incorrect": true,
                "feedback": "En este caso no se da una proporcionalidad directa, ya que no se multiplica o se divide por un mismo número las camisetas y su precio."
            },
            {
                "name": "A5",
                "label": "Si para llegar andando a la {{Q14}}.ª planta hay que subir {{Q15}} escalones, para llegar a la {{Q19}}.ª serán {{function}} escalones.",
                "function": "{{Q15}}*{{Q19}}+5 ",
                "incorrect": true,
                "feedback": " En este caso no se da una proporcionalidad directa, ya que no se multiplica o se divide el número de plantas y escalones por un mismo número."
            },
            {
                "name": "A6",
                "label": "{{N1}} hace {{Q16}} largos en la piscina en {{Q17}} segundos, por lo que puede hacer {{Q18}} largos en {{function}} segundos.",
                "function": "({{Q17}}/{{Q16}})*{{Q18}}"
            }
        ]
    },
    "algorithm": {
        "name": "trueFalse",
        "template": "Multiple choice – standard",
        "params": {
            "countCorrect": 1,
            "countIncorrect": 2,
            "showCheckIcon":true        }
    }
}</t>
  </si>
  <si>
    <t>&lt;p&gt;Selmo ha encargado {{Q1}} palmeritas de chocolate para llevar al cumpleaños de su tía. En total le han costado {{T1}} €. En el caso de que hubiese comprado {{Q2}} palmeritas, ¿cuál habría sido el precio?&lt;/p&gt;</t>
  </si>
  <si>
    <t>&lt;p&gt;El precio de {{Q2}} palmeritas sería de {{A1}} €.&lt;/p&gt;</t>
  </si>
  <si>
    <t>Selmo ha encargado 10 palmeritas de chocolate para llevar al cumpleaños de su tía. En total le han costado 20 €. En el caso de que hubiese comprado 17 palmeritas, ¿cuál habría sido el precio? ¿Y si hubiesen sido 22 palmeritas?
Comprar 17 palmeritas valen ... €.
Comprar 22 palmeritas valen ... €.</t>
  </si>
  <si>
    <t>Q1= Min= 10; Max= 20; Step= 1
Q2= Min= 10; Max= 20; Step= 1
Q3= Min= 21; Max= 30; Step= 1
Q4= Min= 1.25; Max= 3; Step= 0.25</t>
  </si>
  <si>
    <t>T1 = {{Q4}}*{{Q1}}
T2 = {{Q4}}*{{Q2}}
T3 = {{Q4}}*{{Q3}}
A1 = {{Q4}}*{{Q2}}</t>
  </si>
  <si>
    <t>&lt;p&gt;Dos cantidades son directamente proporcionales si, al multiplicar o dividir una por un número determinado, la otra se multiplica o se divide por el mismo número.&lt;/p&gt;&lt;p&gt;En este caso, si {{Q1}} palmeritas cuestan {{T1}} €, {{Q1}} × {{Q2}} palmeritas costarían {{T1}} × {{Q2}} €.&lt;/p&gt;</t>
  </si>
  <si>
    <t>{"id":"M6-NyO-44b-E-1","stimulus":"&lt;p&gt;Selmo ha encargado {{Q1}} palmeritas de chocolate para llevar al cumpleaños de su tía. En total le han costado {{T1}} €. En el caso de que hubiese comprado {{T4}} palmeritas, ¿cuál habría sido el precio?&lt;/p&gt;","template":"&lt;p&gt;El precio de {{T4}} palmeritas sería de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multiplica por {{Q2}}.&lt;/p&gt;&lt;p&gt;{{Q1}} palmeritas cuestan {{T1}} €&lt;/p&gt;&lt;p&gt;{{Q1}} palmeritas × {{Q2}} costarían {{T1}} €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t>
  </si>
  <si>
    <t>Dana quiere volver a ver los capítulos de una temporada de una serie. Si los capítulos duran {{Q1}} minutos y hay {{Q2}} capítulos en total, ¿cuántos minutos necesita para ver la temporada completa?</t>
  </si>
  <si>
    <t>Dana necesita {{A1}} minutos.</t>
  </si>
  <si>
    <t>Dana quiere volver a ver los capítulos de una temporada de una serie de Disney+. Si los capítulos duran 20 minutos y hay 8 capítulos en total, ¿cuántos minutos necesita para ver la temporada completa?
Dana necesita ... minutos.</t>
  </si>
  <si>
    <t>Q1= Min= 15; Max= 30; Step= 1
Q2= Min= 8; Max= 12; Step= 1</t>
  </si>
  <si>
    <t>&lt;p&gt;Dos cantidades son directamente proporcionales si, al multiplicar o dividir una por un número determinado, la otra se multiplica o se divide por el mismo número.&lt;/p&gt;&lt;p&gt;En este caso, si 1 capítulo dura {{Q1}} minutos, para ver 1 × {{Q2}} capítulos necesitaría {{Q1}} × {{Q2}} minutos.&lt;/p&gt;</t>
  </si>
  <si>
    <t>{"id":"M6-NyO-44b-E-2","stimulus":"&lt;p&gt;Dana quiere volver a ver los capítulos de una temporada de una serie. Si los capítulos duran {{Q1}} minutos y hay {{Q2}} capítulos en total, ¿cuántos minutos necesita para ver la temporada completa?&lt;/p&gt;","template":"&lt;p&gt;Dana necesita {{response}} minutos.&lt;/p&gt;","hint":"&lt;p&gt;Dos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número.&lt;/p&gt;&lt;p&gt;En este caso, si 1 capítulo dura {{Q1}} minutos, para ver 1 × {{Q2}} capítulos necesitaría {{Q1}} × {{Q2}} minutos.&lt;/p&gt;","seed":{"parameters":[{"name":"Q1","label":null,"min":15,"max":30,"step":1},{"name":"Q2","label":null,"min":8,"max":12,"step":1}],"calculated":[{"name":"A1","label":"{{function}}","function":"{{Q1}}*{{Q2}}"}],"uniques":true},"algorithm":{"name":"calculateOperation","params":{"method":"equivSymbolic","keyboard":"INTERMEDIATE"}}}</t>
  </si>
  <si>
    <t>Unos grandes almacenes están preparando sus tiendas para la vuelta al cole. Nela ha comprado {{Q1}} cuadernos y ha pagado {{T1}} € por ellos. Si hubiera comprado {{Q2}} cuadernos, ¿cuánto habría tenido que pagar?</t>
  </si>
  <si>
    <t>{{Q2}} cuadernos hubieran costado {{A1}} €.</t>
  </si>
  <si>
    <t xml:space="preserve">Los grandes almacenes están preparando sus tiendas para la vuelta al cole. Nela ha comprado 6 cuadernos y ha pagado 18 € por ellos. Si hubiera comprado 9 cuadernos, ¿cuánto habría tenido que pagar? ¿Y si hubiera comprado 4 cuadernos?
9 cuadernos hubieran costado ... €. 
4 cuadernos hubieran costado ... €. </t>
  </si>
  <si>
    <t>Q1= Min= 5; Max= 9; Step= 1
Q2= Min= 5; Max= 9; Step= 1
Q3= Min= 3; Max= 9; Step= 1
Q4= Min= 2; Max= 10; Step= 1</t>
  </si>
  <si>
    <t>T1 = {{Q4}}*{{Q1}}
T2 = {{Q4}}*{{Q2}}
T3 = {{Q4}}*{{Q3}}
A1 =  {{T2}} 
A2 =  {{T3}}</t>
  </si>
  <si>
    <t>&lt;p&gt;Dos cantidades son directamente proporcionales si, al multiplicar o dividir una por un número determinado, la otra se multiplica o se divide por el mismo número.&lt;/p&gt;&lt;p&gt;En este caso, si {{Q1}} cuadernos cuestan {{Q1}} €, para comprar {{Q1}} × {{Q2}} cuadernos tendría que pagar {{T1} × {{Q2}} €.&lt;/p&gt;</t>
  </si>
  <si>
    <t>{"id":"M6-NyO-44b-E-3","stimulus":"&lt;p&gt;Unos grandes almacenes están preparando sus tiendas para la vuelta al cole. Nela ha comprado {{Q1}} cuadernos y ha pagado {{T1}} € por ellos. Si hubiera comprado {{T4}} cuadernos, ¿cuánto habría tenido que pagar?&lt;/p&gt;","template":"&lt;p&gt;{{Q2}} cuadernos hubieran costado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divide entre 3.&lt;/p&gt;&lt;p&gt;{{Q1}} cuadernos cuestan {{T1}} €&lt;/p&gt;&lt;p&gt;{{Q1}} cuadernos : 3 costarían {{T1}} € : 3&lt;/p&gt;","seed":{"parameters":[{"name":"Q1","label":null,"min":9,"max":18,"step":3},{"name":"Q2","label":null,"min":5,"max":9,"step":1},{"name":"Q3","label":null,"min":3,"max":9,"step":1},{"name":"Q4","label":null,"min":2,"max":10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t>
  </si>
  <si>
    <t>M6-NyO-44c</t>
  </si>
  <si>
    <t>Calcula el 4º término de una proporción, conocidos los otros 3, utilizando el concepto de fracción equivalente</t>
  </si>
  <si>
    <t>&lt;p&gt;Une las fracciones de la izquierda con su fracción equivalente.&lt;/p&gt;</t>
  </si>
  <si>
    <t>Une las fracciones de la izquierda con su fracción equivalente.
[2/4] - [8/16]
[3/13] - [6/26]
[18/36] - [1/2]</t>
  </si>
  <si>
    <t>Q1= Min= 1; Max= 9; Step= 1
Q2= Min= 2; Max= 9; Step= 1
Q3= Min= 1; Max= 9; Step= 1
Q4= Min= 2; Max= 9; Step= 1
Q5= Min= 1; Max= 9; Step= 1
Q6= Min= 3; Max= 9; Step= 2</t>
  </si>
  <si>
    <t>T1 = 2*{{Q1}}
T2 = 2*{{Q2}}
T3 = 2*{{Q3}}
T4 = 2*{{Q4}}
T5 = 3*{{Q5}}
T6 = 3*{{Q6}}
T7 = Lemonlib.round({{Q1}}/{{Q2}},2)
T8 = Lemonlib.round({{Q3}}/{{Q4}},2)
T9 = Lemonlib.round({{Q5}}/{{Q6}},2)
A1=&lt;span class="fr-math-v2 fr-draggable" contenteditable="false" data-original-math="\(\frac{{{T1}}}{{{T2}}}\)" draggable="true"&gt;\(\frac{{{T1}}}{{{T2}}}\)&lt;/span&gt;#&lt;span class="fr-math-v2 fr-draggable" contenteditable="false" data-original-math="\(\frac{{{Q1}}}{{{Q2}}}\)" draggable="true"&gt;\(\frac{{{Q1}}}{{{Q2}}}\)&lt;/span&gt; | &lt;span class="fr-math-v2 fr-draggable" contenteditable="false" data-original-math="\(\frac{{{T1}}}{{{T2}}}\)" draggable="true"&gt;\(\frac{{{T1}}}{{{T2}}}\)&lt;/span&gt; y &lt;span class="fr-math-v2 fr-draggable" contenteditable="false" data-original-math="\(\frac{{{Q1}}}{{{Q2}}}\)" draggable="true"&gt;\(\frac{{{Q1}}}{{{Q2}}}\)&lt;/span&gt; son fracciones equivalentes porque representan {{T7}}.
A2=&lt;span class="fr-math-v2 fr-draggable" contenteditable="false" data-original-math="\(\frac{{{Q3}}}{{{Q4}}}\)" draggable="true"&gt;\(\frac{{{Q3}}}{{{Q4}}}\)&lt;/span&gt;#&lt;span class="fr-math-v2 fr-draggable" contenteditable="false" data-original-math="\(\frac{{{T3}}}{{{T4}}}\)" draggable="true"&gt;\(\frac{{{T3}}}{{{T4}}}\)&lt;/span&gt; | &lt;span class="fr-math-v2 fr-draggable" contenteditable="false" data-original-math="\(\frac{{{Q3}}}{{{Q4}}}\)" draggable="true"&gt;\(\frac{{{Q3}}}{{{Q4}}}\)&lt;/span&gt; y &lt;span class="fr-math-v2 fr-draggable" contenteditable="false" data-original-math="\(\frac{{{T3}}}{{{T4}}}\)" draggable="true"&gt;\(\frac{{{T3}}}{{{T4}}}\)&lt;/span&gt; son fracciones equivalentes porque representan {{T8}}.
A3=&lt;span class="fr-math-v2 fr-draggable" contenteditable="false" data-original-math="\(\frac{{{Q5}}}{{{Q6}}}\)" draggable="true"&gt;\(\frac{{{Q5}}}{{{Q6}}}\)&lt;/span&gt;#&lt;span class="fr-math-v2 fr-draggable" contenteditable="false" data-original-math="\(\frac{{{T5}}}{{{T6}}}\)" draggable="true"&gt;\(\frac{{{T5}}}{{{T6}}}\)&lt;/span&gt; | &lt;span class="fr-math-v2 fr-draggable" contenteditable="false" data-original-math="\(\frac{{{Q5}}}{{{Q6}}}\)" draggable="true"&gt;\(\frac{{{Q5}}}{{{Q6}}}\)&lt;/span&gt; y &lt;span class="fr-math-v2 fr-draggable" contenteditable="false" data-original-math="\(\frac{{{T5}}}{{{T6}}}\)" draggable="true"&gt;\(\frac{{{T5}}}{{{T6}}}\)&lt;/span&gt; son fracciones equivalentes porque representan {{T9}}.</t>
  </si>
  <si>
    <t>&lt;p&gt;Dos fracciones son equivalentes si, al dividir sus numeradores entre sus denominadores, se obtiene el mismo resultado.&lt;/p&gt;</t>
  </si>
  <si>
    <t>&lt;p&gt;Dos fracciones son equivalentes si representan el mismo número pero su numerador y denominador son diferentes. Es decir, cuando el numerador y el denominador de una fracción son directamente proporcionales a los de otra.&lt;p&gt;</t>
  </si>
  <si>
    <t>{"id":"M6-NyO-44c-I-1","stimulus":"&lt;p&gt;Arrastra cada fracción hasta su equivalente.&lt;/p&gt;","hint":"&lt;p&gt;Dos fracciones son equivalentes si, al dividir sus numeradores entre sus denominadores, se obtiene el mismo resultado.&lt;/p&gt;","feedback":"&lt;p&gt;Dos fracciones son equivalentes si representan el mismo número pero su numerador y denominador son diferentes. Es decir, cuando el numerador y el denominador de una fracción son directamente proporcionales a los de o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y &lt;span class=\"fr-math-v2 fr-draggable\" contenteditable=\"false\" data-original-math=\"\\(\\frac{{{Q1}}}{{{Q2}}}\\)\" draggable=\"true\"&gt;\\(\\frac{{{Q1}}}{{{Q2}}}\\)&lt;/span&gt; son fracciones equivalentes porque representan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y &lt;span class=\"fr-math-v2 fr-draggable\" contenteditable=\"false\" data-original-math=\"\\(\\frac{{{T3}}}{{{T4}}}\\)\" draggable=\"true\"&gt;\\(\\frac{{{T3}}}{{{T4}}}\\)&lt;/span&gt; son fracciones equivalentes porque representan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y &lt;span class=\"fr-math-v2 fr-draggable\" contenteditable=\"false\" data-original-math=\"\\(\\frac{{{T5}}}{{{T6}}}\\)\" draggable=\"true\"&gt;\\(\\frac{{{T5}}}{{{T6}}}\\)&lt;/span&gt; son fracciones equivalentes porque representan {{T9}}."}],"uniques":true},"algorithm":{"name":"linkOperationResult","template":"Match list","params":{"invert":true}}}</t>
  </si>
  <si>
    <t>¿Cuáles de estas fracciones son equivalentes a &lt;span class="fr-math-v2 fr-draggable" contenteditable="false" data-original-math="\(\frac{{{Q1}}}{{{T1}}}\)" draggable="true"&gt;\(\frac{{{Q1}}}{{{T1}}}\)&lt;/span&gt;?</t>
  </si>
  <si>
    <t>¿Cuál de estas fracciones no es equivalente a 9/21?:
8/4
18/42*
45/105*
10/14</t>
  </si>
  <si>
    <t>Multiple Choice</t>
  </si>
  <si>
    <t>Q1= Min = 1; Max = 10; Step = 1
Q2= Min = 1; Max = 5; Step = 1
Q3= Min = 2; Max = 4; Step = 1
Q4= Min = 2; Max = 4; Step = 1</t>
  </si>
  <si>
    <t>T0 = {{Q1}}/({{Q1}}+{{Q2}})
T1 = {{Q1}}+{{Q2}}
T2 = ({{Q1}}+{{Q2}})*{{Q3}}
T3 = {{Q1}}*{{Q3}}
T4 = ({{Q1}}+{{Q2}})*{{Q4}}
T5 = {{Q1}}*{{Q4}}
A1= &lt;span class="fr-math-v2 fr-draggable" contenteditable="false" data-original-math="\(\frac{{{T3}}}{{{T2}}}\)" draggable="true"&gt;\(\frac{{{T3}}}{{{T2}}}\)&lt;/span&gt; | &lt;span class="fr-math-v2 fr-draggable" contenteditable="false" data-original-math="\(\frac{{{Q1}}}{{{T1}}}\)" draggable="true"&gt;\(\frac{{{T1}}}{{{T2}}}\)&lt;/span&gt; y &lt;span class="fr-math-v2 fr-draggable" contenteditable="false" data-original-math="\(\frac{{{T3}}}{{{T2}}}\)" draggable="true"&gt;\(\frac{{{T3}}}{{{T2}}}\)&lt;/span&gt; son fracciones equivalentes porque representan {{T0}}.*
A2= &lt;span class="fr-math-v2 fr-draggable" contenteditable="false" data-original-math="\(\frac{{{T4}}}{{{T5}}}\)" draggable="true"&gt;\(\frac{{{T4}}}{{{T5}}}\)&lt;/span&gt; | &lt;span class="fr-math-v2 fr-draggable" contenteditable="false" data-original-math="\(\frac{{{Q1}}}{{{T1}}}\)" draggable="true"&gt;\(\frac{{{T1}}}{{{T2}}}\)&lt;/span&gt; y &lt;span class="fr-math-v2 fr-draggable" contenteditable="false" data-original-math="\(\frac{{{T4}}}{{{T5}}}\)" draggable="true"&gt;\(\frac{{{T4}}}{{{T5}}}\)&lt;/span&gt; son fracciones equivalentes porque representan {{T0}}.
A3= &lt;span class="fr-math-v2 fr-draggable" contenteditable="false" data-original-math="\(\frac{{{T4}}}{{{T2}}}\)" draggable="true"&gt;\(\frac{{{T4}}}{{{T2}}}\)&lt;/span&gt; | &lt;span class="fr-math-v2 fr-draggable" contenteditable="false" data-original-math="\(\frac{{{Q1}}}{{{T1}}}\)" draggable="true"&gt;\(\frac{{{T1}}}{{{T2}}}\)&lt;/span&gt; y &lt;span class="fr-math-v2 fr-draggable" contenteditable="false" data-original-math="\(\frac{{{T4}}}{{{T2}}}\)" draggable="true"&gt;\(\frac{{{T4}}}{{{T2}}}\)&lt;/span&gt; no son fracciones equivalentes porque representan números diferentes.
A4= &lt;span class="fr-math-v2 fr-draggable" contenteditable="false" data-original-math="\(\frac{{{T3}}}{{{T5}}}\)" draggable="true"&gt;\(\frac{{{T3}}}{{{T5}}}\)&lt;/span&gt; | &lt;span class="fr-math-v2 fr-draggable" contenteditable="false" data-original-math="\(\frac{{{Q1}}}{{{T1}}}\)" draggable="true"&gt;\(\frac{{{T1}}}{{{T2}}}\)&lt;/span&gt; y &lt;span class="fr-math-v2 fr-draggable" contenteditable="false" data-original-math="\(\frac{{{T3}}}{{{T5}}}\)" draggable="true"&gt;\(\frac{{{T3}}}{{{T5}}}\)&lt;/span&gt; no son fracciones equivalentes porque representan números diferentes.</t>
  </si>
  <si>
    <t>&lt;p&gt;Dos fracciones son equivalentes si representan el mismo número pero su numerador y denominador son diferentes. Es decir, son equivalentes cuando el numerador y el denominador de una fracción son directamente proporcionales a los de otra.&lt;p&gt;</t>
  </si>
  <si>
    <t>{"id":"M6-NyO-44c-E-1","stimulus":"¿Cuáles de estas fracciones son equivalentes a &lt;span class=\"fr-math-v2 fr-draggable\" contenteditable=\"false\" data-original-math=\"\\(\\frac{{{Q1}}}{{{T1}}}\\)\" draggable=\"true\"&gt;\\(\\frac{{{Q1}}}{{{T1}}}\\)&lt;/span&gt;?","hint":"&lt;p&gt;Dos fracciones son equivalentes si, al dividir sus numeradores entre sus denominadores, se obtiene el mismo resultado.&lt;/p&gt;","feedback":"&lt;p&gt;Dos fracciones son equivalentes si representan el mismo número pero su numerador y denominador son diferentes. Es decir, son equivalentes cuando el numerador y el denominador de una fracción son directamente proporcionales a los de o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no son fracciones equivalentes porque representan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no son fracciones equivalentes porque representan números diferentes."}],"uniques":true},"algorithm":{"name":"trueFalse","template":"Multiple choice – multiple response","params":{"countCorrect":2,"countIncorrect":1,"showCheckIcon":false,"columns":3
        }
    }
}</t>
  </si>
  <si>
    <t>El dueño de una tienda de películas ha visto que &lt;span class=\"fr-math-v2 fr-draggable\" contenteditable=\"false\" data-original-math=\"\\(\\frac{{{T3}}}{{{Q1}}}\\)\" draggable=\"true\"&gt;\\(\\frac{{{T3}}}{{{Q1}}}\\)&lt;\/span&gt; de sus películas están en formato Blu-ray. ¿Podrías reescribir esta fracción de modo que su denominador sea {{T2}}?</t>
  </si>
  <si>
    <t>{{A1}} de las películas son Blu-ray.</t>
  </si>
  <si>
    <t>El dueño de una tienda de películas ha visto que 2/3 de sus películas están en formato Blu-ray. ¿Podrías reescribir esta fracción de modo que su denominador sea 12?
... /... de las películas son Blu-rays.</t>
  </si>
  <si>
    <t>Q1= Min = 4; Max = 12; Step = 2
Q2= Min = 2; Max = 5; Step = 1
Q3=List=0, 1, 2</t>
  </si>
  <si>
    <t>T1 = (({{Q1}}/2)-1+{{Q3}})*{{Q2}}
T2 = {{Q1}}*{{Q2}}
T3 = ({{Q1}}/2)-1+{{Q3}}
A1=\\frac{{{T1}}}{{{T2}}}</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</si>
  <si>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numerador:&lt;/p&gt;&lt;p&gt;{{T2}} : {{Q1}} = {{T4}}&lt;/p&gt;&lt;p&gt;{{T4}} × {{T3}} = {{T5}}&lt;/p&gt;&lt;p&gt;Así, la fracción de películas Blu-ray es &lt;span class=\"fr-math-v2 fr-draggable\" contenteditable=\"false\" data-original-math=\"\\(\\frac{{{T1}}}{{{T2}}}\\)\" draggable=\"true\"&gt;\\(\\frac{{{T1}}}{{{T2}}}\\)&lt;\/span&gt;.</t>
  </si>
  <si>
    <t>{"id":"M6-NyO-44c-A-1","stimulus":"&lt;p&gt;El dueño de una tienda de películas ha visto que &lt;span class=\"fr-math-v2 fr-draggable\" contenteditable=\"false\" data-original-math=\"\\(\\frac{{{T3}}}{{{Q1}}}\\)\" draggable=\"true\"&gt;\\(\\frac{{{T3}}}{{{Q1}}}\\)&lt;/span&gt; de sus películas están en formato Blu-ray. ¿Podrías reescribir esta fracción de modo que su denominador sea {{T2}}?&lt;/p&gt;","template":"&lt;p&gt;{{response}} de las películas son Blu-ray.&lt;/p&gt;","hint":"&lt;p&gt;Dos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de películas Blu-ray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</si>
  <si>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Ágada ha leído &lt;span class=\"fr-math-v2 fr-draggable\" contenteditable=\"false\" data-original-math=\"\\(\\frac{{{T3}}}{{{Q1}}}\\)\" draggable=\"true\"&gt;\\(\\frac{{{T3}}}{{{Q1}}}\\)&lt;\/span&gt; de &lt;i&gt;Moby Dick&lt;/i&gt; en su tableta. ¿Podrías decir cuánto ha leído con una fracción que tenga como denominador {{T2}}?</t>
  </si>
  <si>
    <t>Ágada ha leído {{A1}} del libro.</t>
  </si>
  <si>
    <t>Ágada está leyendo Moby Dick en su tableta. Empezó hace unos días pero ya lleva avanzados 3/6 del libro. ¿Podrías decir cuánto lleva leído si la fracción tuviese como denominador 8?
Ágada lleva leídos ... /... del libro.</t>
  </si>
  <si>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libro leído es &lt;span class=\"fr-math-v2 fr-draggable\" contenteditable=\"false\" data-original-math=\"\\(\\frac{{{T1}}}{{{T2}}}\\)\" draggable=\"true\"&gt;\\(\\frac{{{T1}}}{{{T2}}}\\)&lt;\/span&gt;.</t>
  </si>
  <si>
    <t>{"id":"M6-NyO-44c-A-2","stimulus":"&lt;p&gt;Ágada ha leído &lt;span class=\"fr-math-v2 fr-draggable\" contenteditable=\"false\" data-original-math=\"\\(\\frac{{{T3}}}{{{Q1}}}\\)\" draggable=\"true\"&gt;\\(\\frac{{{T3}}}{{{Q1}}}\\)&lt;/span&gt; de &lt;i&gt;Moby Dick&lt;/i&gt; en su tableta. ¿Podrías decir cuánto ha leído con una fracción que tenga como denominador {{T2}}?&lt;/p&gt;","template":"&lt;p&gt;Ágada ha leído {{response}} del libro.&lt;/p&gt;","hint":"&lt;p&gt;Dos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lo que ha leído Ágada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</si>
  <si>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r>
      <rPr>
        <rFont val="Calibri"/>
        <color theme="1"/>
        <sz val="12.0"/>
      </rPr>
      <t xml:space="preserve">Irene y Fabián están jugando en un torneo de &lt;i&gt;Rocket League&lt;/i&gt; y ya han superado </t>
    </r>
    <r>
      <rPr>
        <rFont val="Calibri"/>
        <color theme="1"/>
        <sz val="12.0"/>
      </rPr>
      <t>&lt;span class=\"fr-math-v2 fr-draggable\" contenteditable=\"false\" data-original-math=\"\\(\\frac{{{T3}}}{{{Q1}}}\\)\" draggable=\"true\"&gt;\\(\\frac{{{T3}}}{{{Q1}}}\\)&lt;\/span&gt;</t>
    </r>
    <r>
      <rPr>
        <rFont val="Calibri"/>
        <color theme="1"/>
        <sz val="12.0"/>
      </rPr>
      <t xml:space="preserve"> de la competición. ¿Podrías reescribir esta fracción de modo que su denominador sea {{T2}}?</t>
    </r>
  </si>
  <si>
    <r>
      <rPr>
        <rFont val="Calibri"/>
        <color theme="1"/>
        <sz val="12.0"/>
      </rPr>
      <t xml:space="preserve">Irene y Fabián han completado </t>
    </r>
    <r>
      <rPr>
        <rFont val="Calibri"/>
        <color theme="1"/>
        <sz val="12.0"/>
      </rPr>
      <t>{{A1}}</t>
    </r>
    <r>
      <rPr>
        <rFont val="Calibri"/>
        <color theme="1"/>
        <sz val="12.0"/>
      </rPr>
      <t xml:space="preserve"> del torneo.</t>
    </r>
  </si>
  <si>
    <r>
      <rPr>
        <rFont val="Calibri"/>
        <color theme="1"/>
        <sz val="12.0"/>
      </rPr>
      <t xml:space="preserve">Irene y Fabián están jugando en un torneo de </t>
    </r>
    <r>
      <rPr>
        <rFont val="Calibri"/>
        <i/>
        <color theme="1"/>
        <sz val="12.0"/>
      </rPr>
      <t>Rocket League</t>
    </r>
    <r>
      <rPr>
        <rFont val="Calibri"/>
        <color theme="1"/>
        <sz val="12.0"/>
      </rPr>
      <t xml:space="preserve"> y ya han superado 1/4 del mismo. ¿Podrías reescribir esta fracción de modo que su denominador sea 6?
Irene y Fabián han pasado .../... del torneo.</t>
    </r>
  </si>
  <si>
    <t>&lt;p&gt;Para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numerador:#{{T2}} : {{Q1}} = {{T4}}#{{T4}} × {{T3}} = {{T5}}#Así, la fracción del torneo superado es &lt;span class=\"fr-math-v2 fr-draggable\" contenteditable=\"false\" data-original-math=\"\\(\\frac{{{T1}}}{{{T2}}}\\)\" draggable=\"true\"&gt;\\(\\frac{{{T1}}}{{{T2}}}\\)&lt;\/span&gt;.</t>
  </si>
  <si>
    <t>{"id":"M6-NyO-44c-A-3","stimulus":"&lt;p&gt;Irene y Fabián están jugando en un torneo de &lt;i&gt;Rocket League&lt;/i&gt; y ya han superado &lt;span class=\"fr-math-v2 fr-draggable\" contenteditable=\"false\" data-original-math=\"\\(\\frac{{{T3}}}{{{Q1}}}\\)\" draggable=\"true\"&gt;\\(\\frac{{{T3}}}{{{Q1}}}\\)&lt;/span&gt; de la competición. ¿Podrías reescribir esta fracción de modo que su denominador sea {{T2}}?&lt;/p&gt;","template":"&lt;p&gt;Irene y Fabián han completado {{response}} del torneo.&lt;/p&gt;","hint":"&lt;p&gt;Dos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superada del juego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t>
  </si>
  <si>
    <t>M6-NyO-45a</t>
  </si>
  <si>
    <t>Aplica el método de reducción a la unidad para resolver problemas de proporcionalidad</t>
  </si>
  <si>
    <t>&lt;p&gt;Indica si son correctas o no las siguientes reducciones a la unidad.&lt;/p&gt;</t>
  </si>
  <si>
    <t>True or False
*: countCorrect= 2
*: countIncorrect= 1
*:options= Correcta, Incorrecta</t>
  </si>
  <si>
    <t>Q1-Q8= Min = 2; Max = 15; Step = 1
Q9= Min = 1; Max = 5; Step = 1</t>
  </si>
  <si>
    <t>T1 = {{Q1}}*{{Q2}}
T2 = {{Q3}}*{{Q4}}
T3 = {{Q6}}*{{Q6}}
T4 = {{Q7}}*{{Q8}}-{{Q9}}
A1=&lt;p&gt;{{Q2}} → {{T1}}&lt;/p&gt;&lt;p&gt;1 → {{Q1}}&lt;/p&gt;#|*
A2=&lt;p&gt;{{Q3}} → {{T2}}&lt;/p&gt;&lt;p&gt;1 → {{Q4}}&lt;/p&gt;#|*
A3=&lt;p&gt;{{Q5}} → {{T3}}&lt;/p&gt;&lt;p&gt;1 → {{Q6}}&lt;/p&gt;#|&lt;p&gt;{{Q5}} : {{Q5}} = 1&lt;/p&gt;&lt;p&gt;{{T3}} : {{Q5}} = {{T1}}&lt;/p&gt;
A4=&lt;p&gt;{{Q7}} → {{T4}}&lt;/p&gt;&lt;p&gt;1 → {{Q8}}&lt;/p&gt;#|&lt;p&gt;{{Q7}} : {{Q7}} = 1&lt;/p&gt;&lt;p&gt;{{T4}} : {{Q7}} = {{T2}}&lt;/p&gt;</t>
  </si>
  <si>
    <t>&lt;p&gt;Para hallar la unidad, divide {{T1}} entre {{Q2}}.&lt;/p&gt;</t>
  </si>
  <si>
    <t>&lt;p&gt;La reducción a la unidad consiste en extraer a partir del valor de un número mayor que 1 el valor de la unidad.&lt;/p&gt;</t>
  </si>
  <si>
    <t>{"id":"M6-NyO-45a-I-1","stimulus":"&lt;p&gt;Indica si son correctas o no las siguientes reducciones a la unidad.&lt;/p&gt;","hint":"&lt;p&gt;Para hallar la unidad, divide {{T1}} entre {{Q2}}.&lt;/p&gt;","feedback":"&lt;p&gt;La reducción a la unidad consiste en extraer a partir del valor de un número mayor que 1 el valor de la unidad.&lt;/p&gt;","seed":{"parameters":[{"name":"Q1","label":null,"min":2,"max":15,"step":1},{"name":"Q2","label":null,"min":2,"max":15,"step":1},{"name":"Q3","label":null,"min":2,"max":15,"step":1},{"name":"Q4","label":null,"min":2,"max":15,"step":1},{"name":"Q5","label":null,"min":2,"max":15,"step":1},{"name":"Q6","label":null,"min":2,"max":15,"step":1},{"name":"Q7","label":null,"min":2,"max":15,"step":1},{"name":"Q8","label":null,"min":2,"max":15,"step":1},{"name":"Q9","label":null,"min":1,"max":5,"step":1}],"calculated":[{"name":"T1","label":"{{function}}","function":"{{Q1}}*{{Q2}}","temp":true},{"name":"T2","label":"{{function}}","function":"{{Q3}}*{{Q4}}","temp":true},{"name":"T3","label":"{{function}}","function":"{{Q6}}*{{Q6}}","temp":true},{"name":"T4","label":"{{function}}","function":"{{Q7}}*{{Q8}}-{{Q9}}","temp":true},{"name":"T5","label":"{{function}}","function":"Lemonlib.round({{T3}}/{{Q5}}, 1)","temp":true},{"name":"T6","label":"{{function}}","function":"Lemonlib.round({{T4}}/{{Q7}}, 1)","temp":true},{"name":"A1","label":"&lt;p&gt;{{Q2}} → {{T1}}&lt;/p&gt;&lt;p&gt;1 → {{Q1}}&lt;/p&gt;","function":""},{"name":"A2","label":"&lt;p&gt;{{Q3}} → {{T2}}&lt;/p&gt;&lt;p&gt;1 → {{Q4}}&lt;/p&gt;","function":""},{"name":"A3","label":"&lt;p&gt;{{Q5}} → {{T3}}&lt;/p&gt;&lt;p&gt;1 → {{Q6}}&lt;/p&gt;","function":"","incorrect":true,"feedback":"&lt;p&gt;{{Q5}} : {{Q5}} = 1&lt;/p&gt;&lt;p&gt;{{T3}} : {{Q5}} = {{T5}}&lt;/p&gt;"},{"name":"A4","label":"&lt;p&gt;{{Q7}} → {{T4}}&lt;/p&gt;&lt;p&gt;1 → {{Q8}}&lt;/p&gt;","function":"","incorrect":true,"feedback":"&lt;p&gt;{{Q7}} : {{Q7}} = 1&lt;/p&gt;&lt;p&gt;{{T4}} : {{Q7}} = {{T6}}&lt;/p&gt;"}],"uniques":true},"algorithm":{"name":"trueFalse","template":"Choice matrix – inline","params":{"countCorrect":2,"countIncorrect":1,"showCheckIcon":false,"options":["Correcta","Incorrecta"]}}}</t>
  </si>
  <si>
    <t>&lt;p&gt;Completa la siguiente tabla aplicando el método de reducción a la unidad.&lt;/p&gt;</t>
  </si>
  <si>
    <t>"Minutos | Hojas
{{Q2}}  -&gt; {{Q1}}
1           -&gt; {{A1}}
{{Q4}}  -&gt; {{A2}}"</t>
  </si>
  <si>
    <t>Q1= 12, 24, 36, 48
Q2= Min= 2; Max= 6; Step= 2
Q4= Min= 6; Max= 9; Step= 1
Q5= Min= 10; Max= 19; Step= 1
Q5= Min= 20; Max= 29; Step= 1</t>
  </si>
  <si>
    <t>A1= {{Q1}}/{{Q2}}
A2= {{A1}}*{{Q4}}</t>
  </si>
  <si>
    <t>&lt;p&gt;Para hallar la unidad, divide {{Q1}} entre {{Q2}}.&lt;/p&gt;</t>
  </si>
  <si>
    <t>&lt;p&gt;La reducción a la unidad consiste en extraer a partir del valor de un número mayor que 1 el valor de la unidad.&lt;/p&gt; 
A1= {{Q1}} : {{Q2}} = {{A1}}
A2= {{Q4}} × {{T1}} = {{A2}}</t>
  </si>
  <si>
    <t>T1= {{Q1}}/{{Q2}}</t>
  </si>
  <si>
    <t>{
    "id": "M6-NyO-45a-E-1",
    "stimulus": "&lt;p&gt;Completa la siguiente tabla aplicando el método de reducción a la unidad.&lt;/p&gt;",
    "template": "&lt;table style=\"width: 100%;\"&gt;&lt;tbody&gt;&lt;tr&gt;&lt;td style=\"width: 50%; background-color: #FEA487;\"&gt;&lt;span style=\"color: rgb(255, 255, 255);\"&gt;Minutos&lt;/span&gt;&lt;/td&gt;&lt;td style=\"width: 50%; background-color: #FEA487;\"&gt;&lt;span style=\"color: rgb(255, 255, 255);\"&gt;Hojas impresas&lt;/span&gt;&lt;/td&gt;&lt;/tr&gt;&lt;tr&gt;&lt;td style=\"width: 50.0000%;\"&gt;{{Q2}}&lt;/td&gt;&lt;td style=\"width: 50.0000%;\"&gt;{{T2}}&lt;/td&gt;&lt;/tr&gt;&lt;tr&gt;&lt;td style=\"width: 50.0000%;\"&gt;1&lt;/td&gt;&lt;td style=\"width: 50.0000%;\"&gt;{{response}}&lt;/td&gt;&lt;/tr&gt;&lt;tr&gt;&lt;td style=\"width: 50.0000%;\"&gt;{{Q4}}&lt;/td&gt;&lt;td style=\"width: 50.0000%;\"&gt;{{response}}&lt;/td&gt;&lt;/tr&gt;&lt;/tbody&gt;\n&lt;/table&gt;",
    "hint": "&lt;p&gt;Para hallar la unidad, divide {{Q1}} entre {{Q2}}.&lt;/p&gt;",
    "feedback": "&lt;p&gt;La reducción a la unidad consiste en extraer a partir del valor de un número mayor que 1 el valor de la unidad.&lt;/p&gt;",
    "seed": {
        "parameters": [
            {
                "name": "Q1",
                "min": 3,
                "max": 9,
                "step": 1
            },
            {
                "name": "Q2",
                "label": null,
                "min": 2,
                "max": 6,
                "step": 1
            },
            {
                "name": "Q4",
                "label": null,
                "min": 6,
                "max": 9,
                "step": 1
            }
        ],
        "calculated": [
            {
                "name": "T1",
                "label": "{{function}}",
                "function": "{{Q1}}/{{Q2}}",
                "temp": true
            },
            {
                "name": "T2",
                "label": "{{function}}",
                "function": "{{Q1}}*{{Q2}}",
                "temp": true
            },
            {
                "name": "A1",
                "label": "{{function}}",
                "function": "{{Q1}}",
                "feedback": "&lt;p&gt;{{T2}} : {{Q2}} = {{function}}&lt;/p&gt;"
            },
            {
                "name": "A2",
                "label": "{{function}}",
                "function": "{{Q1}}*{{Q4}}",
                "feedback": "&lt;p&gt;{{Q4}} × {{Q1}} = {{function}}&lt;/p&gt;"
            }
        ],
        "uniques": true
    },
    "algorithm": {
        "name": "calculateOperation",
        "params": {
            "method": "equivLiteral",
            "keyboard": "NUMERICAL"
        }
    }
}</t>
  </si>
  <si>
    <t>Juan está en una librería de segunda mano en la que todos los libros cuestan lo mismo. Ha comprado {{Q1}} libros por {{T1}} €. ¿Cuánto le ha costado cada uno? Si quisiese comprar {{Q3}}, ¿cuánto tendría que pagar?</t>
  </si>
  <si>
    <t>&lt;p&gt;Cada libro le cuesta {{A1}} €.&lt;/p&gt;&lt;p&gt;{{Q3}} libros cuestan {{A2}} €.&lt;/p&gt;</t>
  </si>
  <si>
    <t>Q1= Min = 2; Max = 10; Step = 1
Q2= Min = 3; Max = 10; Step = 1
Q3= Min = 5; Max = 15; Step = 1</t>
  </si>
  <si>
    <t>T1 = {{Q1}}*{{Q2}}
A1 = {{Q2}}
A2 = {{Q2}}*{{Q3}}</t>
  </si>
  <si>
    <t>{"id":"M6-NyO-45a-A-1","seed":{"parameters":[{"name":"Q1","label":null,"min":2,"max":10,"step":1},{"name":"Q2","label":null,"min":5,"max":15,"step":1},{"name":"Q11","label":null,"min":3,"max":10,"step":1}],"uniques":true},"scaffolding":[{"id":"step-0","stimulus":"&lt;p&gt;Juan está en una librería de segunda mano en la que todos los libros cuestan lo mismo. Ha comprado {{Q1}} libros por &lt;span class=\"no-break\"&gt;{{T1}} €.&lt;/span&gt; ¿Cuánto le ha costado cada uno? Si quisiese comprar {{Q2}}, ¿cuánto tendría que pagar?&lt;/p&gt;","template":"&lt;p&gt;Un libro le ha costado {{response}} €&lt;/p&gt;&lt;p&gt;Si compra {{Q2}} libros tiene que pagar {{response}} €.&lt;/p&gt;","seed":{"parameters":[],"calculated":[{"name":"T1","label":"{{function}}","function":"{{Q1}}*{{Q11}}","temp":true},{"name":"0-A1","label":"{{function}}","function":"{{Q11}}"},{"name":"0-A2","label":"{{function}}","function":"{{Q11}}*{{Q2}}"}]},"algorithm":{"name":"calculateOperation","params":{"method":"equivLiteral","keyboard":"NUMERICAL"}}},{"id":"step-1","stimulus":"&lt;p&gt;¿Cuánto han costado {{Q1}} libros?&lt;/p&gt;","template":"&lt;p&gt;{{Q1}} libros han costado {{response}}€.&lt;/p&gt;","seed":{"parameters":[],"calculated":[{"name":"A1","label":"{{function}}","function":"{{Q1}}*{{Q11}}"}]},"algorithm":{"name":"calculateOperation","params":{"method":"equivLiteral","keyboard":"NUMERICAL"}}},{"id":"step-2","stimulus":"&lt;p&gt;Primero cualcula lo que ha costado un libro.&lt;/p&gt;","template":"&lt;p style=\"text-align:center;\"&gt;{{T1}} € : {{Q1}} libros = {{response}} € por libro.&lt;/p&gt;","seed":{"parameters":[],"calculated":[{"name":"T1","label":"{{function}}","function":"{{Q1}}*{{Q11}}","temp":true},{"name":"0-A1","label":"{{function}}","function":"{{Q11}}"}]},"algorithm":{"name":"calculateOperation","params":{"method":"equivLiteral","keyboard":"NUMERICAL"}}},{"id":"step-3","stimulus":"&lt;p&gt;Calcula ahora lo que costarán {{Q2}} libros.&lt;/p&gt;","template":"&lt;p style=\"text-align:center;\"&gt;{{Q2}} libros × {{Q11}} € = {{response}} €.&lt;/p&gt;","seed":{"parameters":[],"calculated":[{"name":"0-A1","label":"{{function}}","function":"{{Q11}}*{{Q2}}"}]},"algorithm":{"name":"calculateOperation","params":{"method":"equivLiteral","keyboard":"NUMERICAL"}}}]}</t>
  </si>
  <si>
    <t>Kai quiere arreglar la silla coja de la cocina, por lo que ha comprado {{Q1}} tornillos por {{T1}} céntimos. ¿Cuánto le ha costado cada uno? Si hubiera comprado {{Q3}} tornillos, ¿cuánto habría pagado?</t>
  </si>
  <si>
    <t>&lt;p&gt;Un tornillo le ha costado {{A1}} céntimos.&lt;/p&gt;&lt;p&gt;{{Q3}} tornillos le habrían costado {{A2}} céntimos.&lt;/p&gt;</t>
  </si>
  <si>
    <t>Q1= Min = 2; Max = 6; Step = 1
Q2= Min = 5; Max = 15; Step = 1
Q3= Min = 4; Max = 15; Step = 1</t>
  </si>
  <si>
    <t>{
    "id": "M6-NyO-45a-A-2",
    "seed": {
        "parameters": [
            {
                "name": "Q1",
                "label": null,
                "min": 2,
                "max": 6,
                "step": 1
            },
            {
                "name": "Q2",
                "label": null,
                "min": 4,
                "max": 15,
                "step": 1
            },
            {
                "name": "Q11",
                "label": null,
                "min": 5,
                "max": 15,
                "step": 1
            }
        ],
        "uniques": true
    },
    "scaffolding": [
        {
            "id": "step-0",
            "stimulus": "&lt;p&gt;Kai quiere arreglar la silla coja de la cocina, por lo que ha comprado {{Q1}} tornillos por {{T1}} cts. ¿Cuánto le ha costado cada uno? Si hubiera comprado {{Q2}} tornillos, ¿cuánto habría pagado?&lt;/p&gt;",
            "template": "&lt;p&gt;Un tornillo le ha costado {{response}} cts.&lt;/p&gt;&lt;p&gt;Si compra {{Q2}} tornillos tendría que pagar {{response}} cts.&lt;/p&gt;",
            "seed": {
                "parameters": [],
                "calculated": [
                    {
                        "name": "T1",
                        "label": "{{function}}",
                        "function": "{{Q1}}*{{Q11}}",
                        "temp": true
                    },
                    {
                        "name": "0-A1",
                        "label": "{{function}}",
                        "function": "{{Q11}}"
                    },
                    {
                        "name": "0-A2",
                        "label": "{{function}}",
                        "function": "{{Q11}}*{{Q2}}"
                    }
                ]
            },
            "algorithm": {
                "name": "calculateOperation",
                "params": {
                    "method": "equivLiteral",
                    "keyboard": "NUMERICAL"
                }
            }
        },
        {
            "id": "step-1",
            "stimulus": "&lt;p&gt;¿Cuánto han costado {{Q1}} tornillos?&lt;/p&gt;",
            "template": "&lt;p&gt;Por {{Q1}} tornillos ha pagado {{response}} cts.&lt;/p&gt;",
            "seed": {
                "parameters": [],
                "calculated": [
                    {
                        "name": "A1",
                        "label": "{{function}}",
                        "function": "{{Q1}}*{{Q11}}"
                    }
                ]
            },
            "algorithm": {
                "name": "calculateOperation",
                "params": {
                    "method": "equivLiteral",
                    "keyboard": "NUMERICAL"
                }
            }
        },
        {
            "id": "step-2",
            "stimulus": "&lt;p&gt;Primero cualcula lo que ha costado un tornillo.&lt;/p&gt;",
            "template": "&lt;p style=\"text-align:center;\"&gt;{{T1}} cts. : {{Q1}} tornillos = {{response}} cts. por tornillo.&lt;/p&gt;",
            "seed": {
                "parameters": [],
                "calculated": [
                    {
                        "name": "T1",
                        "label": "{{function}}",
                        "function": "{{Q1}}*{{Q11}}",
                        "temp": true
                    },
                    {
                        "name": "0-A1",
                        "label": "{{function}}",
                        "function": "{{Q11}}"
                    }
                ]
            },
            "algorithm": {
                "name": "calculateOperation",
                "params": {
                    "method": "equivLiteral",
                    "keyboard": "NUMERICAL"
                }
            }
        },
        {
            "id": "step-3",
            "stimulus": "&lt;p&gt;Calcula ahora lo que costarán {{Q2}} tornillos.&lt;/p&gt;",
            "template": "&lt;p style=\"text-align:center;\"&gt;{{Q2}} tornillos × {{Q11}} cts. = {{response}} cts.&lt;/p&gt;",
            "seed": {
                "parameters": [],
                "calculated": [
                    {
                        "name": "0-A1",
                        "label": "{{function}}",
                        "function": "{{Q11}}*{{Q2}}"
                    }
                ]
            },
            "algorithm": {
                "name": "calculateOperation",
                "params": {
                    "method": "equivLiteral",
                    "keyboard": "NUMERICAL"
                }
            }
        }
    ]
}</t>
  </si>
  <si>
    <t>Para llegar a Brujas por una carretera convencional, Jon y Mikel han recorrido {{T1}} kilómetros en {{Q1}} minutos. ¿Cuántos kilómetros han recorrido en un minuto?  ¿Y cuántos kilómetros recorrerán en {{Q3}} minutos?</t>
  </si>
  <si>
    <t>&lt;p&gt;Han recorrido {{A1}} kilómetros en un minuto.&lt;/p&gt;
&lt;p&gt;Recorrerán {{A2}} kilómetros en {{Q3}} minutos.&lt;/p&gt;</t>
  </si>
  <si>
    <t>Q1= Min = 50; Max = 100; Step = 10
Q2= Min = 1.2; Max = 2; Step = 0.2
Q3= Min = 50; Max = 100; Step = 10</t>
  </si>
  <si>
    <t>{"id":"M6-NyO-45a-A-3","seed":{"parameters":[{"name":"Q1","label":null,"min":50,"max":100,"step":10},{"name":"Q2","label":null,"min":50,"max":100,"step":1},{"name":"Q11","label":null,"min":1.2,"max":2,"step":0.2}],"uniques":true},"scaffolding":[{"id":"step-0","stimulus":"&lt;p&gt;Para llegar a Brujas por una carretera convencional, Jon y Mikel han recorrido {{T1}} kilómetros en {{Q1}} minutos. ¿Cuántos kilómetros han recorrido en un minuto? ¿Y cuántos kilómetros recorrerán en {{Q2}} minutos?&lt;/p&gt;","template":"&lt;p&gt;Han recorrido {{response}} kilómetros en un minuto.&lt;/p&gt;&lt;p&gt;Recorrerán {{response}} kilómetros en {{Q2}} minutos.&lt;/p&gt;","seed":{"parameters":[],"calculated":[{"name":"T1","label":"{{function}}","function":"Lemonlib.round({{Q1}}*{{Q11}},2)","temp":true},{"name":"0-A1","label":"{{function}}","function":"{{Q11}}"},{"name":"0-A2","label":"{{function}}","function":"{{Q11}}*{{Q2}}"}]},"algorithm":{"name":"calculateOperation","params":{"method":"equivLiteral","keyboard":"INTERMEDIATE"}}},{"id":"step-1","stimulus":"&lt;p&gt;¿Cuántos kilómetros han recorrido en {{Q1}} minutos?&lt;/p&gt;","template":"&lt;p&gt;Han recorrido {{response}} km.&lt;/p&gt;","seed":{"parameters":[],"calculated":[{"name":"A1","label":"{{function}}","function":"{{Q1}}*{{Q11}}"}]},"algorithm":{"name":"calculateOperation","params":{"method":"equivLiteral","keyboard":"INTERMEDIATE"}}},{"id":"step-2","stimulus":"&lt;p&gt;Primero cualcula cuántos km ha recorrido en un minuto.&lt;/p&gt;","template":"&lt;p style=\"text-align:center;\"&gt;{{T1}} km : {{Q1}} minutos = {{response}} km por minuto.&lt;/p&gt;","seed":{"parameters":[],"calculated":[{"name":"T1","label":"{{function}}","function":"{{Q1}}*{{Q11}}","temp":true},{"name":"0-A1","label":"{{function}}","function":"{{Q11}}"}]},"algorithm":{"name":"calculateOperation","params":{"method":"equivLiteral","keyboard":"INTERMEDIATE"}}},{"id":"step-3","stimulus":"&lt;p&gt;Calcula ahora los kilómetros que recorrerán en {{Q2}} minutos.&lt;/p&gt;","template":"&lt;p style=\"text-align:center;\"&gt;{{Q2}} minutos × {{Q11}} km por minuto = {{response}} kilómetros.&lt;/p&gt;","seed":{"parameters":[],"calculated":[{"name":"0-A1","label":"{{function}}","function":"Lemonlib.round({{Q2}}*{{Q11}},2)"}]},"algorithm":{"name":"calculateOperation","params":{"method":"equivLiteral","keyboard":"INTERMEDIATE"}}}]}</t>
  </si>
  <si>
    <t>M6-NyO-46a</t>
  </si>
  <si>
    <t>Usa la regla de tres en situaciones de proporcionalidad directa</t>
  </si>
  <si>
    <t>&lt;p&gt;Selecciona el resultado de la siguiente regla de tres.&lt;/p&gt;&lt;p&gt;{{T1}} → {{T2}}&lt;/p&gt;&lt;p&gt;{{T3}} → ...&lt;/p&gt;</t>
  </si>
  <si>
    <t>Marca el resultado correcto de la siguiente regla de tres.
20 kilómetros → 8 minutos
40 kilómetros → ... minutos
40 kilómetros → 16 minutos*
40 kilómetros → 10 minutos
40 kilómetros → 32 minutos</t>
  </si>
  <si>
    <t>T1 = {{Q3}}*{{Q4}}
T2 = {{Q1}}*{{Q4}}
T3 = {{Q3}}*{{Q2}}
T4 = {{Q1}}*{{Q2}}
T5 = {{Q1}}*{{Q3}}
T6 = {{Q2}}*{{Q4}}
A1={{T4}}*
A2={{T5}}
A3={{T6}}</t>
  </si>
  <si>
    <t>&lt;p&gt;Sigue esta operación para calcular la regla de tres:&lt;/p&gt;&lt;p&gt;({{T2}} × {{T3}}) : {{T1}}&lt;/p&gt;</t>
  </si>
  <si>
    <t>&lt;p&gt;La regla de tres permite resolver una proporcionalidad con una incógnita siguiendo esta fórmula:&lt;/p&gt;&lt;p&gt;({{T3}} × {{T2}}) : {{T1}} = &lt;span class=\"fr-math-v2 fr-draggable\" contenteditable=\"false\" data-original-math=\"\\(\\frac{{{T3}}\\ \\times\\ {{T2}}}{{{T1}}}\\)\" draggable=\"true\"&gt;\\(\\frac{{{T3}}\\ \\times\\ {{T2}}}{{{T1}}}\\)&lt;\/span&gt; = {{A1}}&lt;/p&gt;</t>
  </si>
  <si>
    <t>{"id":"M6-NyO-46a-I-1","stimulus":"&lt;p&gt;Selecciona el resultado de la siguiente regla de tres.&lt;/p&gt;&lt;p style=\"text-align:center;\"&gt;{{T1}} → {{T2}}&lt;/p&gt;&lt;p style=\"text-align:center;\"&gt;{{T3}} → ...&lt;/p&gt;","hint":"&lt;p&gt;Sigue esta operación para calcular la regla de tres:&lt;/p&gt;&lt;p style=\"text-align:center;\"&gt;({{T3}} × {{T2}}) : {{T1}}&lt;/p&gt;","feedback":"&lt;p&gt;La regla de tres permite resolver una proporcionalidad con una incógnita siguiendo esta fórmula:&lt;/p&gt;&lt;p style=\"text-align:center;\"&gt;({{T3}} × {{T2}}) : {{T1}} = &lt;span class=\"fr-math-v2 fr-draggable\" contenteditable=\"false\" data-original-math=\"\\(\\frac{{{T3}}\\ \\times\\ {{T2}}}{{{T1}}}\\)\" draggable=\"true\"&gt;\\(\\frac{{{T3}}\\ \\times\\ {{T2}}}{{{T1}}}\\)&lt;/span&gt; = {{A1}}&lt;/p&gt;","seed":{"parameters":[{"name":"Q1","label":null,"min":2,"max":9,"step":1},{"name":"Q2","label":null,"min":2,"max":9,"step":1},{"name":"Q3","label":null,"min":2,"max":9,"step":1},{"name":"Q4","label":null,"min":2,"max":9,"step":1}],"calculated":[{"name":"T1","label":"{{function}}","function":"{{Q3}}*{{Q4}}","temp":true},{"name":"T2","label":"{{function}}","function":"{{Q1}}*{{Q4}}","temp":true},{"name":"T3","label":"{{function}}","function":"{{Q3}}*{{Q2}}","temp":true},{"name":"T4","label":"{{function}}","function":"{{Q1}}*{{Q2}}","temp":true},{"name":"T5","label":"{{function}}","function":"{{Q1}}*{{Q3}}","temp":true},{"name":"T6","label":"{{function}}","function":"{{Q2}}*{{Q4}}","temp":true},{"name":"A1","label":"{{function}}","function":"{{T4}}"},{"name":"A2","label":"{{function}}","function":"{{T5}}","incorrect":true},{"name":"A3","label":"{{function}}","function":"{{T6}}","incorrect":true}],"uniques":true},"algorithm":{"name":"trueFalse","template":"Multiple choice – standard","params":{"countCorrect":1,"countIncorrect":2,"showCheckIcon":false,"columns":3
        }
    }
}</t>
  </si>
  <si>
    <t>&lt;p&gt;Completa la siguiente regla de tres.&lt;/p&gt;</t>
  </si>
  <si>
    <t>&lt;p&gt;{{Q1}} → {{T1}}&lt;/p&gt;&lt;p&gt;{{T2}} → {{A1}}&lt;/p&gt;</t>
  </si>
  <si>
    <t>Completa la siguiente regla de tres.
18 → 22
180 → ...</t>
  </si>
  <si>
    <t>Q1= Min = 10; Max = 20; Step = 1
Q2= Min = 2; Max = 5; Step = 1
Q3= Min = 2; Max = 5; Step = 1</t>
  </si>
  <si>
    <t>A1 = {{T1}}*{{T2}}/{{Q1}}
T1 = {{Q1}}*{{Q2}}
T2= {{Q1}}*{{Q3}}</t>
  </si>
  <si>
    <t>&lt;p&gt;Sigue esta operación para calcular la regla de tres:&lt;/p&gt;&lt;p&gt;({{T2}} × {{T1}}) : {{Q1}}&lt;/p&gt;</t>
  </si>
  <si>
    <t>&lt;p&gt;La regla de tres permite resolver una proporcionalidad con una incógnita siguiendo esta fórmula:&lt;/p&gt;&lt;p&gt;({{T2}} × {{T1}}) : {{Q1}} = &lt;span class=\"fr-math-v2 fr-draggable\" contenteditable=\"false\" data-original-math=\"\\(\\frac{{{T2}}\\ \\times\\ {{T1}}}{{{Q1}}}\\)\" draggable=\"true\"&gt;\\(\\frac{{{T2}}\\ \\times\\ {{T1}}}{{{Q1}}}\\)&lt;\/span&gt; = {{A1}}&lt;/p&gt;</t>
  </si>
  <si>
    <t>{"id":"M6-NyO-46a-E-1","stimulus":"&lt;p&gt;Completa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20,"step":1},{"name":"Q2","label":null,"min":2,"max":5,"step":1},{"name":"Q3","label":null,"min":2,"max":5,"step":1}],"calculated":[{"name":"A1","label":"{{function}}","function":"{{T1}}*{{T2}}/{{Q1}}"},{"name":"T1","label":"{{function}}","function":"{{Q1}}*{{Q2}}","temp":true},{"name":"T2","label":"{{function}}","function":"{{Q1}}*{{Q3}}","temp":true}],"uniques":true},"algorithm":{"name":"calculateOperation","params":{"method":"equivLiteral","keyboard":"NUMERICAL"}}}</t>
  </si>
  <si>
    <t>Q1= Min = 10; Max = 50; Step = 2
Q2= List = 2,3,5
Q3= Min = 5; Max = 20; Step = 1</t>
  </si>
  <si>
    <t>A1 = {{T2}}*{{T1}}/{{Q1}}
T1 = {{Q2}}*{{Q3}}
T2= {{Q1}}*{{Q2}}</t>
  </si>
  <si>
    <t>{"id":"M6-NyO-46a-E-2","stimulus":"&lt;p&gt;Completa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50,"step":2},{"name":"Q2","label":null,"list":[2,3,5]},{"name":"Q3","label":null,"min":5,"max":20,"step":1}],"calculated":[{"name":"A1","label":"{{function}}","function":"{{T2}}*{{T1}}/{{Q1}}"},{"name":"T1","label":"{{function}}","function":"{{Q2}}*{{Q3}}","temp":true},{"name":"T2","label":"{{function}}","function":"{{Q1}}*{{Q2}}","temp":true}],"uniques":true},"algorithm":{"name":"calculateOperation","params":{"method":"equivLiteral","keyboard":"NUMERICAL"}}}</t>
  </si>
  <si>
    <t>&lt;p&gt;Sara usa {{Q1}} huevos para hacer {{T1}} crepes. ¿Cuántos huevos necesitará para {{T2}} crepes?&lt;/p&gt;</t>
  </si>
  <si>
    <t>&lt;p&gt;Necesitará {{A1}} huevos.&lt;/p&gt;</t>
  </si>
  <si>
    <t>Sara necesita 6 huevos y 370 ml de leche para hacer 10 crepes. ¿Cuántos huevos y mililitros de leche necesitará para hacer 15 crepes?
Necesitará ... huevos y ... ml de leche.</t>
  </si>
  <si>
    <t>Q2= Min = 1; Max = 6; Step = 1
Q1= Min = 2; Max = 12; Step = 2
Q3= Min = 2; Max = 10; Step = 2</t>
  </si>
  <si>
    <t>T1 ={{Q2}}*2
T2 ={{Q2}}*2+{{Q3}}
A1= {{T2}}*{{Q1}}/{{T1}}</t>
  </si>
  <si>
    <t>¿Qué hay que calcular?
A1=Cuántos huevos se necesitan para {{T2}} crepes.*
A2=Cuántos huevos se necesitan para {{T1}} crepes.
A3=Cuántas crepes salen con {{T2}} huevos.
T1 ={{Q2}}*2
T2 ={{Q2}}*2+{{Q3}}
(Single choice)</t>
  </si>
  <si>
    <t>¿Qué método hay que utilizar para hallar el número de huevos?
A1=La regla de tres.*
A2=La reducción a la unidad.
A3=La proporcionalidad directa.
(Single choice)</t>
  </si>
  <si>
    <t>Selecciona cómo se expresan el número de crepes y huevos en una regla de tres.
A1= {{T1}} crepes → {{Q1}} huevos&lt;/p&gt;&lt;p&gt;{{T2}} crepes → ... huevos*
A2={{T2}} crepes → {{Q1}} huevos&lt;/p&gt;&lt;p&gt;{{T1}} crepes → ... huevos
A3={{Q1}} crepes → {{T1}} huevos&lt;/p&gt;&lt;p&gt;{{T2}} crepes → ... huevos
T1 ={{Q2}}*2
T2 ={{Q2}}*2+{{Q3}}
(Single choice)</t>
  </si>
  <si>
    <t>Por último, calcula los huevos que necesita Sara para hacer {{T2}} crepes.
[[T1]] crepes → {{Q1}} huevos&lt;/p&gt;&lt;p&gt;{{T2}} crepes → ... huevos } ... = {{T2}} × {{Q1}} / {{T1}} = {{A1}} huevos
T1 ={{Q2}}*2
T2 ={{Q2}}*2+{{Q3}}
A1= {{T2}}*{{Q1}}/{{T1}}
(Cloze math)</t>
  </si>
  <si>
    <t>{
    "id": "M6-NyO-46a-A-1",
    "seed": {
        "parameters": [
            {
                "name": "Q1",
                "label": null,
                "min": 2,
                "max": 12,
                "step": 2
            },
            {
                "name": "Q2",
                "label": null,
                "min": 1,
                "max": 6,
                "step": 1
            },
            {
                "name": "Q3",
                "label": null,
                "min": 2,
                "max": 10,
                "step": 2
            }
        ],
        "uniques": true
    },
    "scaffolding": [
        {
            "id": "step-0",
            "stimulus": "&lt;p&gt;Sara usa {{Q1}} huevos para hacer {{T1}} crepes. ¿Cuántos huevos necesitará para {{T2}} crepes?&lt;/p&gt;",
            "template": "&lt;p&gt;Necesitará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"id": "step-1",
            "stimulus": "&lt;p&gt;¿Qué hay que calcular?&lt;/p&gt;",
            "seed": {
                "calculated": [
                    {
                        "name": "T1",
                        "label": "{{function}}",
                        "function": "{{Q2}}*2",
                        "temp": true
                    },
                    {
                        "name": "T2",
                        "label": "{{function}}",
                        "function": "{{Q2}}*2+{{Q3}}",
                        "temp": true
                    },
                    {
                        "name": "1-A1",
                        "label": "Cuántos huevos se necesitan para {{T2}} crepes."
                    },
                    {
                        "name": "1-A2",
                        "label": "Cuántos huevos se necesitan para {{T1}} crepes.",
                        "incorrect": true
                    },
                    {
                        "name": "1-A3",
                        "label": "Cuántas crepes salen con {{T2}} huevos.",
                        "incorrect": true
                    }
                ]
            },
            "algorithm": {
                "name": "trueFalse",
                "template": "Multiple choice – standard",
                "params": {
                    "countCorrect": 1,
                    "countIncorrect": 2,
                    "showCheckIcon": true
                }
            }
        },
        {
            "id": "step-2",
            "stimulus": "&lt;p&gt;¿Qué método hay que utilizar para hallar el número de huevos?&lt;/p&gt;",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crepes y huevos en una regla de tres.&lt;/p&gt;",
            "seed": {
                "calculated": [
                    {
                        "name": "T1",
                        "label": "{{function}}",
                        "function": "{{Q2}}*2",
                        "temp": true
                    },
                    {
                        "name": "T2",
                        "label": "{{function}}",
                        "function": "{{Q2}}*2+{{Q3}}",
                        "temp": true
                    },
                    {
                        "name": "3-A1",
                        "label": "&lt;p&gt;{{T1}} crepes → {{Q1}} huevos&lt;/p&gt;&lt;p&gt;{{T2}} crepes → ... huevos&lt;/p&gt;"
                    },
                    {
                        "name": "3-A2",
                        "label": "&lt;p&gt;{{T2}} crepes → {{Q1}} huevos&lt;/p&gt;&lt;p&gt;{{T1}} crepes → ... huevos&lt;/p&gt;",
                        "incorrect": true
                    },
                    {
                        "name": "3-A3",
                        "label": "&lt;p&gt;{{Q1}} crepes → {{T1}} huevos&lt;/p&gt;&lt;p&gt;{{T2}} crepes → ... huevos&lt;/p&gt;",
                        "incorrect": true
                    }
                ]
            },
            "algorithm": {
                "name": "trueFalse",
                "template": "Multiple choice – standard",
                "params": {
                    "showCheckIcon": false,
                    "columns": 3
                }
            }
        },
        {
            "id": "step-4",
            "stimulus": "&lt;p&gt;Por último, calcula los huevos que necesita Sara para hacer {{T2}} crepes.&lt;/p&gt;",
            "template": "&lt;p style=\"text-align:center;\"&gt;&lt;span class=\"fr-math-v2 fr-draggable\" contenteditable=\"false\" data-original-math=\"\\(\\begin{array}{ll}{{T1}} \\ \\text{crepes} &amp; → {{Q1}} \\ \\text{huevos} \\\\ {{T2}} \\ \\text{crepes} &amp; → \\text{? huevos} \\end{array}\\Bigg\\} ? = \\frac{{{T2}} × {{Q1}}}{{{T1}}}\\)\" draggable=\"true\" style=\"opacity: 1;\"&gt;\\(\\begin{array}{ll}{{T1}} \\ \\text{crepes} &amp; → {{Q1}} \\ \\text{huevos} \\\\ {{T2}} \\ \\text{crepes} &amp; → \\text{? huevos} \\end{array}\\Bigg\\} ? = \\frac{{{T2}}\\ ×\\ {{Q1}}}{{{T1}}}\\)&lt;/span&gt; =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t>
  </si>
  <si>
    <t>&lt;p&gt;Si una imprenta utiliza {{T1}} ml de tinta para producir {{Q1}} libros, ¿cuántos mililitros de tinta necesitará para {{Q2}} libros?&lt;/p&gt;</t>
  </si>
  <si>
    <t>&lt;p&gt;La imprenta necesitará {{A1}} ml de tinta.&lt;/p&gt;</t>
  </si>
  <si>
    <t>Si una imprenta utiliza 16 ml de tinta y 952 pliegos para producir 8 libros, ¿cuántos mililitros de tinta y pliegos necesita la imprenta para 7 libros?
La imprenta necesita ... ml de tinta y ... pliegos.</t>
  </si>
  <si>
    <t>Q1= Min = 2; Max = 10; Step = 1
Q2= Min = 2; Max = 6; Step = 1</t>
  </si>
  <si>
    <t>T1 = {{Q1}}*{{Q2}}
A1 = {{Q2}}*{{T1}}/{{Q1}}</t>
  </si>
  <si>
    <t>¿Qué hay que calcular?
A1=Cuántos mililitros de tinta se necesitan para {{Q2}} libros.*
A2=Cuántos mililitros de tinta se necesitan para {{Q1}} libros.
A3=Cuántos libros se producen con {{Q2}} ml de tinta.
(Single choice)</t>
  </si>
  <si>
    <t>¿Qué método hay que utilizar para hallar los mililitros de tinta?
A1=La regla de tres.*
A2=La reducción a la unidad.
A3=La proporcionalidad directa.
(Single choice)</t>
  </si>
  <si>
    <t>Selecciona cómo se expresan el número de libros y los mililitros de tinta en una regla de tres.
A1= {{Q1}} libros → {{T1}} ml de tinta&lt;/p&gt;&lt;p&gt;{{Q2}} libros → ... ml de tinta*
A2={{T1}} libros → {{Q1}} ml de tinta&lt;/p&gt;&lt;p&gt;{{Q2}} libros → ... ml de tinta
A3={{Q2}} libros → {{T1}} ml de tinta&lt;/p&gt;&lt;p&gt;{{Q1}} libros → ... ml de tinta
T1={{Q1}}*{{Q2}}
(Single choice)</t>
  </si>
  <si>
    <t>Por último, calcula los mililitros de tinta que se necesitan para {{Q2}} libros.
{{Q1}} libros → {{T1}} ml de tinta&lt;/p&gt;&lt;p&gt;{{Q2}} libros → ... ml de tinta } ... = {{Q2}} × {{T1}} / {{Q1}} = {{A1}} ml de tinta
T1={{Q1}}*{{Q2}}
A1={{Q2}}*{{T1}}/{{Q1}}
(Cloze math)</t>
  </si>
  <si>
    <t>{
    "id": "M6-NyO-46a-A-2",
    "seed": {
        "parameters": [
            {
                "name": "Q1",
                "label": null,
                "min": 2,
                "max": 10,
                "step": 1
            },
            {
                "name": "Q2",
                "label": null,
                "min": 2,
                "max": 6,
                "step": 1
            }
        ],
        "uniques": true
    },
    "scaffolding": [
        {
            "id": "step-0",
            "stimulus": "&lt;p&gt;Si una imprenta utiliza {{T1}} ml de tinta para producir {{Q1}} libros, ¿cuántos mililitros de tinta necesitará para {{Q2}} libros?&lt;/p&gt;",
            "template": "&lt;p&gt;La imprenta necesitará {{response}} ml de tinta.&lt;/p&gt;",
            "seed": {
                "parameters": [],
                "calculated": [
                    {
                        "name": "T1",
                        "label": "{{function}}",
                        "function": "{{Q1}}*{{Q2}}",
                        "temp": true
                    },
                    {
                        "name": "0-A1",
                        "label": "{{function}}",
                        "function": "{{Q2}}*{{T1}}/{{Q1}}"
                    }
                ]
            },
            "algorithm": {
                "name": "calculateOperation",
                "params": {
                    "method": "equivLiteral",
                    "keyboard": "NUMERICAL"
                }
            }
        },
        {
            "id": "step-1",
            "stimulus": "&lt;p&gt;¿Qué hay que calcular?&lt;/p&gt;",
            "seed": {
                "calculated": [
                    {
                        "name": "1-A1",
                        "label": "Cuántos mililitros de tinta se necesitan para {{Q2}} libros."
                    },
                    {
                        "name": "1-A2",
                        "label": "Cuántos mililitros de tinta se necesitan para {{Q1}} libros.",
                        "incorrect": true
                    },
                    {
                        "name": "1-A3",
                        "label": "Cuántos libros se producen con {{Q2}} ml de tinta.",
                        "incorrect": true
                    }
                ]
            },
            "algorithm": {
                "name": "trueFalse",
                "template": "Multiple choice – standard",
                "params": {
                    "countCorrect": 1,
                    "countIncorrect": 2,
                    "showCheckIcon": true
                }
            }
        },
        {
            "id": "step-2",
            "stimulus": "&lt;p&gt;¿Qué método hay que utilizar para hallar los mililitros de tinta?&lt;/p&gt;",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libros y los mililitros de tinta en una regla de tres.&lt;/p&gt;",
            "seed": {
                "calculated": [
                    {
                        "name": "T1",
                        "label": "{{function}}",
                        "function": "{{Q1}}*{{Q2}}",
                        "temp": true
                    },
                    {
                        "name": "3-A1",
                        "label": "&lt;p&gt;{{Q1}} libros → {{T1}} ml de tinta&lt;/p&gt;&lt;p&gt;{{Q2}} libros → ... ml de tinta&lt;/p&gt;"
                    },
                    {
                        "name": "3-A2",
                        "label": "&lt;p&gt;{{T1}} libros → {{Q1}} ml de tinta&lt;/p&gt;&lt;p&gt;{{Q2}} libros → ... ml de tinta&lt;/p&gt;",
                        "incorrect": true
                    },
                    {
                        "name": "3-A3",
                        "label": "&lt;p&gt;{{Q2}} libros → {{T1}} ml de tinta&lt;/p&gt;&lt;p&gt;{{Q1}} libros → ... ml de tinta&lt;/p&gt;",
                        "incorrect": true
                    }
                ]
            },
            "algorithm": {
                "name": "trueFalse",
                "template": "Multiple choice – standard",
                "params": {
                    "showCheckIcon": false,
                    "columns": 3
                }
            }
        },
        {
            "id": "step-4",
            "stimulus": "&lt;p&gt;Por último, calcula los mililitros de tinta que se necesitan para {{Q2}} libros.&lt;/p&gt;",
            "template": "&lt;p style=\"text-align:center;\"&gt;&lt;span class=\"fr-math-v2 fr-draggable\" contenteditable=\"false\" data-original-math=\"\\(\\begin{array}{ll}{{Q1}} \\ \\text{libros} &amp; → {{T1}} \\ \\text{ml de tinta} \\\\ {{Q2}} \\ \\text{libros} &amp; → \\text{? ml de tinta} \\end{array}\\Bigg\\} ? = \\frac{{{Q2}} × {{T1}}}{{{Q1}}}\\)\" draggable=\"true\" style=\"opacity: 1;\"&gt;\\(\\begin{array}{ll}{{Q1}} \\ \\text{libros} &amp; → {{T1}} \\ \\text{ml de tinta} \\\\ {{Q2}} \\ \\text{libros} &amp; → \\text{? ml de tinta} \\end{array}\\Bigg\\} ? = \\frac{{{Q2}}\\ ×\\ {{T1}}}{{{Q1}}}\\)&lt;/span&gt; = {{response}} ml de tinta&lt;/p&gt;",
            "seed": {
                "parameters": [],
                "calculated": [
                    {
                        "name": "T1",
                        "label": "{{function}}",
                        "function": "{{Q1}}*{{Q2}}",
                        "temp": true
                    },
                    {
                        "name": "4-A1",
                        "label": "{{function}}",
                        "function": "{{Q2}}*{{T1}}/{{Q1}}"
                    }
                ]
            },
            "algorithm": {
                "name": "calculateOperation",
                "params": {
                    "method": "equivLiteral",
                    "keyboard": "NUMERICAL"
                }
            }
        }
    ]
}</t>
  </si>
  <si>
    <t>&lt;p&gt;Para confeccionar {{Q1}} trajes, Alma utiliza {{T1}} botones. ¿Cuántos botones necesitará para crear {{Q2}} trajes?&lt;/p&gt;</t>
  </si>
  <si>
    <t>&lt;p&gt;Alma necesitará {{A1}} botones.&lt;/p&gt;</t>
  </si>
  <si>
    <t>Para confeccionar 13 trajes de pantalón, Alma necesita 26 metros de tela y 52 botones. ¿Cuántos metros de tela y botones necesitará para crear 5 trajes?
Alma necesitará ... metros de tela y ... botones.</t>
  </si>
  <si>
    <t>Q1= Min = 2; Max = 15; Step = 1
Q2= Min = 2; Max = 15; Step = 1
Q3= List= 4, 5, 6, 7 y 8</t>
  </si>
  <si>
    <t>T1 = {{Q1}}*{{Q3}}
A1 = {{Q2}}*{{T2}}/{{Q1}}</t>
  </si>
  <si>
    <t>¿Qué hay que calcular?
A1=Cuántos botones se necesitan para {{Q2}} trajes.*
A2=Cuántos botones se necesitan para {{Q1}} trajes.
A3=Cuántos trajes confecciona Alma con {{Q2}} botones.
(Single choice)</t>
  </si>
  <si>
    <t>¿Qué método hay que utilizar para hallar el número de botones?
A1=La regla de tres.*
A2=La reducción a la unidad.
A3=La proporcionalidad directa.
(Single choice)</t>
  </si>
  <si>
    <t>Selecciona cómo se expresan el número de trajes y botones en una regla de tres.
A1= {{Q1}} trajes → {{T1}} botones&lt;/p&gt;&lt;p&gt;{{Q2}} trajes → ... botones *
A2={{T1}} trajes → {{Q1}} botones&lt;/p&gt;&lt;p&gt;{{Q2}} trajes → ... botones
A3={{Q2}} trajes → {{T1}} botones&lt;/p&gt;&lt;p&gt;{{Q1}} trajes → ... botones
T1 = {{Q1}}*{{Q3}}
(Single choice)</t>
  </si>
  <si>
    <t>Por último, calcula los botones que Alma necesita para confeccionar {{Q2}} trajes.
{{Q1}} trajes → {{T1}} botones&lt;/p&gt;&lt;p&gt;{{Q2}} trajes → ... botones } ... = {{Q2}} × {{T1}} / {{Q1}} = {{A1}} botones
T1 = {{Q1}}*{{Q3}}
A1 = {{Q2}}*{{T2}}/{{Q1}}
(Cloze math)</t>
  </si>
  <si>
    <t>{
    "id": "M6-NyO-46a-A-3",
    "seed": {
        "parameters": [
            {
                "name": "Q1",
                "label": null,
                "min": 2,
                "max": 15,
                "step": 1
            },
            {
                "name": "Q2",
                "label": null,
                "min": 2,
                "max": 15,
                "step": 1
            },
            {
                "name": "Q3",
                "label": null,
                "list": [
                    4,
                    5,
                    6,
                    7,
                    8
                ]
            }
        ],
        "uniques": true
    },
    "scaffolding": [
        {
            "id": "step-0",
            "stimulus": "&lt;p&gt;Para confeccionar {{Q1}} trajes, Alma usa {{T1}} botones. ¿Cuántos botones necesitará para crear {{Q2}} trajes?&lt;/p&gt;",
            "template": "&lt;p&gt;Alma necesitará {{response}} botones.&lt;/p&gt;",
            "seed": {
                "parameters": [],
                "calculated": [
                    {
                        "name": "T1",
                        "label": "{{function}}",
                        "function": "{{Q1}}*{{Q3}}",
                        "temp": true
                    },
                    {
                        "name": "0-A1",
                        "label": "{{function}}",
                        "function": "{{Q2}}*{{T1}}/{{Q1}}"
                    }
                ]
            },
            "algorithm": {
                "name": "calculateOperation",
                "params": {
                    "method": "equivLiteral",
                    "keyboard": "NUMERICAL"
                }
            }
        },
        {
            "id": "step-1",
            "stimulus": "&lt;p&gt;¿Qué hay que calcular?&lt;/p&gt;",
            "seed": {
                "calculated": [
                    {
                        "name": "1-A1",
                        "label": "Cuántos botones se necesitan para {{Q2}} trajes."
                    },
                    {
                        "name": "1-A2",
                        "label": "Cuántos botones se necesitan para {{Q1}} trajes.",
                        "incorrect": true
                    },
                    {
                        "name": "1-A3",
                        "label": "Cuántos trajes confecciona Alma con {{Q2}} botones.",
                        "incorrect": true
                    }
                ]
            },
            "algorithm": {
                "name": "trueFalse",
                "template": "Multiple choice – standard",
                "params": {
                    "countCorrect": 1,
                    "countIncorrect": 2,
                    "showCheckIcon": true
                }
            }
        },
        {
            "id": "step-2",
            "stimulus": "&lt;p&gt;¿Qué método hay que utilizar para hallar el número de botones?&lt;/p&gt;",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trajes y botones en una regla de tres.&lt;/p&gt;",
            "seed": {
                "calculated": [
                    {
                        "name": "T1",
                        "label": "{{function}}",
                        "function": "{{Q1}}*{{Q3}}",
                        "temp": true
                    },
                    {
                        "name": "3-A1",
                        "label": "&lt;p&gt;{{Q1}} trajes → {{T1}} botones&lt;/p&gt;&lt;p&gt;{{Q2}} trajes → ... botones&lt;/p&gt;"
                    },
                    {
                        "name": "3-A2",
                        "label": "&lt;p&gt;{{T1}} trajes → {{Q1}} botones&lt;/p&gt;&lt;p&gt;{{Q2}} trajes → ... botones&lt;/p&gt;",
                        "incorrect": true
                    },
                    {
                        "name": "3-A3",
                        "label": "&lt;p&gt;{{Q2}} trajes → {{T1}} botones&lt;/p&gt;&lt;p&gt;{{Q1}} trajes → ... botones&lt;/p&gt;",
                        "incorrect": true
                    }
                ]
            },
            "algorithm": {
                "name": "trueFalse",
                "template": "Multiple choice – standard",
                "params": {
                    "showCheckIcon": false,
                    "columns": 3
                }
            }
        },
        {
            "id": "step-4",
            "stimulus": "&lt;p&gt;Por último, calcula los botones que Alma necesita para confeccionar {{Q2}} trajes.&lt;/p&gt;",
            "template": "&lt;p style=\"text-align:center;\"&gt;&lt;span class=\"fr-math-v2 fr-draggable\" contenteditable=\"false\" data-original-math=\"\\(\\begin{array}{ll}{{Q1}} \\ \\text{trajes} &amp; → {{T1}} \\ \\text{botones} \\\\ {{Q2}} \\ \\text{trajes} &amp; → \\text{? botones} \\end{array}\\Bigg\\} ? = \\frac{{{Q2}} × {{T1}}}{{{Q1}}}\\)\" draggable=\"true\" style=\"opacity: 1;\"&gt;\\(\\begin{array}{ll}{{Q1}} \\ \\text{trajes} &amp; → {{T1}} \\ \\text{botones} \\\\ {{Q2}} \\ \\text{trajes} &amp; → \\text{? botones} \\end{array}\\Bigg\\} ? = \\frac{{{Q2}}\\ ×\\ {{T1}}}{{{Q1}}}\\)&lt;/span&gt; = {{response}} botones&lt;/p&gt;",
            "seed": {
                "parameters": [],
                "calculated": [
                    {
                        "name": "T1",
                        "label": "{{function}}",
                        "function": "{{Q1}}*{{Q3}}",
                        "temp": true
                    },
                    {
                        "name": "4-A1",
                        "label": "{{function}}",
                        "function": "{{Q2}}*{{T1}}/{{Q1}}"
                    }
                ]
            },
            "algorithm": {
                "name": "calculateOperation",
                "params": {
                    "method": "equivLiteral",
                    "keyboard": "NUMERICAL"
                }
            }
        }
    ]
}</t>
  </si>
  <si>
    <t>M6-NyO-64a</t>
  </si>
  <si>
    <t>Describe una proporción</t>
  </si>
  <si>
    <t>&lt;p&gt;En una pecera hay {{Q1}} peces {{Q11}, {{Q2}} {{Q12}} y {{Q3}} {{Q13}}. Señala las respuestas correctas a partir de esta información.&lt;/p&gt;</t>
  </si>
  <si>
    <t>Q1=Min=2;Max=9;Step=1
Q2=Min=2;Max=9;Step=1
Q3=Min=2;Max=9;Step=1
Q11=List=rojos,azules,naranjas,amarillos
Q12=List=rojos,azules,naranjas,amarillos
Q13=List=rojos,azules,naranjas,amarillos</t>
  </si>
  <si>
    <t>A1=Hay {{Q1}} peces {{Q11}} por cada {{Q2}} {{Q12}}.#*
A2=Hay {{Q1}} peces {{Q11}} por cada {{Q3}} {{Q13}}.#*
A3=Hay {{Q3}} peces {{Q13}} por cada {{Q2}} {{Q12}}.#*
A4=La proporción de peces {{Q11}} respecto a {{Q12}} es de {{Q1}} a {{Q2}}.#*
A5=La proporción de peces {{Q11}} respecto a {{Q13}} es de {{Q1}} a {{Q3}}.#*
A6=La proporción de peces {{Q13}} respecto a {{Q12}} es de {{Q3}} a {{Q2}}.#*
A7=Hay {{Q3}} peces {{Q11}} por cada {{Q1}} {{Q12}}.#|En realidad, hay {{Q1}} peces {{Q11}} por cada {{Q2}} {{Q12}}.
A8=Hay {{Q2}} peces {{Q11}} por cada {{Q3}} {{Q13}}.#|En realidad, hay {{Q1}} peces {{Q11}} por cada {{Q3}} {{Q13}}.
A9=Hay {{Q1}} peces {{Q13}} por cada {{Q3}} {{Q12}}.#|En realidad, hay {{Q3}} peces {{Q13}} por cada {{Q2}} {{Q12}}.
A10=La proporción de peces {{Q12}} respecto a {{Q11}} es de {{Q1}} a {{Q2}}.#|En realidad, la proporción de peces {{Q12}} respecto a {{Q11}} es de {{Q2}} a {{Q1}}.
A11=La proporción de peces {{Q13}} respecto a {{Q11}} es de {{Q1}} a {{Q3}}.#|En realidad, la proporción de peces {{Q13}} respecto a {{Q11}} es de {{Q3}} a {{Q1}}.
A12=La proporción de peces {{Q13}} respecto a {{Q12}} es de {{Q2}} a {{Q3}}.#|En realidad, la proporción de peces {{Q13}} respecto a {{Q12}} es de {{Q3}} a {{Q2}}.</t>
  </si>
  <si>
    <t>&lt;p&gt;Una proporción es el número de cosas que hay con respecto a otra.&lt;/p&gt;</t>
  </si>
  <si>
    <t>{"id":"M6-NyO-64a-I-1","stimulus":"&lt;p&gt;En una pecera hay {{Q1}} peces {{Q11}}, {{Q2}} {{Q12}} y {{Q3}} {{Q13}}. Haz clic en las respuestas correctas a partir de esta información.&lt;/p&gt;","hint":"&lt;p&gt;Una proporción es el número de cosas que hay con respecto a otra.&lt;/p&gt;","feedback":"&lt;p&gt;Una proporción es el número de cosas que hay con respecto a otra.&lt;/p&gt;","seed":{"parameters":[{"name":"Q1","label":null,"min":2,"max":9,"step":1},{"name":"Q2","label":null,"min":2,"max":9,"step":1},{"name":"Q3","label":null,"min":2,"max":9,"step":1},{"name":"Q11","label":null,"list":["rojos","azules","naranjas","amarillos"]},{"name":"Q12","label":null,"list":["rojos","azules","naranjas","amarillos"]},{"name":"Q13","label":null,"list":["rojos","azules","naranjas","amarillos"]}],"calculated":[{"name":"A1","label":"Hay {{Q1}} peces {{Q11}} por cada {{Q2}} {{Q12}}.","function":""},{"name":"A2","label":"Hay {{Q1}} peces {{Q11}} por cada {{Q3}} {{Q13}}.","function":""},{"name":"A3","label":"Hay {{Q3}} peces {{Q13}} por cada {{Q2}} {{Q12}}.","function":""},{"name":"A4","label":"La proporción de peces {{Q11}} respecto a {{Q12}} es de {{Q1}} a {{Q2}}.","function":""},{"name":"A5","label":"La proporción de peces {{Q11}} respecto a {{Q13}} es de {{Q1}} a {{Q3}}.","function":""},{"name":"A6","label":"La proporción de peces {{Q13}} respecto a {{Q12}} es de {{Q3}} a {{Q2}}.","function":""},{"name":"A7","label":"Hay {{Q3}} peces {{Q11}} por cada {{Q1}} {{Q12}}.","function":"","incorrect":true,"feedback":"En realidad, hay {{Q1}} peces {{Q11}} por cada {{Q2}} {{Q12}}."},{"name":"A8","label":"Hay {{Q2}} peces {{Q11}} por cada {{Q3}} {{Q13}}.","function":"","incorrect":true,"feedback":"En realidad, hay {{Q1}} peces {{Q11}} por cada {{Q3}} {{Q13}}."},{"name":"A9","label":"Hay {{Q1}} peces {{Q13}} por cada {{Q3}} {{Q12}}.","function":"","incorrect":true,"feedback":"En realidad, hay {{Q3}} peces {{Q13}} por cada {{Q2}} {{Q12}}."},{"name":"A10","label":"La proporción de peces {{Q12}} respecto a {{Q11}} es de {{Q1}} a {{Q2}}.","function":"","incorrect":true,"feedback":"En realidad, la proporción de peces {{Q12}} respecto a {{Q11}} es de {{Q2}} a {{Q1}}."},{"name":"A11","label":"La proporción de peces {{Q13}} respecto a {{Q11}} es de {{Q1}} a {{Q3}}.","function":"","incorrect":true,"feedback":"En realidad, la proporción de peces {{Q13}} respecto a {{Q11}} es de {{Q3}} a {{Q1}}."},{"name":"A12","label":"La proporción de peces {{Q13}} respecto a {{Q12}} es de {{Q2}} a {{Q3}}.","function":"","incorrect":true,"feedback":"En realidad, la proporción de peces {{Q13}} respecto a {{Q12}} es de {{Q3}} a {{Q2}}."}],"uniques":true},"algorithm":{"name":"trueFalse","template":"Multiple choice – multiple response","params":{"countCorrect":2,"countIncorrect":1,"showCheckIcon":true}}}</t>
  </si>
  <si>
    <t>&lt;p&gt;A un colegio {{Q1}} maestros van a trabajar {{Q12}}; {{Q2}}, {{Q12}}, y {{Q3}}, {{Q13}}. A partir de esta información, determina si las siguientes afrimaciones son verdaderas o falsas.&lt;/p&gt;</t>
  </si>
  <si>
    <t>Q1=Min=2;Max=15;Step=1
Q2=Min=2;Max=15;Step=1
Q3=Min=2;Max=15;Step=1
Q11=List=en bicicleta,en coche,en autobús,andando
Q12=List=en bicicleta,en coche,en autobús,andando
Q13=List=en bicicleta,en coche,en autobús,andando</t>
  </si>
  <si>
    <t>T1={{Q1}}+{{Q2}}+{{Q3}}
A1={{Q1}} de cada {{T1}} maestros van al colegio {{Q11}}.#*
A2={{Q2}} de cada {{T1}} maestros van al colegio {{Q12}}.#*
A3={{Q3}} de cada {{T1}} maestros van al colegio {{Q13}}.#*
A4={{Q2}} maestros van {{Q12}} por cada {{Q3}} que van {{Q13}}.#*
A5={{Q1}} maestros van {{Q11}} por cada {{Q2}} que van {{Q12}}.#*
A6={{Q2}} maestros van {{Q12}} por cada {{Q1}} que van {{Q11}}.#*
A7={{Q3}} maestros van {{Q13}} por cada {{Q2}} que van {{Q12}}.#*
A8={{Q2}} de cada {{T1}} maestros van al colegio {{Q11}}.#|En realidad, {{Q1}} de cada {{T1}} maestros van al colegio {{Q11}}.
A9={{Q1}} de cada {{T1}} maestros van al colegio {{Q13}}.#|En realidad, {{Q3}} de cada {{T1}} maestros van al colegio {{Q13}}.
A10={{Q3}} de cada {{T1}} maestros van al colegio {{Q12}}.#|En realidad, {{Q2}} de cada {{T1}} maestros van al colegio {{Q12}}.
A11={{Q2}} maestros van {{Q13}} por cada {{Q3}} que van {{Q12}}.#|En realidad, {{Q3}} maestros van {{Q13}} por cada {{Q2}} que van {{Q12}}.
A12={{Q3}} maestros van {{Q13}} por cada {{Q2}} que van {{Q11}}.#|En realidad, {{Q3}} maestros van {{Q13}} por cada {{Q1}} que van {{Q11}}.
A13={{Q1}} maestros van {{Q12}} por cada {{Q3}} que van {{Q13}}.#|En realidad, {{Q2}} maestros van {{Q12}} por cada {{Q3}} que van {{Q13}}.</t>
  </si>
  <si>
    <t>{"id":"M6-NyO-64a-I-2","stimulus":"&lt;p&gt;A un colegio {{Q1}} maestros van a trabajar {{Q11}}; {{Q2}}, {{Q12}}, y {{Q3}}, {{Q13}}. A partir de esta información, determina si las siguientes afrimaciones son verdaderas o falsas.&lt;/p&gt;","hint":"&lt;p&gt;Una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otra.&lt;/p&gt;","seed":{"parameters":[{"name":"Q1","label":null,"min":2,"max":15,"step":1},{"name":"Q2","label":null,"min":2,"max":15,"step":1},{"name":"Q3","label":null,"min":2,"max":15,"step":1},{"name":"Q11","label":null,"list":["en bicicleta","en coche","en autobús","andando"]},{"name":"Q12","label":null,"list":["en bicicleta","en coche","en autobús","andando"]},{"name":"Q13","label":null,"list":["en bicicleta","en coche","en autobús","andando"]}],"calculated":[{"name":"T1","label":"{{function}}","function":"{{Q1}}+{{Q2}}+{{Q3}}","temp":true},{"name":"A1","label":"{{Q1}} de cada {{T1}} maestros van al colegio {{Q11}}.","function":""},{"name":"A2","label":"{{Q2}} de cada {{T1}} maestros van al colegio {{Q12}}.","function":""},{"name":"A3","label":"{{Q3}} de cada {{T1}} maestros van al colegio {{Q13}}.","function":""},{"name":"A4","label":"{{Q2}} maestros van {{Q12}} por cada {{Q3}} que van {{Q13}}.","function":""},{"name":"A5","label":"{{Q1}} maestros van {{Q11}} por cada {{Q2}} que van {{Q12}}.","function":""},{"name":"A6","label":"{{Q2}} maestros van {{Q12}} por cada {{Q1}} que van {{Q11}}.","function":""},{"name":"A7","label":"{{Q3}} maestros van {{Q13}} por cada {{Q2}} que van {{Q12}}.","function":""},{"name":"A8","label":"{{Q2}} de cada {{T1}} maestros van al colegio {{Q11}}.","function":"","incorrect":true,"feedback":"En realidad, {{Q1}} de cada {{T1}} maestros van al colegio {{Q11}}."},{"name":"A9","label":"{{Q1}} de cada {{T1}} maestros van al colegio {{Q13}}.","function":"","incorrect":true,"feedback":"En realidad, {{Q3}} de cada {{T1}} maestros van al colegio {{Q13}}."},{"name":"A10","label":"{{Q3}} de cada {{T1}} maestros van al colegio {{Q12}}.","function":"","incorrect":true,"feedback":"En realidad, {{Q2}} de cada {{T1}} maestros van al colegio {{Q12}}."},{"name":"A11","label":"{{Q2}} maestros van {{Q13}} por cada {{Q3}} que van {{Q12}}.","function":"","incorrect":true,"feedback":"En realidad, {{Q3}} maestros van {{Q13}} por cada {{Q2}} que van {{Q12}}."},{"name":"A12","label":"{{Q3}} maestros van {{Q13}} por cada {{Q2}} que van {{Q11}}.","function":"","incorrect":true,"feedback":"En realidad, {{Q3}} maestros van {{Q13}} por cada {{Q1}} que van {{Q11}}."},{"name":"A13","label":"{{Q1}} maestros van {{Q12}} por cada {{Q3}} que van {{Q13}}.","function":"","incorrect":true,"feedback":"En realidad, {{Q2}} maestros van {{Q12}} por cada {{Q3}} que van {{Q13}}."}],"uniques":true},"algorithm":{"name":"trueFalse","template":"Choice matrix – inline","params":{"countCorrect":2,"countIncorrect":1,"showCheckIcon":false,"options":["Verdadero","Falso"]}}}</t>
  </si>
  <si>
    <t>&lt;p&gt;El encargado de un zoo ha hecho una tabla con los felinos del recinto. A partir de esta información, señala la respuesta correcta.&lt;/p&gt;
$$TBL=4x2
0,0=Felino,#196AAE,#FFFFFF,bold
0,1=Número,#196AAE,#FFFFFF,bold
1,0={{Q11}}
1,1={{Q1}}
2,0={{Q12}}
2,1={{Q2}}
3,0={{Q13}}
3,1={{Q3}}</t>
  </si>
  <si>
    <t>Q1=Min=2;Max=15;Step=1
Q2=Min=2;Max=15;Step=1
Q3=Min=2;Max=15;Step=1
Q11=List=leopardos,guepardos,pumas,ocelotes,panteras
Q12=List=leopardos,guepardos,pumas,ocelotes,panteras
Q13=List=leopardos,guepardos,pumas,ocelotes,panteras</t>
  </si>
  <si>
    <t>T1={{Q1}}+{{Q2}}+{{Q3}}
A1={{Q1}} de cada {{T1}} felinos son {{Q11}}.#*
A2={{Q2}} de cada {{T1}} felinos son {{Q12}}.#*
A3={{Q3}} de cada {{T1}} felinos son {{Q13}}.#*
A4=Por cada {{Q2}} {{Q12}} hay {{Q3}} {{Q13}}.#*
A5=Por cada {{Q1}} {{Q11}} hay {{Q3}} {{Q13}}.#*
A6=La razón de {{Q12}} a {{Q11}} es de {{Q2}} a {{Q1}}.#*
A7=La razón de {{Q12}} a {{Q13}} es de {{Q2}} a {{Q3}}.#*
A8={{Q2}} de cada {{T1}} felinos son {{Q13}}.#|En realidad, {{Q2}} de cada {{T1}} felinos son {{Q12}}.
A9={{Q1}} de cada {{T1}} felinos son {{Q12}}.#|En realidad, {{Q1}} de cada {{T1}} felinos son {{Q11}}.
A10=Por cada {{Q1}} {{Q12}} hay {{Q3}} {{Q13}}.#|En realidad, por cada {{Q2}} {{Q12}} hay {{Q3}} {{Q13}}.
A11=Por cada {{Q2}} {{Q13}} hay {{Q1}} {{Q11}}.#|En realidad, por cada {{Q3}} {{Q13}} hay {{Q1}} {{Q11}}.
A12=La razón de {{Q11}} a {{Q12}} es de {{Q2}} a {{Q1}}.#|En realidad, la razón de {{Q11}} a {{Q12}} es de {{Q1}} a {{Q2}}.
A13=La razón de {{Q13}} a {{Q12}} es de {{Q2}} a {{Q3}}.#|En realidad, la razón de {{Q13}} a {{Q12}} es de {{Q3}} a {{Q2}}.
A14=La razón de {{Q12}} a {{Q13}} es de {{Q1}} a {{Q3}}.#|En realidad, la razón de {{Q12}} a {{Q13}} es de {{Q3}} a {{Q3}}.
A15=La razón de {{Q12}} a {{Q11}} es de {{Q2}} a {{Q3}}.#|En realidad, la razón de {{Q12}} a {{Q11}} es de {{Q2}} a {{Q1}}.</t>
  </si>
  <si>
    <t>{"id":"M6-NyO-64a-I-3","stimulus":"&lt;p&gt;El encargado de un zoo ha hecho una tabla con los felinos del recinto. A partir de esta información, selecciona la respuesta correcta.&lt;/p&gt;&lt;div style=\"display: flex; justify-content: center;\"&gt;&lt;table style=\"width: 50%;\"&gt;&lt;tbody&gt;&lt;tr&gt;&lt;td style=\"width: 50.0%; text-align: center; background-color: #9FC1FD; color: #FFFFFF;\"&gt;&lt;b&gt;Felino&lt;/b&gt;&lt;/td&gt;&lt;td style=\"width: 50.0%; text-align: center; background-color: #9FC1FD; color: #FFFFFF;\"&gt;&lt;b&gt;Número&lt;/b&gt;&lt;/td&gt;&lt;/tr&gt;&lt;tr&gt;&lt;td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leopardos","guepardos","pumas","ocelotes","panteras"]},{"name":"Q12","label":null,"list":["leopardos","guepardos","pumas","ocelotes","panteras"]},{"name":"Q13","label":null,"list":["leopardos","guepardos","pumas","ocelotes","panteras"]}],"calculated":[{"name":"T1","label":"{{function}}","function":"{{Q1}}+{{Q2}}+{{Q3}}","temp":true},{"name":"A1","label":"{{Q1}} de cada {{T1}} felinos son {{Q11}}.","function":""},{"name":"A2","label":"{{Q2}} de cada {{T1}} felinos son {{Q12}}.","function":""},{"name":"A3","label":"{{Q3}} de cada {{T1}} felinos son {{Q13}}.","function":""},{"name":"A4","label":"Por cada {{Q2}} {{Q12}} hay {{Q3}} {{Q13}}.","function":""},{"name":"A5","label":"Por cada {{Q1}} {{Q11}} hay {{Q3}} {{Q13}}.","function":""},{"name":"A6","label":"La razón de {{Q12}} a {{Q11}} es de {{Q2}} a {{Q1}}.","function":""},{"name":"A7","label":"La razón de {{Q12}} a {{Q13}} es de {{Q2}} a {{Q3}}.","function":""},{"name":"A8","label":"{{Q2}} de cada {{T1}} felinos son {{Q13}}.","function":"","incorrect":true,"feedback":"En realidad, {{Q2}} de cada {{T1}} felinos son {{Q12}}."},{"name":"A9","label":"{{Q1}} de cada {{T1}} felinos son {{Q12}}.","function":"","incorrect":true,"feedback":"En realidad, {{Q1}} de cada {{T1}} felinos son {{Q11}}."},{"name":"A10","label":"Por cada {{Q1}} {{Q12}} hay {{Q3}} {{Q13}}.","function":"","incorrect":true,"feedback":"En realidad, por cada {{Q2}} {{Q12}} hay {{Q3}} {{Q13}}."},{"name":"A11","label":"Por cada {{Q2}} {{Q13}} hay {{Q1}} {{Q11}}.","function":"","incorrect":true,"feedback":"En realidad, por cada {{Q3}} {{Q13}} hay {{Q1}} {{Q11}}."},{"name":"A12","label":"La razón de {{Q11}} a {{Q12}} es de {{Q2}} a {{Q1}}.","function":"","incorrect":true,"feedback":"En realidad, la razón de {{Q11}} a {{Q12}} es de {{Q1}} a {{Q2}}."},{"name":"A13","label":"La razón de {{Q13}} a {{Q12}} es de {{Q2}} a {{Q3}}.","function":"","incorrect":true,"feedback":"En realidad, la razón de {{Q13}} a {{Q12}} es de {{Q3}} a {{Q2}}."},{"name":"A14","label":"La razón de {{Q12}} a {{Q13}} es de {{Q1}} a {{Q3}}.","function":"","incorrect":true,"feedback":"En realidad, la razón de {{Q12}} a {{Q13}} es de {{Q2}} a {{Q3}}."},{"name":"A15","label":"La razón de {{Q12}} a {{Q11}} es de {{Q2}} a {{Q3}}.","function":"","incorrect":true,"feedback":"En realidad, la razón de {{Q12}} a {{Q11}} es de {{Q2}} a {{Q1}}."}],"uniques":true},"algorithm":{"name":"trueFalse","template":"Multiple choice – standard","params":{"countCorrect":1,"countIncorrect":2,"showCheckIcon":true}}}</t>
  </si>
  <si>
    <t>&lt;p&gt;En un colegio, {{Q1}} alumnos estudian {{Q11}} y {{Q2}}, {{Q12}}. Completa esta frase.&lt;/p&gt;</t>
  </si>
  <si>
    <t>&lt;p&gt;La proporción de alumos que estudian {{Q12}} con respecto a los que estudian {{Q1}} es de {{A1}} a {{A2}}.&lt;/p&gt;</t>
  </si>
  <si>
    <t>Q1=Min=50;Max=100;Step=1
Q2=Min=50;Max=100;Step=1
Q11=List=inglés,francés,alemán,chino,japonés
Q12=List=inglés,francés,alemán,chino,japonés</t>
  </si>
  <si>
    <t>A1={{Q2}}
A2={{Q1}}</t>
  </si>
  <si>
    <t>{"id":"M6-NyO-64a-E-1","stimulus":"&lt;p&gt;En un colegio, {{Q1}} alumnos estudian {{Q11}} y {{Q2}}, {{Q12}}. Completa esta frase.&lt;/p&gt;","template":"&lt;p&gt;La proporción de alumos que estudian {{Q12}} con respecto a los que estudian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inglés","francés","alemán","chino","japonés"]},{"name":"Q12","label":null,"list":["inglés","francés","alemán","chino","japonés"]}],"calculated":[{"name":"A1","label":"{{function}}","function":"{{Q2}}"},{"name":"A2","label":"{{function}}","function":"{{Q1}}"}],"uniques":true},"algorithm":{"name":"calculateOperation","params":{"method":"equivLiteral","keyboard":"NUMERICAL"}}}</t>
  </si>
  <si>
    <t>&lt;p&gt;En la plantilla de un equipo de fútbol, {{Q1}} jugadores son {{Q11}} y {{Q2}}, {{Q12}}. Completa esta frase.&lt;/p&gt;</t>
  </si>
  <si>
    <t>&lt;p&gt;La proporción de {{Q12}} con respecto a {{Q11}} es de {{A1}} a {{A2}}.&lt;/p&gt;</t>
  </si>
  <si>
    <t>Q1=List=8,9,10,11
Q2=List=8,9,10,11
Q11=List=zurdos,diestros
Q12=List=zurdos,diestros</t>
  </si>
  <si>
    <t>{"id":"M6-NyO-64a-E-2","stimulus":"&lt;p&gt;En la plantilla de un equipo de fútbol, {{Q1}} jugadores son {{Q11}} y {{Q2}}, {{Q12}}. Completa esta frase.&lt;/p&gt;","template":"&lt;p&gt;La proporción de {{Q12}} con respecto a {{Q11}} es de {{response}} a {{response}}.&lt;/p&gt;","hint":"&lt;p&gt;Una proporción es el número de cosas que hay con respecto a otra.&lt;/p&gt;","feedback":"&lt;p&gt;Una proporción es el número de cosas que hay con respecto a otra.&lt;/p&gt;","seed":{"parameters":[{"name":"Q1","label":null,"list":[8,9,10,11]},{"name":"Q2","label":null,"list":[8,9,10,11]},{"name":"Q11","label":null,"list":["zurdos","diestros"]},{"name":"Q12","label":null,"list":["zurdos","diestros"]}],"calculated":[{"name":"A1","label":"{{function}}","function":"{{Q2}}"},{"name":"A2","label":"{{function}}","function":"{{Q1}}"}],"uniques":true},"algorithm":{"name":"calculateOperation","params":{"method":"equivLiteral","keyboard":"NUMERICAL"}}}</t>
  </si>
  <si>
    <t>&lt;p&gt;Durante un año, un cine ha proyectado {{Q1}} películas {{Q11}} y {{Q2}} de {{Q12}}. Completa esta frase&lt;/p&gt;</t>
  </si>
  <si>
    <t>Q1=Min=50;Max=100;Step=1
Q2=Min=50;Max=100;Step=1
Q11=List=de ciencia ficción,de comedia,de dibujos animados, de aventuras, de terror
Q12=List=de ciencia ficción,de comedia,de dibujos animados, de aventuras, de terror</t>
  </si>
  <si>
    <t>A1={{Q1}}+{{Q2}}
A2={{Q2}}</t>
  </si>
  <si>
    <t>{"id":"M6-NyO-64a-E-3","stimulus":"&lt;p&gt;Durante un año, un cine ha proyectado {{Q1}} películas de {{Q11}} y {{Q2}} de {{Q12}}. Completa esta frase&lt;/p&gt;","template":"&lt;p&gt;La proporción de películas de {{Q12}} con respecto a las de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otra.&lt;/p&gt;","seed":{"parameters":[{"name":"Q1","label":null,"min":50,"max":100,"step":1},{"name":"Q2","label":null,"min":50,"max":100,"step":1},{"name":"Q11","label":null,"list":["ciencia ficción","comedia","dibujos animados","aventuras","terror"]},{"name":"Q12","label":null,"list":["ciencia ficción","comedia","dibujos animados","aventuras","terror"]}],"calculated":[{"name":"A1","label":"{{function}}","function":"{{Q2}}"},{"name":"A2","label":"{{function}}","function":"{{Q1}}"}],"uniques":true},"algorithm":{"name":"calculateOperation","params":{"method":"equivLiteral","keyboard":"NUMERICAL"}}}</t>
  </si>
  <si>
    <t>M6-NyO-65a</t>
  </si>
  <si>
    <t>Calcula tasas unitarias</t>
  </si>
  <si>
    <t>&lt;p&gt;En una panadería, cocinan {{T1}} barras de pan en {{Q1}} h. ¿Cuántas preparan en 1 h? Selecciona la respuesta correcta.&lt;/p&gt;</t>
  </si>
  <si>
    <t>Q1=Min=3;Max=12;Step=1
Q2=Min=10;Max=30;Step=1
Q3=Min=3;Max=12;Step=1
Q4=Min=3;Max=12;Step=1</t>
  </si>
  <si>
    <t>T1={{Q1}}*{{Q2}}
A1={{Q2}} barras en 1 h.#*
A2={{Q3}} barras en 1 h.#
A3={{Q4}} barras en 1 h.#</t>
  </si>
  <si>
    <t>&lt;p&gt;Divide el número de barras de pan entre las horas.&lt;/p&gt;</t>
  </si>
  <si>
    <t>&lt;p&gt;Para calcular cuántas barras se preparan en una hora, hay que dividir el número de barras de pan entre las horas:&lt;/p&gt;&lt;p&gt;{{T1}} barras : {{Q2}} h = {{Q1}} barras de pan en 1 h&lt;/p&gt;</t>
  </si>
  <si>
    <t>{"id":"M6-NyO-65a-I-1","stimulus":"&lt;p&gt;En una panadería, cocinan {{T1}} barras de pan en {{Q1}} h. ¿Cuántas preparan en 1 h? Selecciona la respuesta correcta.&lt;/p&gt;","hint":"&lt;p&gt;Divide el número de barras de pan entre las horas.&lt;/p&gt;","feedback":"&lt;p&gt;Para calcular cuántas barras se preparan en una hora, hay que dividir el número de barras de pan entre las horas:&lt;/p&gt;&lt;p style=\"text-align:center;\"&gt;{{T1}} barras : {{Q1}} h = {{Q2}} barras de pan en 1 h&lt;/p&gt;","seed":{"parameters":[{"name":"Q1","label":null,"min":3,"max":12,"step":1},{"name":"Q2","label":null,"min":10,"max":30,"step":1},{"name":"Q3","label":null,"min":3,"max":12,"step":1},{"name":"Q4","label":null,"min":3,"max":12,"step":1}],"calculated":[{"name":"T1","label":"{{function}}","function":"{{Q1}}*{{Q2}}","temp":true},{"name":"A1","label":"{{Q2}} barras en 1 h.","function":""},{"name":"A2","label":"{{Q3}} barras en 1 h.","function":"","incorrect":true},{"name":"A3","label":"{{Q4}} barras en 1 h.","function":"","incorrect":true}],"uniques":true},"algorithm":{"name":"trueFalse","template":"Multiple choice – standard","params":{"countCorrect":1,"countIncorrect":2,"showCheckIcon":false,"columns":3}}}</t>
  </si>
  <si>
    <t>&lt;p&gt;Felipe ha recorrido {{T1}} km en {{Q1}} h haciendo senderismo. ¿Cuántos kilómetros recorre en 1 h?&lt;/p&gt;</t>
  </si>
  <si>
    <t>Q1=Min=10;Max=30;Step=1
Q2=Min=10;Max=15;Step=1
Q3=Min=10;Max=15;Step=1
Q4=Min=10;Max=15;Step=1</t>
  </si>
  <si>
    <t>T1={{Q1}}*{{Q2}}
A1={{Q2}} km en 1 h.#*
A2={{Q3}} km en 1 h.#
A3={{Q4}} km en 1 h.#</t>
  </si>
  <si>
    <t>&lt;p&gt;Divide los kilómetros entre el número de horas.&lt;/p&gt;</t>
  </si>
  <si>
    <t>&lt;p&gt;Para calcular cuántas kilómetros camina en 1 h, hay que dividir los kilómetros entre las horas:&lt;/p&gt;&lt;p&gt;{{T1}} km : {{Q2}} h = {{Q1}} km en 1 h&lt;/p&gt;</t>
  </si>
  <si>
    <t>{"id":"M6-NyO-65a-I-2","stimulus":"&lt;p&gt;Felipe ha recorrido {{T1}} km en {{Q1}} h haciendo senderismo. ¿Cuántos kilómetros recorre en 1 h?&lt;/p&gt;","hint":"&lt;p&gt;Divide los kilómetros entre el número de horas.&lt;/p&gt;","feedback":"&lt;p&gt;Para calcular cuántas kilómetros camina en 1 h, hay que dividir los kilómetros entre las horas:&lt;/p&gt;&lt;p style=\"text-align:center;\"&gt;{{T1}} km : {{Q1}} h = {{Q2}} km en 1 h&lt;/p&gt;","seed":{"parameters":[{"name":"Q1","label":null,"min":5,"max":10,"step":1},{"name":"Q2","label":null,"min":2,"max":10,"step":1},{"name":"Q3","label":null,"min":2,"max":10,"step":1},{"name":"Q4","label":null,"min":2,"max":10,"step":1}],"calculated":[{"name":"T1","label":"{{function}}","function":"{{Q1}}*{{Q2}}","temp":true},{"name":"A1","label":"{{Q2}} km en 1 h.","function":""},{"name":"A2","label":"{{Q3}} km en 1 h.","function":"","incorrect":true},{"name":"A3","label":"{{Q4}} km en 1 h.","function":"","incorrect":true}],"uniques":true},"algorithm":{"name":"trueFalse","template":"Multiple choice – standard","params":{"countCorrect":1,"countIncorrect":2,"showCheckIcon":false,"columns":3}}}</t>
  </si>
  <si>
    <t>&lt;p&gt;Para producir {{Q1}} l de aceite se necesitan {{T1}} kg de aceitunas. ¿Cuántas aceitunas se necesitan para 1 l de aceite?&lt;/p&gt;</t>
  </si>
  <si>
    <t>Q1=Min=4;Max=12;Step=1
Q2=Min=4;Max=5;Step=0.1
Q3=Min=4;Max=5;Step=0.1
Q4=Min=4;Max=5;Step=0.1</t>
  </si>
  <si>
    <t>T1={{Q1}}*{{Q2}}
A1={{Q2}} kg de aceitunas para 1 l de aceite.#*
A2={{Q3}} kg de aceitunas para 1 l de aceite.#
A3={{Q4}} kg de aceitunas para 1 l de aceite.#</t>
  </si>
  <si>
    <t>&lt;p&gt;Divide los kilogramos de aceitunas entre los litros de aceite.&lt;/p&gt;</t>
  </si>
  <si>
    <t>&lt;p&gt;Para calcular cuántas aceitunas se necesitan para 1 l de aceite, hay que dividir los kilogramos entre los litros:&lt;/p&gt;&lt;p&gt;{{T1}} kg : {{Q2}} l = {{Q1}} kg para 1 l&lt;/p&gt;</t>
  </si>
  <si>
    <t>{
    "id": "M6-NyO-65a-I-3",
    "stimulus": "&lt;p&gt;Para producir {{Q1}} l de aceite se necesitan {{T1}} kg de aceitunas. ¿Cuántas aceitunas se necesitan para 1 l de aceite?&lt;/p&gt;",
    "hint": "&lt;p&gt;Divide los kilogramos de aceitunas entre los litros de aceite.&lt;/p&gt;",
    "feedback": "&lt;p&gt;Para calcular cuántas aceitunas se necesitan para 1 l de aceite, hay que dividir los kilogramos entre los litros:&lt;/p&gt;&lt;p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t>
  </si>
  <si>
    <t>&lt;p&gt;{{Q1}} vasos cuestan {{T1}} €. ¿Cuál es el precio de 1 vaso?&lt;/p&gt;</t>
  </si>
  <si>
    <t>&lt;p&gt;1 vaso cuesta {{A1}} €.&lt;/p&gt;</t>
  </si>
  <si>
    <t>Q1=Min=10;Max=20;Step=1
Q2=Min=1;Max=3;Step=0.25</t>
  </si>
  <si>
    <t>A1={{Q2}}
T1={{Q1}}*{{Q2}}</t>
  </si>
  <si>
    <t>&lt;p&gt;Divide el precio de los vasos entre el número de vasos.&lt;/p&gt;</t>
  </si>
  <si>
    <t>&lt;p&gt;Para calcular cuánto cuesta 1 vaso, hay que dividir el precio de los vasos entre el número de vasos:&lt;/p&gt;&lt;p&gt;{{T1}} € : {{Q2}} vasos = {{Q1}} € por vaso&lt;/p&gt;</t>
  </si>
  <si>
    <t>{"id":"M6-NyO-65a-E-1","stimulus":"&lt;p&gt;{{Q1}} vasos cuestan {{T1}} €. ¿Cuál es el precio de 1 vaso?&lt;/p&gt;","template":"&lt;p&gt;1 vaso cuesta {{response}} €.&lt;/p&gt;","hint":"&lt;p&gt;Divide el precio de los vasos entre el número de vasos.&lt;/p&gt;","feedback":"&lt;p&gt;Para calcular cuánto cuesta 1 vaso, hay que dividir el precio de los vasos entre el número de vasos:&lt;/p&gt;&lt;p style=\"text-align:center;\"&gt;{{T1}} € : {{Q1}} vasos = {{Q2}} € por vaso&lt;/p&gt;","seed":{"parameters":[{"name":"Q1","label":null,"min":10,"max":20,"step":1},{"name":"Q2","label":null,"min":1,"max":3,"step":0.25}],"calculated":[{"name":"A1","label":"{{function}}","function":"{{Q2}}"},{"name":"T1","label":"{{function}}","function":"{{Q1}}*{{Q2}}","temp":true}],"uniques":true},"algorithm":{"name":"calculateOperation","params":{"method":"equivLiteral","keyboard":"INTERMEDIATE"}}}</t>
  </si>
  <si>
    <t>&lt;p&gt;Un agricultor ha sembrado {{T1}} semillas en {{Q1}} macetas. ¿Cuántas semillas ha sembrado en cada maceta?&lt;/p&gt;</t>
  </si>
  <si>
    <t>&lt;p&gt;{{A1}} semillas en cada maceta.&lt;/p&gt;</t>
  </si>
  <si>
    <t>Q1=Min=15;Max=30;Step=1
Q2=Min=5;Max=10;Step=1</t>
  </si>
  <si>
    <t>&lt;p&gt;Divide las semillas entre el número de macetas.&lt;/p&gt;</t>
  </si>
  <si>
    <t>&lt;p&gt;Para calcular cuántas semillas ha plantado en cada maceta, hay que dividir las semillas entre las macetas:&lt;/p&gt;&lt;p&gt;{{T1}} semillas : {{Q2}} macetas = {{Q1}} semillas para 1 maceta&lt;/p&gt;</t>
  </si>
  <si>
    <t>{"id":"M6-NyO-65a-E-2","stimulus":"&lt;p&gt;Un agricultor ha sembrado {{T1}} semillas en {{Q1}} macetas. ¿Cuántas semillas ha sembrado en cada maceta?&lt;/p&gt;","template":"&lt;p&gt;{{response}} semillas en cada maceta.&lt;/p&gt;","hint":"&lt;p&gt;Divide las semillas entre el número de macetas.&lt;/p&gt;","feedback":"&lt;p&gt;Para calcular cuántas semillas ha plantado en cada maceta, hay que dividir las semillas entre las macetas:&lt;/p&gt;&lt;p style=\"text-align:center;\"&gt;{{T1}} semillas : {{Q1}} macetas = {{Q2}} semillas para 1 maceta&lt;/p&gt;","seed":{"parameters":[{"name":"Q1","label":null,"min":15,"max":30,"step":1},{"name":"Q2","label":null,"min":5,"max":10,"step":1}],"calculated":[{"name":"A1","label":"{{function}}","function":"{{Q2}}"},{"name":"T1","label":"{{function}}","function":"{{Q1}}*{{Q2}}","temp":true}],"uniques":true},"algorithm":{"name":"calculateOperation","params":{"method":"equivLiteral","keyboard":"INTERMEDIATE"}}}</t>
  </si>
  <si>
    <t>&lt;p&gt;Un albañil ha colocado {{T1}} ladrillos en un muro de {{Q1}} m&lt;sup&gt;2&lt;/sup&gt;. ¿Cuántos ladrillos tiene cada m&lt;sup&gt;2&lt;/sup&gt;?&lt;/p&gt;</t>
  </si>
  <si>
    <t>&lt;p&gt;{{A1}} ladrillos en 1 m&lt;sup&gt;2&lt;/sup&gt;.&lt;/p&gt;</t>
  </si>
  <si>
    <t>Q1=Min=10;Max=20;Step=1
Q2=Min=50;Max=60;Step=1</t>
  </si>
  <si>
    <t>&lt;p&gt;Divide los ladrillos entre los metros cuadrados.&lt;/p&gt;</t>
  </si>
  <si>
    <t>&lt;p&gt;Para calcular cuántos ladrillos hay en 1 m&lt;sup&gt;2&lt;/sup&gt;, hay que dividir los ladrillos entre los m&lt;sup&gt;2&lt;/sup&gt;:&lt;/p&gt;&lt;p&gt;{{T1}} ladrillos : {{Q2}} m&lt;sup&gt;2&lt;/sup&gt; = {{Q1}} ladrillos en 1 m&lt;sup&gt;2&lt;/sup&gt;&lt;/p&gt;</t>
  </si>
  <si>
    <t>{"id":"M6-NyO-65a-E-3","stimulus":"&lt;p&gt;Un albañil ha colocado {{T1}} ladrillos en un muro de {{Q1}} m&lt;sup&gt;2&lt;/sup&gt;. ¿Cuántos ladrillos tiene cada m&lt;sup&gt;2&lt;/sup&gt;?&lt;/p&gt;","template":"&lt;p&gt;{{response}} ladrillos en 1 m&lt;sup&gt;2&lt;/sup&gt;.&lt;/p&gt;","hint":"&lt;p&gt;Divide los ladrillos entre los metros cuadrados.&lt;/p&gt;","feedback":"&lt;p&gt;Para calcular cuántos ladrillos hay en 1 m&lt;sup&gt;2&lt;/sup&gt;, hay que dividir los ladrillos entre los m&lt;sup&gt;2&lt;/sup&gt;:&lt;/p&gt;&lt;p style=\"text-align:center;\"&gt;{{T1}} ladrillos : {{Q1}} m&lt;sup&gt;2&lt;/sup&gt; = {{Q2}} ladrillos en 1 m&lt;sup&gt;2&lt;/sup&gt;&lt;/p&gt;","seed":{"parameters":[{"name":"Q1","label":null,"min":10,"max":20,"step":1},{"name":"Q2","label":null,"min":50,"max":60,"step":1}],"calculated":[{"name":"A1","label":"{{function}}","function":"{{Q2}}"},{"name":"T1","label":"{{function}}","function":"{{Q1}}*{{Q2}}","temp":true}],"uniques":true},"algorithm":{"name":"calculateOperation","params":{"method":"equivLiteral","keyboard":"INTERMEDIATE"}}}</t>
  </si>
  <si>
    <t>M6-NyO-65b</t>
  </si>
  <si>
    <t>Compara tasas unitarias</t>
  </si>
  <si>
    <t>El dueño de una zapatería está analizando el trabajo de sus dos nuevas empleadas. Mientras que {{Q5}} ha conseguido vender {{Q1}} zapatos en {{Q2}} días, {{Q6}} ha vendido {{Q3}} en {{Q4}} días. ¿Quién tiene una mejor tasa diaria de los dos?
{{A1}}*
{{A2}}</t>
  </si>
  <si>
    <t>Q1="min":20,"max":40,"step":1
Q2="min":20,"max":40,"step":1
Q3="min":5,"max":10,"step":1
Q4="min":5,"max":10,"step":1
Q5 = "list":["Penélope", "Blanca", "Paz"]
Q6 = "list":["Maribel", "Verónica", "Inma"]</t>
  </si>
  <si>
    <t>T1 = Lemonlib.round({{Q1}}/{{Q3}}, 2)
T2 = Lemonlib.round({{Q2}}/{{Q4}}, 2)
A1 = if({{Q1}}/{{Q3}}&gt;{{Q2}}/{{Q4}}){'{{Q5}}'}else{'{{Q6}}'}
A2 = if({{Q1}}/{{Q3}}&gt;{{Q2}}/{{Q4}}){'{{Q6}}'}else{'{{Q5}}'}</t>
  </si>
  <si>
    <t>Divide los zapatos entre el número de días.</t>
  </si>
  <si>
    <t>&lt;p&gt;Para calcular cuántos zapatos han vendido al día, hay que dividir los zapatos entre el número de días:&lt;/p&gt;&lt;p&gt;{{Q5}}: {{Q1}} zapatos : {{Q3}} días = {{T1}} zapatos al día&lt;/p&gt;&lt;p&gt;{{Q6}}: {{Q2}} zapatos : {{Q4}} días = {{T2}} zapatos al día&lt;/p&gt;</t>
  </si>
  <si>
    <t>{"id":"M6-NyO-65b-I-1","stimulus":"&lt;p&gt;El dueño de una zapatería está analizando el trabajo de sus dos nuevas empleadas. Mientras que {{Q5}} ha conseguido vender {{Q1}} zapatos en {{Q2}} días, {{Q6}} ha vendido {{Q3}} en {{Q4}} días. ¿Quién tiene una mejor tasa diaria de los dos?&lt;/p&gt;","hint":"&lt;p&gt;Divide los zapatos entre el número de días.&lt;/p&gt;","feedback":"&lt;p&gt;Para calcular cuántos zapatos han vendido al día, hay que dividir los zapatos entre el número de días.&lt;/p&gt;&lt;p style=\"text-align:center;\"&gt;{{Q5}} → {{Q1}} : {{Q2}} = {{T1}} zapatos al día&lt;/p&gt;&lt;p style=\"text-align:center;\"&gt;{{Q6}} → {{Q3}} : {{Q4}} = {{T2}} zapatos al día&lt;/p&gt;","seed":{"parameters":[{"name":"Q1","label":null,"min":20,"max":40,"step":1},{"name":"Q2","label":null,"min":20,"max":40,"step":1},{"name":"Q3","label":null,"min":5,"max":10,"step":1},{"name":"Q4","label":null,"min":5,"max":10,"step":1},{"name":"Q5","label":null,"list":["Penélope","Blanca","Paz"]},{"name":"Q6","label":null,"list":["Maribel","Verónica","Inma"]}],"calculated":[{"name":"T1","label":"{{function}}","function":"Lemonlib.round({{Q1}}/{{Q2}}, 2)","temp":true},{"name":"T2","label":"{{function}}","function":"Lemonlib.round({{Q3}}/{{Q4}}, 2)","temp":true},{"name":"A1","label":"{{function}}","function":"if({{Q1}}/{{Q3}}&gt;{{Q2}}/{{Q4}}){'{{Q5}}'}else{'{{Q6}}'}"},{"name":"A2","label":"{{function}}","function":"if({{Q1}}/{{Q3}}&gt;{{Q2}}/{{Q4}}){'{{Q6}}'}else{'{{Q5}}'}","incorrect":true}],"uniques":true},"algorithm":{"name":"trueFalse","template":"Multiple choice – standard","params":{"countCorrect":1,"countIncorrect":1,"showCheckIcon":false,"columns":2}}}</t>
  </si>
  <si>
    <t>{{Q5}} quiere comparar el consumo de gasolina de su coche. El suyo ha gastado {{T1}} l para recorrer {{Q1}} km, mientras que el de {{Q6}} ha gastado {{T2}} l para {{Q3}} km. ¿Quién tiene el coche que gasta más gasolina por kilómetro?</t>
  </si>
  <si>
    <t>Q1="min":10,"max":20,"step":1
Q2="min":0.05,"max":0.1,"step":0.01
Q4="min":0.05,"max":0.1,"step":0.01
Q3="min":4,"max":12,"step":0.1
Q5 = "list":["Carlos", "Pedro", "Mario"]
Q6 = "list":["Elena", "Isabel", "María"]</t>
  </si>
  <si>
    <t>T1={{Q1}}*{{Q2}}
T2={{Q3}}*{{Q4}}
A1 = if({{Q4}}&gt;{{Q2}}){'{{Q6}}'}else{'{{Q5}}'}
A2 = if({{Q4}}&gt;{{Q2}}){'{{Q5}}'}else{'{{Q6}}'}</t>
  </si>
  <si>
    <t>Divide los litros entre los kilómetros.</t>
  </si>
  <si>
    <t>&lt;p&gt;Para calcular cuántos litros consumen por kilómetro, hay que dividir los litros entre los kilómetros:&lt;/p&gt;&lt;p&gt;{{Q5}} → {{T1}} : {{Q1}} = {{Q2}} l por kilómetro&lt;/p&gt;&lt;p&gt;{{Q6}} → {{T2}} : {{Q3}} = {{Q4}} l por kilómetro&lt;/p&gt;</t>
  </si>
  <si>
    <t>{"id":"M6-NyO-65b-I-2","stimulus":"&lt;p&gt;{{Q5}} quiere comparar el consumo de gasolina de su coche con el de {{Q6}}. El suyo ha gastado {{T1}} l para recorrer {{Q1}} km, mientras que el de {{Q6}} ha gastado {{T2}} l para {{Q3}} km. ¿Quién tiene el coche que consume más gasolina por kilómetro?&lt;/p&gt;","hint":"&lt;p&gt;Divide los litros entre los kilómetros.&lt;/p&gt;","feedback":"&lt;p&gt;Para calcular cuántos litros consumen por kilómetro, hay que dividir los litros entre los kilómetros:&lt;/p&gt;&lt;p style=\"text-align:center;\"&gt;{{Q5}} → {{T1}} : {{Q1}} = {{Q2}} l por kilómetro&lt;/p&gt;&lt;p style=\"text-align:center;\"&gt;{{Q6}} → {{T2}} : {{Q3}} = {{Q4}} l por kilómetro&lt;/p&gt;","seed":{"parameters":[{"name":"Q1","label":null,"min":10,"max":20,"step":1},{"name":"Q2","label":null,"min":0.05,"max":0.1,"step":0.01},{"name":"Q3","label":null,"min":4,"max":12,"step":1},{"name":"Q4","label":null,"min":0.05,"max":0.1,"step":0.01},{"name":"Q5","label":null,"list":["Carlos","Pedro","Mario"]},{"name":"Q6","label":null,"list":["Elena","Isabel","Sandra"]}],"calculated":[{"name":"T1","label":"{{function}}","function":"Lemonlib.round({{Q1}}*{{Q2}},2)","temp":true},{"name":"T2","label":"{{function}}","function":"Lemonlib.round({{Q3}}*{{Q4}},2)","temp":true},{"name":"A1","label":"{{function}}","function":"if({{Q4}}&gt;{{Q2}}){'{{Q6}}'}else{'{{Q5}}'}"},{"name":"A2","label":"{{function}}","function":"if({{Q4}}&gt;{{Q2}}){'{{Q5}}'}else{'{{Q6}}'}","incorrect":true}],"uniques":true},"algorithm":{"name":"trueFalse","template":"Multiple choice – standard","params":{"countCorrect":1,"countIncorrect":1,"showCheckIcon":false,"columns":2}}}</t>
  </si>
  <si>
    <t>&lt;p&gt;Las {{Q1}} plantas de {{Q5}} le han dado {{T1}} tomates, mientras que su vecina {{Q6}} ha recogido {{T2}} tomates de {{Q3}} plantas . ¿Quién ha conseguido más tomates por planta de los dos?&lt;/p&gt;</t>
  </si>
  <si>
    <t>Q1=Min=5;Max=10;Step=1
Q2=Min=20;Max=40;Step=1
Q3=Min=5;Max=10;Step=1
Q4=Min=20;Max=40;Step=1
Q5 = List=Carlos, Pedro, Mario
Q6 = List=Elena, Isabel, María</t>
  </si>
  <si>
    <t>&lt;p&gt;Divide los tomates entre las plantas.&lt;/p&gt;</t>
  </si>
  <si>
    <t>&lt;p&gt;Para calcular cuántos tomates da una planta, hay que dividir los tomates entre el número de plantas:&lt;/p&gt;&lt;p&gt;{{Q5}}: {{T1}} tomates : {{Q1}} plantas = {{Q2}} tomates por planta&lt;/p&gt;&lt;p&gt;{{Q6}}: {{T2}} tomates : {{Q3}} plantas = {{Q4}} tomates por planta&lt;/p&gt;</t>
  </si>
  <si>
    <t>{"id":"M6-NyO-65b-I-3","stimulus":"&lt;p&gt;Las {{Q1}} plantas de {{Q5}} le han dado {{T1}} tomates, mientras que su vecina {{Q6}} ha recogido {{T2}} tomates de {{Q3}} plantas . ¿Quién de los dos ha conseguido más tomates por planta?&lt;/p&gt;","hint":"&lt;p&gt;Divide los tomates entre las plantas.&lt;/p&gt;","feedback":"&lt;p&gt;Para calcular cuántos tomates da una planta, hay que dividir los tomates entre el número de plantas:&lt;/p&gt;&lt;p style=\"text-align:center;\"&gt;{{Q5}} → {{T1}} : {{Q1}} = {{Q2}} tomates por planta&lt;/p&gt;&lt;p style=\"text-align:center;\"&gt;{{Q6}} → {{T2}} : {{Q3}} = {{Q4}} tomates por planta&lt;/p&gt;","seed":{"parameters":[{"name":"Q1","label":null,"min":5,"max":10,"step":1},{"name":"Q2","label":null,"min":20,"max":40,"step":1},{"name":"Q3","label":null,"min":5,"max":10,"step":1},{"name":"Q4","label":null,"min":20,"max":40,"step":1},{"name":"Q5","label":null,"list":["Carlos","Pedro","Mario"]},{"name":"Q6","label":null,"list":["Elena","Isabel","María"]}],"calculated":[{"name":"T1","label":"{{function}}","function":"{{Q1}}*{{Q2}}","temp":true},{"name":"T2","label":"{{function}}","function":"{{Q3}}*{{Q4}}","temp":true},{"name":"A1","label":"{{function}}","function":"if({{Q2}}&gt;{{Q4}}){'{{Q5}}'}else{'{{Q6}}'}"},{"name":"A2","label":"{{function}}","function":"if({{Q2}}&gt;{{Q4}}){'{{Q6}}'}else{'{{Q5}}'}","incorrect":true}],"uniques":true},"algorithm":{"name":"trueFalse","template":"Multiple choice – standard","params":{"countCorrect":1,"countIncorrect":1,"showCheckIcon":false,"columns":2}}}</t>
  </si>
  <si>
    <t>M6-NyO-66a</t>
  </si>
  <si>
    <t>Completa tablas con proporciones equivalentes</t>
  </si>
  <si>
    <t>Un repartidor entrega {{T1}} folletos publicitarios en {{Q2}} minutos. Arrastra los números necesarios para completar esta tabla.</t>
  </si>
  <si>
    <t>Tabla
Folletos |Minutos
-------------------
{{T1}} | {{{Q2}}
{{T2}} | {{A1}}
{{T3}} | {{A2}}</t>
  </si>
  <si>
    <t>Q1="min":3,"max":7,"step":1
Q2="min":10,"max":20,"step":1
Q3="min":10,"max":20,"step":1
Q4="min":10,"max":20,"step":1
Q5="min":10,"max":20,"step":1
Q6="min":10,"max":20,"step":1</t>
  </si>
  <si>
    <t>T1={{Q2}}*{{Q1}}
T2={{Q3}}*{{Q1}}
T3={{Q4}}*{{Q1}}
A1={{Q3}}
A2={{Q4}}
A3={{Q5}}
A4={{Q6}}</t>
  </si>
  <si>
    <t>&lt;p&gt;Fíjate en la proporción entre folletos y minutos:&lt;/p&gt;&lt;p&gt;{{T1}} : {{Q1}} = {{Q2}} minutos&lt;/p&gt;</t>
  </si>
  <si>
    <t>&lt;p&gt;Para completar esta tabla hay que fijarse en la proporción entre folletos y minutos:&lt;/p&gt;&lt;p&gt;{{T1}} : {{Q1}} = {{Q2}} minutos&lt;/p&gt;&lt;p&gt;{{T2}} : {{Q1}} = {{Q3}} minutos&lt;/p&gt;&lt;p&gt;{{T3}} : {{Q1}} = {{Q4}} minutos&lt;/p&gt;</t>
  </si>
  <si>
    <t>{"id":"M6-NyO-66a-I-1","stimulus":"&lt;p&gt;Un repartidor entrega {{T1}} folletos publicitarios en {{Q2}} min. Arrastra los números necesarios para completar esta tabla.&lt;/p&gt;","template":"&lt;p&gt;&lt;table style=\"width: 100%;\"&gt;&lt;tbody&gt;&lt;tr&gt;&lt;td style=\"width: 50%; background-color: #72D2CD;\"&gt;&lt;span style=\"color: rgb(255, 255, 255);\"&gt;Folletos&lt;/span&gt;&lt;/td&gt;&lt;td style=\"width: 50%; background-color: #72D2CD;\"&gt;&lt;span style=\"color: rgb(255, 255, 255);\"&gt;Minutos&lt;/span&gt;&lt;/td&gt;&lt;/tr&gt;&lt;tr&gt;&lt;td style=\"width: 50.0000%;\"&gt;{{T1}}&lt;/td&gt;&lt;td style=\"width: 50.0000%;\"&gt;{{Q2}}&lt;/td&gt;&lt;/tr&gt;&lt;tr&gt;&lt;td style=\"width: 50.0000%;\"&gt;{{T2}}&lt;/td&gt;&lt;td style=\"width: 50.0000%;\"&gt;{{response}}&lt;/td&gt;&lt;/tr&gt;&lt;tr&gt;&lt;td style=\"width: 50.0000%;\"&gt;{{T3}}&lt;/td&gt;&lt;td style=\"width: 50.0000%;\"&gt;{{response}}&lt;/td&gt;&lt;/tr&gt;&lt;/tbody&gt;\r\n&lt;/table&gt;&lt;/p&gt;","hint":"&lt;p&gt;Fíjate en la proporción entre folletos y minutos:&lt;/p&gt;&lt;p style=\"text-align:center;\"&gt;{{T1}} : {{Q2}} = {{Q1}} folletos cada minuto&lt;/p&gt;","feedback":"&lt;p&gt;Para completar esta tabla hay que fijarse en la proporción entre folletos y minutos:&lt;/p&gt;&lt;p style=\"text-align:center;\"&gt;{{T1}} : {{Q1}} = {{Q2}} min&lt;/p&gt;&lt;p style=\"text-align:center;\"&gt;{{T2}} : {{Q1}} = {{Q3}} min&lt;/p&gt;&lt;p style=\"text-align:center;\"&gt;{{T3}} : {{Q1}} = {{Q4}} min&lt;/p&gt;","seed":{"parameters":[{"name":"Q1","label":null,"min":3,"max":7,"step":1},{"name":"Q2","label":null,"min":10,"max":20,"step":1},{"name":"Q3","label":null,"min":10,"max":20,"step":1},{"name":"Q4","label":null,"min":10,"max":20,"step":1},{"name":"Q5","label":null,"min":10,"max":20,"step":1},{"name":"Q6","label":null,"min":10,"max":20,"step":1}],"calculated":[{"name":"T1","label":null,"function":"{{Q2}}*{{Q1}}","temp":true},{"name":"T2","label":null,"function":"{{Q3}}*{{Q1}}","temp":true},{"name":"T3","label":null,"function":"{{Q4}}*{{Q1}}","temp":true},{"name":"A1","label":"{{Q3}}","function":"{{Q3}}"},{"name":"A2","label":"{{Q4}}","function":"{{Q4}}"},{"name":"A3","label":"{{Q5}}","function":"{{Q5}}","incorrect":true},{"name":"A4","label":"{{Q6}}","function":"{{Q6}}","incorrect":true}],"uniques":true},"algorithm":{"name":"calculateOperation","template":"Cloze with drag &amp; drop","params":{"keyboard":"INTERMEDIATE"}}}</t>
  </si>
  <si>
    <t>Una enfermera ha repartido {{T1}} pastillas entre {{Q2}} pacientes con la misma enfermedad. Arrastra los números necesarios para completar esta tabla.</t>
  </si>
  <si>
    <t>Tabla4x2
Pacientes |Pastillas
-------------------
{{Q2}} | {{T1}}
{{Q3}} | {{A1}}
{{Q4}} | {{{A2}}</t>
  </si>
  <si>
    <t>Q1="min":5,"max":9,"step":1
Q2="min":10,"max":30,"step":1
Q3="min":10,"max":30,"step":1
Q4="min":10,"max":30,"step":1
Q5="min":10,"max":30,"step":1
Q6="min":10,"max":30,"step":1</t>
  </si>
  <si>
    <t>T1={{Q2}}*{{Q1}}
A1={{Q3}}*{{Q1}}
A2={{Q4}}*{{Q1}}
A3={{Q5}}*{{Q1}}
A4={{Q6}}*{{Q1}}</t>
  </si>
  <si>
    <t>&lt;p&gt;Fíjate en la proporción entre pacientes y pastillas:&lt;/p&gt;&lt;p&gt;{{Q2}} × {{Q1}} = {{T1}} pastillas&lt;/p&gt;</t>
  </si>
  <si>
    <t>&lt;p&gt;Para completar esta tabla hay que fijarse en la proporción entre pacientes y pastillas:&lt;/p&gt;&lt;p&gt;{{Q2}} × {{Q1}} = {{T1}} pastillas&lt;/p&gt;&lt;p&gt;{{Q3}} × {{Q1}} = {{A1}} pastillas&lt;/p&gt;&lt;p&gt;{{Q4}} × {{Q1}} = {{A2}} pastillas&lt;/p&gt;</t>
  </si>
  <si>
    <t>{"id":"M6-NyO-66a-I-2","stimulus":"&lt;p&gt;Una enfermera ha repartido {{T1}} pastillas entre {{Q2}} pacientes con la misma enfermedad. Arrastra los números necesarios para completar esta tabla.&lt;/p&gt;","template":"&lt;p&gt;&lt;table style=\"width: 100%;\"&gt;&lt;tbody&gt;&lt;tr&gt;&lt;td style=\"width: 50%; background-color: #72D2CD;\"&gt;&lt;span style=\"color: rgb(255, 255, 255);\"&gt;Pacientes&lt;/span&gt;&lt;/td&gt;&lt;td style=\"width: 50%; background-color: #72D2CD;\"&gt;&lt;span style=\"color: rgb(255, 255, 255);\"&gt;Pastillas&lt;/span&gt;&lt;/td&gt;&lt;/tr&gt;&lt;tr&gt;&lt;td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50.0000%;\"&gt;{{response}}&lt;/td&gt;&lt;/tr&gt;&lt;/tbody&gt;\r\n&lt;/table&gt;&lt;/p&gt;","hint":"&lt;p&gt;Fíjate en la proporción entre pacientes y pastillas:&lt;/p&gt;&lt;p style=\"text-align:center;\"&gt;{{T1}} : {{Q2}} = {{Q1}} pastillas por paciente&lt;/p&gt;","feedback":"&lt;p&gt;Para completar esta tabla hay que fijarse en la proporción entre pacientes y pastillas:&lt;/p&gt;&lt;p style=\"text-align:center;\"&gt;{{Q2}} × {{Q1}} = {{T1}} pastillas&lt;/p&gt;&lt;p style=\"text-align:center;\"&gt;{{Q3}} × {{Q1}} = {{A1}} pastillas&lt;/p&gt;&lt;p style=\"text-align:center;\"&gt;{{Q4}} × {{Q1}} = {{A2}} pastillas&lt;/p&gt;","seed":{"parameters":[{"name":"Q1","label":null,"min":5,"max":9,"step":1},{"name":"Q2","label":null,"min":10,"max":30,"step":1},{"name":"Q3","label":null,"min":10,"max":30,"step":1},{"name":"Q4","label":null,"min":10,"max":30,"step":1},{"name":"Q5","label":null,"min":10,"max":30,"step":1},{"name":"Q6","label":null,"min":10,"max":30,"step":1}],"calculated":[{"name":"T1","label":null,"function":"{{Q2}}*{{Q1}}","temp":true},{"name":"A1","label":"{{function}}","function":"{{Q3}}*{{Q1}}"},{"name":"A2","label":"{{function}}","function":"{{Q4}}*{{Q1}}"},{"name":"A3","label":"{{function}}","function":"{{Q5}}*{{Q1}}","incorrect":true},{"name":"A4","label":"{{function}}","function":"{{Q6}}*{{Q1}}","incorrect":true}],"uniques":true},"algorithm":{"name":"calculateOperation","template":"Cloze with drag &amp; drop","params":{"keyboard":"INTERMEDIATE"}}}</t>
  </si>
  <si>
    <t>Una cadena de televisión emite {{T1}} anuncios durante {{Q2}} horas de programación. Arrastra los números necesarios para completar esta tabla.</t>
  </si>
  <si>
    <t>Tabla 4x2
Anuncios |Horas
-------------------
{{T1}} | {{{Q2}}
{{T2}} | {{A1}}
{{A2}} | {{Q4}}</t>
  </si>
  <si>
    <t>Q1="min":15,"max":25,"step":1
Q2="min":2,"max":9,"step":1
Q3="min":2,"max":9,"step":1
Q4="min":2,"max":9,"step":1
Q5="min":2,"max":9,"step":1
Q6="min":2,"max":9,"step":1</t>
  </si>
  <si>
    <t>T1={{Q2}}*{{Q1}}
T2={{Q3}}*{{Q1}}
A1={{Q3}}
A2={{Q4}}*{{Q1}}
A3={{Q5}}*{{Q1}}
A4={{Q6}}*{{Q1}}</t>
  </si>
  <si>
    <t>&lt;p&gt;Fíjate en la proporción entre anuncios y horas:&lt;/p&gt;&lt;p&gt;{{T1}} : {{Q1}} = {{Q2}} horas&lt;/p&gt;</t>
  </si>
  <si>
    <t>&lt;p&gt;Para completar esta tabla hay que fijarse en la proporción entre anuncios y horas:&lt;/p&gt;&lt;p&gt;{{T1}} : {{Q1}} = {{Q2}} horas&lt;/p&gt;&lt;p&gt;{{T2}} : {{Q1}} = {{Q3}} horas&lt;/p&gt;&lt;p&gt;{{T3}} : {{Q1}} = {{Q4}} horas&lt;/p&gt;</t>
  </si>
  <si>
    <t>{"id":"M6-NyO-66a-I-3","stimulus":"&lt;p&gt;Una cadena de televisión emite {{T1}} anuncios durante {{Q2}} h de programación. Arrastra los números necesarios para completar esta tabla.&lt;/p&gt;","template":"&lt;p&gt;&lt;table style=\"width: 100%;\"&gt;&lt;tbody&gt;&lt;tr&gt;&lt;td style=\"width: 50%; background-color: #72D2CD;\"&gt;&lt;span style=\"color: rgb(255, 255, 255);\"&gt;Anuncios&lt;/span&gt;&lt;/td&gt;&lt;td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50.0000%;\"&gt;{{Q4}}&lt;/td&gt;&lt;/tr&gt;&lt;/tbody&gt;\r\n&lt;/table&gt;&lt;/p&gt;","hint":"&lt;p&gt;Fíjate en la proporción entre anuncios y horas:&lt;/p&gt;&lt;p style=\"text-align:center;\"&gt;{{T1}} : {{Q2}} = {{Q1}} anuncios cada hora&lt;/p&gt;","feedback":"&lt;p&gt;Para completar esta tabla hay que fijarse en la proporción entre anuncios y horas:&lt;/p&gt;&lt;p style=\"text-align:center;\"&gt;{{T1}} : {{Q1}} = {{Q2}} h&lt;/p&gt;&lt;p style=\"text-align:center;\"&gt;{{T2}} : {{Q1}} = {{Q3}} h&lt;/p&gt;&lt;p style=\"text-align:center;\"&gt;{{A2}} : {{Q1}} = {{Q4}} h&lt;/p&gt;","seed":{"parameters":[{"name":"Q1","label":null,"min":15,"max":25,"step":1},{"name":"Q2","label":null,"min":2,"max":9,"step":1},{"name":"Q3","label":null,"min":2,"max":9,"step":1},{"name":"Q4","label":null,"min":2,"max":9,"step":1},{"name":"Q5","label":null,"min":2,"max":9,"step":1},{"name":"Q6","label":null,"min":2,"max":9,"step":1}],"calculated":[{"name":"T1","label":null,"function":"{{Q2}}*{{Q1}}","temp":true},{"name":"T2","label":null,"function":"{{Q3}}*{{Q1}}","temp":true},{"name":"A1","label":"{{function}}","function":"{{Q3}}"},{"name":"A2","label":"{{function}}","function":"{{Q4}}*{{Q1}}"},{"name":"A3","label":"{{function}}","function":"{{Q5}}*{{Q1}}","incorrect":true},{"name":"A4","label":"{{function}}","function":"{{Q6}}*{{Q1}}","incorrect":true}],"uniques":true},"algorithm":{"name":"calculateOperation","template":"Cloze with drag &amp; drop","params":{"keyboard":"INTERMEDIATE"}}}</t>
  </si>
  <si>
    <t>Un albañil coloca {{T1}} ladrillos en {{Q2}} horas. Completa esta tabla.</t>
  </si>
  <si>
    <t>Tabla 4x2
Horas |Ladrillos
-------------------
{{Q2}} | {{{T1}}
{{Q3}} | {{A1}}
{{Q4}} | {{A2}}</t>
  </si>
  <si>
    <t>Q1="min":10,"max":20,"step":1
Q2="min":2,"max":15,"step":1
Q3="min":2,"max":15,"step":1
Q4="min":2,"max":15,"step":1</t>
  </si>
  <si>
    <t>T1={{Q2}}*{{Q1}}
A1={{Q3}}*{{Q1}}
A2={{Q4}}*{{Q1}}</t>
  </si>
  <si>
    <t>&lt;p&gt;Fíjate en la proporción entre horas y ladrillos:&lt;/p&gt;&lt;p&gt;{{Q2}} × {{Q1}} = {{T1}} ladrillos&lt;/p&gt;</t>
  </si>
  <si>
    <t>&lt;p&gt;Para completar esta tabla hay que fijarse en la proporción entre horas y ladrillos:&lt;/p&gt;&lt;p&gt;{{Q2}} × {{Q1}} = {{T1}} ladrillos&lt;/p&gt;&lt;p&gt;{{Q3}} × {{Q1}} = {{A1}} ladrillos&lt;/p&gt;&lt;p&gt;{{Q4}} × {{Q1}} = {{A2}} ladrillos&lt;/p&gt;</t>
  </si>
  <si>
    <t>{"id":"M6-NyO-66a-E-1","stimulus":"&lt;p&gt;Un albañil coloca {{T1}} ladrillos en {{Q2}} horas. Completa esta tabla.&lt;/p&gt;","template":"&lt;table style=\"width: 100%;\"&gt;&lt;tbody&gt;&lt;tr&gt;&lt;td style=\"width: 50%; background-color: #72D2CD;\"&gt;&lt;span style=\"color: rgb(255, 255, 255);\"&gt;Horas&lt;/span&gt;&lt;/td&gt;&lt;td style=\"width: 50%; background-color: #72D2CD;\"&gt;&lt;span style=\"color: rgb(255, 255, 255);\"&gt;Ladrillos&lt;/span&gt;&lt;/td&gt;&lt;/tr&gt;&lt;tr&gt;&lt;td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50.0000%;\"&gt;{{response}}&lt;/td&gt;&lt;/tr&gt;&lt;/tbody&gt;\r\n&lt;/table&gt;","hint":"&lt;p&gt;Fíjate en la proporción entre horas y ladrillos:&lt;/p&gt;&lt;p style=\"text-align:center;\"&gt;{{T1}} : {{Q2}} = {{Q1}} ladrillos cada hora&lt;/p&gt;","feedback":"&lt;p&gt;Para completar esta tabla hay que fijarse en la proporción entre horas y ladrillos:&lt;/p&gt;&lt;p style=\"text-align:center;\"&gt;{{Q2}} × {{Q1}} = {{T1}} ladrillos&lt;/p&gt;&lt;p style=\"text-align:center;\"&gt;{{Q3}} × {{Q1}} = {{A1}} ladrillos&lt;/p&gt;&lt;p style=\"text-align:center;\"&gt;{{Q4}} × {{Q1}} = {{A2}} ladrillos&lt;/p&gt;","seed":{"parameters":[{"name":"Q1","label":null,"min":10,"max":20,"step":1},{"name":"Q2","label":null,"min":2,"max":15,"step":1},{"name":"Q3","label":null,"min":2,"max":15,"step":1},{"name":"Q4","label":null,"min":2,"max":15,"step":1}],"calculated":[{"name":"A1","label":"{{function}}","function":"{{Q3}}*{{Q1}}"},{"name":"A2","label":"{{function}}","function":"{{Q4}}*{{Q1}}"},{"name":"T1","label":"{{function}}","function":"{{Q2}}*{{Q1}}","temp":true}],"uniques":true},"algorithm":{"name":"calculateOperation","params":{"method":"equivLiteral","keyboard":"NUMERICAL"}}}</t>
  </si>
  <si>
    <t>Un profesor corrige {{T1}} actividades en {{Q2}} horas. Completa esta tabla.</t>
  </si>
  <si>
    <t>Tabla4x2
Actividades|Horas 
-------------------
{{T1}} | {{{Q2}}
{{T2}} | {{A1}}
{{A2}} | {{Q4}}</t>
  </si>
  <si>
    <t>Q1="min":10,"max":20,"step":1
Q2="min":2,"max":8,"step":1
Q3="min":2,"max":8,"step":1
Q4="min":2,"max":8,"step":1</t>
  </si>
  <si>
    <t>T1={{Q2}}*{{Q1}}
T2={{Q3}}*{{Q1}}
A1={{Q3}}
A2={{Q4}}*{{Q1}}</t>
  </si>
  <si>
    <t>&lt;p&gt;Fíjate en la proporción entre actividades y horas:&lt;/p&gt;&lt;p&gt;{{T1}} : {{Q1}} = {{Q2}} horas&lt;/p&gt;</t>
  </si>
  <si>
    <t>&lt;p&gt;Para completar esta tabla hay que fijarse en la proporción entre actividades y horas:&lt;/p&gt;&lt;p&gt;{{T1}} : {{Q1}} = {{Q2}} ladrillos&lt;/p&gt;&lt;p&gt;{{T2}} : {{Q1}} = {{Q3}} ladrillos&lt;/p&gt;&lt;p&gt;{{A2}} : {{Q1}} = {{Q4}} ladrillos&lt;/p&gt;</t>
  </si>
  <si>
    <t>{
    "id": "M6-NyO-66a-E-2",
    "stimulus": "&lt;p&gt;Un profesor corrige {{T1}} actividades en {{Q2}} horas. Completa esta tabla.&lt;/p&gt;",
    "template": "&lt;table style=\"width: 100%;\"&gt;&lt;tbody&gt;&lt;tr&gt;&lt;td style=\"width: 50%; background-color: #72D2CD;\"&gt;&lt;span style=\"color: rgb(255, 255, 255);\"&gt;Actividades&lt;/span&gt;&lt;/td&gt;&lt;td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"&lt;p&gt;Fíjate en la proporción entre actividades y horas:&lt;/p&gt;&lt;p style=\"text-align:center;\"&gt;{{T1}} : {{Q2}} = {{Q1}} actividades cada hora&lt;/p&gt;",
    "feedback": "&lt;p&gt;Para completar esta tabla hay que fijarse en la proporción entre actividades y horas:&lt;/p&gt;&lt;p style=\"text-align:center;\"&gt;{{T1}} : {{Q1}} = {{Q2}} horas&lt;/p&gt;&lt;p style=\"text-align:center;\"&gt;{{T2}} : {{Q1}} = {{Q3}} horas&lt;/p&gt;&lt;p style=\"text-align:center;\"&gt;{{A2}} : {{Q1}} = {{Q4}} horas&lt;/p&gt;",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t>
  </si>
  <si>
    <t>Una gasolinera ha descontado {{T1}} € al precio de {{Q2}} l de gasolina. Completa esta tabla.</t>
  </si>
  <si>
    <t>Tabla 4x2
Litros |Euros de descuento
-------------------
{{Q2}} | {{{T1}}
{{Q3}} | {{A1}}
{{A2}} | {{T2}}</t>
  </si>
  <si>
    <t>Q1="min":0.25,"max":0.75,"step":0.1
Q2="min":10,"max":40,"step":1
Q3="min":10,"max":40,"step":1
Q4="min":10,"max":40,"step":1</t>
  </si>
  <si>
    <t>T1={{Q2}}*{{Q1}}
T2={{Q4}}*{{Q1}}
A1={{Q3}}*{{Q1}}
A2={{Q4}}</t>
  </si>
  <si>
    <t>&lt;p&gt;Fíjate en la proporción entre litros y euros:&lt;/p&gt;&lt;p&gt;{{Q2}} × {{Q1}} = {{T1}} euros&lt;/p&gt;</t>
  </si>
  <si>
    <t>&lt;p&gt;Para completar esta tabla hay que fijarse en la proporción entre litros y euros:&lt;/p&gt;&lt;p&gt;{{Q2}} × {{Q1}} = {{T1}} euros&lt;/p&gt;&lt;p&gt;{{Q3}} × {{Q1}} = {{A1}} euros&lt;/p&gt;&lt;p&gt;{{Q4}} × {{Q1}} = {{T2}} euros&lt;/p&gt;</t>
  </si>
  <si>
    <t>{
    "id": "M6-NyO-66a-E-3",
    "stimulus": "&lt;p&gt;Una gasolinera ha descontado {{T1}} € al precio de {{Q2}} l de gasolina. Completa esta tabla.&lt;/p&gt;",
    "template": "&lt;table style=\"width: 100%;\"&gt;&lt;tbody&gt;&lt;tr&gt;&lt;td style=\"width: 50%; background-color: #72D2CD;\"&gt;&lt;span style=\"color: rgb(255, 255, 255);\"&gt;Litros&lt;/span&gt;&lt;/td&gt;&lt;td style=\"width: 50%; background-color: #72D2CD;\"&gt;&lt;span style=\"color: rgb(255, 255, 255);\"&gt;Euros de descuento&lt;/span&gt;&lt;/td&gt;&lt;/tr&gt;&lt;tr&gt;&lt;td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"&lt;p&gt;Fíjate en la proporción entre litros y euros:&lt;/p&gt;&lt;p style=\"text-align:center;\"&gt;{{T1}} : {{Q2}} = {{Q1}} € por l&lt;/p&gt;",
    "feedback": "&lt;p&gt;Para completar esta tabla hay que fijarse en la proporción entre litros y euros:&lt;/p&gt;&lt;p style=\"text-align:center;\"&gt;{{Q2}} × {{Q1}} = {{T1}} €&lt;/p&gt;&lt;p style=\"text-align:center;\"&gt;{{Q3}} × {{Q1}} = {{A1}} €&lt;/p&gt;&lt;p style=\"text-align:center;\"&gt;{{Q4}} × {{Q1}} = {{T2}} €&lt;/p&gt;",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t>
  </si>
  <si>
    <t>M6-NyO-67a</t>
  </si>
  <si>
    <t>Utiliza el concepto de proporción para calcular cambios de unidades</t>
  </si>
  <si>
    <t>&lt;p&gt;Arrastra el factor de conversión correcto.&lt;/p&gt;</t>
  </si>
  <si>
    <t>&lt;p style=\"text-align: center\"&gt;{{Q1}} libras × {{response}} = ... kg&lt;/p&gt;</t>
  </si>
  <si>
    <t>T1 = Lemonlib.round({{Q1}}/2.2,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</si>
  <si>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&lt;p&gt;Fíjate en las unidades del factor de conversión.&lt;/p&gt;</t>
  </si>
  <si>
    <t>&lt;p&gt;Para escribir los factores de conversón,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t>
  </si>
  <si>
    <t>{
    "id": "M6-NyO-67a-I-1",
    "stimulus": "&lt;p&gt;Arrastra el factor de conversión correcto.&lt;/p&gt;",
    "template": "&lt;p style=\"text-align: center\"&gt;{{Q1}} libras × {{response}} = ... kg&lt;/p&gt;",
    "hint": "&lt;p&gt;Fíjate en las unidades del factor de conversión.&lt;/p&gt;",
    "feedback": "&lt;p&gt;Para escribir los factores de conversión,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\\text{libras}}\\)\" draggable=\"true\"&gt;\\(\\frac{1\\ \\text{kg}}{2.2\\ \\text{libras}}\\)&lt;/span&gt;",
                "function": ""
            },
            {
                "name": "A2",
                "label": "&lt;span class=\"fr-math-v2 fr-draggable\" contenteditable=\"false\" data-original-math=\"\\(\\frac{2.2\\ \\text{libras}}{1\\ \\text{kg}}\\)\" draggable=\"true\"&gt;\\(\\frac{2.2\\ \\text{libras}}{1\\ \\text{kg}}\\)&lt;/span&gt;",
                "function": "",
                "incorrect": "true"
            }
        ],
        "uniques": true
    },
    "algorithm": {
        "name": "calculateOperation",
        "template": "Cloze with drag &amp; drop"
    }
}</t>
  </si>
  <si>
    <t>&lt;p style=\"text-align: center\"&gt;{{Q1}} kg × {{response}} = ... libras&lt;/p&gt;</t>
  </si>
  <si>
    <t>T1 = Lemonlib.round({{Q1}}/0.45, 1)
A1 = &lt;span class=\"fr-math-v2 fr-draggable\" contenteditable=\"false\" data-original-math=\"\\(\\frac{1\\ \\text{kg}}{2.2\\ \\text{libras}}\\)\" draggable=\"true\"&gt;\\(\\frac{1\\ \\text{kg}}{2.2\\ \\text{libras}}\\)&lt;/span&gt;
A2 = &lt;span class=\"fr-math-v2 fr-draggable\" contenteditable=\"false\" data-original-math=\"\\(\\frac{2.2\\ \\text{libras}}{1\\ \\text{kg}}\\)\" draggable=\"true\"&gt;\\(\\frac{2.2\\ \\text{libras}}{1\\ \\text{kg}}\\)&lt;/span&gt;</t>
  </si>
  <si>
    <t>&lt;p&gt;Para escribir los factores de conversón,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t>
  </si>
  <si>
    <t>{
    "id": "M6-NyO-67a-I-2",
    "stimulus": "&lt;p&gt;Arrastra el factor de conversión correcto.&lt;/p&gt;",
    "template": "&lt;p style=\"text-align: center\"&gt;{{Q1}} kg × {{response}} = ... libras&lt;/p&gt;",
    "hint": "&lt;p&gt;Fíjate en las unidades del factor de conversión.&lt;/p&gt;",
    "feedback": "&lt;p&gt;Para escribir los factores de conversión,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
    "seed": {
        "parameters": [
            {
                "name": "Q1",
                "label": null,
                "min": 2,
                "max": 9,
                "step": 1
            }
        ],
        "calculated": [
            {
                "name": "T1",
                "label": "{{function}}",
                "function": "Lemonlib.round({{Q1}}/0.45, 1)",
                "temp": "true"
            },
            {
                "name": "A1",
                "label": "&lt;span class=\"fr-math-v2 fr-draggable\" contenteditable=\"false\" data-original-math=\"\\(\\frac{1\\ \\text{kg}}{2.2\\ \\text{libras}}\\)\" draggable=\"true\"&gt;\\(\\frac{1\\ \\text{kg}}{2.2\\ \\text{libras}}\\)&lt;/span&gt;",
                "function": "",
                "incorrect": "true"
            },
            {
                "name": "A2",
                "label": "&lt;span class=\"fr-math-v2 fr-draggable\" contenteditable=\"false\" data-original-math=\"\\(\\frac{2.2\\ \\text{libras}}{1\\ \\text{kg}}\\)\" draggable=\"true\"&gt;\\(\\frac{2.2\\ \\text{libras}}{1\\ \\text{kg}}\\)&lt;/span&gt;",
                "function": ""
            }
        ],
        "uniques": true
    },
    "algorithm": {
        "name": "calculateOperation",
        "template": "Cloze with drag &amp; drop"
    }
}</t>
  </si>
  <si>
    <t>&lt;p style=\"text-align: center\"&gt;{{Q1}} yardas × {{response}} = ... pies&lt;/p&gt;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</si>
  <si>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</si>
  <si>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t>
  </si>
  <si>
    <t>{
    "id": "M6-NyO-67a-I-3",
    "stimulus": "&lt;p&gt;Arrastra el factor de conversión correcto.&lt;/p&gt;",
    "template": "&lt;p style=\"text-align: center\"&gt;{{Q1}} yardas × {{response}} = ... pies&lt;/p&gt;",
    "hint": "&lt;p&gt;Fíjate en las unidades del factor de conversión.&lt;/p&gt;",
    "feedback": "&lt;p&gt;Para escribir los factores de conversión, hay que fijarse en las unidades:&lt;/p&gt;&lt;p style=\"text-align: center\"&gt;&lt;span class=\"fr-math-v2 fr-draggable\" contenteditable=\"false\" data-original-math=\"\\({{Q1}}\\ \\cancel{\\text{yardas}}\\)\" draggable=\"true\"&gt;\\({{Q1}}\\ \\cancel{\\text{yardas}}\\)&lt;/span&gt; × &lt;span class=\"fr-math-v2 fr-draggable\" contenteditable=\"false\" data-original-math=\"\\(\\frac{3\\ \\text{pies}}{1\\ \\cancel{\\text{yarda}}}\\)\" draggable=\"true\"&gt;\\(\\frac{3\\ \\text{pies}}{1\\ \\cancel{\\text{yarda}}}\\)&lt;/span&gt; = {{Q1}} × 3 pies = {{T1}} pies&lt;/p&gt;",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
            {
                "name": "A2",
                "label": "&lt;span class=\"fr-math-v2 fr-draggable\" contenteditable=\"false\" data-original-math=\"\\(\\frac{1\\ \\text{yarda}}{3\\ \\text{pies}}\\)\" draggable=\"true\"&gt;\\(\\frac{1\\ \\text{yarda}}{3\\ \\text{pies}}\\)&lt;/span&gt;",
                "function": "",
                "incorrect": "true"
            }
        ],
        "uniques": true
    },
    "algorithm": {
        "name": "calculateOperation",
        "template": "Cloze with drag &amp; drop"
    }
}</t>
  </si>
  <si>
    <t>&lt;p style=\"text-align: center\"&gt;{{Q1}} pies × {{response}} = ... yardas&lt;/p&gt;</t>
  </si>
  <si>
    <t>T1 = Lemonlib.round({{Q1}}/3, 1)
A1 = &lt;span class=\"fr-math-v2 fr-draggable\" contenteditable=\"false\" data-original-math=\"\\(\\frac{3\\ \\text{pies}}{1\\ \\text{yarda}}\\)\" draggable=\"true\"&gt;\\(\\frac{3\\ \\text{pies}}{1\\ \\text{yarda}}\\)&lt;/span&gt;
A2 = &lt;span class=\"fr-math-v2 fr-draggable\" contenteditable=\"false\" data-original-math=\"\\(\\frac{1\\ \\text{yarda}}{3\\ \\text{pies}}\\)\" draggable=\"true\"&gt;\\(\\frac{1\\ \\text{yarda}}{3\\ \\text{pies}}\\)&lt;/span&gt;</t>
  </si>
  <si>
    <t>&lt;p&gt;Para escribir los factores de conversón,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t>
  </si>
  <si>
    <t>{
    "id": "M6-NyO-67a-I-4",
    "stimulus": "&lt;p&gt;Arrastra el factor de conversión correcto.&lt;/p&gt;",
    "template": "&lt;p style=\"text-align: center\"&gt;{{Q1}} pies × {{response}} = ... yardas&lt;/p&gt;",
    "hint": "&lt;p&gt;Fíjate en las unidades del factor de conversión.&lt;/p&gt;",
    "feedback": "&lt;p&gt;Para escribir los factores de conversión,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"incorrect": "true"
            },
            {
                "name": "A2",
                "label": "&lt;span class=\"fr-math-v2 fr-draggable\" contenteditable=\"false\" data-original-math=\"\\(\\frac{1\\ \\text{yarda}}{3\\ \\text{pies}}\\)\" draggable=\"true\"&gt;\\(\\frac{1\\ \\text{yarda}}{3\\ \\text{pies}}\\)&lt;/span&gt;",
                "function": ""
            }
        ],
        "uniques": true
    },
    "algorithm": {
        "name": "calculateOperation",
        "template": "Cloze with drag &amp; drop"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</si>
  <si>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</si>
  <si>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galones × ... = {{response}} pintas&lt;/p&gt;</t>
  </si>
  <si>
    <t>Q1 = min = 2; max = 20; step = 1</t>
  </si>
  <si>
    <t>A1 = {{Q1}}*8</t>
  </si>
  <si>
    <t>&lt;p&gt;Para escribir los factores de conversón,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t>
  </si>
  <si>
    <t>{
    "id": "M6-NyO-67a-E-1",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galones × ... = {{response}} pintas&lt;/p&gt;",
    "hint": "&lt;p&gt;Fíjate en las unidades del factor de conversión.&lt;/p&gt;",
    "feedback": "&lt;p&gt;Para escribir los factores de conversión,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
    "seed": {
        "parameters": [
            {
                "name": "Q1",
                "label": null,
                "min": 2,
                "max": 20,
                "step": 1
            }
        ],
        "calculated": [
            {
                "name": "A1",
                "label": "{{function}}",
                "function": "{{Q1}}*8"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</si>
  <si>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t>
  </si>
  <si>
    <t>&lt;p style=\"text-align: center\"&gt;{{Q1}} pintas × ... = {{response}} galones&lt;/p&gt;</t>
  </si>
  <si>
    <t>A1 = Lemonlib.round({{Q1}}/8, 2)</t>
  </si>
  <si>
    <t>&lt;p&gt;Para escribir los factores de conversón,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t>
  </si>
  <si>
    <t>{
    "id": "M6-NyO-67a-E-2",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pintas × ... = {{response}} galones&lt;/p&gt;",
    "hint": "&lt;p&gt;Fíjate en las unidades del factor de conversión.&lt;/p&gt;",
    "feedback": "&lt;p&gt;Para escribir los factores de conversión,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
    "seed": {
        "parameters": [
            {
                "name": "Q1",
                "label": null,
                "min": 2,
                "max": 20,
                "step": 1
            }
        ],
        "calculated": [
            {
                "name": "A1",
                "label": "{{function}}",
                "function": "Lemonlib.round({{Q1}}/8, 2)"
            }
        ],
        "uniques": true
    },
    "algorithm": {
        "name": "calculateOperation",
        "params": {
            "method": "equivLiteral",
            "keyboard": "NUMERICAL"
        }
    }
}</t>
  </si>
  <si>
    <t>&lt;p&gt;Elige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</si>
  <si>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pulgadas × ... = {{response}} cm&lt;/p&gt;</t>
  </si>
  <si>
    <t>A1 = {{Q1}}*2.54</t>
  </si>
  <si>
    <t>&lt;p&gt;Para escribir los factores de conversón,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t>
  </si>
  <si>
    <t>{
    "id": "M6-NyO-67a-E-3",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pulgadas × ... = {{response}} cm&lt;/p&gt;",
    "hint": "&lt;p&gt;Fíjate en las unidades del factor de conversión.&lt;/p&gt;",
    "feedback": "&lt;p&gt;Para escribir los factores de conversión, hay que fijarse en las unidades:&lt;/p&gt;&lt;p style=\"text-align: center\"&gt;&lt;span class=\"fr-math-v2 fr-draggable\" contenteditable=\"false\" data-original-math=\"\\({{Q1}}\\ \\cancel{\\text{pulgadas}}\\)\" draggable=\"true\"&gt;\\({{Q1}}\\ \\cancel{\\text{pulgadas}}\\)&lt;/span&gt; × &lt;span class=\"fr-math-v2 fr-draggable\" contenteditable=\"false\" data-original-math=\"\\(\\frac{2.54\\ \\text{cm}}{1\\ \\cancel{\\text{pulgada}}}\\)\" draggable=\"true\"&gt;\\(\\frac{2.54\\ \\text{cm}}{1\\ \\cancel{\\text{pulgada}}}\\)&lt;/span&gt; = {{Q1}} × 2.54 cm = {{A1}} cm&lt;/p&gt;",
    "seed": {
        "parameters": [
            {
                "name": "Q1",
                "label": null,
                "min": 2,
                "max": 20,
                "step": 1
            }
        ],
        "calculated": [
            {
                "name": "A1",
                "label": "{{function}}",
                "function": "{{Q1}}*2.54"
            }
        ],
        "uniques": true
    },
    "algorithm": {
        "name": "calculateOperation",
        "params": {
            "method": "equivLiteral",
            "keyboard": "NUMERICAL"
        }
    }
}</t>
  </si>
  <si>
    <t>&lt;p&gt;Elige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t>
  </si>
  <si>
    <t>&lt;p style=\"text-align: center\"&gt;{{Q1}} cm × ... = {{response}} pulgadas&lt;/p&gt;</t>
  </si>
  <si>
    <t>A1 = Lemonlib.round({{Q1}}/2.54, 2)</t>
  </si>
  <si>
    <t>&lt;p&gt;Para escribir los factores de conversón,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t>
  </si>
  <si>
    <t>{
    "id": "M6-NyO-67a-E-4",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cm × ... = {{response}} pulgadas&lt;/p&gt;",
    "hint": "&lt;p&gt;Fíjate en las unidades del factor de conversión.&lt;/p&gt;",
    "feedback": "&lt;p&gt;Para escribir los factores de conversión,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
    "seed": {
        "parameters": [
            {
                "name": "Q1",
                "label": null,
                "min": 2,
                "max": 20,
                "step": 1
            }
        ],
        "calculated": [
            {
                "name": "A1",
                "label": "{{function}}",
                "function": "Lemonlib.round({{Q1}}/2.54, 2)"
            }
        ],
        "uniques": true
    },
    "algorithm": {
        "name": "calculateOperation",
        "params": {
            "method": "equivLiteral",
            "keyboard": "NUMERICAL"
        }
    }
}</t>
  </si>
  <si>
    <t>M6-NyO-47a</t>
  </si>
  <si>
    <t>Determina el valor de un término desconocido en una igualdad con sumas, restas, multiplicaciones y/o divisiones (EF06MA14)</t>
  </si>
  <si>
    <t>Elige el número correcto para que se cumpla esta igualdad.
{{Q1}} + {{grupo1}} = {{Q2}} − {{Q3}}</t>
  </si>
  <si>
    <t>Q1 = Min= 2; Max= 10; Step= 1
Q2 = Min= 20; Max= 30; Step= 1
Q3 = Min= 2; Max= 10; Step= 1
Q4 = List = 1, 2, 3
Q5 = List = 4, 5, 6</t>
  </si>
  <si>
    <t>grupo1= A1*|A2|A3
A1= {{Q2}}-{{Q3}}-{{Q1}}
A2= {{Q2}}-{{Q3}}-{{Q1}}+{{Q4}}
A3= {{Q2}}-{{Q3}}-{{Q1}}+{{Q5}}</t>
  </si>
  <si>
    <t>¿Cuál es el resultado de esta resta?
{{Q2}} − {{Q3}} = {{A4}}
#Cloze math#
A4 = {{Q2}}-{{Q3}}</t>
  </si>
  <si>
    <t>¿Cuál de estos cálculos sirve para calcular la incógnita?
{{Q1}} + ... − {{Q1}} = {{T1}} − {{Q1}}*
{{Q1}} + ... + {{Q1}} = {{T1}} − {{Q1}}
{{Q1}} + ... − {{Q1}} = {{T1}} + {{Q1}}
#Single choice#
T1 = {{Q2}}-{{Q3}}</t>
  </si>
  <si>
    <t>Por tanto, completa este cálculo para averiguar el número desconocido.
... = {{T1}} − {{Q1}} = {{A5}}
#Cloze math#
T1 = {{Q2}}-{{Q3}}
A5 = {{Q2}}-{{Q3}}-{{Q1}}</t>
  </si>
  <si>
    <t>{
    "id": "M6-NyO-47a-I-1",
    "seed": {
        "parameters": [
            {
                "name": "Q1",
                "label": null,
                "min": 2,
                "max": 10,
                "step": 1
            },
            {
                "name": "Q2",
                "label": null,
                "min": 20,
                "max": 30,
                "step": 1
            },
            {
                "name": "Q3",
                "label": null,
                "min": 2,
                "max": 10,
                "step": 1
            },
            {
                "name": "Q4",
                "label": null,
                "list": [
                    1,
                    2,
                    3
                ]
            },
            {
                "name": "Q5",
                "label": null,
                "list": [
                    4,
                    5,
                    6
                ]
            }
        ],
        "uniques": true
    },
    "scaffolding": [
        {
            "id": "step-0",
            "stimulus": "&lt;p&gt;Elige el número correcto para que se cumpla esta igualdad.&lt;/p&gt;",
            "template": "&lt;p style=\"text-align:center;\"&gt;{{Q1}} + {{response}} = {{Q2}} − {{Q3}}&lt;/p&gt;",
            "seed": {
                "parameters": [],
                "calculated": [
                    {
                        "name": "0-A1",
                        "label": "{{function}}",
                        "function": "{{Q2}}-{{Q3}}-{{Q1}}",
                        "group": 1
                    },
                    {
                        "name": "0-A2",
                        "label": "{{function}}",
                        "function": "{{Q2}}-{{Q3}}-{{Q1}}+{{Q4}}",
                        "group": 1,
                        "incorrect": true
                    },
                    {
                        "name": "0-A2",
                        "label": "{{function}}",
                        "function": "{{Q2}}-{{Q3}}-{{Q1}}+{{Q5}}",
                        "group": 1,
                        "incorrect": true
                    }
                ]
            },
            "algorithm": {
                "name": "groupResponses",
                "template": "Cloze with drop down"
            }
        },
        {
            "id": "step-1",
            "stimulus": "&lt;p&gt;¿Cuál es el resultado de esta resta?&lt;/p&gt;",
            "template": "&lt;p style=\"text-align:center;\"&gt;{{Q2}} − {{Q3}} = {{response}}&lt;/p&gt;",
            "seed": {
                "calculated": [
                    {
                        "name": "1-A1",
                        "label": "{{function}}",
                        "function": "{{Q2}}-{{Q3}}"
                    }
                ]
            },
            "algorithm": {
                "name": "calculateOperation",
                "params": {
                    "method": "equivLiteral",
                    "keyboard": "NUMERICAL"
                }
            }
        },
        {
            "id": "step-2",
            "stimulus": "&lt;p&gt;¿Cuál de estos cálculos sirve para calcular la incógnita?&lt;/p&gt;",
            "seed": {
                "calculated": [
                    {
                        "name": "T1",
                        "label": "{{function}}",
                        "function": "{{Q2}}-{{Q3}}",
                        "temp": true
                    },
                    {
                        "name": "2-A1",
                        "label": "{{Q1}} + ... − {{Q1}} = {{T1}} − {{Q1}}"
                    },
                    {
                        "name": "2-A2",
                        "label": "{{Q1}} + ... + {{Q1}} = {{T1}} − {{Q1}}",
                        "incorrect": true
                    },
                    {
                        "name": "2-A3",
                        "label": "{{Q1}} + ... − {{Q1}} = {{T1}} + {{Q1}}",
                        "incorrect": true
                    }
                ]
            },
            "algorithm": {
                "name": "trueFalse",
                "template": "Multiple choice – standard",
                "params": {
                    "showCheckIcon": false,
                    "columns": 3
                }
            }
        },
        {
            "id": "step-3",
            "stimulus": "&lt;p&gt;Por tanto, completa este cálculo para averiguar el número desconocido.&lt;/p&gt;",
            "template": "&lt;p style=\"text-align:center;\"&gt;... = {{T1}} − {{Q1}} = {{response}}&lt;/p&gt;",
            "seed": {
                "calculated": [
                    {
                        "name": "T1",
                        "label": "{{function}}",
                        "function": "{{Q2}}-{{Q3}}",
                        "temp": true
                    },
                    {
                        "name": "3-A1",
                        "label": "{{function}}",
                        "function": "{{Q2}}-{{Q3}}-{{Q1}}"
                    }
                ]
            },
            "algorithm": {
                "name": "calculateOperation",
                "params": {
                    "method": "equivLiteral",
                    "keyboard": "NUMERICAL"
                }
            }
        }
    ]
}</t>
  </si>
  <si>
    <t>Elige el número correcto para que se cumpla esta igualdad.
{{grupo1}} : {{Q1}} = {{Q2}} × {{Q3}}</t>
  </si>
  <si>
    <t>Q1 = Min= 5; Max= 20; Step= 1
Q2 = Min= 5; Max= 20; Step= 1
Q3 = Min= 5; Max= 20; Step= 1</t>
  </si>
  <si>
    <t>grupo1= A1*|A2|A3
A1= {{Q2}}*{{Q3}}*{{Q1}}
A2= math.floor(({{Q2}}*{{Q3}}/{{Q1}})
A3= {{Q2}}*{{Q3}}-{{Q1}}</t>
  </si>
  <si>
    <t>¿Cuál es el resultado de esta multiplicación?
{{Q2}} × {{Q3}} = {{A4}}
#Cloze math#
A4 = {{Q2}}*{{Q3}}</t>
  </si>
  <si>
    <t>¿Cuál de estos cálculos sirve para calcular la incógnita?
... : {{Q1}} × {{Q1}} = {{T1}} × {{Q1}}*
... : {{Q1}} : {{Q1}} = {{T1}} × {{Q1}}
... : {{Q1}} × {{Q1}} = {{T1}} : {{Q1}}
#Single choice#
T1 = {{Q2}}*{{Q3}}</t>
  </si>
  <si>
    <t>Por tanto, completa este cálculo para averiguar el número desconocido.
... = {{T1}} × {{Q1}} = {{A5}}
#Cloze math#
T1 = {{Q2}}*{{Q3}}
A5 = {{Q2}}*{{Q3}}*{{Q1}}</t>
  </si>
  <si>
    <t>{"id":"M6-NyO-47a-I-2","seed":{"parameters":[{"name":"Q1","label":null,"min":5,"max":20,"step":1},{"name":"Q2","label":null,"min":5,"max":20,"step":1},{"name":"Q3","label":null,"min":5,"max":20,"step":1}],"uniques":true},"scaffolding":[{"id":"step-0","stimulus":"&lt;p&gt;Elige el número correcto para que se cumpla esta igualdad.&lt;/p&gt;","template":"&lt;p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down"}},{"id":"step-1","stimulus":"&lt;p&gt;¿Cuál es el resultado de esta multiplicación?&lt;/p&gt;","template":"&lt;p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</si>
  <si>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Completa la siguiente igualdad.</t>
  </si>
  <si>
    <t>{{Q1}} + {{A1}} = {{Q2}} + {{Q3}}</t>
  </si>
  <si>
    <t>Q1 = Min= 1; Max= 10; Step= 1
Q2 = Min= 5; Max= 20; Step= 1
Q3 = Min= 5; Max= 20; Step= 1</t>
  </si>
  <si>
    <t>A1= {{Q2}}+{{Q3}}-{{Q1}}</t>
  </si>
  <si>
    <t>¿Cuál es el resultado de esta suma?
{{Q2}} + {{Q3}} = {{A2}}
#Cloze math#
A2= {{Q2}}+{{Q3}}</t>
  </si>
  <si>
    <t>¿Cuál de estos cálculos sirve para calcular la incógnita?
{{Q1}} + ... − {{Q1}} = {{T1}} − {{Q1}}*
{{Q1}} + ... + {{Q1}} = {{T1}} − {{Q1}}
{{Q1}} + ... − {{Q1}} = {{T1}} + {{Q1}}
#Single choice#
T1 = {{Q2}}+{{Q3}}</t>
  </si>
  <si>
    <t>Por tanto, completa este cálculo para averiguar el número desconocido.
... = {{T1}} − {{Q1}} = {{A1}}
#Cloze Math#
T1 = {{Q2}}+{{Q3}}
A1= {{Q2}}+{{Q3}}-{{Q1}}</t>
  </si>
  <si>
    <t>{"id":"M6-NyO-47a-E-1","seed":{"parameters":[{"name":"Q1","label":null,"min":1,"max":10,"step":1},{"name":"Q2","label":null,"min":5,"max":20,"step":1},{"name":"Q3","label":null,"min":5,"max":20,"step":1}],"uniques":true},"scaffolding":[{"id":"step-0","stimulus":"&lt;p&gt;Completa la siguiente igualdad.&lt;/p&gt;","template":"&lt;p style=\"text-align:center;\"&gt;{{Q1}} + {{response}} = {{Q2}} + {{Q3}}&lt;/p&gt;","seed":{"parameters":[],"calculated":[{"name":"0-A1","label":"{{function}}","function":"{{Q2}}+{{Q3}}-{{Q1}}"}]},"algorithm":{"name":"calculateOperation","params":{"method":"equivLiteral","keyboard":"NUMERICAL"}}},{"id":"step-1","stimulus":"&lt;p&gt;¿Cuál es el resultado de esta suma?&lt;/p&gt;","template":"&lt;p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</si>
  <si>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{{A1}} + {{Q1}} = {{Q2}} − {{Q3}}</t>
  </si>
  <si>
    <t>Q1 = List = 1, 2, 3, 4, 5
Q2 = Min= 10; Max= 20; Step= 1
Q3 = List = 1, 2, 3, 4, 5</t>
  </si>
  <si>
    <t>A1= {{Q2}}-{{Q3}}-{{Q1}}</t>
  </si>
  <si>
    <t>¿Cuál es el resultado de esta resta?
{{Q2}} − {{Q3}} = {{A2}}
#Cloze math#
A2 = {{Q2}}-{{Q3}}</t>
  </si>
  <si>
    <t>¿Cuál de estos cálculos sirve para calcular la incógnita?
... + {{Q1}} − {{Q1}} = {{T1}} − {{Q1}}*
... + {{Q1}} + {{Q1}} = {{T1}} − {{Q1}}
... + {{Q1}} − {{Q1}} = {{T1}} + {{Q1}}
#Single choice#
T1 = {{Q2}}-{{Q3}}</t>
  </si>
  <si>
    <t>Por tanto, completa este cálculo para averiguar el número desconocido.
... = {{T1}} − {{Q1}} = {{A1}}
#Cloze math#
T1 = {{Q2}}-{{Q3}}
A1 = {{Q2}}-{{Q3}}-{{Q1}}</t>
  </si>
  <si>
    <t>{"id":"M6-NyO-47a-E-2","seed":{"parameters":[{"name":"Q1","label":null,"list":[1,2,3,4,5]},{"name":"Q2","label":null,"min":10,"max":20,"step":1},{"name":"Q3","label":null,"list":[1,2,3,4,5]}],"uniques":true},"scaffolding":[{"id":"step-0","stimulus":"&lt;p&gt;Completa la siguiente igualdad.&lt;/p&gt;","template":"&lt;p style=\"text-align:center;\"&gt;{{response}} + {{Q1}} = {{Q2}} − {{Q3}}&lt;/p&gt;","seed":{"parameters":[],"calculated":[{"name":"0-A1","label":"{{function}}","function":"{{Q2}}-{{Q3}}-{{Q1}}"}]},"algorithm":{"name":"calculateOperation","params":{"method":"equivLiteral","keyboard":"NUMERICAL"}}},{"id":"step-1","stimulus":"&lt;p&gt;¿Cuál es el resultado de esta resta?&lt;/p&gt;","template":"&lt;p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t>
  </si>
  <si>
    <t>El equipo de baloncesto de Leonel ha marcado {{T1}} puntos durante el último partido. El autor de {{Q2}} de ellos fue Lucas, Abel marcó {{Q3}} y el resto fueron gracias a Leonel. ¿Cuántos puntos marcó él?</t>
  </si>
  <si>
    <t>Leonel marcó {{A1}} puntos.</t>
  </si>
  <si>
    <r>
      <rPr>
        <rFont val="Calibri"/>
        <color theme="1"/>
        <sz val="12.0"/>
      </rPr>
      <t xml:space="preserve">Q1 = Min= </t>
    </r>
    <r>
      <rPr>
        <rFont val="Calibri"/>
        <color theme="1"/>
        <sz val="12.0"/>
      </rPr>
      <t>2</t>
    </r>
    <r>
      <rPr>
        <rFont val="Calibri"/>
        <color theme="1"/>
        <sz val="12.0"/>
      </rPr>
      <t xml:space="preserve">; Max= 20; Step= 1
Q2 = Min= </t>
    </r>
    <r>
      <rPr>
        <rFont val="Calibri"/>
        <color theme="1"/>
        <sz val="12.0"/>
      </rPr>
      <t>2</t>
    </r>
    <r>
      <rPr>
        <rFont val="Calibri"/>
        <color theme="1"/>
        <sz val="12.0"/>
      </rPr>
      <t>; Max= 20; Step= 1
Q3 = Min= 2; Max= 20; Step= 1</t>
    </r>
  </si>
  <si>
    <t>T1 = {{Q1}}+{{Q2}}+{{Q3}}
A1 = {{Q1}}</t>
  </si>
  <si>
    <t>¿Con qué cálculo se puede representar el enunciado?
... + {{Q2}} + {{Q3}} = {{T1}}*
{{Q2}} + {{Q3}} = ... + {{T1}}
{{T1}} + {{Q2}} + {{Q3}} = ...
#Single choice#</t>
  </si>
  <si>
    <t>¿Cuál es el resultado de esta suma?
{{Q2}} + {{Q3}} = {{A2}}
#Cloze math#
A2 = {{Q2}}+{{Q3}}</t>
  </si>
  <si>
    <t>¿Cuál de estos cálculos sirve para calcular la incógnita?
... + {{T2}} − {{T2}} = {{T1}} − {{T2}}*
... + {{T2}} + {{T2}} = {{T1}} − {{T2}}
... + {{T2}} − {{T2}} = {{T1}} + {{T2}}
#Single choice#
T2 = {{Q2}}+{{Q3}}</t>
  </si>
  <si>
    <t>Por tanto, completa este cálculo para averiguar el número desconocido.
... = {{T1}} − {{T2}} = {{A1}}
#Cloze math#
T2 = {{Q2}}+{{Q3}}
A1 = {{Q1}}</t>
  </si>
  <si>
    <t>{"id":"M6-NyO-47a-A-1","seed":{"parameters":[{"name":"Q1","label":null,"min":2,"max":20,"step":1},{"name":"Q2","label":null,"min":2,"max":20,"step":1},{"name":"Q3","label":null,"min":2,"max":20,"step":1}],"uniques":true},"scaffolding":[{"id":"step-0","stimulus":"&lt;p&gt;El equipo de baloncesto de Leonel ha marcado {{T1}} puntos durante el último partido. El autor de {{Q2}} de ellos fue Lucas, Abel marcó {{Q3}} y el resto fueron gracias a Leonel. ¿Cuántos puntos marcó él?&lt;/p&gt;","template":"&lt;p&gt;Leonel marcó {{response}} puntos.&lt;/p&gt;","seed":{"parameters":[],"calculated":[{"name":"T1","label":"{{function}}","function":"{{Q1}}+{{Q2}}+{{Q3}}","temp":true},{"name":"A1","label":"{{function}}","function":"{{Q1}}"}]},"algorithm":{"name":"calculateOperation","params":{"method":"equivLiteral","keyboard":"NUMERICAL"}}},{"id":"step-1","stimulus":"&lt;p&gt;¿Con qué cálculo se puede representar el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}}},{"id":"step-2","stimulus":"&lt;p&gt;¿Cuál es el resultado de esta suma?&lt;/p&gt;","template":"&lt;p style=\"text-align:center;\"&gt;{{Q2}} + {{Q3}} = {{response}}&lt;/p&gt;","seed":{"calculated":[{"name":"A2","label":"{{function}}","function":"{{Q2}}+{{Q3}}"}]},"algorithm":{"name":"calculateOperation","params":{"method":"equivLiteral","keyboard":"NUMERICAL"}}},{"id":"step-3","stimulus":"&lt;p&gt;¿Cuál de estos cálculos sirve para calcular la incógnita?&lt;/p&gt;","seed":{"calculated":[{"name":"T1","label":"{{function}}","function":"{{Q1}}+{{Q2}}+{{Q3}}","temp":true},{"name":"T2","label":"{{function}}","function":"{{Q2}}+{{Q3}}","temp":true},{"name":"3-A1","label":"&lt;p&gt;...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 tanto, completa este cálculo para averiguar el número desconocido.&lt;/p&gt;","template":"&lt;p style=\"text-align:center;\"&gt;... = {{T1}} − {{T2}} = {{response}}&lt;/p&gt;","seed":{"calculated":[{"name":"T1","label":"{{function}}","function":"{{Q1}}+{{Q2}}+{{Q3}}","temp":true},{"name":"T2","label":"{{function}}","function":"{{Q2}}+{{Q3}}","temp":true},{"name":"A1","label":"{{function}}","function":"{{Q1}}"}]},"algorithm":{"name":"calculateOperation","params":{"method":"equivLiteral","keyboard":"NUMERICAL"}}}]}</t>
  </si>
  <si>
    <t>Un granjero se ha dado cuenta de que si tuviese el doble de caballos y {{Q1}} vacas más, tendría el mismo número de caballos que de vacas. Si tiene {{Q2}} caballos, ¿cuál es el número vacas?</t>
  </si>
  <si>
    <t>Tiene {{A1}} vacas.</t>
  </si>
  <si>
    <t>Q1 = Min= 1; Max= 10; Step= 1
Q2 = Min= 10; Max= 20; Step= 1</t>
  </si>
  <si>
    <t>A1 = {{Q2}}*2-{{Q1}}</t>
  </si>
  <si>
    <t>¿Con qué cálculo se puede representar el enunciado?
{{Q2}} × 2 = ... + {{Q1}}*
{{Q2}} × 2 + {{Q1}} = ...
{{Q1}} × 2 = ... + {{Q2}}
#Single choice#</t>
  </si>
  <si>
    <t>¿Cuál es el resultado de esta multiplicación?
{{Q2}} × 2 = {{A2}}
#Cloze math#
A2 = {{Q2}}*2</t>
  </si>
  <si>
    <t>¿Cuál de estos cálculos sirve para calcular la incógnita?
{{T1}} − {{Q1}} = ... + {{Q1}} − {{Q1}}*
{{T1}} − {{Q1}} = ... + {{Q1}} + {{Q1}}
{{T1}} + {{Q1}} = ... + {{Q1}} − {{Q1}}
#Single choice#
T1 = {{Q2}}*2</t>
  </si>
  <si>
    <t>Por tanto, completa este cálculo para averiguar el número desconocido.
... = {{T1}} − {{Q1}} = {{A1}}
#Cloze math#
T1 = {{Q2}}*2
A1 = {{Q2}}*2-{{Q1}}</t>
  </si>
  <si>
    <t>{"id":"M6-NyO-47a-A-2","seed":{"parameters":[{"name":"Q1","label":null,"min":1,"max":10,"step":1},{"name":"Q2","label":null,"min":10,"max":20,"step":1}],"uniques":true},"scaffolding":[{"id":"step-0","stimulus":"&lt;p&gt;Un granjero se ha dado cuenta de que si tuviese el doble de caballos y {{Q1}} vacas más, tendría el mismo número de caballos que de vacas. Si tiene {{Q2}} caballos, ¿cuál es el número vacas?&lt;/p&gt;","template":"&lt;p&gt;Tiene {{response}} vacas.&lt;/p&gt;","seed":{"parameters":[],"calculated":[{"name":"A1","label":"{{function}}","function":"{{Q2}}*2-{{Q1}}"}]},"algorithm":{"name":"calculateOperation","params":{"method":"equivLiteral","keyboard":"NUMERICAL"}}},{"id":"step-1","stimulus":"&lt;p&gt;¿Con qué cálculo se puede representar el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}}},{"id":"step-2","stimulus":"&lt;p&gt;¿Cuál es el resultado de esta multiplicación?&lt;/p&gt;","template":"&lt;p style=\"text-align:center;\"&gt;{{Q2}} × 2 = {{response}}&lt;/p&gt;","seed":{"calculated":[{"name":"A2","label":"{{function}}","function":"{{Q2}}*2"}]},"algorithm":{"name":"calculateOperation","params":{"method":"equivLiteral","keyboard":"NUMERICAL"}}},{"id":"step-3","stimulus":"&lt;p&gt;¿Cuál de estos cálculos sirve para calcular la incógnita?&lt;/p&gt;","seed":{"calculated":[{"name":"T1","label":"{{function}}","function":"{{Q2}}*2","temp":true},{"name":"3-A1","label":"&lt;p&gt;{{T1}}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 tanto, completa este cálculo para averiguar el número desconocido.&lt;/p&gt;","template":"&lt;p style=\"text-align:center;\"&gt;... = {{T1}} − {{Q1}} = {{response}}&lt;/p&gt;","seed":{"calculated":[{"name":"T1","label":"{{function}}","function":"{{Q2}}*2","temp":true},{"name":"A1","label":"{{function}}","function":"{{Q2}}*2-{{Q1}}"}]},"algorithm":{"name":"calculateOperation","params":{"method":"equivLiteral","keyboard":"NUMERICAL"}}}]}</t>
  </si>
  <si>
    <t>Manuel ha descubierto que si suma {{Q1}} años a la edad de su perro y resta {{Q2}} años a la suya, el resultado es el mismo. Como Manuel tiene {{T1}} años, ¿cuál es la edad de su perro?</t>
  </si>
  <si>
    <t>El perro tiene {{A1}} años.</t>
  </si>
  <si>
    <t>Q1 = Min= 1; Max= 10; Step= 1
Q2 = Min= 1; Max= 10; Step= 1
Q3 = Min= 1; Max= 12; Step= 1</t>
  </si>
  <si>
    <t>T1 = {{Q1}}+{{Q2}}+{{Q3}}
A1 = {{Q3}}</t>
  </si>
  <si>
    <t>¿Con qué cálculo se puede representar el enunciado?
... + {{Q1}} = {{T1}} − {{Q2}}*
... + {{Q1}} = {{T1}} + {{Q2}}
... − {{Q1}} = {{T1}} − {{Q2}}
#Single choice#</t>
  </si>
  <si>
    <t>¿Cuál es el resultado de esta resta?
{{T1}} − {{Q2}} = {{A2}}
#Cloze math#
A2 = {{Q1}}+{{Q3}}</t>
  </si>
  <si>
    <t>¿Cuál de estos cálculos sirve para calcular la incógnita?
... + {{Q1}} − {{Q1}} = {{T2}} − {{Q1}}*
... + {{Q1}} + {{Q1}} = {{T2}} − {{Q1}}
... + {{Q1}} − {{Q1}} = {{T2}} + {{Q1}}
#Single choice#
T2 = {{Q1}}+{{Q3}}</t>
  </si>
  <si>
    <t>Por tanto, completa este cálculo para averiguar el número desconocido.
... = {{T2}} − {{Q1}} = {{A1}}
#Cloze math#
T2 = {{Q1}}+{{Q3}}
A1 = {{Q3}}</t>
  </si>
  <si>
    <t>{"id":"M6-NyO-47a-A-3","seed":{"parameters":[{"name":"Q1","label":null,"min":1,"max":10,"step":1},{"name":"Q2","label":null,"min":1,"max":10,"step":1},{"name":"Q3","label":null,"min":1,"max":12,"step":1}],"uniques":true},"scaffolding":[{"id":"step-0","stimulus":"&lt;p&gt;Manuel ha descubierto que si suma {{Q1}} años a la edad de su perro y resta {{Q2}} años a la suya, el resultado es el mismo. Como Manuel tiene {{T1}} años, ¿cuál es la edad de su perro?&lt;/p&gt;","template":"&lt;p&gt;El perro tiene {{response}} años..&lt;/p&gt;","seed":{"parameters":[],"calculated":[{"name":"T1","label":"{{function}}","function":"{{Q1}}+{{Q2}}+{{Q3}}","temp":true},{"name":"A1","label":"{{function}}","function":"{{Q3}}"}]},"algorithm":{"name":"calculateOperation","params":{"method":"equivLiteral","keyboard":"NUMERICAL"}}},{"id":"step-1","stimulus":"&lt;p&gt;¿Con qué cálculo se puede representar el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}}},{"id":"step-2","stimulus":"&lt;p&gt;¿Cuál es el resultado de esta resta?&lt;/p&gt;","template":"&lt;p style=\"text-align:center;\"&gt;{{T1}} − {{Q2}} = {{response}}&lt;/p&gt;","seed":{"calculated":[{"name":"T1","label":"{{function}}","function":"{{Q1}}+{{Q2}}+{{Q3}}","temp":true},{"name":"A2","label":"{{function}}","function":"{{Q1}}+{{Q3}}"}]},"algorithm":{"name":"calculateOperation","params":{"method":"equivLiteral","keyboard":"NUMERICAL"}}},{"id":"step-3","stimulus":"&lt;p&gt;¿Cuál de estos cálculos sirve para calcular la incógnita?&lt;/p&gt;","seed":{"calculated":[{"name":"T2","label":"{{function}}","function":"{{Q1}}+{{Q3}}","temp":true},{"name":"3-A1","label":"&lt;p&gt;...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}}},{"id":"step-4","stimulus":"&lt;p&gt;Por tanto, completa este cálculo para averiguar el número desconocido.&lt;/p&gt;","template":"&lt;p style=\"text-align:center;\"&gt;... = {{T2}} − {{Q1}} = {{response}}&lt;/p&gt;","seed":{"calculated":[{"name":"T2","label":"{{function}}","function":"{{Q1}}+{{Q3}}","temp":true},{"name":"A1","label":"{{function}}","function":"{{Q3}}"}]},"algorithm":{"name":"calculateOperation","params":{"method":"equivLiteral","keyboard":"NUMERICAL"}}}]}</t>
  </si>
  <si>
    <t>M6-NyO-48a</t>
  </si>
  <si>
    <t>Resuelve problemas que impliquen la partición de una cantidad en dos partes desiguales (EF06MA15)</t>
  </si>
  <si>
    <t>El abuelo de Almudena quiere repartir {{T1}} monedas entre ella y el padre de Almudena, de manera que él reciba {{Q2}} veces más monedas que ella. ¿Cuántas recibirán cada uno?
Almudena recibirá {{Q1}} monedas y su padre, {{T2}}.*
Almudena recibirá {{T2}} monedas y su padre, {{Q1}}.
Almudena recibirá {{T3}} monedas y su padre, {{T4}}.
Almudena recibirá {{Q1}} monedas y su padre, {{T4}}.
Almudena recibirá {{T3}} monedas y su padre, {{T2}}.
Se ven 3.</t>
  </si>
  <si>
    <t>Q1 = Min = 5; Max = 20; Step = 1
Q2 = List = 2, 3, 4, 5, 6</t>
  </si>
  <si>
    <t>T1 = {{Q1}}*({{Q2}}+1)
T2 = {{Q2}}*{{Q1}}
T3 = {{Q2}}+1
T4 = {{T1}}-{{T3}}</t>
  </si>
  <si>
    <t>Según el enunciado, ¿cuántas monedas quiere repartir el abuelo de Almudena? ¿Y cuántas le quiere dar a cada persona?
Quiere repartir {{A3}} monedas, de manera que el padre de Almudena reciba {{A4}} veces más que ella.
#Cloze math#
A3 = {{T1}}
A4 = {{Q2}}</t>
  </si>
  <si>
    <t>Si le va a dar {{Q2}} veces más monedas al padre que a Almudena, ¿entre cuántas partes hay que dividir las {{T1}} monedas?
{{Q2}} + 1 = {{A5}} partes
#Cloze math#
A5 = {{Q2}}+1</t>
  </si>
  <si>
    <t>Las monedas de Almudena corresponden a una de esas partes del dinero total. ¿Cuántas son?
{{T1}} : {{T2}} = {{A6}} monedas
#Cloze math#
T2 = {{Q1}}+1
A6 = {{Q2}}</t>
  </si>
  <si>
    <t>Por tanto, el abuelo le dará el resto al padre de Almudena. ¿Cuánto dinero le dará?
{{T1}} − {{Q1}} = {{A7}} monedas
#Cloze math#
A7 = {{Q2}}*{{Q1}}</t>
  </si>
  <si>
    <t>{
    "id": "M6-NyO-48a-I-1",
    "seed": {
        "parameters": [
            {
                "name": "Q1",
                "label": null,
                "min": 5,
                "max": 20,
                "step": 1
            },
            {
                "name": "Q2",
                "label": null,
                "list": [
                    2,
                    3,
                    4,
                    5,
                    6
                ]
            }
        ],
        "uniques": true
    },
    "scaffolding": [
        {
            "id": "step-0",
            "stimulus": "&lt;p&gt;El abuelo de Almudena quiere repartir {{T1}} monedas entre ella y el padre de Almudena, de manera que él reciba {{Q2}} veces más monedas que ella. ¿Cuántas recibirán cada uno?&lt;/p&gt;",
            "seed": {
                "calculated": [
                    {
                        "name": "T1",
                        "label": "{{function}}",
                        "function": "{{Q1}}*({{Q2}}+1)",
                        "temp": true
                    },
                    {
                        "name": "T2",
                        "label": "{{function}}",
                        "function": "{{Q1}}*{{Q2}}",
                        "temp": true
                    },
                    {
                        "name": "T3",
                        "label": "{{function}}",
                        "function": "1+{{Q2}}",
                        "temp": true
                    },
                    {
                        "name": "T4",
                        "label": "{{function}}",
                        "function": "{{T1}}-{{T3}}",
                        "temp": true
                    },
                    {
                        "name": "1-A1",
                        "label": "&lt;p&gt;Almudena recibirá {{Q1}} monedas y su padre, {{T2}}.&lt;/p&gt;",
                        "incorrect": false
                    },
                    {
                        "name": "1-A2",
                        "label": "&lt;p&gt;Almudena recibirá {{T2}} monedas y su padre, {{Q1}}.&lt;/p&gt;",
                        "incorrect": true
                    },
                    {
                        "name": "1-A3",
                        "label": "&lt;p&gt;Almudena recibirá {{T3}} monedas y su padre, {{T4}}.&lt;/p&gt;",
                        "incorrect": true
                    },
                    {
                        "name": "1-A4",
                        "label": "&lt;p&gt;Almudena recibirá {{Q1}} monedas y su padre, {{T4}}.&lt;/p&gt;",
                        "incorrect": true
                    },
                    {
                        "name": "1-A5",
                        "label": "&lt;p&gt;Almudena recibirá {{T3}} monedas y su padre, {{T2}}.&lt;/p&gt;",
                        "incorrect": true
                    }
                ]
            },
            "algorithm": {
                "name": "trueFalse",
                "template": "Multiple choice – standard",
                "params": {
                    "countCorrect": 1,
                    "countIncorrect": 2
                }
            }
        },
        {
            "id": "step-1",
            "stimulus": "&lt;p&gt;Según el enunciado, ¿cuántas monedas quiere repartir el abuelo de Almudena? ¿Y cuántas le quiere dar a cada persona?&lt;/p&gt;",
            "template": "&lt;p&gt;Quiere repartir {{response}} monedas, de manera que el padre de Almudena reciba {{response}} veces más que ella.&lt;/p&gt;",
            "seed": {
                "calculated": [
                    {
                        "name": "T1",
                        "label": "{{function}}",
                        "function": "{{Q1}}*({{Q2}}+1)",
                        "temp": true
                    },
                    {
                        "name": "A3",
                        "label": "{{function}}",
                        "function": "{{T1}}"
                    },
                    {
                        "name": "A4",
                        "label": "{{function}}",
                        "function": "{{Q2}}"
                    }
                ]
            },
            "algorithm": {
                "name": "calculateOperation",
                "params": {
                    "method": "equivLiteral",
                    "keyboard": "NUMERICAL"
                }
            }
        },
        {
            "id": "step-2",
            "stimulus": "&lt;p&gt;Si le va a dar {{Q2}} veces más monedas al padre que a Almudena, ¿entre cuántas partes hay que dividir las {{T1}} monedas?&lt;/p&gt;",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monedas de Almudena corresponden a una de esas partes del dinero total. ¿Cuántas son?&lt;/p&gt;",
            "template": "&lt;p style=\"text-align:center;\"&gt;{{T1}} : {{T2}} = {{response}} monedas&lt;/p&gt;",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abuelo le dará el resto al padre de Almudena. ¿Cuánto dinero le dará?&lt;/p&gt;",
            "template": "&lt;p style=\"text-align:center;\"&gt;{{T1}} − {{Q1}} = {{response}} monedas&lt;/p&gt;",
            "seed": {
                "calculated": [
                    {
                        "name": "T1",
                        "label": "{{function}}",
                        "function": "{{Q1}}*({{Q2}}+1)",
                        "temp": true
                    },
                    {
                        "name": "A7",
                        "label": "{{function}}",
                        "function": "{{Q2}}*{{Q1}}"
                    }
                ]
            },
            "algorithm": {
                "name": "calculateOperation",
                "params": {
                    "method": "equivLiteral",
                    "keyboard": "NUMERICAL"
                }
            }
        }
    ]
}</t>
  </si>
  <si>
    <t>Al comparar sus colecciones de pegatinas, Nadia y Yolanda han descubierto que la primera tiene {{Q2}} veces más pegatinas que la segunda. Si entre las dos suman {{T1}} pegatinas, ¿cuántas tiene cada una?
Nadia tiene {{T2}} pegatinas y Yolanda, {{Q1}}.*
Nadia tiene {{Q1}} pegatinas y Yolanda, {{T2}}.
Nadia tiene {{T4}} pegatinas y Yolanda, {{T3}}.
Nadia tiene {{T4}} pegatinas y Yolanda, {{Q1}}.
Nadia tiene {{T2}} pegatinas y Yolanda, {{T3}}.
Se ven 3.</t>
  </si>
  <si>
    <t>Según el enunciado, ¿cuántas pegatinas tienen Nadia y Yolanda juntas? ¿Y cuántas más tiene una que la otra?
Tienen {{A3}} pegatinas, aunque Nadia tiene {{A4}} veces más que Yolanda.
#Cloze math#
A3 = {{T1}}
A4 = {{Q2}}</t>
  </si>
  <si>
    <t>Si Nadia tiene {{Q1}} veces más pegatinas que Yolanda, ¿entre cuántas partes hay que dividir las {{T1}} pegatinas?
{{Q2}} + 1 = {{A5}} partes
#Cloze math#
A5 = {{Q2}}+1</t>
  </si>
  <si>
    <t>Las pegatinas que tiene Yolanda corresponden a una de esas partes del número total de pegatinas. ¿Cuántas tiene ella, entonces?
{{T1}} : {{T2}} = {{A6}} pegatinas
#Cloze math#
T2 = {{Q1}}+1
A6 = {{Q1}}</t>
  </si>
  <si>
    <t>Por tanto, el resto de pegatinas son de Nadia. ¿Cuántas tiene?
{{T1}} − {{Q1}} = {{A7}} pegatinas
#Cloze math#
A7 = {{Q2}}*{{Q1}}</t>
  </si>
  <si>
    <t>{
    "id": "M6-NyO-48a-I-2",
    "seed": {
        "parameters": [
            {
                "name": "Q1",
                "label": null,
                "min": 5,
                "max": 20,
                "step": 1
            },
            {
                "name": "Q2",
                "label": null,
                "list": [
                    2,
                    3,
                    4,
                    5,
                    6
                ]
            }
        ],
        "uniques": true
    },
    "scaffolding": [
        {
            "id": "step-0",
            "stimulus": "&lt;p&gt;Al comparar sus colecciones de pegatinas, Nadia y Yolanda han descubierto que la primera tiene {{Q2}} veces más pegatinas que la segunda. Si entre las dos suman {{T1}} pegatinas, ¿cuántas tiene cada una?&lt;/p&gt;",
            "seed": {
                "calculated": [
                    {
                        "name": "T1",
                        "label": "{{function}}",
                        "function": "{{Q1}}*({{Q2}}+1)",
                        "temp": true
                    },
                    {
                        "name": "T2",
                        "label": "{{function}}",
                        "function": "{{Q1}}*{{Q2}}",
                        "temp": true
                    },
                    {
                        "name": "T3",
                        "label": "{{function}}",
                        "function": "1+{{Q2}}",
                        "temp": true
                    },
                    {
                        "name": "T4",
                        "label": "{{function}}",
                        "function": "{{T1}}-{{T3}}",
                        "temp": true
                    },
                    {
                        "name": "1-A1",
                        "label": "&lt;p&gt;Nadia tiene {{T2}} pegatinas y Yolanda, {{Q1}}.&lt;/p&gt;",
                        "incorrect": false
                    },
                    {
                        "name": "1-A2",
                        "label": "&lt;p&gt;Nadia tiene {{Q1}} pegatinas y Yolanda, {{T2}}.&lt;/p&gt;",
                        "incorrect": true
                    },
                    {
                        "name": "1-A3",
                        "label": "&lt;p&gt;Nadia tiene {{T4}} pegatinas y Yolanda, {{T3}}.&lt;/p&gt;",
                        "incorrect": true
                    },
                    {
                        "name": "1-A4",
                        "label": "&lt;p&gt;Nadia tiene {{T4}} pegatinas y Yolanda, {{Q1}}.&lt;/p&gt;",
                        "incorrect": true
                    },
                    {
                        "name": "1-A5",
                        "label": "&lt;p&gt;Nadia tiene {{T2}} pegatinas y Yolanda, {{T3}}.&lt;/p&gt;",
                        "incorrect": true
                    }
                ]
            },
            "algorithm": {
                "name": "trueFalse",
                "template": "Multiple choice – standard",
                "params": {
                    "countCorrect": 1,
                    "countIncorrect": 2
                }
            }
        },
        {
            "id": "step-1",
            "stimulus": "&lt;p&gt;Según el enunciado, ¿cuántas pegatinas tienen Nadia y Yolanda juntas? ¿Y cuántas más tiene una que la otra?&lt;/p&gt;",
            "template": "&lt;p&gt;Tienen {{response}} pegatinas, aunque Nadia tiene {{response}} veces más que Yolanda.&lt;/p&gt;",
            "seed": {
                "calculated": [
                    {
                        "name": "T1",
                        "label": "{{function}}",
                        "function": "{{Q1}}*({{Q2}}+1)",
                        "temp": true
                    },
                    {
                        "name": "A3",
                        "label": "{{function}}",
                        "function": "{{T1}}"
                    },
                    {
                        "name": "A4",
                        "label": "{{function}}",
                        "function": "{{Q2}}"
                    }
                ]
            },
            "algorithm": {
                "name": "calculateOperation",
                "params": {
                    "method": "equivLiteral",
                    "keyboard": "NUMERICAL"
                }
            }
        },
        {
            "id": "step-2",
            "stimulus": "&lt;p&gt;Si Nadia tiene {{Q2}} veces más pegatinas que Yolanda, ¿entre cuántas partes hay que dividir las {{T1}} pegatinas?&lt;/p&gt;",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pegatinas que tiene Yolanda corresponden a una de esas partes del número total de pegatinas. ¿Cuántas tiene ella entonces?&lt;/p&gt;",
            "template": "&lt;p style=\"text-align:center;\"&gt;{{T1}} : {{T2}} = {{response}} pegatinas&lt;/p&gt;",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de pegatinas son de Nadia. ¿Cuántas tiene?&lt;/p&gt;",
            "template": "&lt;p style=\"text-align:center;\"&gt;{{T1}} − {{Q1}} = {{response}} pegatinas&lt;/p&gt;",
            "seed": {
                "calculated": [
                    {
                        "name": "T1",
                        "label": "{{function}}",
                        "function": "{{Q1}}*({{Q2}}+1)",
                        "temp": true
                    },
                    {
                        "name": "A7",
                        "label": "{{function}}",
                        "function": "{{Q2}}*{{Q1}}"
                    }
                ]
            },
            "algorithm": {
                "name": "calculateOperation",
                "params": {
                    "method": "equivLiteral",
                    "keyboard": "NUMERICAL"
                }
            }
        }
    ]
}</t>
  </si>
  <si>
    <t>En un club han decidido votar para elegir a qué ciudad ir de viaje en vacaciones: {{Q3}} o {{Q4}}. De los {{T1}} miembros, {{Q2}} veces más personas prefieren la primera opción a la segunda. ¿Cuántos han votado por cada opción?
{{T2}} prefieren {{Q3}} y {{Q1}} prefieren {{Q4}.*
{{Q1}} prefieren {{Q3}} y {{T2}} prefieren {{Q4}.
{{T4}} prefieren {{Q3}} y {{T3}} prefieren {{Q4}.
{{T4}} prefieren {{Q3}} y {{Q1}} prefieren {{Q4}.
{{T2}} prefieren {{Q3}} y {{T3}} prefieren {{Q4}.
(Se ven 3)</t>
  </si>
  <si>
    <t>Q1 = Min = 10; Max = 20; Step = 1
Q2 = List = 2, 3, 4, 5, 6
Q3 = List = Barcelona, Ciudad de México, Marrakech, Hong Kong
Q4 = List = Barcelona, Ciudad de México, Marrakech, Hong Kong</t>
  </si>
  <si>
    <t>Según el enunciado, ¿cuántos miembros hay en el club? ¿Y cuántos prefieren {{Q3}} antes que {{Q4}}?
El club está formado por {{A3}} personas, de las cuales {{A4}} veces más prefieren ir a {{Q3}} que a {{Q4}}.
#Cloze math#
A3 = {{T1}}
A4 = {{Q2}}</t>
  </si>
  <si>
    <t>Si {{Q1}} veces más personas prefieren {{Q3}} a {{Q4}}, ¿entre cuántas partes hay que dividir los {{T1}} miembros?
{{Q2}} + 1 = {{A5}} partes
#Cloze math#
A5 = {{Q2}}+1</t>
  </si>
  <si>
    <t>Los miembros que prefieren {{Q4}} forman una de las partes del número total de personas. ¿Cuántos prefieren {{Q4}}?
{{T1}} : {{T2}} = {{A6}} miembros
#Cloze math#
T2 = {{Q1}}+1
A6 = {{Q1}}</t>
  </si>
  <si>
    <t>Por tanto, el resto prefiere {{Q3}}. ¿Cuántos miembros son?
{{T1}} − {{Q1}} = {{A7}} miembros
#Cloze math#
A7 = {{Q2}}*{{Q1}}</t>
  </si>
  <si>
    <t>{
    "id": "M6-NyO-48a-I-3",
    "seed": {
        "parameters": [
            {
                "name": "Q1",
                "label": null,
                "min": 10,
                "max": 20,
                "step": 1
            },
            {
                "name": "Q2",
                "label": null,
                "list": [
                    2,
                    3,
                    4,
                    5,
                    6
                ]
            },
            {
                "name": "Q3",
                "label": null,
                "list": [
                    "Barcelona",
                    "Ciudad de México",
                    "Marrakech",
                    "Hong Kong"
                ]
            },
            {
                "name": "Q4",
                "label": null,
                "list": [
                    "Barcelona",
                    "Ciudad de México",
                    "Marrakech",
                    "Hong Kong"
                ]
            }
        ],
        "uniques": true
    },
    "scaffolding": [
        {
            "id": "step-0",
            "stimulus": "&lt;p&gt;En un club han decidido votar para elegir a qué ciudad ir de viaje en vacaciones: {{Q3}} o {{Q4}}. De los {{T1}} miembros, {{Q2}} veces más personas prefieren la primera opción frente a la segunda. ¿Cuántos han votado por cada opción?&lt;/p&gt;",
            "seed": {
                "calculated": [
                    {
                        "name": "T1",
                        "label": "{{function}}",
                        "function": "{{Q1}}*({{Q2}}+1)",
                        "temp": true
                    },
                    {
                        "name": "T2",
                        "label": "{{function}}",
                        "function": "{{Q1}}*{{Q2}}",
                        "temp": true
                    },
                    {
                        "name": "T3",
                        "label": "{{function}}",
                        "function": "1+{{Q2}}",
                        "temp": true
                    },
                    {
                        "name": "T4",
                        "label": "{{function}}",
                        "function": "{{T1}}-{{T3}}",
                        "temp": true
                    },
                    {
                        "name": "1-A1",
                        "label": "&lt;p&gt;{{T2}} prefieren {{Q3}} y {{Q1}} prefieren {{Q4}}.&lt;/p&gt;",
                        "incorrect": false
                    },
                    {
                        "name": "1-A2",
                        "label": "&lt;p&gt;{{Q1}} prefieren {{Q3}} y {{T2}} prefieren {{Q4}}.&lt;/p&gt;",
                        "incorrect": true
                    },
                    {
                        "name": "1-A3",
                        "label": "&lt;p&gt;{{T4}} prefieren {{Q3}} y {{T3}} prefieren {{Q4}}.&lt;/p&gt;",
                        "incorrect": true
                    },
                    {
                        "name": "1-A4",
                        "label": "&lt;p&gt;{{T4}} prefieren {{Q3}} y {{Q1}} prefieren {{Q4}}.&lt;/p&gt;",
                        "incorrect": true
                    },
                    {
                        "name": "1-A5",
                        "label": "&lt;p&gt;{{T2}} prefieren {{Q3}} y {{T3}} prefieren {{Q4}}.&lt;/p&gt;",
                        "incorrect": true
                    }
                ]
            },
            "algorithm": {
                "name": "trueFalse",
                "template": "Multiple choice – standard",
                "params": {
                    "countCorrect": 1,
                    "countIncorrect": 2
                }
            }
        },
        {
            "id": "step-1",
            "stimulus": "&lt;p&gt;Según el enunciado, ¿cuántos miembros hay en el club? ¿Y cuántos prefieren {{Q3}} antes que {{Q4}}?",
            "template": "&lt;p&gt;El club está formado por {{response}} personas, de las cuales {{response}} veces más prefieren ir a {{Q3}} que a {{Q4}}.&lt;/p&gt;",
            "seed": {
                "calculated": [
                    {
                        "name": "T1",
                        "label": "{{function}}",
                        "function": "{{Q1}}*({{Q2}}+1)",
                        "temp": true
                    },
                    {
                        "name": "A3",
                        "label": "{{function}}",
                        "function": "{{T1}}"
                    },
                    {
                        "name": "A4",
                        "label": "{{function}}",
                        "function": "{{Q2}}"
                    }
                ]
            },
            "algorithm": {
                "name": "calculateOperation",
                "params": {
                    "method": "equivLiteral",
                    "keyboard": "NUMERICAL"
                }
            }
        },
        {
            "id": "step-2",
            "stimulus": "&lt;p&gt;Si {{Q2}} veces más personas prefieren {{Q3}} a {{Q4}}, ¿entre cuántas partes hay que dividir los {{T1}} miembros?&lt;/p&gt;",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"&lt;p&gt;Los miembros que prefieren {{Q4}} forman una de las partes del número total de personas. ¿Cuántos prefieren {{Q4}}?&lt;/p&gt;",
            "template": "&lt;p style=\"text-align:center;\"&gt;{{T1}} : {{T2}} = {{response}} miembros&lt;/p&gt;",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prefiere {{Q3}}. ¿Cuántos miembros son?&lt;/p&gt;",
            "template": "&lt;p style=\"text-align:center;\"&gt;{{T1}} − {{Q1}} = {{response}} miembros&lt;/p&gt;",
            "seed": {
                "calculated": [
                    {
                        "name": "T1",
                        "label": "{{function}}",
                        "function": "{{Q1}}*({{Q2}}+1)",
                        "temp": true
                    },
                    {
                        "name": "A7",
                        "label": "{{function}}",
                        "function": "{{Q2}}*{{Q1}}"
                    }
                ]
            },
            "algorithm": {
                "name": "calculateOperation",
                "params": {
                    "method": "equivLiteral",
                    "keyboard": "NUMERICAL"
                }
            }
        }
    ]
}</t>
  </si>
  <si>
    <t>El profesor de Matemáticas le ha recomendado a Hugo que le dedique {{Q2}} veces más tiempo a repasar las multiplicaciones que a repasar las sumas. Si hoy Hugo va a estudiar Matemáticas durante {{T1}} minutos, ¿cuánto tiempo debería dedicar a cada operación?</t>
  </si>
  <si>
    <t>Debería repasar las multiplicaciones durante {{A1}} minutos y estudiar las sumas durante {{A2}} minutos.</t>
  </si>
  <si>
    <t>Q1 = Min = 5; Max = 15; Step = 1
Q2 = List = 2, 3, 4, 5, 6</t>
  </si>
  <si>
    <t>T1 = {{Q1}}*({{Q2}}+1)
A1 = {{Q2}}*{{Q1}}
A2 = {{Q1}}</t>
  </si>
  <si>
    <t>Según el enunciado, ¿cuánto tiempo va a estudiar Hugo? ¿Y cuánto tiene que repasar las multiplicaciones y las sumas?
Quiere estudiar {{A3}} minutos y dedicarle {{A4}} veces más tiempo a las multiplicaciones que a las sumas.
#Cloze math#
A3 = {{T1}}
A4 = {{Q2}}</t>
  </si>
  <si>
    <t>Si Hugo tiene que dedicarle {{Q2}} veces más tiempo a las multiplicaciones que a las sumas, ¿entre cuántas partes hay que dividir los {{T1}} minutos?
{{Q2}} + 1 = {{A5}} partes
#Cloze math#
A5 = {{Q2}}+1</t>
  </si>
  <si>
    <t>El tiempo dedicado a las sumas es una de esas partes del tiempo total. ¿Cuántos minutos son?
{{T1}} : {{T2}} = {{A6}} minutos
#Cloze math#
T2 = {{Q2}}+1
A6 = {{Q1}}</t>
  </si>
  <si>
    <t>Por tanto, Hugo le dedicará el resto del tiempo a las multiplicaciones. ¿Cuántos minutos serán?
{{T1}} − {{Q1}} = {{A7}} minutos
#Cloze math#
A7 = {{Q2}}*{{Q1}}</t>
  </si>
  <si>
    <t>{"id":"M6-NyO-48a-E-1","seed":{"parameters":[{"name":"Q1","label":null,"min":5,"max":15,"step":1},{"name":"Q2","label":null,"list":[2,3,4,5,6]}],"uniques":true},"scaffolding":[{"id":"step-0","stimulus":"&lt;p&gt;El profesor de Matemáticas le ha recomendado a Hugo que le dedique {{Q2}} veces más tiempo a repasar las multiplicaciones que a repasar las sumas. Si hoy Hugo va a estudiar Matemáticas durante {{T1}} minutos, ¿cuánto tiempo debería dedicar a cada operación?&lt;/p&gt;","template":"&lt;p&gt;Debería repasar las multiplicaciones durante {{response}} minutos y estudiar las sumas durante {{response}} minutos.&lt;/p&gt;","seed":{"calculated":[{"name":"T1","label":"{{function}}","function":"{{Q1}}*({{Q2}}+1)","temp":true},{"name":"A1","label":"{{function}}","function":"{{Q1}}*{{Q2}}"},{"name":"A2","label":"{{function}}","function":"{{Q1}}"}]},"algorithm":{"name":"calculateOperation","params":{"method":"equivLiteral","keyboard":"NUMERICAL"}}},{"id":"step-1","stimulus":"&lt;p&gt;Según el enunciado, ¿cuánto tiempo va a estudiar Hugo? ¿Y cuánto tiempo tiene que repasar las multiplicaciones y las sumas?&lt;/p&gt;","template":"&lt;p&gt;Quiere estudiar {{response}} minutos y dedicarle {{response}} veces más tiempo a las multiplicaciones que a las sumas.&lt;/p&gt;","seed":{"calculated":[{"name":"T1","label":"{{function}}","function":"{{Q1}}*({{Q2}}+1)","temp":true},{"name":"A3","label":"{{function}}","function":"{{T1}}"},{"name":"A4","label":"{{function}}","function":"{{Q2}}"}]},"algorithm":{"name":"calculateOperation","params":{"method":"equivLiteral","keyboard":"NUMERICAL"}}},{"id":"step-2","stimulus":"&lt;p&gt;Si Hugo tiene que dedicarle {{Q2}} veces más tiempo a las multiplicaciones que a las sumas, ¿entre cuántas partes hay que dividir los {{T1}} minutos?&lt;/p&gt;","template":"&lt;p style=\"text-align:center;\"&gt;{{Q2}} + 1 = {{response}} partes&lt;/p&gt;","seed":{"calculated":[{"name":"T1","label":"{{function}}","function":"{{Q1}}*({{Q2}}+1)","temp":true},{"name":"A5","label":"{{function}}","function":"{{Q2}}+1"}]},"algorithm":{"name":"calculateOperation","params":{"method":"equivLiteral","keyboard":"NUMERICAL"}}},{"id":"step-3","stimulus":"&lt;p&gt;El tiempo dedicado a las sumas es una de esas partes del tiempo total. ¿Cuántos minutos son?&lt;/p&gt;","template":"&lt;p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Por tanto, Hugo le dedicará el resto del tiempo a las multiplicaciones. ¿Cuántos minutos son?&lt;/p&gt;","template":"&lt;p style=\"text-align:center;\"&gt;{{T1}} − {{Q1}} = {{response}} minutos.&lt;/p&gt;","seed":{"calculated":[{"name":"T1","label":"{{function}}","function":"{{Q1}}*({{Q2}}+1)","temp":true},{"name":"A7","label":"{{function}}","function":"{{Q2}}*{{Q1}}"}]},"algorithm":{"name":"calculateOperation","params":{"method":"equivLiteral","keyboard":"NUMERICAL"}}}]}</t>
  </si>
  <si>
    <t>Jorge quiere dividir sus {{T1}} tiestos en dos grupos para plantar {{Q3}} y {{Q4}}, de modo que haya {{Q1}} veces más {{Q3}} que {{Q4}}. ¿Cuántos tiestos utilizará para cada flor?</t>
  </si>
  <si>
    <t>Plantará {{A1}} {{Q3}} y {{A2}} {{Q4}}.</t>
  </si>
  <si>
    <t>Q1 = List = 2, 3, 4, 5, 6, 7, 8
Q2 = List = 2, 3, 4, 5, 6
Q3 = List = geranios, petunias, claveles, violetas
Q4 = List = geranios, petunias, claveles, violetas</t>
  </si>
  <si>
    <t>T1 = {{Q2}}*({{Q1}}+1)
A1 = {{Q2}}*{{Q1}}
A2 = {{Q2}}</t>
  </si>
  <si>
    <t>Según el enunciado, ¿cuántos tiestos tiene Jorge? ¿Y cuántos quiere dedicar a sus plantas?
Tiene {{A3}} tiestos y quiere plantar {{A4}} veces más {{Q3}} que {{Q4}}.
#Cloze math#
A3 = {{T1}}
A4 = {{Q1}}</t>
  </si>
  <si>
    <t>Si quiere plantar {{Q1}} veces más {{Q3}} que {{Q4}}, ¿en cuántos grupos hay que dividir los {{T1}} tiestos?
{{Q1}} + 1 = {{A5}} grupos
#Cloze math#
A5 = {{Q1}}+1</t>
  </si>
  <si>
    <t>Los tiestos para {{Q4}} forman uno de estos grupos. ¿Cuántos tiestos son?
{{T1}} : {{T2}} = {{A6}} tiestos
#Cloze math#
T2 = {{Q1}}+1
A6 = {{Q2}}</t>
  </si>
  <si>
    <t>Por tanto, el resto de tiestos serán para {{Q3}}. ¿Cuántos tiestos son?
{{T1}} − {{Q2}} = {{A7}} tiestos
#Cloze math#
A7 = {{Q2}}*{{Q1}}</t>
  </si>
  <si>
    <t>{"id":"M6-NyO-48a-E-2","seed":{"parameters":[{"name":"Q1","label":null,"list":[2,3,4,5,6,7,8]},{"name":"Q2","label":null,"list":[2,3,4,5,6]},{"name":"Q3","label":null,"list":["geranios","petunias","claveles","violetas"]},{"name":"Q4","label":null,"list":["geranios","petunias","claveles","violetas"]}],"uniques":true},"scaffolding":[{"id":"step-0","stimulus":"&lt;p&gt;Jorge quiere dividir sus {{T1}} tiestos en dos grupos para plantar {{Q3}} y {{Q4}}, de modo que haya {{Q1}} veces más {{Q3}} que {{Q4}}. ¿Cuántos tiestos utilizará para cada flor?&lt;/p&gt;","template":"&lt;p&gt;Plantará {{response}} {{Q3}} y {{response}} {{Q4}}.&lt;/p&gt;","seed":{"parameters":[],"calculated":[{"name":"0-A1","label":"{{function}}","function":"{{Q2}}*{{Q1}}"},{"name":"0-A2","label":"{{function}}","function":"{{Q2}}"},{"name":"T1","label":"{{function}}","function":"{{Q2}}*({{Q1}}+1)","temp":true}]},"algorithm":{"name":"calculateOperation","params":{"method":"equivLiteral","keyboard":"NUMERICAL"}}},{"id":"step-1","stimulus":"&lt;p&gt;Según el enunciado, ¿cuántos tiestos tiene Jorge? ¿Y cuántos quiere dedicar a sus plantas?&lt;/p&gt;","template":"&lt;p&gt;Tiene {{response}} tiestos y quiere plantar {{response}} veces más {{Q3}} que {{Q4}}.&lt;/p&gt;","seed":{"calculated":[{"name":"T1","label":"{{function}}","function":"{{Q2}}*({{Q1}}+1)","temp":true},{"name":"1-A1","label":"{{function}}","function":"{{T1}}"},{"name":"1-A2","label":"{{function}}","function":"{{Q1}}"}]},"algorithm":{"name":"calculateOperation","params":{"method":"equivLiteral","keyboard":"NUMERICAL"}}},{"id":"step-2","stimulus":"&lt;p&gt;Si quiere plantar {{Q1}} veces más {{Q3}} que {{Q4}}, ¿en cuántos grupos hay que dividir los {{T1}} tiestos?&lt;/p&gt;","template":"&lt;p style=\"text-align:center;\"&gt;{{Q1}} + 1 = {{response}} grupos&lt;/p&gt;","seed":{"calculated":[{"name":"T1","label":"{{function}}","function":"{{Q2}}*({{Q1}}+1)","temp":true},{"name":"A5","label":"{{function}}","function":"{{Q1}}+1"}]},"algorithm":{"name":"calculateOperation","params":{"method":"equivLiteral","keyboard":"NUMERICAL"}}},{"id":"step-3","stimulus":"&lt;p&gt;Los tiestos para {{Q4}} forman uno de estos grupos. ¿Cuántos tiestos son?&lt;/p&gt;","template":"&lt;p style=\"text-align:center;\"&gt;{{T1}} : {{T2}} = {{response}} tiestos&lt;/p&gt;","seed":{"calculated":[{"name":"T1","label":"{{function}}","function":"{{Q2}}*({{Q1}}+1)","temp":true},{"name":"T2","label":"{{function}}","function":"{{Q1}}+1","temp":true},{"name":"A6","label":"{{function}}","function":"{{Q2}}"}]},"algorithm":{"name":"calculateOperation","params":{"method":"equivLiteral","keyboard":"NUMERICAL"}}},{"id":"step-4","stimulus":"&lt;p&gt;Por tanto, el resto de tiestos serán para {{Q3}}. ¿Cuántos tiestos son?&lt;/p&gt;","template":"&lt;p style=\"text-align:center;\"&gt;{{T1}} − {{Q2}} = {{response}} tiestos.&lt;/p&gt;","seed":{"calculated":[{"name":"T1","label":"{{function}}","function":"{{Q2}}*({{Q1}}+1)","temp":true},{"name":"A7","label":"{{function}}","function":"{{Q2}}*{{Q1}}"}]},"algorithm":{"name":"calculateOperation","params":{"method":"equivLiteral","keyboard":"NUMERICAL"}}}]}</t>
  </si>
  <si>
    <t>El profesor de Educación Física ha convocado a los alumnos para que practiquen el deporte que quieran después de clase. En total han acudido {{T1}} niños y niñas, de manera que quienes prefieren jugar al {{Q3}} son {{Q1}} veces más que quienes van a jugar al {{Q4}}. ¿Cuántos forman cada grupo?</t>
  </si>
  <si>
    <t>{{response}} practican {{Q3}} y {{response}} {{Q4}}.</t>
  </si>
  <si>
    <t>Q2 = Min = 5; Max = 20; Step = 1
Q1 = List = 2, 3, 4, 5, 6
Q3 = List = fútbol, baloncesto, fútbol sala, voleibol
Q4 = List = fútbol, baloncesto, fútbol sala, voleibol</t>
  </si>
  <si>
    <t>Según el enunciado, ¿cuántos alumnos han ido a jugar? ¿Y cuántos prefieren un deporte al otro?
Han acudido {{A3}} alumnos. Quienes prefieren el {{Q3}} son {{A4}} veces más que quienes prefieren el {{Q4}}.
#Cloze math#
A3 = {{T1}}
A4 = {{Q1}}</t>
  </si>
  <si>
    <t>Si hay {{Q1}} veces más personas que prefieren jugar al {{Q3}} que al {{Q4}}, ¿entre cuántos grupos hay que dividir los {{T1}} niños y niñas?
{{Q1}} + 1 = {{A5}} grupos
#Cloze math#
A5 = {{Q1}}+1</t>
  </si>
  <si>
    <t>Quieres prefieren jugar al {{Q4}} forman uno de los grupos del total de niños. ¿De cuántos alumnos se trata?
{{T1}} : {{T2}} = {{A6}} alumnos
#Cloze math#
T2 = {{Q1}}+1
A6 = {{Q2}}</t>
  </si>
  <si>
    <t>Por tanto, el resto prefiere el {{Q4}}. ¿Cuántos alumnos son?
{{T1}} − {{Q1}} = {{A7}} alumnos
#Cloze math#
A7 = {{Q2}}*{{Q1}}</t>
  </si>
  <si>
    <t>{"id":"M6-NyO-48a-E-3","seed":{"parameters":[{"name":"Q1","label":null,"min":5,"max":20,"step":1},{"name":"Q2","label":null,"list":[2,3,4,5,6]},{"name":"Q3","label":null,"list":["fútbol","baloncesto","fútbol sala","voleibol"]},{"name":"Q4","label":null,"list":["fútbol","baloncesto","fútbol sala","voleibol"]}],"uniques":true},"scaffolding":[{"id":"step-0","stimulus":"&lt;p&gt;El profesor de Educación Física ha convocado a los estudiantes para que practiquen el deporte que quieran después de clase. En total han acudido {{T1}} niños, de manera que quienes prefieren jugar al {{Q3}} son {{Q1}} veces más que quienes van a jugar al {{Q4}}. ¿Cuántos estudiantes forman cada grupo?&lt;/p&gt;","template":"&lt;p&gt;{{response}} practican {{Q3}} y {{response}}, {{Q4}}.&lt;/p&gt;","seed":{"parameters":[],"calculated":[{"name":"0-A1","label":"{{function}}","function":"{{Q2}}*{{Q1}}"},{"name":"0-A2","label":"{{function}}","function":"{{Q2}}"},{"name":"T1","label":"{{function}}","function":"{{Q2}}*({{Q1}}+1)","temp":true}]},"algorithm":{"name":"calculateOperation","params":{"method":"equivLiteral","keyboard":"NUMERICAL"}}},{"id":"step-1","stimulus":"&lt;p&gt;Según el enunciado, ¿cuántos alumnos han ido a jugar? ¿Y cuántos prefieren un deporte al otro?&lt;/p&gt;","template":"&lt;p&gt;Han acudido {{response}} alumnos. Quienes prefieren {{Q3}} son {{response}} veces más que quienes prefieren {{Q4}}.&lt;/p&gt;","seed":{"calculated":[{"name":"T1","label":"{{function}}","function":"{{Q2}}*({{Q1}}+1)","temp":true},{"name":"1-A1","label":"{{function}}","function":"{{T1}}"},{"name":"1-A2","label":"{{function}}","function":"{{Q1}}"}]},"algorithm":{"name":"calculateOperation","params":{"method":"equivLiteral","keyboard":"NUMERICAL"}}},{"id":"step-2","stimulus":"&lt;p&gt;Si hay {{Q1}} veces más estudiantes que prefieren jugar al {{Q3}} antes que al {{Q4}}, ¿entre cuántos grupos hay que dividir los {{T1}} niños y niñas?&lt;/p&gt;","template":"&lt;p style=\"text-align:center;\"&gt;{{Q1}} + 1 = {{response}} grupos&lt;/p&gt;","seed":{"calculated":[{"name":"T1","label":"{{function}}","function":"{{Q2}}*({{Q1}}+1)","temp":true},{"name":"A5","label":"{{function}}","function":"{{Q1}}+1"}]},"algorithm":{"name":"calculateOperation","params":{"method":"equivLiteral","keyboard":"NUMERICAL"}}},{"id":"step-3","stimulus":"&lt;p&gt;Quienes prefieren jugar al {{Q4}} forman uno de los grupos del total de estudiantes. ¿De cuántos se trata?&lt;/p&gt;","template":"&lt;p style=\"text-align:center;\"&gt;{{T1}} : {{T2}} = {{response}} estudiantes&lt;/p&gt;","seed":{"calculated":[{"name":"T1","label":"{{function}}","function":"{{Q2}}*({{Q1}}+1)","temp":true},{"name":"T2","label":"{{function}}","function":"{{Q1}}+1","temp":true},{"name":"A6","label":"{{function}}","function":"{{Q2}}"}]},"algorithm":{"name":"calculateOperation","params":{"method":"equivLiteral","keyboard":"NUMERICAL"}}},{"id":"step-4","stimulus":"&lt;p&gt;Por tanto, el resto prefiere el {{Q4}}. ¿Cuántos estudiantes son?&lt;/p&gt;","template":"&lt;p style=\"text-align:center;\"&gt;{{T1}} − {{Q2}} = {{response}} estudiantes&lt;/p&gt;","seed":{"calculated":[{"name":"T1","label":"{{function}}","function":"{{Q2}}*({{Q1}}+1)","temp":true},{"name":"A7","label":"{{function}}","function":"{{Q2}}*{{Q1}}"}]},"algorithm":{"name":"calculateOperation","params":{"method":"equivLiteral","keyboard":"NUMERICAL"}}}]}</t>
  </si>
  <si>
    <t>M6-NyO-49a</t>
  </si>
  <si>
    <t>Reconoce un número positivo o negativo</t>
  </si>
  <si>
    <t>&lt;p&gt;Completa la oración.&lt;/p&gt;</t>
  </si>
  <si>
    <t>&lt;p&gt;+{{Q1}} es un número {{group1}}.&lt;/p&gt;</t>
  </si>
  <si>
    <t xml:space="preserve">Une cada situación con el número positivo o negativo que corresponda.
La temperatura de hoy marca {{Q1}} grados bajo cero. - {{A1}}
Lucas ha gastado {{Q2}} € de sus ahorros. - {{A2}}
La empresa ha registrado una ganancia semanal de {{Q3}} €. - {{A3}}
El coche ha quedado en el {{Q4}} subsuelo. - {{A4}}
El ascensor se ubica en el piso {{Q5}}. - {{A5}}
Carolina ha recibido una donación de {{Q6}} €. - {{A6}}
Lautaro tiene {{Q7}} € en su cuenta bancaria. - {{A7}}
La temperatura máxima, en un día de verano, alcanzó los {{Q8}} grados. - {{A8}}
</t>
  </si>
  <si>
    <t>Q1= Min = 1; Max = 12; Step = 1</t>
  </si>
  <si>
    <t>A1= positivo#*
A2= negativo#</t>
  </si>
  <si>
    <t>$$IMG=M6-NyO-49a-1</t>
  </si>
  <si>
    <t>&lt;p&gt;Un número positivo lleva delante el signo +, mientras que un número negativo, el signo −.&lt;/p&gt;
$$IMG=M6-NyO-49a-1</t>
  </si>
  <si>
    <t>{"id":"M6-NyO-49a-I-1","stimulus":"&lt;p&gt;Completa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name":"A2","label":"negativo","group":1,"incorrect":true}],"uniques":true},"algorithm":{"name":"groupResponses","template":"Cloze with drop down"}}</t>
  </si>
  <si>
    <t>&lt;p&gt;−{{Q1}} es un número {{group1}}.&lt;/p&gt;</t>
  </si>
  <si>
    <t>A1= positivo#
A2= negativo#*</t>
  </si>
  <si>
    <r>
      <rPr>
        <rFont val="Calibri"/>
        <sz val="12.0"/>
      </rPr>
      <t>{"id":"M6-NyO-49a-I-2","stimulus":"&lt;p&gt;Completa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t>
    </r>
    <r>
      <rPr>
        <rFont val="Calibri"/>
        <color rgb="FF1155CC"/>
        <sz val="12.0"/>
        <u/>
      </rPr>
      <t>https://blueberry-assets.oneclick.es/M6_NyO_49a_1.svg</t>
    </r>
    <r>
      <rPr>
        <rFont val="Calibri"/>
        <sz val="12.0"/>
      </rPr>
      <t>\" width=\"500\"&gt;&lt;/img&gt;&lt;/div&gt;","seed":{"parameters":[{"name":"Q1","label":null,"min":1,"max":12,"step":1}],"calculated":[{"name":"A1","label":"positivo","group":1,"incorrect":true},{"name":"A2","label":"negativo","group":1}],"uniques":true},"algorithm":{"name":"groupResponses","template":"Cloze with drop down"}}</t>
    </r>
  </si>
  <si>
    <t>&lt;p&gt;Selecciona los números positivos.&lt;/p&gt;</t>
  </si>
  <si>
    <t xml:space="preserve">Representa cada situación con un número positivo o negativo.
La temperatura mínima fue de {{Q1}} grados bajo cero. - {{A1}}
El suceso ocurrió en el año {{Q2}} antes de Cristo. - {{A2}}
El ascensor se encuentra en el piso {{Q3}}. - {{A3}}
El patio de comida del shopping esta en el piso {{Q4}}. - {{A4}}
La tarjeta de crédito marca un saldo deudor de {{Q5}} €. - {{A5}}
</t>
  </si>
  <si>
    <t>Q1-Q3= Min = 1; Max = 12; Step = 1</t>
  </si>
  <si>
    <t>A1= +{{Q1}}#*
A2= +{{Q2}}#*
A3= −{{Q3}}#</t>
  </si>
  <si>
    <t>&lt;p&gt;Un número positivo lleva delante el signo +.&lt;/p&gt;
$$IMG=M6-NyO-49a-1</t>
  </si>
  <si>
    <t>{
    "id": "M6-NyO-49a-E-1",
    "stimulus": "&lt;p&gt;Selecciona los números positivos.&lt;/p&gt;",
    "hint": "&lt;div style=\"display:flex; justify-content:center;\"&gt;&lt;img src=\"https://blueberry-assets.oneclick.es/M6_NyO_49a_1.svg\" width=\"500\"&gt;&lt;/img&gt;&lt;/div&gt;",
    "feedback": "&lt;p&gt;Un número positivo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</si>
  <si>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&lt;p&gt;Selecciona los números negativos.&lt;/p&gt;</t>
  </si>
  <si>
    <t>A1= −{{Q1}}#*
A2= −{{Q2}}#*
A3= +{{Q3}}#</t>
  </si>
  <si>
    <t>&lt;p&gt;Un número negativo lleva delante el signo −.&lt;/p&gt;
$$IMG=M6-NyO-49a-1</t>
  </si>
  <si>
    <t>{
    "id": "M6-NyO-49a-E-2",
    "stimulus": "&lt;p&gt;Selecciona los números negativos.&lt;/p&gt;",
    "hint": "&lt;div style=\"display:flex; justify-content:center;\"&gt;&lt;img src=\"https://blueberry-assets.oneclick.es/M6_NyO_49a_1.svg\" width=\"500\"&gt;&lt;/img&gt;&lt;/div&gt;",
    "feedback": "&lt;p&gt;Un número negativo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t>
  </si>
  <si>
    <t>M6-NyO-49b</t>
  </si>
  <si>
    <t>Utiliza los números positivos y negativos en contextos reales</t>
  </si>
  <si>
    <t>&lt;p&gt;Elige el número entero que mejor representa esta situación.&lt;/p&gt;</t>
  </si>
  <si>
    <t>&lt;p&gt;La temperatura de un lagarto es de {{group1}}°C.&lt;/p&gt;</t>
  </si>
  <si>
    <t>¿En qué situaciones de las siguientes puedes encontrarte con números negativos?
La temperatura de neveras y congeladores.*
Las veces que has visto una película.
La lista de canciones de un disco.</t>
  </si>
  <si>
    <t>Q1-Q2= Min= 18; Max = 43; Step = 1
Q3= Min= 1; Max = 9; Step = 1</t>
  </si>
  <si>
    <t>group1=
A1=+{{Q1}}#*
A2=−{{Q2}}#
A2=−{{Q3}}#</t>
  </si>
  <si>
    <t>{"id":"M6-NyO-49b-I-1","stimulus":"&lt;p&gt;Elige el número entero que mejor representa esta situación.&lt;/p&gt;","template":"&lt;p&gt;La temperatura de un lagarto es de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18,"max":43,"step":1},{"name":"Q2","label":null,"min":18,"max":43,"step":1},{"name":"Q3","label":null,"min":1,"max":9,"step":1}],"calculated":[{"name":"A1","label":"+{{Q1}}","function":"","group":1},{"name":"A2","label":"-{{Q2}}","function":"","group":1,"incorrect":true},{"name":"A3","label":"-{{Q3}}","function":"","group":1,"incorrect":true}],"uniques":true},"algorithm":{"name":"groupResponses","template":"Cloze with drop down"}}</t>
  </si>
  <si>
    <t>&lt;p&gt;Diego ha recibido {{group1}} € de paga.&lt;/p&gt;</t>
  </si>
  <si>
    <t>Q1-Q3= Min= 5; Max =20; Step = 1</t>
  </si>
  <si>
    <t>{"id":"M6-NyO-49b-I-2","stimulus":"&lt;p&gt;Elige el número entero que mejor representa esta situación.&lt;/p&gt;","template":"&lt;p&gt;Diego ha recibido {{response}} € de paga.&lt;/p&gt;","hint":"&lt;div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5,"max":20,"step":1},{"name":"Q2","label":null,"min":5,"max":20,"step":1},{"name":"Q3","label":null,"min":5,"max":20,"step":1}],"calculated":[{"name":"A1","label":"+{{Q1}}","function":"","group":1},{"name":"A2","label":"-{{Q2}}","function":"","group":1,"incorrect":true},{"name":"A3","label":"-{{Q3}}","function":"","group":1,"incorrect":true}],"uniques":true},"algorithm":{"name":"groupResponses","template":"Cloze with drop down"}}</t>
  </si>
  <si>
    <t>&lt;p&gt;Un congelador marca {{group1}}°C.&lt;/p&gt;</t>
  </si>
  <si>
    <t>Q1= Min= 16; Max = 24; Step = 1
Q2= Min= 1; Max = 9; Step = 1
Q3= Min= 10; Max = 18; Step = 1</t>
  </si>
  <si>
    <t>group1=
A1=−{{Q1}}#*
A2=+{{Q2}}#
A2=+{{Q3}}#</t>
  </si>
  <si>
    <t>{"id":"M6-NyO-49b-I-3","stimulus":"&lt;p&gt;Elige el número entero que mejor representa esta situación.&lt;/p&gt;","template":"&lt;p&gt;Un congelador marca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16,"max":24,"step":1},{"name":"Q2","label":null,"min":1,"max":9,"step":1},{"name":"Q3","label":null,"min":10,"max":18,"step":1}],"calculated":[{"name":"A1","label":"-{{Q1}}","function":"","group":1},{"name":"A2","label":"+{{Q2}}","function":"","group":1,"incorrect":true},{"name":"A3","label":"+{{Q3}}","function":"","group":1,"incorrect":true}],"uniques":true},"algorithm":{"name":"groupResponses","template":"Cloze with drop down"}}</t>
  </si>
  <si>
    <t>&lt;p&gt;Un submarino navega a una profundidad de {{group1}} m.&lt;/p&gt;</t>
  </si>
  <si>
    <t>Q1-Q3= Min= 2; Max =8; Step = 1</t>
  </si>
  <si>
    <t>group1=
A1=−{{Q1}}*
A2=+{{Q2}}
A2=+{{Q3}}</t>
  </si>
  <si>
    <t>&lt;p&gt;Un número positivo lleva delante el signo +, mientras que un número negativo, el signo −.&lt;/p&gt;
$$IMG=M6-NyO-49a-1</t>
  </si>
  <si>
    <t>{"id":"M6-NyO-49b-I-4","stimulus":"&lt;p&gt;Elige el número entero que mejor representa esta situación.&lt;/p&gt;","template":"&lt;p&gt;Un submarino navega a una profundidad de {{response}} m.&lt;/p&gt;","hint":"&lt;div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2,"max":8,"step":1},{"name":"Q2","label":null,"min":2,"max":8,"step":1},{"name":"Q3","label":null,"min":2,"max":8,"step":1}],"calculated":[{"name":"A1","label":"-{{Q1}}","function":"","group":1},{"name":"A2","label":"+{{Q2}}","function":"","group":1,"incorrect":true},{"name":"A3","label":"+{{Q3}}","function":"","group":1,"incorrect":true}],"uniques":true},"algorithm":{"name":"groupResponses","template":"Cloze with drop down"}}</t>
  </si>
  <si>
    <t>&lt;p&gt;¿Este número es positivo o negativo? Escríbelo.&lt;/p&gt;</t>
  </si>
  <si>
    <t>&lt;p&gt;En la Antártida puede haber temperaturas de {{Q1}} grados bajo cero: {{A1}}.&lt;/p&gt;</t>
  </si>
  <si>
    <t>Escribe el número entero de cada  una de las siguientes situaciones.
En la Antártida puede haber temperaturas de cincuenta grados bajo cero: [−50].
Un vídeo dura dos minutos: [2].
Mi padre cumple treinta y tres años: [33].
El aparcamiento está en el sótano cinco: [−5].</t>
  </si>
  <si>
    <t>Q1= Min= 50; Max = 70; Step = 1</t>
  </si>
  <si>
    <t>A1=−{{Q1}}</t>
  </si>
  <si>
    <t>&lt;p&gt;Un número negativo lleva delante el signo −.&lt;/p&gt;
IMAGEN M6-NyO-49a-1</t>
  </si>
  <si>
    <t>{"id":"M6-NyO-49b-E-1","stimulus":"&lt;p&gt;¿Este número es positivo o negativo? Escríbelo.&lt;/p&gt;","template":"&lt;p&gt;En la Antártida puede haber temperaturas de {{Q1}} grados bajo cero: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50,"max":70,"step":1}],"calculated":[{"name":"A1","label":"-{{function}}","function":"-{{Q1}}"}],"uniques":true},"algorithm":{"name":"calculateOperation","params":{"method":"equivSymbolic","keyboard":"INTERMEDIATE"}}}</t>
  </si>
  <si>
    <t>&lt;p&gt;La hermana mayor de Vera le saca {{Q1}} años: {{A1}}.&lt;/p&gt;</t>
  </si>
  <si>
    <t>Q1= Min= 2; Max = 10; Step = 1</t>
  </si>
  <si>
    <t>A1=+{{Q1}}</t>
  </si>
  <si>
    <t>&lt;p&gt;Un número positivo lleva delante el signo +.&lt;/p&gt;
IMAGEN M6-NyO-49a-1</t>
  </si>
  <si>
    <t>{"id":"M6-NyO-49b-E-2","stimulus":"&lt;p&gt;¿Este número es positivo o negativo? Escríbelo.&lt;/p&gt;","template":"&lt;p&gt;La hermana mayor de Vera le saca {{Q1}} años: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2,"max":10,"step":1}],"calculated":[{"name":"A1","label":"","function":"'+'+{{Q1}}"}],"uniques":true},"algorithm":{"name":"calculateOperation","params":{"method":"equivSymbolic","keyboard":"INTERMEDIATE"}}}</t>
  </si>
  <si>
    <t>&lt;p&gt;Mónica trabaja en la planta {{Q1}}: {{A1}}.&lt;/p&gt;</t>
  </si>
  <si>
    <t>Q1= Min= 1; Max = 10; Step = 1</t>
  </si>
  <si>
    <t>{"id":"M6-NyO-49b-E-3","stimulus":"&lt;p&gt;¿Este número es positivo o negativo? Escríbelo.&lt;/p&gt;","template":"&lt;p&gt;Mónica trabaja en la planta {{Q1}}: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1,"max":10,"step":1}],"calculated":[{"name":"A1","label":"+{{function}}","function":"'+'+{{Q1}}"}],"uniques":true},"algorithm":{"name":"calculateOperation","params":{"method":"equivSymbolic","keyboard":"INTERMEDIATE"}}}</t>
  </si>
  <si>
    <t>&lt;p&gt;Zoe ha dejado el coche en el sótano {{Q1}}: {{A1}}.&lt;/p&gt;</t>
  </si>
  <si>
    <t>Q1= Min= 1; Max = 5; Step = 1</t>
  </si>
  <si>
    <t>{"id":"M6-NyO-49b-E-4","stimulus":"&lt;p&gt;¿Este número es positivo o negativo? Escríbelo.&lt;/p&gt;","template":"&lt;p&gt;Zoe ha dejado el coche en el sótano {{Q1}}: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1,"max":5,"step":1}],"calculated":[{"name":"A1","label":"-{{function}}","function":"-{{Q1}}"}],"uniques":true},"algorithm":{"name":"calculateOperation","params":{"method":"equivSymbolic","keyboard":"INTERMEDIATE"}}}</t>
  </si>
  <si>
    <t>M6-NyO-50a</t>
  </si>
  <si>
    <t>Sitúa números enteros en la recta numérica</t>
  </si>
  <si>
    <t>Sitúa estos números enteros en la recta numérica.
"min": -15, "divisions": 31, "distance": 1, "numbers": 3, "frequency": 5</t>
  </si>
  <si>
    <t>Los números negativos se ubican a la izquierda de cero. Los números positivos, a su derecha.</t>
  </si>
  <si>
    <t>{"id":"M6-NyO-50a-I-1","stimulus":"&lt;p&gt;Sitúa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derecha.&lt;/p&gt;","algorithm":{"name":"numberline","params":{"min":-15,"divisions":31,"distance":1,"numbers":3,"frequency":5}}}</t>
  </si>
  <si>
    <t>Sitúa estos números enteros en la recta numérica.
"min": -14, "divisions": 31, "distance": 1, "numbers": 3, "frequency": 5</t>
  </si>
  <si>
    <t>{"id":"M6-NyO-50a-I-2","stimulus":"&lt;p&gt;Sitúa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derecha.&lt;/p&gt;","algorithm":{"name":"numberline","params":{"min":-14,"divisions":31,"distance":1,"numbers":3,"frequency":5}}}</t>
  </si>
  <si>
    <t>Sitúa estos números enteros en la recta numérica.
"min": -13, "divisions": 31, "distance": 1, "numbers": 3, "frequency": 5</t>
  </si>
  <si>
    <t>{"id":"M6-NyO-50a-I-3","stimulus":"&lt;p&gt;Sitúa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derecha.&lt;/p&gt;","algorithm":{"name":"numberline","params":{"min":-13,"divisions":31,"distance":1,"numbers":3,"frequency":5}}}</t>
  </si>
  <si>
    <t>Sitúa estos números enteros en la recta numérica.
"min": -12, "divisions": 31, "distance": 1, "numbers": 3, "frequency": 5</t>
  </si>
  <si>
    <t>{"id":"M6-NyO-50a-I-4","stimulus":"&lt;p&gt;Sitúa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derecha.&lt;/p&gt;","algorithm":{"name":"numberline","params":{"min":-12,"divisions":31,"distance":1,"numbers":3,"frequency":5}}}</t>
  </si>
  <si>
    <t>Sitúa estos números enteros en la recta numérica.
"min": -11, "divisions": 31, "distance": 1, "numbers": 3, "frequency": 5</t>
  </si>
  <si>
    <t>{"id":"M6-NyO-50a-I-5","stimulus":"&lt;p&gt;Sitúa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derecha.&lt;/p&gt;","algorithm":{"name":"numberline","params":{"min":-11,"divisions":31,"distance":1,"numbers":3,"frequency":5}}}</t>
  </si>
  <si>
    <t>M6-NyO-51a</t>
  </si>
  <si>
    <t>Compara números enteros</t>
  </si>
  <si>
    <t>&lt;p&gt;Ordena estos números enteros de menor a mayor.&lt;/p&gt;</t>
  </si>
  <si>
    <t>Ordena los siguientes números enteros de menor a mayor.
+5, -2, +1, -5</t>
  </si>
  <si>
    <t>Q1-Q3= Min= -8; Max= 8; Step=1</t>
  </si>
  <si>
    <t>A1={{function}}#{{Q1}}
A2={{function}}#{{Q2}}
A3={{function}}#{{Q3}}</t>
  </si>
  <si>
    <t>&lt;p&gt;Un número entero es &lt;b&gt;menor&lt;/b&gt; que otro si está situado a su izquieda en la recta numérica.&lt;/p&gt;&lt;p&gt;IMAGEN M6-NyO-51a-1&lt;/p&gt;</t>
  </si>
  <si>
    <t>&lt;p&gt;Un número entero es &lt;b&gt;menor&lt;/b&gt; que otro si está situado a su izquieda en la recta numérica. En cambio, es &lt;b&gt;mayor&lt;/b&gt; que otro si está situado a su derecha en la recta numérica.&lt;/p&gt;&lt;p&gt;IMAGEN M6-NyO-51a-1&lt;/p&gt;</t>
  </si>
  <si>
    <t>{"id":"M6-NyO-51a-I-1","stimulus":"&lt;p&gt;Ordena estos números enteros de menor a mayor.&lt;/p&gt;","hint":"&lt;p&gt;Un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asc"}}}</t>
  </si>
  <si>
    <t>&lt;p&gt;Ordena estos números enteros de mayor a menor.&lt;/p&gt;</t>
  </si>
  <si>
    <t>&lt;p&gt;Un número entero es &lt;b&gt;mayor&lt;/b&gt; que otro si está situado a su derecha en la recta numérica.&lt;/p&gt;&lt;p&gt;IMAGEN M6-NyO-51a-1&lt;/p&gt;</t>
  </si>
  <si>
    <t>{"id":"M6-NyO-51a-I-2","stimulus":"&lt;p&gt;Ordena estos números enteros de mayor a menor.&lt;/p&gt;","hint":"&lt;p&gt;Un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desc"}}}</t>
  </si>
  <si>
    <t>&lt;p&gt;Arrastra los siguientes números enteros para completar esta desigualdad.&lt;/p&gt;</t>
  </si>
  <si>
    <t>Observa la recta numérica y selecciona de entre las siguientes parejas el número que sea mayor.
[Imagen]
+6 y −6: ...
−7 y +5: ...
−2 y −5: ...</t>
  </si>
  <si>
    <t>A1=mat.min({{Q1}},{{Q2}},{{Q3}})
A2={{Q1}}+{{Q2}}+{{Q3}}-mat.min({{Q1}},{{Q2}},{{Q3}})-mat.max({{Q1}},{{Q2}},{{Q3}})
A3=mat.max({{Q1}},{{Q2}},{{Q3}})</t>
  </si>
  <si>
    <t>{"id":"M6-NyO-51a-E-1","stimulus":"&lt;p&gt;Arrastra los siguientes números enteros para completar esta desigualdad.&lt;/p&gt;","template":"&lt;div style=\"display:flex; justify-content:center;\"&gt;{{response}}&amp;nbsp;&lt;&amp;nbsp;{{response}}&amp;nbsp;&lt;&amp;nbsp;{{response}}&lt;/div&gt;","hint":"&lt;p&gt;Un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in({{Q1}},{{Q2}},{{Q3}})"},{"name":"A2","label":"{{function}}","function":"{{Q1}}+{{Q2}}+{{Q3}}-math.min({{Q1}},{{Q2}},{{Q3}})-math.max({{Q1}},{{Q2}},{{Q3}})"},{"name":"A3","label":"{{function}}","function":"math.max({{Q1}},{{Q2}},{{Q3}})"}],"uniques":true},"algorithm":{"name":"calculateOperation","template":"Cloze with drag &amp; drop","params":{"keyboard":"INTERMEDIATE"}}}</t>
  </si>
  <si>
    <t>{{A1}} &gt; {{A2}} &gt; {{A3}}</t>
  </si>
  <si>
    <t>A1=mat.max({{Q1}},{{Q2}},{{Q3}})
A2={{Q1}}+{{Q2}}+{{Q3}}-mat.min({{Q1}},{{Q2}},{{Q3}})-mat.max({{Q1}},{{Q2}},{{Q3}})
A3=mat.min({{Q1}},{{Q2}},{{Q3}})</t>
  </si>
  <si>
    <t>{"id":"M6-NyO-51a-E-2","stimulus":"&lt;p&gt;Arrastra los siguientes números enteros para completar esta desigualdad.&lt;/p&gt;","template":"&lt;div style=\"display:flex; justify-content:center;\"&gt;{{response}}&amp;nbsp;&gt;&amp;nbsp;{{response}}&amp;nbsp;&gt;&amp;nbsp;{{response}}&lt;/div&gt;","hint":"&lt;p&gt;Un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ax({{Q1}},{{Q2}},{{Q3}})"},{"name":"A2","label":"{{function}}","function":"{{Q1}}+{{Q2}}+{{Q3}}-math.min({{Q1}},{{Q2}},{{Q3}})-math.max({{Q1}},{{Q2}},{{Q3}})"},{"name":"A3","label":"{{function}}","function":"math.min({{Q1}},{{Q2}},{{Q3}})"}],"uniques":true},"algorithm":{"name":"calculateOperation","template":"Cloze with drag &amp; drop","params":{"keyboard":"INTERMEDIATE"}}}</t>
  </si>
  <si>
    <t>&lt;p&gt;Sergio ha realizado esta tabla con los beneficios o pérdidas que ha obtenido de su negocio durante el primer semestre del año. Observa la tabla y selecciona el mes con mayores pérdidas.&lt;/p&gt;
$$TBL=7x2
0,0=Mes,#19AE83,#FFFFFF,bold
0,1=Ingresos,#19AE83,#FFFFFF,bold
1,0=Enero
1,1={{Q1}}
2,0=Febrero
2,1={{Q2}}
3,0=Marzo
3,1={{Q3}}
4,0=Abril
4,1={{Q4}}
5,0=Mayo
5,1={{Q5}}
6,0=Junio
6,1={{Q6}}</t>
  </si>
  <si>
    <t>Ekaitz acaba de abrir un negocio y está pasando por varias etapas durante una crisis. Dependiendo del mes, obtiene beneficios o pérdidas. Observa esta tabla que resume los ingresos de Ekaitz y selecciona el mes con mayores pérdidas.</t>
  </si>
  <si>
    <t>Q1= Min = -10; Max = 100; Step = 1
Q2= Min = -100; Max = -20; Step = 1
Q3= Min = -10; Max = 100; Step = 1
Q4= Min = -100; Max = -20; Step = 1
Q5= Min = -10; Max = 100; Step = 1
Q6= Min = -100; Max = -20; Step = 1</t>
  </si>
  <si>
    <t>A1=Enero
A2=Febrero*
A3=Marzo
A4=Abril*
A5=Mayo
A6=Junio*</t>
  </si>
  <si>
    <t>&lt;p&gt;Las pérdidas de dinero se representan con números negativos.&lt;/p&gt;</t>
  </si>
  <si>
    <t>&lt;p&gt;Las pérdidas de dinero se representan con números negativos.&lt;/p&gt;&lt;p&gt;Un número entero es &lt;b&gt;menor&lt;/b&gt; que otro si está situado a su izquieda en la recta numérica.&lt;/p&gt;
$$IMG=M6-NyO-51a-1</t>
  </si>
  <si>
    <r>
      <rPr>
        <rFont val="Calibri"/>
        <sz val="12.0"/>
      </rPr>
      <t>{"id":"M6-NyO-51a-A-1","stimulus":"&lt;p&gt;Sergio ha realizado esta tabla con los beneficios o pérdidas que ha obtenido de su negocio durante el primer semestre del año. Observa la tabla y selecciona el mes con mayores pérdidas.&lt;/p&gt;&lt;table style=\"width: 100%;\"&gt;&lt;tbody&gt;&lt;tr&gt;&lt;td style=\"width: 50.0%; text-align: center; background-color: #BDB1FB; color: #FFFFFF;\"&gt;&lt;b&gt;Mes&lt;/b&gt;&lt;/td&gt;&lt;td style=\"width: 50.0%; text-align: center; background-color: #BDB1FB; color: #FFFFFF;\"&gt;&lt;b&gt;Ingresos&lt;/b&gt;&lt;/td&gt;&lt;/tr&gt;&lt;tr&gt;&lt;td style=\"width: 50.0%; text-align: center;\"&gt;Enero&lt;/td&gt;&lt;td style=\"width: 50.0%; text-align: center;\"&gt;{{Q1}}&lt;/td&gt;&lt;/tr&gt;&lt;tr&gt;&lt;td style=\"width: 50.0%; text-align: center;\"&gt;Febrero&lt;/td&gt;&lt;td style=\"width: 50.0%; text-align: center;\"&gt;{{Q2}}&lt;/td&gt;&lt;/tr&gt;&lt;tr&gt;&lt;td style=\"width: 50.0%; text-align: center;\"&gt;Marzo&lt;/td&gt;&lt;td style=\"width: 50.0%; text-align: center;\"&gt;{{Q3}}&lt;/td&gt;&lt;/tr&gt;&lt;tr&gt;&lt;td style=\"width: 50.0%; text-align: center;\"&gt;Abril&lt;/td&gt;&lt;td style=\"width: 50.0%; text-align: center;\"&gt;{{Q4}}&lt;/td&gt;&lt;/tr&gt;&lt;tr&gt;&lt;td style=\"width: 50.0%; text-align: center;\"&gt;Mayo&lt;/td&gt;&lt;td style=\"width: 50.0%; text-align: center;\"&gt;{{Q5}}&lt;/td&gt;&lt;/tr&gt;&lt;tr&gt;&lt;td style=\"width: 50.0%; text-align: center;\"&gt;Junio&lt;/td&gt;&lt;td style=\"width: 50.0%; text-align: center;\"&gt;{{Q6}}&lt;/td&gt;&lt;/tr&gt;&lt;/tbody&gt;&lt;/table&gt;","hint":"&lt;p&gt;Las pérdidas de dinero se representan con números negativos.&lt;/p&gt;","feedback":"&lt;p&gt;Las pérdidas de dinero se representan con números negativos.&lt;/p&gt;&lt;p&gt;Un número entero es &lt;b&gt;menor&lt;/b&gt; que otro si está situado a su izquieda en la recta numérica.&lt;/p&gt;&lt;div style=\"display:flex; justify-content:center;\"&gt;&lt;img src=\"https://blueberry-assets</t>
    </r>
    <r>
      <rPr>
        <rFont val="Calibri"/>
        <color rgb="FF000000"/>
        <sz val="12.0"/>
      </rPr>
      <t>.oneclick.es/M6_NyO_51a_1.svg\" width=\"700\"&gt;&lt;/img&gt;&lt;/div&gt;","seed":{"parame</t>
    </r>
    <r>
      <rPr>
        <rFont val="Calibri"/>
        <sz val="12.0"/>
      </rPr>
      <t>ters":[{"name":"Q1","label":null,"min":-10,"max":100,"step":1},{"name":"Q2","label":null,"min":-100,"max":-20,"step":1},{"name":"Q3","label":null,"min":-10,"max":100,"step":1},{"name":"Q4","label":null,"min":-100,"max":-20,"step":1},{"name":"Q5","label":null,"min":-10,"max":100,"step":1},{"name":"Q6","label":null,"min":-100,"max":-20,"step":1}],"calculated":[{"name":"A1","label":"{{function}}","function":"Enero","incorrect":true},{"name":"A2","label":"{{function}}","function":"Febrero"},{"name":"A3","label":"{{function}}","function":"Marzo","incorrect":true},{"name":"A4","label":"{{function}}","function":"Abril"},{"name":"A5","label":"{{function}}","function":"Mayo","incorrect":true},{"name":"A6","label":"{{function}}","function":"Junio"}],"uniques":true},"algorithm":{"name":"trueFalse","template":"Multiple choice – standard","params":{"countCorrect":1,"countIncorrect":2,"showCheckIcon": false,
                    "columns": 3
                }
            }
        }</t>
    </r>
  </si>
  <si>
    <t>&lt;p&gt;Estefanía ha anotado estos cuatro números enteros en su cuaderno para ordenarlos de menor a mayor. ¿Cuál es la solución?&lt;/p&gt;
{{Q1}}
{{Q2}}
{{Q3}}
{{Q4}}</t>
  </si>
  <si>
    <t>Aroa es geóloga y está estudiando la vida de una roca. Hasta ahora ha podido averiguar que ha estado a varios metros por encima y por debajo del nivel del mar a lo largo de la historia. Observa esta tabla que ha hecho con los años y alturas de la roca y selecciona, de entre los siguientes, el año en el que haya estado a menor altura.</t>
  </si>
  <si>
    <t>Q1-Q4= Min = -20; Max = 20; Step = 1</t>
  </si>
  <si>
    <t>{"id":"M6-NyO-51a-A-2","stimulus":"&lt;p&gt;Estefanía ha anotado estos cuatro números enteros en su cuaderno para ordenarlos de menor a mayor. ¿Cuál es la solución?&lt;/p&gt;","hint":"&lt;p&gt;Un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-20,"max":20,"step":1},{"name":"Q2","label":null,"min":-20,"max":20,"step":1},{"name":"Q3","label":null,"min":-20,"max":20,"step":1},{"name":"Q4","label":null,"min":-20,"max":20,"step":1}],"calculated":[{"name":"A1","label":"{{function}}","function":"{{Q1}}"},{"name":"A2","label":"{{function}}","function":"{{Q2}}"},{"name":"A3","label":"{{function}}","function":"{{Q3}}"},{"name":"A4","label":"{{function}}","function":"{{Q4}}"}],"uniques":true},"algorithm":{"name":"orderNumbers","params":{"order":"asc"}}}</t>
  </si>
  <si>
    <t>&lt;p&gt;Un navío científico ha recogido estas temperaturas del agua de un lago durante varios meses. Escoge la temperatura más alta.&lt;/p&gt;
$$TBL=5x2
0,0=Mes,#AE7A19,#FFFFFF,bold
0,1=Temperatura,#AE7A19,#FFFFFF,bold
1,0={{Q1}}
1,1={{Q5}}
2,0={{Q2}}
2,1={{Q6}}
3,0={{Q3}}
3,1={{Q7}}
4,0={{Q4}}
4,1={{Q8}}</t>
  </si>
  <si>
    <t>Un navío científico ha recogido las siguientes medidas de temperaturas del agua. De entre las siguientes seleccionadas, escoge la menor de ellas.</t>
  </si>
  <si>
    <t>Q1= List = abril, marzo, junio
Q2= List = enero, febrero
Q3= List = julio, agosto
Q4= List = septiembre, octubre, noviembre.
Q5= Min = -9; Max = -5; Step = 1
Q6= Min = 10; Max = 15; Step = 1
Q7= Min = -5; Max = -1; Step = 1
Q8= Min = 15; Max = 20; Step = 1</t>
  </si>
  <si>
    <t>A1={{Q1}}
A2={{Q2}}
A3={{Q3}}
A4={{Q4}}*</t>
  </si>
  <si>
    <t>&lt;p&gt;La temperaturas por encima de 0 °C se representan con números positivos.&lt;/p&gt;</t>
  </si>
  <si>
    <t>&lt;p&gt;La temperaturas por encima de 0 °C se representan con números positivos.&lt;/p&gt;&lt;p&gt;Un número entero es &lt;b&gt;mayor&lt;/b&gt; que otro si está situado a su derecha en la recta numérica.&lt;/p&gt;
$$IMG=M6-NyO-51a-1</t>
  </si>
  <si>
    <t>{
    "id": "M6-NyO-51a-A-3",
    "stimulus": "&lt;p&gt;Un navío científico ha recogido estas temperaturas del agua de un lago durante varios meses. Escoge la temperatura más alta.&lt;/p&gt;&lt;table style=\"width: 100%;\"&gt;&lt;tbody&gt;&lt;tr&gt;&lt;td style=\"width: 50.0%; text-align: center; background-color: #BDB1FB; color: #FFFFFF;\"&gt;&lt;b&gt;Mes&lt;/b&gt;&lt;/td&gt;&lt;td style=\"width: 50.0%; text-align: center; background-color: #BDB1FB; color: #FFFFFF;\"&gt;&lt;b&gt;Temperatura (°C)&lt;/b&gt;&lt;/td&gt;&lt;/tr&gt;&lt;tr&gt;&lt;td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"&lt;p&gt;La temperaturas por encima de 0 °C se representan con números positivos.&lt;/p&gt;",
    "feedback": "&lt;p&gt;La temperaturas por encima de 0 °C se representan con números positivos.&lt;/p&gt;&lt;p&gt;Un número entero es &lt;b&gt;mayor&lt;/b&gt; que otro si está situado a su derecha en la recta numérica.&lt;/p&gt;&lt;div style=\"display:flex; justify-content:center;\"&gt;&lt;img src=\"https://blueberry-assets.oneclick.es/M6_NyO_51a_1.svg\" width=\"700\"&gt;&lt;/img&gt;&lt;/div&gt;",
    "seed": {
        "parameters": [
            {
                "name": "Q1",
                "label": null,
                "list": [
                    "Abril",
                    "Marzo",
                    "Junio"
                ]
            },
            {
                "name": "Q2",
                "label": null,
                "list": [
                    "Enero",
                    "Febrero"
                ]
            },
            {
                "name": "Q3",
                "label": null,
                "list": [
                    "Julio",
                    "Agosto"
                ]
            },
            {
                "name": "Q4",
                "label": null,
                "list": [
                    "Septiembre",
                    "Octubre",
                    "Noviembre"
                ]
            },
            {
                "name": "Q5",
                "label": null,
                "min": -9,
                "max": -5,
                "step": 1
            },
            {
                "name": "Q6",
                "label": null,
                "min": 10,
                "max": 15,
                "step": 1
            },
            {
                "name": "Q7",
                "label": null,
                "min": -5,
                "max": -1,
                "step": 1
            },
            {
                "name": "Q8",
                "label": null,
                "min": 15,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t>
  </si>
  <si>
    <t>M6-NyO-63a</t>
  </si>
  <si>
    <t>Calcula valores absolutos</t>
  </si>
  <si>
    <t>&lt;p&gt;Arrastra el valor absoluto de estos números.&lt;/p&gt;</t>
  </si>
  <si>
    <t>&lt;p&gt;|{{Q1}}| = {{A1}}&lt;/p&gt;&lt;p&gt;|{{Q2}}| = {{A2}}&lt;/p&gt;&lt;p&gt;|{{Q3}}| = {{A3}}&lt;/p&gt;</t>
  </si>
  <si>
    <t>Q1 = list = -10, -9, -8, -7, -6, -5, -4- 3, -2, -1, 1, 2, 3, 4, 5, 6, 7, 8, 9, 10
Q2 = list = -10, -9, -8, -7, -6, -5, -4- 3, -2, -1, 1, 2, 3, 4, 5, 6, 7, 8, 9, 10
Q3 = list = -10, -9, -8, -7, -6, -5, -4- 3, -2, -1, 1, 2, 3, 4, 5, 6, 7, 8, 9, 10</t>
  </si>
  <si>
    <t>A1=math.abs({{Q1}})*
A2=math.abs({{Q2}})*
A3=math.abs({{Q3}})*
A4=-math.abs({{Q1}})
A5=-math.abs({{Q2}})
A6=-math.abs({{Q3}})</t>
  </si>
  <si>
    <t>{
    "id": "M6-NyO-63a-I-1",
    "stimulus": "&lt;p&gt;Arrastra el valor absoluto de estos números.&lt;/p&gt;",
    "template": "&lt;p style=\"text-align:center;\"&gt;|{{Q1}}| = {{response}}&lt;/p&gt;&lt;p style=\"text-align:center;\"&gt;|{{Q2}}| = {{response}}&lt;/p&gt;&lt;p style=\"text-align:center;\"&gt;|{{Q3}}| = {{response}}&lt;/p&gt;",
    "hint": "&lt;p&gt;El valor absoluto de un número es su distancia al 0.&lt;/p&gt;",
    "feedback": "&lt;p&gt;El valor absoluto de un número es su distancia al 0.&lt;/p&gt;",
    "seed": {
        "parameters": [
            {
                "name": "Q1",
                "label": null,
                "list": [
                    -10,
                    -9,
                    -8,
                    -7,
                    -6,
                    -5,
                    -4,
                    -3,
                    -2,
                    -1,
                    1,
                    2,
                    3,
                    4,
                    5,
                    6,
                    7,
                    8,
                    9,
                    10
                ]
            },
            {
                "name": "Q2",
                "label": null,
                "list": [
                    -10,
                    -9,
                    -8,
                    -7,
                    -6,
                    -5,
                    -4,
                    -3,
                    -2,
                    -1,
                    1,
                    2,
                    3,
                    4,
                    5,
                    6,
                    7,
                    8,
                    9,
                    10
                ]
            },
            {
                "name": "Q3",
                "label": null,
                "list": [
                    -10,
                    -9,
                    -8,
                    -7,
                    -6,
                    -5,
                    -4,
                    -3,
                    -2,
                    -1,
                    1,
                    2,
                    3,
                    4,
                    5,
                    6,
                    7,
                    8,
                    9,
                    10
                ]
            }
        ],
        "calculated": [
            {
                "name": "A1",
                "label": "{{function}}",
                "function": "math.abs({{Q1}})"
            },
            {
                "name": "A2",
                "label": "{{function}}",
                "function": "math.abs({{Q2}})"
            },
            {
                "name": "A3",
                "label": "{{function}}",
                "function": "math.abs({{Q3}})"
            },
            {
                "name": "A4",
                "label": "{{function}}",
                "function": "-math.abs({{Q1}})",
                "incorrect": true
            },
            {
                "name": "A5",
                "label": "{{function}}",
                "function": "-math.abs({{Q2}})",
                "incorrect": true
            },
            {
                "name": "A6",
                "label": "{{function}}",
                "function": "-math.abs({{Q3}})",
                "incorrect": true
            }
        ],
        "uniques": true
    },
    "algorithm": {
        "name": "calculateOperation",
        "template": "Cloze with drag &amp; drop"
    }
}</t>
  </si>
  <si>
    <t>&lt;p&gt;|{{Q1}}| = {{response}}&lt;/p&gt;</t>
  </si>
  <si>
    <t>Q1 = min =-10; max =10; step =1</t>
  </si>
  <si>
    <t>A1=math.abs({{Q1}})</t>
  </si>
  <si>
    <t>{
    "id": "M6-NyO-63a-E-1",
    "stimulus": "&lt;p&gt;Calcula este valor absoluto.&lt;/p&gt;",
    "template": "&lt;p style=\"text-align:center;\"&gt;|{{Q1}}| = {{response}}&lt;/p&gt;",
    "hint": "&lt;p&gt;El valor absoluto de un número es su distancia al 0.&lt;/p&gt;",
    "feedback": "&lt;p&gt;El valor absoluto de un número es su distancia al 0.&lt;/p&gt;",
    "seed": {
        "parameters": [
            {
                "name": "Q1",
                "label": null,
                "min": -10,
                "max": 10,
                "step": 1
            }
        ],
        "calculated": [
            {
                "name": "A1",
                "label": "{{function}}",
                "function": "math.abs({{Q1}})"
            }
        ],
        "uniques": true
    },
    "algorithm": {
        "name": "calculateOperation",
        "params": {
            "method": "equivLiteral",
            "keyboard": "NUMERICAL"
        }
    }
}</t>
  </si>
  <si>
    <t>&lt;p&gt;Pedro tiene un saldo en su cuenta de {{Q1}} €. ¿Cuánto dinero tiene que devolver?&lt;/p&gt;</t>
  </si>
  <si>
    <t>&lt;p&gt;Tiene que devolver {{response}} €.&lt;/p&gt;</t>
  </si>
  <si>
    <t>Q1 = min =-200; max =-10; step =1</t>
  </si>
  <si>
    <t>{
    "id": "M6-NyO-63a-A-1",
    "stimulus": "&lt;p&gt;Pedro tiene un saldo en su cuenta de {{Q1}} €. ¿Cuánto dinero tiene que devolver?&lt;/p&gt;",
    "template": "&lt;p&gt;Tiene que devolver {{response}} €.&lt;/p&gt;",
    "hint": "&lt;p&gt;El valor absoluto de un número es su distancia al 0.&lt;/p&gt;",
    "feedback": "&lt;p&gt;El valor absoluto de un número es su distancia al 0.&lt;/p&gt;",
    "seed": {
        "parameters": [
            {
                "name": "Q1",
                "label": null,
                "min": -200,
                "max": -10,
                "step": 1
            }
        ],
        "calculated": [
            {
                "name": "A1",
                "label": "{{function}}",
                "function": "math.abs({{Q1}})"
            }
        ],
        "uniques": true
    },
    "algorithm": {
        "name": "calculateOperation",
        "params": {
            "method": "equivLiteral",
            "keyboard": "NUMERICAL"
        }
    }
}</t>
  </si>
  <si>
    <t>&lt;p&gt;{{Q1}} vive en una ciudad de los Países Bajos que está a {{Q2}} m de altura. ¿A cuántos metros por debajo del nivel del mar está?&lt;/p&gt;</t>
  </si>
  <si>
    <t>&lt;p&gt;A {{A1}} m por debajo del nivel del mar.&lt;/p&gt;</t>
  </si>
  <si>
    <t>Q1=list=Ria,Liselot,Antje,Anki,Drika,Meike,Marjolein,Mirjam
Q2=min=-6.2;max=-1.5; step=0.1</t>
  </si>
  <si>
    <t>A1=math.abs({{Q2}})</t>
  </si>
  <si>
    <t>{
    "id": "M6-NyO-63a-A-2",
    "stimulus": "&lt;p&gt;{{Q1}} vive en una ciudad de los Países Bajos que está a {{Q2}} m de altura. ¿A cuántos metros por debajo del nivel del mar está?&lt;/p&gt;",
    "template": "&lt;p&gt;Está a {{response}} m por debajo del nivel del mar.&lt;/p&gt;",
    "hint": "&lt;p&gt;El valor absoluto de un número es su distancia al 0.&lt;/p&gt;",
    "feedback": "&lt;p&gt;El valor absoluto de un número es su distancia al 0.&lt;/p&gt;",
    "seed": {
        "parameters": [
            {
                "name": "Q1",
                "label": null,
                "list": [
                    "Ria",
                    "Liselot",
                    "Antje",
                    "Anki",
                    "Drika",
                    "Meike",
                    "Marjolein",
                    "Mirjam"
                ]
            },
            {
                "name": "Q2",
                "label": null,
                "min": -6.2,
                "max": -1.5,
                "step": 0.1
            }
        ],
        "calculated": [
            {
                "name": "A1",
                "label": "{{function}}",
                "function": "math.abs({{Q2}})"
            }
        ],
        "uniques": true
    },
    "algorithm": {
        "name": "calculateOperation",
        "params": {
            "method": "equivLiteral",
            "keyboard": "NUMERICAL"
        }
    }
}</t>
  </si>
  <si>
    <t>&lt;p&gt;Un submarino navega a {{Q1}} m de profundidad. ¿Cuántos metros hay entre la superficie del mar y el submarino?&lt;/p&gt;</t>
  </si>
  <si>
    <t>&lt;p&gt;Hay {{A1}} m.&lt;/p&gt;</t>
  </si>
  <si>
    <t>Q1=min=-500;max=-10; step=1</t>
  </si>
  <si>
    <t>{
    "id": "M6-NyO-63a-A-3",
    "stimulus": "&lt;p&gt;Un submarino navega a {{Q1}} m de profundidad. ¿Cuántos metros hay entre la superficie del mar y el submarino?&lt;/p&gt;",
    "template": "&lt;p&gt;Hay {{response}} m.&lt;/p&gt;",
    "hint": "&lt;p&gt;El valor absoluto de un número es su distancia al 0.&lt;/p&gt;",
    "feedback": "&lt;p&gt;El valor absoluto de un número es su distancia al 0.&lt;/p&gt;",
    "seed": {
        "parameters": [
            {
                "name": "Q1",
                "label": null,
                "min": -500,
                "max": -10,
                "step": 1
            }
        ],
        "calculated": [
            {
                "name": "A1",
                "label": "{{function}}",
                "function": "math.abs({{Q1}})"
            }
        ],
        "uniques": true
    },
    "algorithm": {
        "name": "calculateOperation",
        "params": {
            "method": "equivLiteral",
            "keyboard": "NUMERICAL"
        }
    }
}</t>
  </si>
  <si>
    <t>M6-NyO-63b</t>
  </si>
  <si>
    <t>Compara valores absolutos</t>
  </si>
  <si>
    <t>&lt;p&gt;Selecciona la comparación correcta.&lt;/p&gt;</t>
  </si>
  <si>
    <t>Q1 = min= 0; max= 30; step=1
Q2 = min= 0; max= 30; step=1
Q3 = min= 0; max= 30; step=1
Q4 = min= 0; max= 30; step=1
Q5 = min= 0; max= 30; step=1
Q6 = min= 0; max= 30; step=1
Q7 = min= 0; max= 30; step=1
Q8 = min= 0; max= 30; step=1
Q9 = min= 0; max= 30; step=1
Q10 = min= 0; max= 30; step=1
Q11 = min= 0; max= 30; step=1
Q12 = min= 0; max= 30; step=1</t>
  </si>
  <si>
    <t>T1 = math.min({{Q1}},{{Q2}})
T2 = math.max({{Q1}},{{Q2}})
T3 = math.min({{Q3}},{{Q4}})
T4 = math.max({{Q3}},{{Q4}})
T5 = math.min({{Q5}},{{Q6}})
T6 = math.max({{Q5}},{{Q6}})
T7 = math.max({{Q7}},{{Q8}})
T8 = math.min({{Q7}},{{Q8}})
T9 = math.max({{Q9}},{{Q10}})
T10 = math.min({{Q9}},{{Q10}})
T11 = math.max({{Q11}},{{Q12}})
T12 = math.min({{Q11}},{{Q12}})
A1=|{{T1}}| &lt; |−{{T2}}|#*
A2=|−{{T3}}| &lt; |{{T4}}|#*
A3=|−{{T5}}| &lt; |−{{T6}}|#*
A4=|{{T7}}| &lt; |−{{T8}}|#
A5=|−{{T9}}| &lt; |{{T10}}|#
A6=|−{{T11}}| &lt; |−{{T12}}|#</t>
  </si>
  <si>
    <t>&lt;p&gt;El número que está más lejos del 0 tiene mayor valor absoluto.&lt;/p&gt;</t>
  </si>
  <si>
    <t>{
    "id": "M6-NyO-63b-I-1",
    "stimulus": "&lt;p&gt;Selecciona la comparación correcta.&lt;/p&gt;",
    "hint": "&lt;p&gt;El número que está más lejos del 0 tiene mayor valor absoluto.&lt;/p&gt;",
    "feedback": "&lt;p&gt;El número que está más lejos del 0 tiene mayor valor absoluto.&lt;/p&gt;",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t>
  </si>
  <si>
    <t>&lt;p&gt;Arrastra para comparar los valores absolutos.&lt;/p&gt;</t>
  </si>
  <si>
    <t>&lt;p&gt;{{A1}} &lt; {{A2}}&lt;/p&gt;</t>
  </si>
  <si>
    <t>Q1 = min= 0; max= 30; step=1
Q2 = min= 0; max= 30; step=1</t>
  </si>
  <si>
    <t>T1 = math.min({{Q1}}, {{Q2}})
T2 = math.max({{Q1}}, {{Q2}})
A1 = |−{{T1}}|#*
A2 = |−{{T2}}|#*</t>
  </si>
  <si>
    <t>{
    "id": "M6-NyO-63b-E-1",
    "stimulus": "&lt;p&gt;Arrastra para comparar los valores absolutos.&lt;/p&gt;",
    "template": "&lt;p style=\"text-align:center\"&gt;{{response}} &lt; {{response}}&lt;/p&gt;",
    "hint": "&lt;p&gt;El número que está más lejos del 0 tiene mayor valor absoluto.&lt;/p&gt;",
    "feedback": "&lt;p&gt;El número que está más lejos del 0 tiene mayor valor absoluto.&lt;/p&gt;",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t>
  </si>
  <si>
    <t>&lt;p&gt;{{Q8}} tiene en su cuenta un saldo de {{Q1}} € y {{Q9}}, de {{Q2}} €. ¿Quién está más cerca de tener 0 €?&lt;/p&gt;</t>
  </si>
  <si>
    <t>Single Choice
*: countCorrect=1
*: countIncorrect=1</t>
  </si>
  <si>
    <t>Q1 = min= -50; max= 50; step= 1
Q2 = min= -50; max= 50; step= 1
Q8= list= Aída, Blanca, Carolina, Diana
Q9= list= Ernesto, Félix, Gustavo, Hugo</t>
  </si>
  <si>
    <t>A1 = math.abs({{Q1}}) &lt; math.abs({{Q2}}) ? '{{Q8}}' : '{{Q9}}'*
A2 = math.abs({{Q1}}) &gt; math.abs({{Q2}}) ? '{{Q8}}' : '{{Q9}}'</t>
  </si>
  <si>
    <t>{
    "id": "M6-NyO-63b-A-1",
    "stimulus": "&lt;p&gt;{{Q8}} tiene en su cuenta un saldo de {{Q1}} € y {{Q9}}, de {{Q2}} €. ¿Quién está más cerca de tener 0 €?&lt;/p&gt;",
    "hint": "&lt;p&gt;El número que está más lejos del 0 tiene mayor valor absoluto.&lt;/p&gt;",
    "feedback": "&lt;p&gt;El número que está más lejos del 0 tiene mayor valor absoluto.&lt;/p&gt;",
    "seed": {
        "parameters": [
            {
                "name": "Q1",
                "label": null,
                "min": -50,
                "max": 50,
                "step": 1
            },
            {
                "name": "Q2",
                "label": null,
                "min": -50,
                "max": 50,
                "step": 1
            },
            {
                "name": "Q8",
                "label": null,
                "list": [
                    "Aída",
                    "Blanca",
                    "Carolina",
                    "Diana"
                ]
            },
            {
                "name": "Q9",
                "label": null,
                "list": [
                    "Ernesto",
                    "Félix",
                    "Gustavo",
                    "Hugo"
                ]
            }
        ],
        "calculated":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t>
  </si>
  <si>
    <t>&lt;p&gt;{{Q8}} vive en una ciudad en la latitud {{Q1}}° y {{Q9}}, en otra en la latitud {{Q2}}°. ¿Quién de los dos vive más lejos del ecuador, en latitud 0°?&lt;/p&gt;</t>
  </si>
  <si>
    <t>Q1 = min= -60; max= 60; step= 1
Q2 = min= -60; max= 60; step= 1
Q8= list= Javier, Pedro, Luis, Jacinto
Q9= list= Marisa, Petra, Noelia,  Lucía</t>
  </si>
  <si>
    <t>A1 = math.abs({{Q1}}) &gt; math.abs({{Q2}}) ? '{{Q8}}' : '{{Q9}}'*
A2 = math.abs({{Q1}}) &lt; math.abs({{Q2}}) ? '{{Q8}}' : '{{Q9}}'</t>
  </si>
  <si>
    <t>{
    "id": "M6-NyO-63b-A-2",
    "stimulus": "&lt;p&gt;{{Q8}} vive en una ciudad en la latitud {{Q1}}° y {{Q9}}, en otra en la latitud {{Q2}}°. ¿Quién de los dos vive más lejos del ecuador, en latitud 0°?&lt;/p&gt;",
    "hint": "&lt;p&gt;El número que está más lejos del 0 tiene mayor valor absoluto.&lt;/p&gt;",
    "feedback": "&lt;p&gt;El número que está más lejos del 0 tiene mayor valor absoluto.&lt;/p&gt;",
    "seed": {
        "parameters": [
            {
                "name": "Q1",
                "label": null,
                "min": -60,
                "max": 60,
                "step": 1
            },
            {
                "name": "Q2",
                "label": null,
                "min": -60,
                "max": 60,
                "step": 1
            },
            {
                "name": "Q8",
                "label": null,
                "list": [
                    "Javier",
                    "Pedro",
                    "Luis",
                    "Jacinto"
                ]
            },
            {
                "name": "Q9",
                "label": null,
                "list": [
                    "Marisa",
                    "Petra",
                    "Noelia",
                    "Lucía"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t>
  </si>
  <si>
    <t>&lt;p&gt;Se han encontrados dos minas de {{Q3}}, la primera a {{Q1}} m de altura y la segunda a {{Q2}} m. ¿Cuál de las dos está más alejada del nivel del mar?&lt;/p&gt;</t>
  </si>
  <si>
    <t>Q1 = min= -50; max= 50; step= 1
Q2 = min= -50; max= 50; step= 1
Q3 = list= carbón, plomo, oro, plata</t>
  </si>
  <si>
    <t>A1 = math.abs({{Q1}}) &gt; math.abs({{Q2}}) ? 'La primera' : 'La segunda'*
A2 = math.abs({{Q1}}) &lt; math.abs({{Q2}}) ? 'La primera' : 'La segunda'</t>
  </si>
  <si>
    <t>{
    "id": "M6-NyO-63b-A-3",
    "stimulus": "&lt;p&gt;Se han encontrados dos minas de {{Q3}}, la primera a {{Q1}} m de altura y la segunda a {{Q2}} m. ¿Cuál de las dos está más alejada del nivel del mar?&lt;/p&gt;",
    "hint": "&lt;p&gt;El número que está más lejos del 0 tiene mayor valor absoluto.&lt;/p&gt;",
    "feedback": "&lt;p&gt;El número que está más lejos del 0 tiene mayor valor absoluto.&lt;/p&gt;",
    "seed": {
        "parameters": [
            {
                "name": "Q1",
                "label": null,
                "min": -50,
                "max": 50,
                "step": 1
            },
            {
                "name": "Q2",
                "label": null,
                "min": -50,
                "max": 50,
                "step": 1
            },
            {
                "name": "Q3",
                "label": null,
                "list": [
                    "carbón",
                    "plomo",
                    "oro",
                    "plata"
                ]
            }
        ],
        "calculated": [
            {
                "name": "A1",
                "label": "{{function}}",
                "function": "math.abs({{Q1}}) &gt; math.abs({{Q2}}) ? 'La primera' : 'La segunda'"
            },
            {
                "name": "A2",
                "label": "{{function}}",
                "function": "math.abs({{Q1}}) &lt; math.abs({{Q2}}) ? 'La primera' : 'La segunda'",
                "incorrect": true
            }
        ],
        "uniques": true
    },
    "algorithm": {
        "name": "trueFalse",
        "template": "Multiple choice – standard",
        "params": {
            "countCorrect": 1,
            "countIncorrect": 1,
            "showCheckIcon": false,
            "columns": 2
        }
    }
}</t>
  </si>
  <si>
    <t>M6-NyO-52a</t>
  </si>
  <si>
    <t>Suma números enteros con el mismo signo y con signo distinto</t>
  </si>
  <si>
    <t>&lt;p&gt;Determina si las siguientes sumas de números enteros son correctas o no.&lt;/p&gt;</t>
  </si>
  <si>
    <t>Determina si las siguientes sumas y restas de números enteros son correctas o incorrectas.
Correctas:
(−1) + (+2) = 1
(+4) − (+5) = −1
(−3) + (−9) = −12
Incorrectas
(−5) + (+1) = −6
(+3) − (+2) = −1
(−9) + (−4) = −5
Mostrar dos de cada.</t>
  </si>
  <si>
    <t>True or False
*: countCorrect= 2
*: countIncorrect= 1
*:options= Correcto, Incorrecto</t>
  </si>
  <si>
    <t>Q1-Q12= Min = 1; Max = 8; Step = 1</t>
  </si>
  <si>
    <t>T1= {{Q2}}+{{Q1}}
A1 = (−{{Q1}}) + (+{{Q2}}) = {{function}}#{{Q2}} + {{Q1}} | (−{{Q1}}) + (+{{Q2}}) = {{A1}}*
A3 = (−{{Q5}}) + (−{{Q6}}) = {{function}}#-{{Q5}} + {{Q6}} | (−{{Q5}}) + (−{{Q6}}) = {{A3}}*
A4 = (−{{Q2}}) + (+{{Q1}}) = {{function}}#-{{Q2}} - {{Q1}} | (−{{Q2}}) + (+{{Q1}}) = {{T1}}
T3= {{Q7}}+{{Q8}}
T4= {{Q6}}+{{Q5}}
A2 = (+{{Q9}}) + (+{{Q10}}) = {{function}}#{{Q9}} + {{Q10}}* 
A5 = (+{{Q7}}) + (−{{Q8}}) = {{function}}#{{Q7}}-{{Q8}} | (+{{Q7}}) − (+{{Q8}}) = {{T3}}
A6 = (−{{Q12}}) + (−{{Q11}}) = {{function}}#{{Q11}}-{{Q12}} | (−{{Q12}}) + (−{{Q11}}) = {{T4}}</t>
  </si>
  <si>
    <t>&lt;p&gt;Utiliza una recta numérica como la siguiente para sumar estos números enteros.&lt;/p&gt;
$$IMG=M6-NyO-51a-1</t>
  </si>
  <si>
    <t>{"id":"M6-NyO-52a-I-1","stimulus":"&lt;p&gt;Determina si las siguientes sumas de números enteros son correctas o no.&lt;/p&gt;","hint":"&lt;p&gt;Utiliza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name":"Q3","label":null,"min":1,"max":8,"step":1},{"name":"Q4","label":null,"min":1,"max":8,"step":1},{"name":"Q5","label":null,"min":1,"max":8,"step":1},{"name":"Q6","label":null,"min":1,"max":8,"step":1},{"name":"Q7","label":null,"min":1,"max":8,"step":1},{"name":"Q8","label":null,"min":1,"max":8,"step":1},{"name":"Q9","label":null,"min":1,"max":8,"step":1},{"name":"Q10","label":null,"min":1,"max":8,"step":1},{"name":"Q11","label":null,"min":1,"max":8,"step":1},{"name":"Q12","label":null,"min":1,"max":8,"step":1}],"calculated":[{"name":"T1","label":"{{function}}","function":"{{Q1}}-{{Q2}}","temp":true},{"name":"T3","label":"{{function}}","function":"{{Q7}}-{{Q8}}","temp":true},{"name":"T4","label":"{{function}}","function":"-{{Q12}}-{{Q11}}","temp":true},{"name":"A1","label":"(−{{Q1}}) + (+{{Q2}}) = {{function}}","function":"{{Q2}} - {{Q1}} "},{"name":"A2","label":"(+{{Q9}}) + (+{{Q10}}) = {{function}}","function":"{{Q9}} + {{Q10}}"},{"name":"A3","label":"(−{{Q5}}) + (−{{Q6}}) = {{function}}","function":"-{{Q5}} - {{Q6}} "},{"name":"A4","label":"(−{{Q2}}) + (+{{Q1}}) = {{function}}","function":"-{{Q2}} - {{Q1}} ","feedback":" (−{{Q2}}) + (+{{Q1}}) = {{T1}}","incorrect":true},{"name":"A5","label":"(+{{Q7}}) + (−{{Q8}}) = {{function}}","function":"-{{Q7}}+{{Q8}}","feedback":"(+{{Q7}}) + (-{{Q8}}) = {{T3}}","incorrect":true},{"name":"A6","label":"(−{{Q12}}) + (−{{Q11}}) = {{function}}","function":"{{Q11}}-{{Q12}} ","feedback":"(−{{Q12}}) + (−{{Q11}}) = {{T4}}","incorrect":true}],"uniques":true},"algorithm":{"name":"trueFalse","template":"Choice matrix – inline","params":{"countCorrect":2,"countIncorrect":1,"showCheckIcon":false,"options":["Correcto","Incorrecto"]}}}</t>
  </si>
  <si>
    <t>&lt;p&gt;Resuelve esta suma de números enteros.&lt;/p&gt;</t>
  </si>
  <si>
    <t>&lt;p&gt;(−{{Q1}}) + (+{{Q2}}) = {{A1}}&lt;/p&gt;</t>
  </si>
  <si>
    <t>Resuelve las siguientes sumas y restas de números enteros.
(−2) + (+5) = ...
(+4) − (+8) = ...
(−7) + (−10) = ...</t>
  </si>
  <si>
    <t>Q1-Q2= Min = 1; Max = 8; Step = 1</t>
  </si>
  <si>
    <t>A1 = {{Q2}}-{{Q1}}</t>
  </si>
  <si>
    <t>{"id":"M6-NyO-52a-E-1","stimulus":"&lt;p&gt;Resuelve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math.abs({{Q2}}-{{Q1}})","temp":true},{"name":"A1","label":"{{function}}","function":"if ({{Q2}}-{{Q1}}&lt;0) {-{{T1}}} else {\"+{{T1}}\"}"}],"uniques":true},"algorithm":{"name":"calculateOperation","params":{"method":"equivSymbolic","keyboard":"INTERMEDIATE"}}}</t>
  </si>
  <si>
    <t>&lt;p&gt;(+{{Q1}}) + (+{{Q2}}) = {{A1}}&lt;/p&gt;</t>
  </si>
  <si>
    <t>{"id":"M6-NyO-52a-E-2","stimulus":"&lt;p&gt;Resuelve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t>
  </si>
  <si>
    <t>&lt;p&gt;(−{{Q1}}) + (−{{Q2}}) = {{A1}}&lt;/p&gt;</t>
  </si>
  <si>
    <t>{"id":"M6-NyO-52a-E-3","stimulus":"&lt;p&gt;Resuelve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t>
  </si>
  <si>
    <t>&lt;p&gt;Un tesoro ha aparecido bajo el agua a una profundidad de −{{Q1}} m. Se ha atado a un helicóptero y se ha elevado {{Q2}} m. ¿A qué altura se encuentra el tesoro?</t>
  </si>
  <si>
    <t>&lt;p&gt;Está a {{A1}} m de altura.&lt;/p&gt;</t>
  </si>
  <si>
    <t>El oro de Atahualpa ha aparecido bajo el agua a una profundidad de −10 m. Se ha atado a un helicóptero y se ha elevado 6 m. ¿Cuántos metros quedan para que llegue a la superficie? Y si a continuación el helicóptero bajase 3 m, ¿cuánto nos quedaría para subirlo? Utiliza una recta numérica como ayuda.
Si asciende 6 m, nos quedan ... m para subirlo.
Si después el helicóptero bajase 3 m, nos quedarían ... m para subirlo.</t>
  </si>
  <si>
    <t>Q1= Min= 5; Max= 8; Step= 1
Q2= Min= 4; Max= 7; Step= 1</t>
  </si>
  <si>
    <t>A1 = {{Q1}}-{{Q2}}</t>
  </si>
  <si>
    <t>&lt;p&gt;Utiliza una recta numérica como la siguiente para conocer la altura del tesoro.&lt;/p&gt;&lt;p&gt;IMAGEN M6-NyO-51a-1&lt;/p&gt;</t>
  </si>
  <si>
    <t>{"id":"M6-NyO-52a-A-1","stimulus":"&lt;p&gt;Un tesoro ha aparecido bajo el agua a una profundidad de −{{Q1}} m. Se ha atado a un helicóptero y se ha elevado {{Q2}} m. ¿A qué altura se encuentra el tesoro?&lt;/p&gt;","template":"&lt;p&gt;Está a {{response}} m de altura.&lt;/p&gt;","hint":"&lt;p&gt;Utiliza una recta numérica como la siguiente para conocer la altura del tesoro.&lt;/p&gt;&lt;div style=\"display:flex; justify-content:center;\"&gt;&lt;img src=\"https://blueberry-assets.oneclick.es/M6_NyO_51a_1.svg\" width=\"600\"&gt;&lt;/img&gt;&lt;/div&gt;","feedback":"&lt;p&gt;Utiliza una recta numérica como la siguiente para conocer la altura del tesoro.&lt;/p&gt;&lt;div style=\"display:flex; justify-content:center;\"&gt;&lt;img src=\"https://blueberry-assets.oneclick.es/M6_NyO_51a_1.svg\" width=\"600\"&gt;&lt;/img&gt;&lt;/div&gt;","seed":{"parameters":[{"name":"Q1","label":null,"min":5,"max":8,"step":1},{"name":"Q2","label":null,"min":4,"max":7,"step":1}],"calculated":[{"name":"T1","label":"{{function}}","function":"{{Q2}}-{{Q1}}","temp":true},{"name":"A1","label":"{{function}}","function":"if({{T1}}&lt;0){{{T1}}}else{'+{{T1}}'}"}],"uniques":true},"algorithm":{"name":"calculateOperation","params":{"method":"equivSymbolic","keyboard":"INTERMEDIATE"}}}</t>
  </si>
  <si>
    <t>&lt;p&gt;Bruno está montado en una montaña rusa. En un primer momento, ha subido hasta los {{Q1}} m de altura y ahora ha vuelto a ascender {{Q2}} m. ¿A qué altura se encuentra Bruno?&lt;/p&gt;</t>
  </si>
  <si>
    <t>&lt;p&gt;Bruno está a {{A1}} metros de altura.&lt;/p&gt;</t>
  </si>
  <si>
    <t>Bruno está montado en la nueva montaña rusa del parque de atracciones. En un primer momento, esta sube hasta los 10 metros de altura para luego descender 12 metros y llegar a un túnel bajo tierra. Después tiene una subida ascendente de 11 metros con una caída idéntica hasta llegar al punto de inicio. Utiliza la recta numérica para indicar qué alturas ha alcanzado Bruno.
Bruno está a ... metros de altura cuando ha descendido hasta el túnel.
Bruno está a ... metros de altura cuando sube al punto alto de la cuesta ascendente.</t>
  </si>
  <si>
    <t>Q1= Min= 20; Max= 30; Step= 1
Q2= Min= 10; Max= 20; Step= 1</t>
  </si>
  <si>
    <t>&lt;p&gt;Utiliza una recta numérica como la siguiente para conocer la altura a la que ha subido.&lt;/p&gt;&lt;p&gt;IMAGEN M6-NyO-51a-1&lt;/p&gt;</t>
  </si>
  <si>
    <t>{"id":"M6-NyO-52a-A-2","stimulus":"&lt;p&gt;Bruno está montado en una montaña rusa. En un primer momento, ha subido hasta los {{Q1}} m de altura y ahora ha vuelto a ascender {{Q2}} m. ¿A qué altura se encuentra Bruno?&lt;/p&gt;","template":"&lt;p&gt;Bruno está a {{response}} metros de altura.&lt;/p&gt;","hint":"&lt;p&gt;Utiliza una recta numérica como la siguiente para conocer la altura a la que ha subido.&lt;/p&gt;&lt;div style=\"display:flex; justify-content:center;\"&gt;&lt;img src=\"https://blueberry-assets.oneclick.es/M6_NyO_51a_1.svg\" width=\"600\"&gt;&lt;/img&gt;&lt;/div&gt;","feedback":"&lt;p&gt;Utiliza una recta numérica como la siguiente para conocer la altura a la que ha subido.&lt;/p&gt;&lt;div style=\"display:flex; justify-content:center;\"&gt;&lt;img src=\"https://blueberry-assets.oneclick.es/M6_NyO_51a_1.svg\" width=\"600\"&gt;&lt;/img&gt;&lt;/div&gt;","seed":{"parameters":[{"name":"Q1","label":null,"min":20,"max":30,"step":1},{"name":"Q2","label":null,"min":10,"max":20,"step":1}],"calculated":[{"name":"T1","label":"{{function}}","function":"{{Q1}}+{{Q2}}","temp":true},{"name":"A1","label":"{{function}}","function":"'+{{T1}}'"}],"uniques":true},"algorithm":{"name":"calculateOperation","params":{"method":"equivSymbolic","keyboard":"INTERMEDIATE"}}}</t>
  </si>
  <si>
    <t>&lt;p&gt;En un videojuego, el personaje está en la planta {{Q1}} de un edificio en ruinas y tiene que subir {{Q2}} plantas para enfrentarse con el villano. ¿Hasta qué planta tiene que subir?&lt;/p&gt;</t>
  </si>
  <si>
    <t>&lt;p&gt;El villano está en la planta {{A1}}.&lt;/p&gt;</t>
  </si>
  <si>
    <t>En un nivel de Super Mario, Luigi tiene que subir 3 plantas, luego bajar 7, después subir 2 y a continuación bajar 5 plantas más para llegar a Bowser, el malo final. ¿En qué planta está Bowser?
Bowser está en la planta -7.</t>
  </si>
  <si>
    <t>Q1= Min= -3; Max= 2; Step= 1
Q2= Min= 2; Max= 6; Step= 1</t>
  </si>
  <si>
    <t>&lt;p&gt;Utiliza una recta numérica como la siguiente para conocer en qué planta se encuentra el villano.&lt;/p&gt;&lt;p&gt;IMAGEN M6-NyO-51a-1&lt;/p&gt;</t>
  </si>
  <si>
    <t>{"id":"M6-NyO-52a-A-3","stimulus":"&lt;p&gt;En un videojuego, el personaje está en la planta {{Q1}} de un edificio en ruinas y tiene que subir {{Q2}} plantas para enfrentarse con el villano. ¿Hasta qué planta tiene que subir?&lt;/p&gt;","template":"&lt;p&gt;El villano está en la planta {{response}}.&lt;/p&gt;","hint":"&lt;p&gt;Utiliza una recta numérica como la siguiente para conocer en qué planta se encuentra el villano.&lt;/p&gt;&lt;div style=\"display:flex; justify-content:center;\"&gt;&lt;img src=\"https://blueberry-assets.oneclick.es/M6_NyO_51a_1.svg\" width=\"600\"&gt;&lt;/img&gt;&lt;/div&gt;","feedback":"&lt;p&gt;Utiliza una recta numérica como la siguiente para conocer en qué planta se encuentra el villano.&lt;/p&gt;&lt;div style=\"display:flex; justify-content:center;\"&gt;&lt;img src=\"https://blueberry-assets.oneclick.es/M6_NyO_51a_1.svg\" width=\"600\"&gt;&lt;/img&gt;&lt;/div&gt;","seed":{"parameters":[{"name":"Q1","label":null,"min":-3,"max":2,"step":1},{"name":"Q2","label":null,"min":2,"max":6,"step":1}],"calculated":[{"name":"T1","label":"{{function}}","function":"{{Q1}}+{{Q2}}","temp":true},{"name":"A1","label":"{{function}}","function":"if({{T1}}&lt;0){{{T1}}}else{'+{{T1}}'}"}],"uniques":true},"algorithm":{"name":"calculateOperation","params":{"method":"equivSymbolic","keyboard":"INTERMEDIATE"}}}</t>
  </si>
  <si>
    <t>M6-NyO-54a</t>
  </si>
  <si>
    <t>Calcular una expresión numérica con potencias</t>
  </si>
  <si>
    <t>&lt;p&gt;Elige el resultado correcto de este cálculo.&lt;/p&gt;</t>
  </si>
  <si>
    <t>&lt;p&gt;({{Q1}}+{{Q2}})&lt;sup&gt;{{Q4}}&lt;/sup&gt;+{{Q3}}&lt;sup&gt;{{Q5}}&lt;/sup&gt; = {{response}}&lt;/p&gt;</t>
  </si>
  <si>
    <t>Q1 = min= 2; max= 5; step= 1
Q2 = min= 2; max= 5; step= 1
Q3 = min= 2; max= 5; step= 1
Q4 = list= 2, 3
Q5 = list= 2, 3
Q6 = list= -4, -3, -2, -1, 1, 2, 3, 4
Q7 = list= -4, -3, -2, -1, 1, 2, 3, 4</t>
  </si>
  <si>
    <t>T1 = {{Q1}}+{{Q2}}
T2 = math.power({{Q1}}+{{Q2}}, {{Q4}})
T3 = math.power({{Q3}}, {{Q5}})
group1=
A1 = math.power({{Q1}}+{{Q2}}, {{Q4}}) + math.power({{Q3}}, {{Q5}})*
A2 = math.power({{Q1}}+{{Q2}}, {{Q4}}) + math.power({{Q3}}, {{Q5}}) + {{Q6}}
A3 = math.power({{Q1}}+{{Q2}}, {{Q4}}) + math.power({{Q3}}, {{Q5}}) + {{Q7}}</t>
  </si>
  <si>
    <t>&lt;p&gt;Calcula primero el paréntesis y las potencias.&lt;/p&gt;</t>
  </si>
  <si>
    <t>&lt;p&gt;Primero, hay que calcular el paréntesis:&lt;/p&gt;&lt;p style=\"text-align:center\"&gt;({{Q1}}+{{Q2}})&lt;sup&gt;{{Q4}}&lt;/sup&gt;+{{Q3}}&lt;sup&gt;{{Q5}}&lt;/sup&gt; = {{T1}}&lt;sup&gt;{{Q4}}&lt;/sup&gt;+{{Q3}}&lt;sup&gt;{{Q5}}&lt;/sup&gt;&lt;/p&gt;&lt;p&gt;Después, las potencias:&lt;/p&gt;&lt;p style=\"text-align:center\"&gt;{{T1}}&lt;sup&gt;{{Q4}}&lt;/sup&gt;+{{Q3}}&lt;sup&gt;{{Q5}}&lt;/sup&gt; = {{T2}} + {{T3}}&lt;/p&gt;&lt;p&gt;Por último, se suma:&lt;/p&gt;&lt;p style=\"text-align:center\"&gt;{{T2}} + {{T3}} = {{A1}}&lt;/p&gt;</t>
  </si>
  <si>
    <t>{
    "id": "M6-NyO-54a-I-1",
    "stimulus": "&lt;p&gt;Elige el resultado correcto de este cálculo.&lt;/p&gt;",
    "template": "&lt;p style=\"text-align:center;\"&gt;({{Q1}} + {{Q2}})&lt;sup&gt;{{Q4}}&lt;/sup&gt; + {{Q3}}&lt;sup&gt;{{Q5}}&lt;/sup&gt; = {{response}}&lt;/p&gt;",
    "hint": "&lt;p&gt;Calcula primero el paréntesis y las potencias.&lt;/p&gt;",
    "feedback": "&lt;p&gt;Primero, hay que calcular el paréntesis:&lt;/p&gt;&lt;p style=\"text-align:center;\"&gt;({{Q1}} + {{Q2}})&lt;sup&gt;{{Q4}}&lt;/sup&gt; + {{Q3}}&lt;sup&gt;{{Q5}}&lt;/sup&gt; = {{T1}}&lt;sup&gt;{{Q4}}&lt;/sup&gt; + {{Q3}}&lt;sup&gt;{{Q5}}&lt;/sup&gt;&lt;/p&gt;&lt;p&gt;Después, las potencias:&lt;/p&gt;&lt;p style=\"text-align:center;\"&gt;{{T1}}&lt;sup&gt;{{Q4}}&lt;/sup&gt; + {{Q3}}&lt;sup&gt;{{Q5}}&lt;/sup&gt; = {{T2}} + {{T3}}&lt;/p&gt;&lt;p&gt;Por último, se suma:&lt;/p&gt;&lt;p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t>
  </si>
  <si>
    <t>&lt;p&gt;{{Q1}}&lt;sup&gt;{{Q2}}&lt;/sup&gt; + {{Q3}}&lt;sup&gt;{{Q4}}&lt;/sup&gt; = {{response}}&lt;/p&gt;</t>
  </si>
  <si>
    <t>Q1 = min= 2; max= 5; step= 1
Q2 = list= 2, 3
Q3 = min= 2; max= 5; step= 1
Q4 = list= 2, 3
Q5 = list= -4, -3, -2, -1, 1, 2, 3, 4
Q6 = list= -4, -3, -2, -1, 1, 2, 3, 4</t>
  </si>
  <si>
    <t>T1 = math.pow({{Q1}},{{Q2}})
T2 = math.pow({{Q3}},{{Q4}})
group1=
A1 = math.pow({{Q1}},{{Q2}}) + math.pow({{Q3}},{{Q4}})*
A2 = math.pow({{Q1}},{{Q2}}) + math.pow({{Q3}},{{Q4}}) + {{Q5}}
A3 = math.pow({{Q1}},{{Q2}}) + math.pow({{Q3}},{{Q4}}) + {{Q6}}</t>
  </si>
  <si>
    <t>&lt;p&gt;Calcula primero las potencias.&lt;/p&gt;</t>
  </si>
  <si>
    <t>&lt;p&gt;Primero, hay que calcular las potencias:&lt;/p&gt;&lt;p style=\"text-align:center\"&gt;{{Q1}}&lt;sup&gt;{{Q2}}&lt;/sup&gt; + {{Q3}}&lt;sup&gt;{{Q4}}&lt;/sup&gt; = {{T1}} + {{T2}}&lt;/p&gt;&lt;p&gt;Por último, se suma:&lt;/p&gt;&lt;p style=\"text-align:center\"&gt;{{T1}} + {{T2}} = {{A1}}&lt;/p&gt;</t>
  </si>
  <si>
    <t>{
    "id": "M6-NyO-54a-I-2",
    "stimulus": "&lt;p&gt;Elige el resultado correcto de este cálculo.&lt;/p&gt;",
    "template": "&lt;p style=\"text-align:center;\"&gt;{{Q1}}&lt;sup&gt;{{Q2}}&lt;/sup&gt; + {{Q3}}&lt;sup&gt;{{Q4}}&lt;/sup&gt; = {{response}}&lt;/p&gt;",
    "hint": "&lt;p&gt;Calcula primero las potencias.&lt;/p&gt;",
    "feedback": "&lt;p&gt;Primero, hay que calcular las potencias:&lt;/p&gt;&lt;p style=\"text-align:center;\"&gt;{{Q1}}&lt;sup&gt;{{Q2}}&lt;/sup&gt; + {{Q3}}&lt;sup&gt;{{Q4}}&lt;/sup&gt; = {{T1}} + {{T2}}&lt;/p&gt;&lt;p&gt;Por último, se suma:&lt;/p&gt;&lt;p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t>
  </si>
  <si>
    <t>&lt;p&gt;{{Q1}}&lt;sup&gt;3&lt;/sup&gt; − {{Q2}}&lt;sup&gt;2&lt;/sup&gt; = {{response}}&lt;/p&gt;</t>
  </si>
  <si>
    <t>Q1 = min= 3; max= 5; step= 1
Q2 = min= 2; max= 5; step= 1
Q3 = list= -2, -1, 1, 2
Q4 = list= -2, -1, 1, 2</t>
  </si>
  <si>
    <t>T1 = math.pow({{{{Q1}},3)
T2 = math.pow({{{{Q2}},2)
group1=
A1 = math.pow({{{{Q1}},3) - math.pow({{{{Q2}},2)*
A2 = math.pow({{{{Q1}},3) - math.pow({{{{Q2}},2) + {{Q3}}
A3 = math.pow({{{{Q1}},3) - math.pow({{{{Q2}},2) + {{Q4}}</t>
  </si>
  <si>
    <t>&lt;p&gt;Primero, hay que calcular las potencias:&lt;/p&gt;&lt;p style=\"text-align:center\"&gt;{{Q1}}&lt;sup&gt;3&lt;/sup&gt; − {{Q2}}&lt;sup&gt;2&lt;/sup&gt; = {{T1}} − {{T2}}&lt;/p&gt;&lt;p&gt;Por último, se suma:&lt;/p&gt;&lt;p style=\"text-align:center\"&gt;{{T1}} − {{T2}} = {{A1}}&lt;/p&gt;</t>
  </si>
  <si>
    <t>{
    "id": "M6-NyO-54a-I-3",
    "stimulus": "&lt;p&gt;Elige el resultado correcto de este cálculo.&lt;/p&gt;",
    "template": "&lt;p style=\"text-align:center;\"&gt;{{Q1}}&lt;sup&gt;3&lt;/sup&gt; − {{Q2}}&lt;sup&gt;2&lt;/sup&gt; = {{response}}&lt;/p&gt;",
    "hint": "&lt;p&gt;Calcula primero las potencias.&lt;/p&gt;",
    "feedback": "&lt;p&gt;Primero, hay que calcular las potencias:&lt;/p&gt;&lt;p style=\"text-align:center;\"&gt;{{Q1}}&lt;sup&gt;3&lt;/sup&gt; − {{Q2}}&lt;sup&gt;2&lt;/sup&gt; = {{T1}} − {{T2}}&lt;/p&gt;&lt;p&gt;Por último, se resta:&lt;/p&gt;&lt;p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t>
  </si>
  <si>
    <t>&lt;p&gt;Resuelve este cálculo.&lt;/p&gt;</t>
  </si>
  <si>
    <t>&lt;p&gt;({{T1}} − {{Q2}})&lt;sup&gt;{{Q3}}&lt;/sup&gt; + ({{T2}} − {{Q5}})&lt;sup&gt;{{Q6}}&lt;/sup&gt; = {{response}}&lt;/p&gt;</t>
  </si>
  <si>
    <t>Cloze math
*: uniques=false</t>
  </si>
  <si>
    <t>Q1 = min= 2; max= 5; step= 1
Q2 = min= 2; max= 5; step= 1
Q3 = list= 2, 3
Q4 = min= 2; max= 5; step= 1
Q5 = min= 2; max= 5; step= 1
Q6 = list= 2, 3</t>
  </si>
  <si>
    <t>T1 = {{Q1}}+{{Q2}}
T2 = {{Q4}}+{{Q5}}
T3 = math.pow({{Q1}},{{Q3}})
T4 = math.pow({{Q4}},{{Q6}})
A1 = math.pow({{Q1}},{{Q3}}) + math.pow({{Q4}},{{Q6}})</t>
  </si>
  <si>
    <t>Calcula primero el paréntesis y las potencias.</t>
  </si>
  <si>
    <t>&lt;p&gt;Primero,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t>
  </si>
  <si>
    <t>{
    "id": "M6-NyO-54a-E-1",
    "stimulus": "&lt;p&gt;Resuelve este cálculo.&lt;/p&gt;",
    "template": "&lt;p style=\"text-align:center;\"&gt;({{T1}} − {{Q2}})&lt;sup&gt;{{Q3}}&lt;/sup&gt; + ({{T2}} − {{Q5}})&lt;sup&gt;{{Q6}}&lt;/sup&gt; = {{response}}&lt;/p&gt;",
    "hint": "&lt;p&gt;Calcula primero el paréntesis y las potencias.&lt;/p&gt;",
    "feedback": "&lt;p&gt;Primero,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t>
  </si>
  <si>
    <t>&lt;p&gt;&lt;span class=\"fr-math-v2 fr-draggable \" contenteditable=\"false\" data-original-math=\"\\(\\left(\\frac{{{T1}}}{{{Q2}}}\\right)^{{Q3}}\\)\" draggable=\"true\"&gt;\\(\\left(\\frac{{{T1}}}{{{Q2}}}\\right)^{{Q3}}\\)&lt;/span&gt; + {{Q4}}&lt;sup&gt;{{Q5}}&lt;/sup&gt; = {{A1}}&lt;/p&gt;</t>
  </si>
  <si>
    <t>Q1 = min= 2; max= 5; step= 1
Q2 = min= 2; max= 5; step= 1
Q3 = list= 2, 3
Q4 = min= 2; max= 5; step= 1
Q5 = list= 2, 3</t>
  </si>
  <si>
    <t>T1 = {{Q1}}*{{Q2}}
T2 = math.pow({{Q1}}, {{Q3}})
T3 = math.pow({{Q4}}, {{Q5}})
A1 = math.pow({{Q1}}, {{Q3}}) + math.pow({{Q4}}, {{Q5}})</t>
  </si>
  <si>
    <t>&lt;p&gt;Primero,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t>
  </si>
  <si>
    <t>{
    "id": "M6-NyO-54a-E-2",
    "stimulus": "&lt;p&gt;Resuelve este cálculo.&lt;/p&gt;",
    "template": "&lt;p style=\"text-align:center;\"&gt;&lt;span class=\"fr-math-v2 fr-draggable \" contenteditable=\"false\" data-original-math=\"\\(\\left(\\frac{{{T1}}}{{{Q2}}}\\right)^{{Q3}}\\)\" draggable=\"true\"&gt;\\(\\left(\\frac{{{T1}}}{{{Q2}}}\\right)^{{Q3}}\\)&lt;/span&gt; + {{Q4}}&lt;sup&gt;{{Q5}}&lt;/sup&gt; = {{response}}&lt;/p&gt;",
    "hint": "&lt;p&gt;Calcula primero el paréntesis y las potencias.&lt;/p&gt;",
    "feedback": "&lt;p&gt;Primero,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t>
  </si>
  <si>
    <t>&lt;p&gt;({{T1}} + {{Q2}} − {{Q3}})&lt;sup&gt;{{Q4}}&lt;/sup&gt;  = {{A1}}&lt;/p&gt;</t>
  </si>
  <si>
    <t>Q1 = min= 2; max= 5; step= 1
Q2 = min= 2; max= 5; step= 1
Q2 = min= 2; max= 5; step= 1
Q4= list= 2, 3</t>
  </si>
  <si>
    <t>T1 = {{Q1}}+{{Q3}}-{{Q2}}
A1=math.pow({{Q1}},{{Q2}})</t>
  </si>
  <si>
    <t>Calcula primero el paréntesis.</t>
  </si>
  <si>
    <t>&lt;p&gt;Primero, hay que calcular el paréntesis:&lt;/p&gt;&lt;p style=\"text-align:center\"&gt;({{T1}} + {{Q2}} − {{Q3}})&lt;sup&gt;{{Q4}}&lt;/sup&gt;  = {{Q1}}&lt;sup&gt;{{Q4}}&lt;/sup&gt;&lt;/p&gt;&lt;p&gt;Por último, la potencia:&lt;/p&gt;&lt;p style=\"text-align:center\"&gt;{{Q1}}&lt;sup&gt;{{Q4}}&lt;/sup&gt; = {{A1}}&lt;/p&gt;</t>
  </si>
  <si>
    <t>{
    "id": "M6-NyO-54a-E-3",
    "stimulus": "&lt;p&gt;Resuelve este cálculo.&lt;/p&gt;",
    "template": "&lt;p style=\"text-align:center;\"&gt;({{T1}} + {{Q2}} − {{Q3}})&lt;sup&gt;{{Q4}}&lt;/sup&gt;  = {{response}}&lt;/p&gt;",
    "hint": "&lt;p&gt;Calcula primero el paréntesis.&lt;/p&gt;",
    "feedback": "&lt;p&gt;Primero, hay que calcular el paréntesis:&lt;/p&gt;&lt;p style=\"text-align:center;\"&gt;({{T1}} + {{Q2}} − {{Q3}})&lt;sup&gt;{{Q4}}&lt;/sup&gt;  = {{Q1}}&lt;sup&gt;{{Q4}}&lt;/sup&gt;&lt;/p&gt;&lt;p&gt;Por último, la potencia:&lt;/p&gt;&lt;p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t>
  </si>
  <si>
    <t>M6-NyO-55a</t>
  </si>
  <si>
    <t>Escribe expresiones algebraicas</t>
  </si>
  <si>
    <t>&lt;p&gt;Selecciona la expresión algebraica para la siguiente frase: “{{Q1}} más {{Q2}} veces &lt;i&gt;{{Q3}}&lt;/i&gt;”.&lt;/p&gt;</t>
  </si>
  <si>
    <t>Single Choice
*: showCheckIcon=false
*: columns=3</t>
  </si>
  <si>
    <t>Q1 = min = 1; max = 10; step = 1
Q2 = min = 2; max = 10; step = 1
Q3 = list = x, y, a, b, c, m, n, p, k
Q4 = list = x, y, a, b, c, m, n, p, k</t>
  </si>
  <si>
    <t>A1={{Q1}} + {{Q2}}&lt;i&gt;{{Q3}}&lt;/i&gt;#*
A2={{Q2}} + {{Q1}}&lt;i&gt;{{Q3}}&lt;/i&gt;#
A3={{Q1}}&lt;i&gt;{{Q3}}&lt;/i&gt; + {{Q2}} &lt;i&gt;{{Q3}}&lt;/i&gt;#
A4={{Q1}} − {{Q2}}&lt;i&gt;{{Q3}}&lt;/i&gt;#
A5=({{Q1}} + {{Q2}})&lt;i&gt;{{Q3}}&lt;/i&gt;#
A6={{Q1}} + {{Q2}}&lt;i&gt;{{Q4}}&lt;/i&gt;#</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</si>
  <si>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</si>
  <si>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"M6-NyO-55a-I-1",
    "stimulus": "&lt;p&gt;Selecciona la expresión algebraica para la siguiente frase: “{{Q1}} más {{Q2}} veces &lt;i&gt;{{Q3}}&lt;/i&gt;”.&lt;/p&gt;",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t>
  </si>
  <si>
    <t>&lt;p&gt;Selecciona la expresión algebraica para la siguiente frase: “{{Q1}} veces &lt;i&gt;{{Q3}},&lt;/i&gt; menos &lt;i&gt;{{Q4}}&lt;/i&gt; dividido entre {{Q2}}”.&lt;/p&gt;</t>
  </si>
  <si>
    <t>Q1 = min = 2; max = 10; step = 1
Q2 = min = 2; max = 10; step = 1
Q3 = list = x, y, a, b, c, m, n, p, k
Q4 = list = x, y, a, b, c, m, n, p, k</t>
  </si>
  <si>
    <t>A1={{Q1}}&lt;i&gt;{{Q3}}&lt;/i&gt; − &lt;span class="fr-math-v2 fr-draggable" contenteditable="false" data-original-math="\(\frac{{{Q4}}}{{{Q2}}}\)" draggable="true"&gt;\(\frac{{{Q4}}}{{{Q2}}}\)&lt;/span&gt;#*
A2={{Q1}}&lt;i&gt;{{Q3}}&lt;/i&gt; − &lt;span class="fr-math-v2 fr-draggable" contenteditable="false" data-original-math="\(\frac{{{Q4}}}{{{Q2}}}\)" draggable="true"&gt;\(\frac{{{Q2}}}{{{Q4}}}\)&lt;/span&gt;#
A3={{Q2}}&lt;i&gt;{{Q3}}&lt;/i&gt; − &lt;span class="fr-math-v2 fr-draggable" contenteditable="false" data-original-math="\(\frac{{{Q4}}}{{{Q1}}}\)" draggable="true"&gt;\(\frac{{{Q4}}}{{{Q1}}}\)&lt;/span&gt;#
A4={{Q1}}&lt;i&gt;{{Q4}}&lt;/i&gt; − &lt;span class="fr-math-v2 fr-draggable" contenteditable="false" data-original-math="\(\frac{{{Q3}}}{{{Q2}}}\)" draggable="true"&gt;\(\frac{{{Q3}}}{{{Q2}}}\)&lt;/span&gt;#
A5={{Q1}}&lt;i&gt;{{Q3}}&lt;/i&gt; + &lt;span class="fr-math-v2 fr-draggable" contenteditable="false" data-original-math="\(\frac{{{Q4}}}{{{Q2}}}\)" draggable="true"&gt;\(\frac{{{Q4}}}{{{Q2}}}\)&lt;/span&gt;#
A6=&lt;span class="fr-math-v2 fr-draggable" contenteditable="false" data-original-math="\(\frac{{{Q4}}}{{{Q2}}}\)" draggable="true"&gt;\(\frac{{{Q4}}}{{{Q2}}}\)&lt;/span&gt; − {{Q1}}&lt;i&gt;{{Q3}}&lt;/i&gt;#</t>
  </si>
  <si>
    <t>{
    "id": "M6-NyO-55a-I-2",
    "stimulus": "&lt;p&gt;Selecciona la expresión algebraica para la siguiente frase: “{{Q1}} veces &lt;i&gt;{{Q3}},&lt;/i&gt; menos &lt;i&gt;{{Q4}}&lt;/i&gt; dividido entre {{Q2}}”.&lt;/p&gt;",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t>
  </si>
  <si>
    <t>&lt;p&gt;Selecciona la expresión algebraica para la siguiente frase: “El cuadrado de un número más su mitad”.&lt;/p&gt;</t>
  </si>
  <si>
    <t>Q3 = list = x, y, a, b, c, m, n, p, k
Q4 = list = x, y, a, b, c, m, n, p, k</t>
  </si>
  <si>
    <t>A1=&lt;i&gt;{{Q3}}&lt;/i&gt;&lt;sup&gt;2&lt;/sup&gt; + &lt;span class="fr-math-v2 fr-draggable" contenteditable="false" data-original-math="\(\frac{{{Q3}}}{2}\)" draggable="true"&gt;\(\frac{{{Q3}}}{2}\)&lt;/span&gt;#*
A2=&lt;i&gt;{{Q3}}&lt;/i&gt;&lt;sup&gt;2&lt;/sup&gt; + &lt;span class="fr-math-v2 fr-draggable" contenteditable="false" data-original-math="\(\frac{{{Q4}}}{2}\)" draggable="true"&gt;\(\frac{{{Q4}}}{2}\)&lt;/span&gt;#
A3=2&lt;i&gt;{{Q3}}&lt;/i&gt; + &lt;span class="fr-math-v2 fr-draggable" contenteditable="false" data-original-math="\(\frac{{{Q3}}}{2}\)" draggable="true"&gt;\(\frac{{{Q3}}}{2}\)&lt;/span&gt;#
A4=&lt;i&gt;{{Q3}}&lt;/i&gt;&lt;sup&gt;2&lt;/sup&gt; + 2&lt;i&gt;{{Q3}}&lt;/i&gt;#
A5=&lt;span class="fr-math-v2 fr-draggable" contenteditable="false" data-original-math="\(\frac{{{Q3}}^2+{{Q3}}}{2}\)" draggable="true"&gt;\(\frac{{{Q3}}^2+{{Q3}}}{2}\)&lt;/span&gt;#
A6=&lt;span class="fr-math-v2 fr-draggable" contenteditable="false" data-original-math="\(\frac{{{Q3}}^2}{2}\)" draggable="true"&gt;\(\frac{{{Q3}}^2}{2}\)&lt;/span&gt;#</t>
  </si>
  <si>
    <t>{
    "id": "M6-NyO-55a-I-3",
    "stimulus": "&lt;p&gt;Selecciona la expresión algebraica para la siguiente frase: “El cuadrado de un número más su mitad”.&lt;/p&gt;",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"&lt;i&gt;{{Q3}}&lt;/i&gt;&lt;sup&gt;2&lt;/sup&gt; + &lt;span class=\"fr-math-v2 fr-draggable\" contenteditable=\"false\" data-original-math=\"\\(\\frac{{{Q3}}}{2}\\)\" draggable=\"true\"&gt;\\(\\frac{{{Q3}}}{2}\\)&lt;/span&gt;"
            },
            {
                "name": "A2",
                "label": "&lt;i&gt;{{Q3}}&lt;/i&gt;&lt;sup&gt;2&lt;/sup&gt; + &lt;span class=\"fr-math-v2 fr-draggable\" contenteditable=\"false\" data-original-math=\"\\(\\frac{{{Q4}}}{2}\\)\" draggable=\"true\"&gt;\\(\\frac{{{Q4}}}{2}\\)&lt;/span&gt;",
                "incorrect": true
            },
            {
                "name": "A3",
                "label": "2&lt;i&gt;{{Q3}}&lt;/i&gt; + &lt;span class=\"fr-math-v2 fr-draggable\" contenteditable=\"false\" data-original-math=\"\\(\\frac{{{Q3}}}{2}\\)\" draggable=\"true\"&gt;\\(\\frac{{{Q3}}}{2}\\)&lt;/span&gt;",
                "incorrect": true
            },
            {
                "name": "A4",
                "label": "&lt;i&gt;{{Q3}}&lt;/i&gt;&lt;sup&gt;2&lt;/sup&gt; + 2&lt;i&gt;{{Q3}}&lt;/i&gt;",
                "incorrect": true
            },
            {
                "name": "A5",
                "label": "&lt;span class=\"fr-math-v2 fr-draggable\" contenteditable=\"false\" data-original-math=\"\\(\\frac{{{Q3}}^2+{{Q3}}}{2}\\)\" draggable=\"true\"&gt;\\(\\frac{{{Q3}}^2+{{Q3}}}{2}\\)&lt;/span&gt;",
                "incorrect": true
            },
            {
                "name": "A6",
                "label": "&lt;span class=\"fr-math-v2 fr-draggable\" contenteditable=\"false\" data-original-math=\"\\(\\frac{{{Q3}}^2}{2}\\)\" draggable=\"true\"&gt;\\(\\frac{{{Q3}}^2}{2}\\)&lt;/span&gt;",
                "incorrect": true
            }
        ],
        "uniques": true
    },
    "algorithm": {
        "name": "trueFalse",
        "template": "Multiple choice – standard",
        "params": {
            "countCorrect": 1,
            "countIncorrect": 2,
            "showCheckIcon": false,
            "columns": 3
        }
    }
}</t>
  </si>
  <si>
    <t>&lt;p&gt;Escribe esta expresión: “{{Q1}} veces &lt;i&gt;{{Q3}}&lt;/i&gt; más la mitad de &lt;i&gt;{{Q4}}&lt;/i&gt;”.&lt;/p&gt;</t>
  </si>
  <si>
    <t>{{response}}</t>
  </si>
  <si>
    <t>Q1 = "min": 2, "max": 10, "step": 1
Q3 = "list": ["x", "y", "a", "b", "c", "m", "n", "p", "k"]
Q4 = "list": ["x", "y", "a", "b", "c", "m", "n", "p", "k"]</t>
  </si>
  <si>
    <t>A1 = {{Q1}}{{Q3}}+\\frac{{{Q4}}}{2}</t>
  </si>
  <si>
    <t>&lt;p&gt;Observa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t>
  </si>
  <si>
    <t>{
    "id": "M6-NyO-55a-E-1",
    "stimulus": "&lt;p&gt;Escribe esta expresión: “{{Q1}} veces &lt;i&gt;{{Q3}}&lt;/i&gt; más la mitad de &lt;i&gt;{{Q4}}&lt;/i&gt;”.&lt;/p&gt;",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"Q3",
                "label": null,
                "list": [
                    "x",
                    "y",
                    "a",
                    "b",
                    "c",
                    "m",
                    "n",
                    "p",
                    "k"
                ]
            },
            {
                "name": "Q4",
                "label": null,
                "list": [
                    "x",
                    "y",
                    "a",
                    "b",
                    "c",
                    "m",
                    "n",
                    "p",
                    "k"
                ]
            }
        ],
        "calculated": [
            {
                "name": "A1",
                "label": "2{{Q3}}+\\frac{{{Q4}}}{2}",
                "function": "{{Q1}}{{Q3}}+\\frac{{{Q4}}}{2}"
            }
        ],
        "uniques": true
    },
    "algorithm": {
        "name": "calculateOperation",
        "params": {
            "method": "equivLiteral"
        }
    }
}</t>
  </si>
  <si>
    <t>Escribe esta expresión: “&lt;i&gt;{{Q3}}&lt;/i&gt; menos &lt;i&gt;{{Q4}}&lt;/i&gt; dividido entre {{Q1}} y más el doble de &lt;i&gt;{{Q3}}&lt;/i&gt;”.</t>
  </si>
  <si>
    <t>A1 = {{Q3}}-\\frac{{{Q4}}}{{{Q1}}}+2{{Q3}}</t>
  </si>
  <si>
    <t>{
    "id": "M6-NyO-55a-E-2",
    "stimulus": "&lt;p&gt;Escribe esta expresión: “&lt;i&gt;{{Q3}},&lt;/i&gt; menos &lt;i&gt;{{Q4}}&lt;/i&gt; dividido entre {{Q1}}, más el doble de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t>
  </si>
  <si>
    <t>Escribe esta expresión: “El cuadrado de &lt;i&gt;{{Q3}},&lt;/i&gt; más el cociente de &lt;i&gt;{{Q4}}&lt;/i&gt; entre &lt;i&gt;{{Q3}}&lt;/i&gt;”.</t>
  </si>
  <si>
    <t>Q3 = "list": ["x", "y", "a", "b", "c", "m", "n", "p", "k"]
Q4 = "list": ["x", "y", "a", "b", "c", "m", "n", "p", "k"]</t>
  </si>
  <si>
    <t>A1 = {{Q3}}^2+\\frac{{{Q4}}}{{{Q3}}}</t>
  </si>
  <si>
    <t>{
    "id": "M6-NyO-55a-E-3",
    "stimulus": "&lt;p&gt;Escribe esta expresión: “El cuadrado de &lt;i&gt;{{Q3}},&lt;/i&gt; más el cociente de &lt;i&gt;{{Q4}}&lt;/i&gt; entre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t>
  </si>
  <si>
    <t>M6-NyO-55b</t>
  </si>
  <si>
    <t>Identifica el "términos", "factores" y "coeficientes" en expresiones algebraicas</t>
  </si>
  <si>
    <t>&lt;p&gt;Observa la expresión y selecciona las respuestas correctas.&lt;/p&gt;&lt;p style="text-align: center"&gt;{{Q1}}{{Q2}}{{Q3}}&lt;/p&gt;</t>
  </si>
  <si>
    <t>Q1 = min= 2;max= 9; step= 1
Q2 = list= &lt;i&gt;x&lt;/i&gt;, &lt;i&gt;y&lt;/i&gt;, &lt;i&gt;z&lt;/i&gt;, &lt;i&gt;t&lt;/i&gt;
Q3 = list= &lt;i&gt;x&lt;/i&gt;, &lt;i&gt;y&lt;/i&gt;, &lt;i&gt;z&lt;/i&gt;, &lt;i&gt;t&lt;/i&gt;</t>
  </si>
  <si>
    <t>A1=&lt;p&gt;{{Q1}} es un coeficiente.&lt;/p&gt;#*
A2=&lt;p&gt;{{Q1}} es un factor.&lt;/p&gt;#*
A3=&lt;p&gt;{{Q2}} es un factor.&lt;/p&gt;#*
A4=&lt;p&gt;{{Q3}} es un factor.&lt;/p&gt;#*
A5=&lt;p&gt;La expresión tiene 1 término.&lt;/p&gt;#*
A6=&lt;p&gt;La expresión tiene 3 factores.&lt;/p&gt;#*
A7=&lt;p&gt;La expresión tiene 2 factores.&lt;/p&gt;#|&lt;p&gt;La expresión tiene 3 factores: {{Q1}}, {{Q2}} y {{Q3}}.&lt;/p&gt;
A8=&lt;p&gt;La expresión tiene 3 términos.&lt;/p&gt;#|&lt;p&gt;La expresión tiene un solo término.&lt;/p&gt;
A9=&lt;p&gt;{{Q2}} es un coeficiente.&lt;/p&gt;#|&lt;p&gt;Solo {{Q1}} es un coeficiente.&lt;/p&gt;
A10=&lt;p&gt;{{Q3}} es un coeficiente.&lt;/p&gt;#|&lt;p&gt;Solo {{Q1}} es un coeficiente.&lt;/p&gt;
A11=&lt;p&gt;{{Q1}} es un término.&lt;/p&gt;#|&lt;p&gt;La expresión completa es un término.&lt;/p&gt;
A12=&lt;p&gt;{{Q2}} es un término.&lt;/p&gt;#|&lt;p&gt;La expresión completa es un término.&lt;/p&gt;
A13=&lt;p&gt;{{Q3}} es un término.&lt;/p&gt;#|&lt;p&gt;La expresión completa es un término.&lt;/p&gt;</t>
  </si>
  <si>
    <t>&lt;p&gt;Los &lt;b&gt;términos&lt;/b&gt; son números, variables o números multiplicando a variables.&lt;/p&gt;&lt;p&gt;Un &lt;b&gt;factor&lt;/b&gt; es una parte de un producto.&lt;/p&gt;&lt;p&gt;Un &lt;b&gt;coeficiente&lt;/b&gt; es un número que multiplica a una variable.&lt;/p&gt;</t>
  </si>
  <si>
    <t>{
    "id": "M6-NyO-55b-I-1",
    "stimulus": "&lt;p&gt;Observa la expresión y selecciona las respuestas correctas.&lt;/p&gt;&lt;p style=\"text-align: center\"&gt;{{Q1}}{{Q2}}{{Q3}}&lt;/p&gt;",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"list": [
                    "&lt;i&gt;x&lt;/i&gt;",
                    "&lt;i&gt;y&lt;/i&gt;",
                    "&lt;i&gt;z&lt;/i&gt;",
                    "&lt;i&gt;t&lt;/i&gt;"
                ]
            },
            {
                "name": "Q3",
                "label": null,
                "list": [
                    "&lt;i&gt;x&lt;/i&gt;",
                    "&lt;i&gt;y&lt;/i&gt;",
                    "&lt;i&gt;z&lt;/i&gt;",
                    "&lt;i&gt;t&lt;/i&gt;"
                ]
            }
        ],
        "calculated": [
            {
                "name": "A1",
                "label": "&lt;p&gt;{{Q1}} es un coeficiente.&lt;/p&gt;"
            },
            {
                "name": "A2",
                "label": "&lt;p&gt;{{Q1}} es un factor.&lt;/p&gt;"
            },
            {
                "name": "A3",
                "label": "&lt;p&gt;{{Q2}} es un factor.&lt;/p&gt;"
            },
            {
                "name": "A4",
                "label": "&lt;p&gt;{{Q3}} es un factor.&lt;/p&gt;"
            },
            {
                "name": "A5",
                "label": "&lt;p&gt;La expresión tiene 1 término.&lt;/p&gt;"
            },
            {
                "name": "A6",
                "label": "&lt;p&gt;La expresión tiene 3 factores.&lt;/p&gt;"
            },
            {
                "name": "A7",
                "label": "&lt;p&gt;La expresión tiene 2 factores.&lt;/p&gt;",
                "function": "",
                "incorrect": true,
                "feedback": "&lt;p&gt;La expresión tiene 3 factores: {{Q1}}, {{Q2}} y {{Q3}}.&lt;/p&gt;"
            },
            {
                "name": "A8",
                "label": "&lt;p&gt;La expresión tiene 3 términos.&lt;/p&gt;",
                "function": "",
                "incorrect": true,
                "feedback": "&lt;p&gt;La expresión tiene un solo término.&lt;/p&gt;"
            },
            {
                "name": "A9",
                "label": "&lt;p&gt;{{Q2}} es un coeficiente.&lt;/p&gt;",
                "function": "",
                "incorrect": true,
                "feedback": "&lt;p&gt;Solo {{Q1}} es un coeficiente.&lt;/p&gt;"
            },
            {
                "name": "A10",
                "label": "&lt;p&gt;{{Q3}} es un coeficiente.&lt;/p&gt;",
                "function": "",
                "incorrect": true,
                "feedback": "&lt;p&gt;Solo {{Q1}} es un coeficiente.&lt;/p&gt;"
            },
            {
                "name": "A11",
                "label": "&lt;p&gt;{{Q1}} es un término.&lt;/p&gt;",
                "function": "",
                "incorrect": true,
                "feedback": "&lt;p&gt;La expresión completa es un término.&lt;/p&gt;"
            },
            {
                "name": "A12",
                "label": "&lt;p&gt;{{Q2}} es un término.&lt;/p&gt;",
                "function": "",
                "incorrect": true,
                "feedback": "&lt;p&gt;La expresión completa es un término.&lt;/p&gt;"
            },
            {
                "name": "A13",
                "label": "&lt;p&gt;{{Q3}} es un término.&lt;/p&gt;",
                "function": "",
                "incorrect": true,
                "feedback": "&lt;p&gt;La expresión completa es un término.&lt;/p&gt;"
            }
        ],
        "uniques": true
    },
    "algorithm": {
        "name": "trueFalse",
        "template": "Multiple choice – multiple response",
        "params": {
            "countCorrect": 2,
            "countIncorrect": 1
                }
            }
        }</t>
  </si>
  <si>
    <t>&lt;p&gt;Observa la expresión y selecciona las respuestas correctas.&lt;/p&gt;&lt;p style="text-align: center"&gt;{{Q1}}{{Q3}}{{Q4}} + {{Q2}}{{Q3}}&lt;/p&gt;</t>
  </si>
  <si>
    <t>Q1 = min= 2; max= 9; step= 1
Q2 = min= 2; max= 9; step= 1
Q3 = list= &lt;i&gt;x&lt;/i&gt;, &lt;i&gt;y&lt;/i&gt;, &lt;i&gt;z&lt;/i&gt;, &lt;i&gt;t&lt;/i&gt;
Q4 = list= &lt;i&gt;x&lt;/i&gt;, &lt;i&gt;y&lt;/i&gt;, &lt;i&gt;z&lt;/i&gt;, &lt;i&gt;t&lt;/i&gt;</t>
  </si>
  <si>
    <t>A1=&lt;p&gt;{{Q1}} es un coeficiente.&lt;/p&gt;#*
A2=&lt;p&gt;{{Q2}} es un coeficiente.&lt;/p&gt;#*
A3=&lt;p&gt;La expresión tiene 2 términos.&lt;/p&gt;#*
A4=&lt;p&gt;El primer término tiene 3 factores.&lt;/p&gt;#*
A5=&lt;p&gt;El segundo término tiene 2 factores.&lt;/p&gt;#*
A6=&lt;p&gt;{{Q3}} es un coeficiente.&lt;/p&gt;#|&lt;p&gt;Los coeficientes son {{Q1}} y {{Q2}}.&lt;/p&gt;
A7=&lt;p&gt;{{Q4}} es un coeficiente.&lt;/p&gt;#|&lt;p&gt;Los coeficientes son {{Q1}} y {{Q2}}.&lt;/p&gt;
A8=&lt;p&gt;La expresión tiene 3 términos.&lt;/p&gt;#|&lt;p&gt;Tiene 2:  {{Q1}}{{Q3}}{{Q4}} y {{Q2}}{{Q3}}.&lt;/p&gt;
A9=&lt;p&gt;La expresión tiene 5 términos.&lt;/p&gt;#|&lt;p&gt;Tiene 2:  {{Q1}}{{Q3}}{{Q4}} y {{Q2}}{{Q3}}.&lt;/p&gt;
A10=&lt;p&gt;El primer término tiene 2 factores.&lt;/p&gt;#|&lt;p&gt;Tiene 3: {{Q1}}, {{Q3}}, y {{Q4}}.&lt;/p&gt;
A11=&lt;p&gt;El segundo término tiene 1 factor.&lt;/p&gt;#|&lt;p&gt;Tiene 2: {{Q2}} y {{Q3}}.&lt;/p&gt;</t>
  </si>
  <si>
    <t>{
    "id": "M6-NyO-55b-I-2",
    "stimulus": "&lt;p&gt;Observa la expresión y selecciona las respuestas correctas.&lt;/p&gt;&lt;p style=\"text-align: center\"&gt;{{Q1}}{{Q3}}{{Q4}} + {{Q2}}{{Q3}}&lt;/p&gt;",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es un coeficiente.&lt;/p&gt;"
            },
            {
                "name": "A2",
                "label": "&lt;p&gt;{{Q2}} es un coeficiente.&lt;/p&gt;"
            },
            {
                "name": "A3",
                "label": "&lt;p&gt;La expresión tiene 2 términos.&lt;/p&gt;"
            },
            {
                "name": "A4",
                "label": "&lt;p&gt;El primer término tiene 3 factores.&lt;/p&gt;"
            },
            {
                "name": "A5",
                "label": "&lt;p&gt;El segundo término tiene 2 factores.&lt;/p&gt;"
            },
            {
                "name": "A6",
                "label": "&lt;p&gt;{{Q3}} es un coeficiente.&lt;/p&gt;",
                "function": "",
                "incorrect": true,
                "feedback": "&lt;p&gt;Los coeficientes son {{Q1}} y {{Q2}}.&lt;/p&gt;"
            },
            {
                "name": "A7",
                "label": "&lt;p&gt;{{Q4}} es un coeficiente.&lt;/p&gt;",
                "function": "",
                "incorrect": true,
                "feedback": "&lt;p&gt;Los coeficientes son {{Q1}} y {{Q2}}.&lt;/p&gt;"
            },
            {
                "name": "A8",
                "label": "&lt;p&gt;La expresión tiene 3 términos.&lt;/p&gt;",
                "function": "",
                "incorrect": true,
                "feedback": "&lt;p&gt;Tiene 2:  {{Q1}}{{Q3}}{{Q4}} y {{Q2}}{{Q3}}.&lt;/p&gt;"
            },
            {
                "name": "A9",
                "label": "&lt;p&gt;La expresión tiene 5 términos.&lt;/p&gt;",
                "function": "",
                "incorrect": true,
                "feedback": "&lt;p&gt;Tiene 2:  {{Q1}}{{Q3}}{{Q4}} y {{Q2}}{{Q3}}.&lt;/p&gt;"
            },
            {
                "name": "A10",
                "label": "&lt;p&gt;El primer término tiene 2 factores.&lt;/p&gt;",
                "function": "",
                "incorrect": true,
                "feedback": "&lt;p&gt;Tiene 3: {{Q1}}, {{Q3}}, y {{Q4}}.&lt;/p&gt;"
            },
            {
                "name": "A11",
                "label": "&lt;p&gt;El segundo término tiene 1 factor.&lt;/p&gt;",
                "function": "",
                "incorrect": true,
                "feedback": "&lt;p&gt;Tiene 2: {{Q2}} y {{Q3}}.&lt;/p&gt;"
            }
        ],
        "uniques": true
    },
    "algorithm": {
        "name": "trueFalse",
        "template": "Multiple choice – multiple response",
        "params": {
            "countCorrect": 2,
            "countIncorrect": 1
        }
    }
}</t>
  </si>
  <si>
    <t>&lt;p&gt;Observa la expresión y selecciona las respuestas correctas.&lt;/p&gt;&lt;p style="text-align: center"&gt;
{{Q1}}{{Q2}}&lt;sup&gt;{{Q3}}&lt;/sup&gt;{{Q4}} + {{Q5}}{{Q2}}&lt;/p&gt;</t>
  </si>
  <si>
    <t>Q1 = min= -9; max= -1; step= 1
Q2 = list= &lt;i&gt;x&lt;/i&gt;, &lt;i&gt;y&lt;/i&gt;, &lt;i&gt;z&lt;/i&gt;, &lt;i&gt;t&lt;/i&gt;
Q3 = list= 2, 3, 4
Q4 = list= &lt;i&gt;x&lt;/i&gt;, &lt;i&gt;y&lt;/i&gt;, &lt;i&gt;z&lt;/i&gt;, &lt;i&gt;t&lt;/i&gt;
Q5 = min= 2; max= 9; step= 1</t>
  </si>
  <si>
    <t>A1=&lt;p&gt;{{Q1}} es un coeficiente.&lt;/p&gt;#*
A2=&lt;p&gt;{{Q5}} es un coeficiente.&lt;/p&gt;#*
A3=&lt;p&gt;La expresión tiene 2 términos.&lt;/p&gt;#*
A4=&lt;p&gt;El primer término tiene 3 factores.&lt;/p&gt;#*
A5=&lt;p&gt;El segundo término tiene 2 factores.&lt;/p&gt;#*
A6=&lt;p&gt;{{Q2}} es un coeficiente.&lt;/p&gt;#|&lt;p&gt;Los coeficientes son {{Q1}} y {{Q5}}.&lt;/p&gt;
A7=&lt;p&gt;{{Q3}} es un coeficiente.&lt;/p&gt;#|&lt;p&gt;Los coeficientes son {{Q1}} y {{Q5}}.&lt;/p&gt;
A8=&lt;p&gt;La expresión tiene 4 términos.&lt;/p&gt;#|&lt;p&gt;Tiene 2:  {{Q1}}{{Q2}}&lt;sup&gt;{{Q3}}&lt;/sup&gt;{{Q4}} y {{Q5}}{{Q2}}.&lt;/p&gt;
A9=&lt;p&gt;La expresión tiene 6 términos.&lt;/p&gt;#|&lt;p&gt;Tiene 2:  {{Q1}}{{Q2}}&lt;sup&gt;{{Q3}}&lt;/sup&gt;{{Q4}} y {{Q5}}{{Q2}}.&lt;/p&gt;
A10=&lt;p&gt;El primer término tiene 2 factores.&lt;/p&gt;#|&lt;p&gt;Tiene 3: {{Q1}}, {{Q2}}&lt;sup&gt;{{Q3}}&lt;/sup&gt; y {{Q4}}.&lt;/p&gt;
A11=&lt;p&gt;El segundo término tiene 1 factor.&lt;/p&gt;#|&lt;p&gt;Tiene 2: {{Q5}} y {{Q2}}.&lt;/p&gt;</t>
  </si>
  <si>
    <t>{
    "id": "M6-NyO-55b-I-3",
    "stimulus": "&lt;p&gt;Observa la expresión y selecciona las respuestas correctas.&lt;/p&gt;&lt;p style=\"text-align: center\"&gt;\n{{Q1}}{{Q2}}&lt;sup&gt;{{Q3}}&lt;/sup&gt;{{Q4}} + {{Q5}}{{Q2}}&lt;/p&gt;",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es un coeficiente.&lt;/p&gt;"
            },
            {
                "name": "A2",
                "label": "&lt;p&gt;{{Q5}} es un coeficiente.&lt;/p&gt;"
            },
            {
                "name": "A3",
                "label": "&lt;p&gt;La expresión tiene 2 términos.&lt;/p&gt;"
            },
            {
                "name": "A4",
                "label": "&lt;p&gt;El primer término tiene 3 factores.&lt;/p&gt;"
            },
            {
                "name": "A5",
                "label": "&lt;p&gt;El segundo término tiene 2 factores.&lt;/p&gt;"
            },
            {
                "name": "A6",
                "label": "&lt;p&gt;{{Q2}} es un coeficiente.&lt;/p&gt;",
                "function": "",
                "incorrect": true,
                "feedback": "&lt;p&gt;Los coeficientes son {{Q1}} y {{Q5}}.&lt;/p&gt;"
            },
            {
                "name": "A7",
                "label": "&lt;p&gt;{{Q3}} es un coeficiente.&lt;/p&gt;",
                "function": "",
                "incorrect": true,
                "feedback": "&lt;p&gt;Los coeficientes son {{Q1}} y {{Q5}}.&lt;/p&gt;"
            },
            {
                "name": "A8",
                "label": "&lt;p&gt;La expresión tiene 4 términos.&lt;/p&gt;",
                "function": "",
                "incorrect": true,
                "feedback": "&lt;p&gt;Tiene 2:  {{Q1}}{{Q2}}&lt;sup&gt;{{Q3}}&lt;/sup&gt;{{Q4}} y {{Q5}}{{Q2}}.&lt;/p&gt;"
            },
            {
                "name": "A9",
                "label": "&lt;p&gt;La expresión tiene 6 términos.&lt;/p&gt;",
                "function": "",
                "incorrect": true,
                "feedback": "&lt;p&gt;Tiene 2:  {{Q1}}{{Q2}}&lt;sup&gt;{{Q3}}&lt;/sup&gt;{{Q4}} y {{Q5}}{{Q2}}.&lt;/p&gt;"
            },
            {
                "name": "A10",
                "label": "&lt;p&gt;El primer término tiene 2 factores.&lt;/p&gt;",
                "function": "",
                "incorrect": true,
                "feedback": "&lt;p&gt;Tiene 3: {{Q1}}, {{Q2}}&lt;sup&gt;{{Q3}}&lt;/sup&gt; y {{Q4}}.&lt;/p&gt;"
            },
            {
                "name": "A11",
                "label": "&lt;p&gt;El segundo término tiene 1 factor.&lt;/p&gt;",
                "function": "",
                "incorrect": true,
                "feedback": "&lt;p&gt;Tiene 2: {{Q5}} y {{Q2}}.&lt;/p&gt;"
            }
        ],
        "uniques": true
    },
    "algorithm": {
        "name": "trueFalse",
        "template": "Multiple choice – multiple response",
        "params": {
            "countCorrect": 2,
            "countIncorrect": 1
        }
    }
}</t>
  </si>
  <si>
    <t>M6-NyO-55c</t>
  </si>
  <si>
    <t>Calcula el valor de una expresión algebraica dando un valor concreto a las variables</t>
  </si>
  <si>
    <t>&lt;p&gt;Arrastra el valor de la siguiente expresión cuando &lt;i&gt;{{Q3}}&lt;/i&gt; = {{Q2}}.&lt;/p&gt;</t>
  </si>
  <si>
    <t>&lt;p style=\"text-align: center\"&gt;{{Q1}}&lt;i&gt;{{Q3}}&lt;/i&gt; {{T2}} {{T3}} = {{response}}&lt;/p&gt;</t>
  </si>
  <si>
    <t>Q1 = "min": 2, "max": 9, "step": 1
Q2 = "min": -9, "max": 9, "step": 1
Q3 = list: ["x", "a", "b", "c", "m", "n", "p", "k"]
Q5 = "min": -9, "max": 9, "step": 1
Q6 = "min": -9, "max": 9, "step": 1
Q7 = "min": -9, "max": 9, "step": 1</t>
  </si>
  <si>
    <t>T1 = {{Q5}}-{{Q1}}*{{Q2}}
T2 = if ({{T1}} &lt; 0) {'−'} else {'+'}
T3 = math.abs({{T1}})
T4 = if ({{Q2}} &lt; 0) {'('+{{Q2}}+')'} else {{{Q2}}}
T5 = {{Q1}}*{{Q2}}
A1 = {{Q5}}
A2 = {{Q6}}
A3 = {{Q7}}</t>
  </si>
  <si>
    <t>&lt;p&gt;Sustituye en la expresión el valor de &lt;i&gt;{{Q3}}&lt;/i&gt;:&lt;/p&gt;&lt;p style=\"text-align: center\"&gt;{{Q1}}&lt;i&gt;{{Q3}}&lt;/i&gt; {{T2}} {{T3}} =&lt;/p&gt;&lt;p style=\"text-align: center\"&gt;= {{Q1}} × {{T4}} {{T2}} {{T3}} = ...&lt;/p&gt;</t>
  </si>
  <si>
    <t>&lt;p&gt;Para calcular el valor de la expresión, hay que sustituir el valor de &lt;i&gt;{{Q3}}&lt;/i&gt;:&lt;/p&gt;&lt;p style=\"text-align: center\"&gt;{{Q1}}&lt;i&gt;{{Q3}}&lt;/i&gt; {{T2}} {{T3}} =&lt;/p&gt;&lt;p style=\"text-align: center\"&gt;= {{Q1}} × {{T4}} {{T2}} {{T3}} =&lt;/p&gt;&lt;p style=\"text-align: center\"&gt;= {{T5}} {{T2}} {{T3}} = {{A1}}&lt;/p&gt;</t>
  </si>
  <si>
    <t>{
    "id": "M6-NyO-55c-I-1",
    "stimulus": "&lt;p&gt;Arrastra el valor de la siguiente expresión cuando &lt;i&gt;{{Q3}}&lt;/i&gt; = {{Q2}}.&lt;/p&gt;",
    "template": "&lt;p style=\"text-align: center\"&gt;{{Q1}}&lt;i&gt;{{Q3}}&lt;/i&gt; {{T2}} {{T3}} = {{response}}&lt;/p&gt;",
    "hint": "&lt;p&gt;Sustituye en la expresión el valor de &lt;i&gt;{{Q3}}&lt;/i&gt;:&lt;/p&gt;&lt;p style=\"text-align: center\"&gt;{{Q1}}&lt;i&gt;{{Q3}}&lt;/i&gt; {{T2}} {{T3}} =&lt;/p&gt;&lt;p style=\"text-align: center\"&gt;= {{Q1}} × {{T4}} {{T2}} {{T3}} = ...&lt;/p&gt;",
    "feedback": "&lt;p&gt;Para calcular la expresión hay que sustituir el valor de &lt;i&gt;{{Q3}}&lt;/i&gt;:&lt;/p&gt;&lt;p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t>
  </si>
  <si>
    <t>&lt;p&gt;Arrastra el valor de la siguiente expresión cuando &lt;i&gt;{{Q3}}&lt;/i&gt; = {{Q5}}.&lt;/p&gt;</t>
  </si>
  <si>
    <t>&lt;p style=\"text-align: center\"&gt;{{Q1}}&lt;i&gt;{{Q3}}&lt;/i&gt;&lt;sup&gt;2&lt;/sup&gt; − {{Q2}}&lt;i&gt;{{Q3}}&lt;/i&gt; = {{response}}&lt;/p&gt;</t>
  </si>
  <si>
    <t>Q1 = "min": 2, "max": 9, "step": 1
Q2 = "min": 2, "max": 9, "step": 1
Q3 = list: ["x", "a", "b", "c", "m", "n", "p", "k"]
Q5 = "min": -5, "max": 5, "step": 1
Q6 = "min": -5, "max": 5, "step": 1
Q7 = "min": -5, "max": 5, "step": 1</t>
  </si>
  <si>
    <t>T1 = if ({{Q5}} &lt; 0) {'('+{{Q5}}+')'} else {{{Q5}}}
T2 = {{Q1}}*{{Q5}}*{{Q5}}
T3 = if ({{Q2}}*{{Q5}} &lt; 0) {'('+{{Q2}}*{{Q5}}+')'} else {{{Q2}}*{{Q5}}}
A1 = {{Q1}}*{{Q5}}*{{Q5}}-{{Q2}}*{{Q5}}
A2 = {{Q1}}*{{Q5}}*{{Q5}}-{{Q2}}*{{Q6}}
A3 = {{Q1}}*{{Q5}}*{{Q5}}-{{Q2}}*{{Q7}}</t>
  </si>
  <si>
    <t>&lt;p&gt;Sustituye en la expresión el valor de &lt;i&gt;{{Q3}}&lt;/i&gt;:&lt;/p&gt;&lt;p style=\"text-align: center\"&gt;{{Q1}}&lt;i&gt;{{Q3}}&lt;/i&gt;&lt;sup&gt;2&lt;/sup&gt; − {{Q2}}&lt;i&gt;{{Q3}}&lt;/i&gt; =&lt;/p&gt;&lt;p style=\"text-align: center\"&gt;= {{Q1}} × ({{Q5}})&lt;sup&gt;2&lt;/sup&gt; − {{Q2}} × {{T1}} = ...&lt;/p&gt;</t>
  </si>
  <si>
    <t>&lt;p&gt;Para calcular el valor de la expresión, hay que sustituir el valor de &lt;i&gt;{{Q3}}&lt;/i&gt;:&lt;/p&gt;&lt;p style=\"text-align: center\"&gt;{{Q1}}&lt;i&gt;{{Q3}}&lt;/i&gt;&lt;sup&gt;2&lt;/sup&gt; − {{Q2}}&lt;i&gt;{{Q3}}&lt;/i&gt; =&lt;/p&gt;&lt;p style=\"text-align: center\"&gt;= {{Q1}} × ({{Q5}})&lt;sup&gt;2&lt;/sup&gt; − {{Q2}} × {{T1}} =&lt;/p&gt;&lt;p style=\"text-align: center\"&gt;= {{T2}} − {{T3}} = {{A1}}&lt;/p&gt;</t>
  </si>
  <si>
    <t>{
    "id": "M6-NyO-55c-I-2",
    "stimulus": "&lt;p&gt;Arrastra el valor de la siguiente expresión cuando &lt;i&gt;{{Q3}}&lt;/i&gt; = {{Q5}}.&lt;/p&gt;",
    "template": "&lt;p style=\"text-align: center\"&gt;{{Q1}}&lt;i&gt;{{Q3}}&lt;/i&gt;&lt;sup&gt;2&lt;/sup&gt; − {{Q2}}&lt;i&gt;{{Q3}}&lt;/i&gt; = {{response}}&lt;/p&gt;",
    "hint": "&lt;p&gt;Sustituye en la expresión el valor de &lt;i&gt;{{Q3}}&lt;/i&gt;:&lt;/p&gt;&lt;p style=\"text-align: center\"&gt;{{Q1}}&lt;i&gt;{{Q3}}&lt;/i&gt;&lt;sup&gt;2&lt;/sup&gt; − {{Q2}}&lt;i&gt;{{Q3}}&lt;/i&gt; =&lt;/p&gt;&lt;p style=\"text-align: center\"&gt;= {{Q1}} × ({{Q5}})&lt;sup&gt;2&lt;/sup&gt; − {{Q2}} × {{T1}} = ...&lt;/p&gt;",
    "feedback": "&lt;p&gt;Para calcular la expresión hay que sustituir el valor de &lt;i&gt;{{Q3}}&lt;/i&gt;:&lt;/p&gt;&lt;p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t>
  </si>
  <si>
    <t>&lt;p style=\"text-align: center\"&gt;&lt;span class=\"fr-math-v2 fr-draggable\" contenteditable=\"false\" data-original-math=\"\\(\\frac{{{Q1}}\\ +\\ {{T3}}}{{{Q3}}}\\)\" draggable=\"true\"&gt;\\(\\frac{{{Q1}}\\ +\\ {{T1}}}{{{Q3}}}\\)&lt;/span&gt; = {{response}}&lt;/p&gt;</t>
  </si>
  <si>
    <t>Q1 = "min": 1, "max": 5, "step": 1
Q2 = "min": 1, "max": 9, "step": 1
Q3 = list: ["x", "a", "b", "c", "m", "n", "p", "k"]
Q5 = "min": 5, "max": 9, "step": 1
Q6 = "min": 1, "max": 9, "step": 1
Q7 = "min": 1, "max": 9, "step": 1</t>
  </si>
  <si>
    <t>T1 = {{Q2}}*{{Q5}}-{{Q1}}
T2 = {{Q2}}*{{Q5}}
A1 = {{Q5}}
A2 = {{Q6}}
A3 = {{Q7}}</t>
  </si>
  <si>
    <t>&lt;p&gt;Sustituye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t>
  </si>
  <si>
    <t>&lt;p&gt;Para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t>
  </si>
  <si>
    <t>{
    "id": "M6-NyO-55c-I-3",
    "stimulus": "&lt;p&gt;Arrastra el valor de la siguiente expresión cuando &lt;i&gt;{{Q3}}&lt;/i&gt; = {{Q2}}.&lt;/p&gt;",
    "template": "&lt;p style=\"text-align: center\"&gt;&lt;span class=\"fr-math-v2 fr-draggable\" contenteditable=\"false\" data-original-math=\"\\(\\frac{{{Q1}}\\ +\\ {{T3}}}{{{Q3}}}\\)\" draggable=\"true\"&gt;\\(\\frac{{{Q1}}\\ +\\ {{T1}}}{{{Q3}}}\\)&lt;/span&gt; = {{response}}&lt;/p&gt;",
    "hint": "&lt;p&gt;Sustituye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t>
  </si>
  <si>
    <t>Escribe el valor de la siguiente expresión cuando &lt;i&gt;{{Q3}}&lt;/i&gt; = {{Q5}} y &lt;i&gt;{{Q4}}&lt;/i&gt; = {{Q6}}.</t>
  </si>
  <si>
    <t>&lt;p style=\"text-align: center\"&gt;{{Q1}}&lt;i&gt;{{Q3}}&lt;/i&gt; + {{Q2}}&lt;i&gt;{{Q4}}&lt;/i&gt; = {{response}}&lt;/p&gt;</t>
  </si>
  <si>
    <t>Q1 = "min": 2, "max": 9, "step": 1
Q2 = "min": 2, "max": 9, "step": 1
Q3 = list: ["x", "a", "b", "c", "m", "n", "p", "k"]
Q4 = list: ["x", "a", "b", "c", "m", "n", "p", "k"]
Q5 = "min": 0, "max": 9, "step": 1
Q6 = "min": 0, "max": 9, "step": 1</t>
  </si>
  <si>
    <t>T1 = {{Q1}}*{{Q5}}
T2 = {{Q2}}{{Q6}}
A1 = {{Q1}}*{{Q5}}+{{Q2}}{{Q6}}</t>
  </si>
  <si>
    <t>&lt;p&gt;Sustituye en la expresión los valores de &lt;i&gt;{{Q3}}&lt;/i&gt; y &lt;i&gt;{{Q4}}&lt;/i&gt;:&lt;/p&gt;&lt;p style=\"text-align: center\"&gt;{{Q1}}&lt;i&gt;{{Q3}}&lt;/i&gt; + {{Q2}}&lt;i&gt;{{Q4}}&lt;/i&gt; =&lt;/p&gt;&lt;p style=\"text-align: center\"&gt;= {{Q1}} × {{Q5}} + {{Q2}} × {{Q6}}&lt;/p&gt;</t>
  </si>
  <si>
    <t>&lt;p&gt;Para calcular el valor de la expresión, hay que sustituir los valores de &lt;i&gt;{{Q3}}&lt;/i&gt; y &lt;i&gt;{{Q4}}&lt;/i&gt;:&lt;/p&gt;&lt;p style=\"text-align: center\"&gt;{{Q1}}&lt;i&gt;{{Q3}}&lt;/i&gt; + {{Q2}}&lt;i&gt;{{Q4}}&lt;/i&gt; =&lt;/p&gt;&lt;p style=\"text-align: center\"&gt;= {{Q1}} × {{Q5}} + {{Q2}} × {{Q6}} =&lt;/p&gt;&lt;p style=\"text-align: center\"&gt;= {{T1}} + {{T2}} = {{A1}}&lt;/p&gt;</t>
  </si>
  <si>
    <t>{
    "id": "M6-NyO-55c-E-1",
    "stimulus": "&lt;p&gt;Escribe el valor de la siguiente expresión cuando &lt;i&gt;{{Q3}}&lt;/i&gt; = {{Q5}} y &lt;i&gt;{{Q4}}&lt;/i&gt; = {{Q6}}.&lt;/p&gt;",
    "template": "&lt;p style=\"text-align: center\"&gt;{{Q1}}&lt;i&gt;{{Q3}}&lt;/i&gt; + {{Q2}}&lt;i&gt;{{Q4}}&lt;/i&gt; = {{response}}&lt;/p&gt;",
    "hint": "&lt;p&gt;Sustituye en la expresión los valores de &lt;i&gt;{{Q3}}&lt;/i&gt; y &lt;i&gt;{{Q4}}&lt;/i&gt;:&lt;/p&gt;&lt;p style=\"text-align: center\"&gt;{{Q1}}&lt;i&gt;{{Q3}}&lt;/i&gt; + {{Q2}}&lt;i&gt;{{Q4}}&lt;/i&gt; =&lt;/p&gt;&lt;p style=\"text-align: center\"&gt;= {{Q1}} × {{Q5}} + {{Q2}} × {{Q6}} = ...&lt;/p&gt;",
    "feedback": "&lt;p&gt;Para calcular la expresión hay que sustituir los valores de &lt;i&gt;{{Q3}}&lt;/i&gt; y &lt;i&gt;{{Q4}}&lt;/i&gt;:&lt;/p&gt;&lt;p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t>
  </si>
  <si>
    <t>&lt;p&gt;Escribe el valor de la siguiente expresión cuando &lt;i&gt;{{Q3}}&lt;/i&gt; = {{Q5}} y &lt;i&gt;{{Q4}}&lt;/i&gt; = {{Q6}}.&lt;/p&gt;</t>
  </si>
  <si>
    <t>&lt;p style=\"text-align: center\"&gt;{{Q1}}(&lt;i&gt;{{Q3}}&lt;/i&gt; − &lt;i&gt;{{Q4}}&lt;/i&gt;) − {{Q2}} = {{response}}&lt;/p&gt;</t>
  </si>
  <si>
    <t>T1 = {{Q5}}-{{Q6}}
T2 = if ({{T1}} &lt; 0) {'('+{{T1}}+')'} else {{{T1}}}
A1 = {{Q1}}*({{Q5}}-{{Q6}})-{{Q2}}</t>
  </si>
  <si>
    <t>&lt;p&gt;Sustituye en la expresión los valores de &lt;i&gt;{{Q3}}&lt;/i&gt; y &lt;i&gt;{{Q4}}&lt;/i&gt;:&lt;/p&gt;&lt;p style=\"text-align: center\"&gt;{{Q1}}(&lt;i&gt;{{Q3}}&lt;/i&gt; − &lt;i&gt;{{Q4}}&lt;/i&gt;) − {{Q2}} =&lt;/p&gt;&lt;p style=\"text-align: center\"&gt;= {{Q1}} × ({{Q5}} − {{Q6}}) − {{Q2}} = ...&lt;/p&gt;</t>
  </si>
  <si>
    <t>&lt;p&gt;Para calcular el valor de la expresión, hay que sustituir los valores de &lt;i&gt;{{Q3}}&lt;/i&gt; y &lt;i&gt;{{Q4}}&lt;/i&gt;:&lt;/p&gt;&lt;p style=\"text-align: center\"&gt;{{Q1}}(&lt;i&gt;{{Q3}}&lt;/i&gt; − &lt;i&gt;{{Q4}}&lt;/i&gt;) − {{Q2}} =&lt;/p&gt;&lt;p style=\"text-align: center\"&gt;= {{Q1}} × ({{Q5}} − {{Q6}}) − {{Q2}} =&lt;/p&gt;&lt;p style=\"text-align: center\"&gt;= {{Q1}} × {{T2}} − {{Q2}} = {{A1}}&lt;/p&gt;</t>
  </si>
  <si>
    <t>{
    "id": "M6-NyO-55c-E-2",
    "stimulus": "&lt;p&gt;Escribe el valor de la siguiente expresión cuando &lt;i&gt;{{Q3}}&lt;/i&gt; = {{Q5}} y &lt;i&gt;{{Q4}}&lt;/i&gt; = {{Q6}}.&lt;/p&gt;",
    "template": "&lt;p style=\"text-align: center\"&gt;{{Q1}}(&lt;i&gt;{{Q3}}&lt;/i&gt; − &lt;i&gt;{{Q4}}&lt;/i&gt;) − {{Q2}} = {{response}}&lt;/p&gt;",
    "hint": "&lt;p&gt;Sustituye en la expresión los valores de &lt;i&gt;{{Q3}}&lt;/i&gt; y &lt;i&gt;{{Q4}}&lt;/i&gt;:&lt;/p&gt;&lt;p style=\"text-align: center\"&gt;{{Q1}}(&lt;i&gt;{{Q3}}&lt;/i&gt; − &lt;i&gt;{{Q4}}&lt;/i&gt;) − {{Q2}} =&lt;/p&gt;&lt;p style=\"text-align: center\"&gt;= {{Q1}} × ({{Q5}} − {{Q6}}) − {{Q2}} = ...&lt;/p&gt;",
    "feedback": "&lt;p&gt;Para calcular expresión hay que sustituir los valores de &lt;i&gt;{{Q3}}&lt;/i&gt; y &lt;i&gt;{{Q4}}&lt;/i&gt;:&lt;/p&gt;&lt;p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t>
  </si>
  <si>
    <t>&lt;p style=\"text-align: center\"&gt;&lt;span class=\"fr-math-v2 fr-draggable\" contenteditable=\"false\" data-original-math=\"\\(\\frac{{{Q1}}{{Q3}}\\ {{T2}}\\ {{T3}}}{{{Q4}}}\\)\" draggable=\"true\"&gt;\\(\\frac{{{Q1}}{{Q3}}\\ {{T2}}\\ {{T3}}}{{{Q4}}}\\)&lt;/span&gt; = {{response}}&lt;/p&gt;</t>
  </si>
  <si>
    <t>Q1 = "min": 2, "max": 9, "step": 1
Q2 = "min": -9, "max": 9, "step": 1
Q3 = list: ["x", "a", "b", "c", "m", "n", "p", "k"]
Q4 = list: ["x", "a", "b", "c", "m", "n", "p", "k"]
Q5 = "min": 0, "max": 9, "step": 1
Q6 = "min": 2, "max": 9, "step": 1</t>
  </si>
  <si>
    <t>T1 = {{Q2}}*{{Q6}}-{{Q1}}*{{Q5}}
T2 = if ({{T1}} &lt; 0) {'-'} else {'+'}
T3 = math.abs({{T1}})
T4 = {{Q1}}*{{Q5}}+{{T1}}
A1 = {{Q2}}</t>
  </si>
  <si>
    <t>&lt;p&gt;Sustituye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t>
  </si>
  <si>
    <t>&lt;p&gt;Para calcular el valor de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t>
  </si>
  <si>
    <t>{
    "id": "M6-NyO-55c-E-3",
    "stimulus": "&lt;p&gt;Escribe el valor de la siguiente expresión cuando &lt;i&gt;{{Q3}}&lt;/i&gt; = {{Q5}} y &lt;i&gt;{{Q4}}&lt;/i&gt; = {{Q6}}.&lt;/p&gt;",
    "template": "&lt;p style=\"text-align: center\"&gt;&lt;span class=\"fr-math-v2 fr-draggable\" contenteditable=\"false\" data-original-math=\"\\(\\frac{{{Q1}}{{Q3}}\\ {{T2}}\\ {{T3}}}{{{Q4}}}\\)\" draggable=\"true\"&gt;\\(\\frac{{{Q1}}{{Q3}}\\ {{T2}}\\ {{T3}}}{{{Q4}}}\\)&lt;/span&gt; = {{response}}&lt;/p&gt;",
    "hint": "&lt;p&gt;Sustituye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"&lt;p&gt;Para calcular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t>
  </si>
  <si>
    <t>M6-NyO-56a</t>
  </si>
  <si>
    <t>Construye una expresión algebraica equivalente mediante agrupación de términos</t>
  </si>
  <si>
    <t>&lt;p&gt;Elige la expresión que es equivalente a:&lt;/p&gt;&lt;p style=\"text-align: center\"&gt;({{Q1}}&lt;i&gt;{{Q6}}&lt;/i&gt; + {{Q2}}) × {{Q3}} + {{Q4}}&lt;i&gt;{{Q6}}&lt;/i&gt; − {{Q5}}&lt;/p&gt;
{{T1}}&lt;i&gt;{{Q6}}&lt;/i&gt; + {{T2}}*
{{T3}}&lt;i&gt;{{Q6}}&lt;/i&gt; + {{T4}}
{{T5}}&lt;i&gt;{{Q6}}&lt;/i&gt; + {{T6}}</t>
  </si>
  <si>
    <t>Q1 = "min": 2, "max": 9, "step": 1
Q2 = "min": 2, "max": 9, "step": 1
Q3 = "min": 2, "max": 9, "step": 1
Q4 = "min": 2, "max": 9, "step": 1
Q5 = "min": 2, "max": 9, "step": 1
Q6 = "list": ["x", "a", "b", "c", "m", "n", "p", "k"]</t>
  </si>
  <si>
    <t>T1 = {{Q1}}*{{Q3}}+{{Q4}}
T2 = {{Q2}}*{{Q3}}-{{Q5}}
T3 = {{Q1}}*{{Q4}}+{{Q3}}
T4 = {{Q2}}*{{Q3}}
T5 = {{Q2}}+{{Q4}}
T6 = {{Q2}}*{{Q5}}+{{Q3}}
T7 = {{Q1}}*{{Q3}}
T8 = {{Q2}}*{{Q3}}</t>
  </si>
  <si>
    <t>&lt;p&gt;Desarrolla el paréntesis y luego agrupa los términos:&lt;/p&gt;&lt;p style=\"text-align: center\"&gt;({{Q1}}&lt;i&gt;{{Q6}}&lt;/i&gt; + {{Q2}}) × {{Q3}} + {{Q4}}&lt;i&gt;{{Q6}}&lt;/i&gt; − {{Q5}} =&lt;/p&gt;&lt;p style=\"text-align: center\"&gt;= {{T7}}&lt;i&gt;{{Q6}}&lt;/i&gt; + {{T8}} + {{Q4}}&lt;i&gt;{{Q6}}&lt;/i&gt; − {{Q5}} = ...&lt;/p&gt;</t>
  </si>
  <si>
    <t>&lt;p&gt;Primero se desarrolla el paréntesis y luego se agrupan los términos:&lt;/p&gt;&lt;p style=\"text-align: center\"&gt;({{Q1}}&lt;i&gt;{{Q6}}&lt;/i&gt; + {{Q2}}) × {{Q3}} + {{Q4}}&lt;i&gt;{{Q6}}&lt;/i&gt; − {{Q5}} =&lt;/p&gt;&lt;p style=\"text-align: center\"&gt;= {{T7}}&lt;i&gt;{{Q6}}&lt;/i&gt; + {{T8}} + {{Q4}}&lt;i&gt;{{Q6}}&lt;/i&gt; − {{Q5}} =&lt;/p&gt;&lt;p style=\"text-align: center\"&gt;= {{T1}}&lt;i&gt;{{Q6}}&lt;/i&gt; + {{T2}}&lt;/p&gt;</t>
  </si>
  <si>
    <t>{
    "id": "M6-NyO-56a-I-1",
    "stimulus": "&lt;p&gt;Elige la expresión que es equivalente a:&lt;/p&gt;&lt;p style=\"text-align: center\"&gt;({{Q1}}&lt;i&gt;{{Q6}}&lt;/i&gt; + {{Q2}}) × {{Q3}} + {{Q4}}&lt;i&gt;{{Q6}}&lt;/i&gt; − {{Q5}}&lt;/p&gt;",
    "hint": "&lt;p&gt;Desarrolla el paréntesis y luego agrupa los términos:&lt;/p&gt;&lt;p style=\"text-align: center\"&gt;({{Q1}}&lt;i&gt;{{Q6}}&lt;/i&gt; + {{Q2}}) × {{Q3}} + {{Q4}}&lt;i&gt;{{Q6}}&lt;/i&gt; − {{Q5}} =&lt;/p&gt;&lt;p style=\"text-align: center\"&gt;= {{T7}}&lt;i&gt;{{Q6}}&lt;/i&gt; + {{T8}} + {{Q4}}&lt;i&gt;{{Q6}}&lt;/i&gt; − {{Q5}} = ...&lt;/p&gt;",
    "feedback": "&lt;p&gt;Primero se desarrolla el paréntesis y luego se agrupan los términos:&lt;/p&gt;&lt;p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t>
  </si>
  <si>
    <t>&lt;p&gt;Elige la expresión que es equivalente a:&lt;/p&gt;&lt;p style=\"text-align: center\"&gt;{{Q1}}(&lt;i&gt;{{Q6}}&lt;/i&gt; − {{Q2}}) − {{Q3}}({{Q4}} − &lt;i&gt;{{Q6}}&lt;/i&gt;)&lt;/p&gt;
{{T3}}&lt;i&gt;{{Q6}}&lt;/i&gt; − {{T4}}*
{{T5}}&lt;i&gt;{{Q6}}&lt;/i&gt; − {{T6}}
{{T7}}&lt;i&gt;{{Q6}}&lt;/i&gt; − {{T8}}</t>
  </si>
  <si>
    <t>Q1 = "min": 2, "max": 9, "step": 1
Q2 = "min": 2, "max": 9, "step": 1
Q3 = "min": 2, "max": 9, "step": 1
Q4 = "min": 2, "max": 9, "step": 1
Q6 = "list": ["x", "a", "b", "c", "m", "n", "p", "k"]</t>
  </si>
  <si>
    <t>T1 = {{Q1}}*{{Q2}}
T2 = {{Q3}}*{{Q4}}
T3 = {{Q1}}+{{Q3}}
T4 = {{Q1}}*{{Q2}}+{{Q3}}*{{Q4}}
T5 = {{Q1}}-{{Q3}}
T6 = {{Q1}}*{{Q2}}-{{Q3}}*{{Q4}}
T7 = {{Q1}}*{{Q3}}
T8 = {{Q2}}*{{Q3}}</t>
  </si>
  <si>
    <t>&lt;p&gt;Agrupa los términos:&lt;/p&gt;&lt;p style=\"text-align: center\"&gt;{{Q1}}(&lt;i&gt;{{Q6}}&lt;/i&gt; − {{Q2}}) − {{Q3}}({{Q4}} − &lt;i&gt;{{Q6}}&lt;/i&gt;) =&lt;/p&gt;&lt;p style=\"text-align: center\"&gt;= {{Q1}}&lt;i&gt;{{Q6}}&lt;/i&gt; − {{T1}} − {{T2}} + {{Q3}}&lt;i&gt;{{Q6}}&lt;/i&gt; = ...&lt;/p&gt;</t>
  </si>
  <si>
    <t>&lt;p&gt;Los términos se agrupan de este modo:&lt;/p&gt;&lt;p style=\"text-align: center\"&gt;{{Q1}}(&lt;i&gt;{{Q6}}&lt;/i&gt; − {{Q2}}) − {{Q3}}({{Q4}} − &lt;i&gt;{{Q6}}&lt;/i&gt;) =&lt;/p&gt;&lt;p style=\"text-align: center\"&gt;= {{Q1}}&lt;i&gt;{{Q6}}&lt;/i&gt; − {{T1}} − {{T2}} + {{Q3}}&lt;i&gt;{{Q6}}&lt;/i&gt; =&lt;/p&gt;&lt;p style=\"text-align: center\"&gt;= {{T3}}&lt;i&gt;{{Q6}}&lt;/i&gt; − {{T4}}&lt;/p&gt;</t>
  </si>
  <si>
    <t>{
    "id": "M6-NyO-56a-I-2",
    "stimulus": "&lt;p&gt;Elige la expresión que es equivalente a:&lt;/p&gt;&lt;p style=\"text-align: center\"&gt;{{Q1}}(&lt;i&gt;{{Q6}}&lt;/i&gt; − {{Q2}}) − {{Q3}}({{Q4}} − &lt;i&gt;{{Q6}}&lt;/i&gt;)&lt;/p&gt;",
    "hint": "&lt;p&gt;Agrupa los términos:&lt;/p&gt;&lt;p style=\"text-align: center\"&gt;{{Q1}}(&lt;i&gt;{{Q6}}&lt;/i&gt; − {{Q2}}) − {{Q3}}({{Q4}} − &lt;i&gt;{{Q6}}&lt;/i&gt;) =&lt;/p&gt;&lt;p style=\"text-align: center\"&gt;= {{Q1}}&lt;i&gt;{{Q6}}&lt;/i&gt; − {{T1}} − {{T2}} + {{Q3}}&lt;i&gt;{{Q6}}&lt;/i&gt; = ...&lt;/p&gt;",
    "feedback": "&lt;p&gt;Los términos se agrupan de este modo:&lt;/p&gt;&lt;p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t>
  </si>
  <si>
    <t>&lt;p&gt;Elige la expresión que es equivalente a:&lt;/p&gt;&lt;p style=\"text-align: center\"&gt;{{Q1}} + {{Q2}}&lt;i&gt;{{Q6}}&lt;/i&gt; − {{Q3}} − {{Q4}}&lt;i&gt;{{Q6}}&lt;/i&gt; + {{Q5}}&lt;/p&gt;
{{T5}}{{T6}}&lt;i&gt;{{Q6}}&lt;/i&gt;{{T7}}*
−{{T8}}&lt;i&gt;{{Q6}}&lt;/i&gt; + {{T9}}
{{T10}}&lt;i&gt;{{Q6}}&lt;/i&gt; − {{T11}}</t>
  </si>
  <si>
    <t>T1 = {{Q2}}-{{Q4}}
T2 = {{Q1}}-{{Q3}}+{{Q5}}
T3 = if ({{T2}} &lt; 0) {'−'} else {'+'}
T4 = math.abs({{T2}})
T5 = if ({{T1}} &lt; 0) {'−'} else {''}
T6 = if (math.abs({{T1}}) == 1) {''} else {math.abs({{T1}})}
T7 = if ({{T2}} == 0) {''} else {' {{T3}} {{T4}}'}
T8 = {{Q2}}+{{Q4}}
T9 = {{Q1}}+{{Q5}}
T10 = {{Q1}}+{{Q2}}+{{Q3}}
T11 = math.abs({{Q1}}-{{Q3}}-{{Q5}})</t>
  </si>
  <si>
    <t>&lt;p&gt;Agrupa los términos:&lt;/p&gt;&lt;p style=\"text-align: center\"&gt;{{Q1}} + {{Q2}}&lt;i&gt;{{Q6}}&lt;/i&gt; − {{Q3}} − {{Q4}}&lt;i&gt;{{Q6}}&lt;/i&gt; + {{Q5}} =&lt;/p&gt;&lt;p style=\"text-align: center\"&gt;= ({{Q2}}&lt;i&gt;{{Q6}}&lt;/i&gt; − {{Q4}}&lt;i&gt;{{Q6}}&lt;/i&gt;) + ({{Q1}} − {{Q3}} + {{Q5}}) = ...&lt;/p&gt;</t>
  </si>
  <si>
    <t>&lt;p&gt;Los términos se agrupan de este modo:&lt;/p&gt;&lt;p style=\"text-align: center\"&gt;{{Q1}} + {{Q2}}&lt;i&gt;{{Q6}}&lt;/i&gt; − {{Q3}} − {{Q4}}&lt;i&gt;{{Q6}}&lt;/i&gt; + {{Q5}} =&lt;/p&gt;&lt;p style=\"text-align: center\"&gt;= ({{Q2}}&lt;i&gt;{{Q6}}&lt;/i&gt; − {{Q4}}&lt;i&gt;{{Q6}}&lt;/i&gt;) + ({{Q1}} − {{Q3}} + {{Q5}}) =&lt;/p&gt;&lt;p style=\"text-align: center\"&gt;= {{T5}}{{T6}}&lt;i&gt;{{Q6}}&lt;/i&gt;{{T7}}&lt;/p&gt;</t>
  </si>
  <si>
    <t>{
    "id": "M6-NyO-56a-I-3",
    "stimulus": "&lt;p&gt;Elige la expresión que es equivalente a:&lt;/p&gt;&lt;p style=\"text-align: center\"&gt;{{Q1}} + {{Q2}}&lt;i&gt;{{Q6}}&lt;/i&gt; − {{Q3}} − {{Q4}}&lt;i&gt;{{Q6}}&lt;/i&gt; + {{Q5}}&lt;/p&gt;",
    "hint": "&lt;p&gt;Agrupa los términos:&lt;/p&gt;&lt;p style=\"text-align: center\"&gt;{{Q1}} + {{Q2}}&lt;i&gt;{{Q6}}&lt;/i&gt; − {{Q3}} − {{Q4}}&lt;i&gt;{{Q6}}&lt;/i&gt; + {{Q5}} =&lt;/p&gt;&lt;p style=\"text-align: center\"&gt;= ({{Q2}}&lt;i&gt;{{Q6}}&lt;/i&gt; − {{Q4}}&lt;i&gt;{{Q6}}&lt;/i&gt;) + ({{Q1}} − {{Q3}} + {{Q5}}) = ...&lt;/p&gt;",
    "feedback": "&lt;p&gt;Los términos se agrupan de este modo:&lt;/p&gt;&lt;p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t>
  </si>
  <si>
    <t>&lt;p&gt;Completa la siguiente igualdad.&lt;/p&gt;</t>
  </si>
  <si>
    <t>&lt;p style=\"text-align: center\"&gt;({{Q1}}&lt;i&gt;{{Q6}}&lt;/i&gt; + {{Q2}}&lt;i&gt;{{Q7}}&lt;/i&gt;) × {{Q3}} {{Q8}} {{Q4}}&lt;i&gt;{{Q6}}&lt;/i&gt; {{Q9}} {{Q5}}&lt;i&gt;{{Q7}}&lt;/i&gt; = {{response}}&amp;nbsp;&lt;i&gt;{{Q6}}&lt;/i&gt; + {{response}}&amp;nbsp;&lt;i&gt;{{Q7}}&lt;/i&gt;&lt;/p&gt;</t>
  </si>
  <si>
    <t>Q1 = "min": 2, "max": 9, "step": 1
Q2 = "min": 2, "max": 9, "step": 1
Q3 = "min": 2, "max": 9, "step": 1
Q4 = "min": 2, "max": 9, "step": 1
Q5 = "min": 2, "max": 9, "step": 1
Q6 = "list": ["x", "a", "b", "c", "m", "n", "p", "k"]
Q7 = "list": ["x", "a", "b", "c", "m", "n", "p", "k"]
Q8 = "list": ["+", "−"]
Q9 = "list": ["+", "−"]</t>
  </si>
  <si>
    <t>T1 = {{Q1}}*{{Q3}}+{{Q4}}
T2 = {{Q2}}*{{Q3}}-{{Q5}}
T7 = {{Q1}}*{{Q3}}
T8 = {{Q2}}*{{Q3}}
A1 = if ('{{Q8}}' == '+') {{{Q1}}*{{Q3}}+{{Q4}}} else {{{Q1}}*{{Q3}}-{{Q4}}}
A2 = if ('{{Q9}}' == '+') {{{Q2}}*{{Q3}}+{{Q5}}} else {{{Q2}}*{{Q3}}-{{Q5}}}</t>
  </si>
  <si>
    <t>&lt;p&gt;Desarrolla el paréntesis y luego agrupa los términos:&lt;/p&gt;&lt;p style=\"text-align: center\"&gt;({{Q1}}&lt;i&gt;{{Q6}}&lt;/i&gt; + {{Q2}}&lt;i&gt;{{Q7}}&lt;/i&gt;) × {{Q3}} {{Q8}} {{Q4}}&lt;i&gt;{{Q6}}&lt;/i&gt; {{Q9}} {{Q5}}&lt;i&gt;{{Q7}}&lt;/i&gt; =&lt;/p&gt;&lt;p style=\"text-align: center\"&gt;= {{T7}}&lt;i&gt;{{Q6}}&lt;/i&gt; + {{T8}}&lt;i&gt;{{Q7}}&lt;/i&gt; {{Q8}} {{Q4}}&lt;i&gt;{{Q6}}&lt;/i&gt; {{Q9}} {{Q5}}&lt;i&gt;{{Q7}}&lt;/i&gt; = ...&lt;/p&gt;</t>
  </si>
  <si>
    <t>&lt;p&gt;Primero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t>
  </si>
  <si>
    <t>{
    "id": "M6-NyO-56a-E-1",
    "stimulus": "&lt;p&gt;Completa esta igualdad.&lt;/p&gt;",
    "template": "&lt;p style=\"text-align: center\"&gt;({{Q1}}&lt;i&gt;{{Q6}}&lt;/i&gt; + {{Q2}}&lt;i&gt;{{Q7}}&lt;/i&gt;) × {{Q3}} {{Q8}} {{Q4}}&lt;i&gt;{{Q6}}&lt;/i&gt; {{Q9}} {{Q5}}&lt;i&gt;{{Q7}}&lt;/i&gt; = {{response}}&amp;nbsp;&lt;i&gt;{{Q6}}&lt;/i&gt; + {{response}}&amp;nbsp;&lt;i&gt;{{Q7}}&lt;/i&gt;&lt;/p&gt;",
    "hint": "&lt;p&gt;Desarrolla el paréntesis y luego agrupa los términos:&lt;/p&gt;&lt;p style=\"text-align: center\"&gt;({{Q1}}&lt;i&gt;{{Q6}}&lt;/i&gt; + {{Q2}}&lt;i&gt;{{Q7}}&lt;/i&gt;) × {{Q3}} {{Q8}} {{Q4}}&lt;i&gt;{{Q6}}&lt;/i&gt; {{Q9}} {{Q5}}&lt;i&gt;{{Q7}}&lt;/i&gt; =&lt;/p&gt;&lt;p style=\"text-align: center\"&gt;= {{T7}}&lt;i&gt;{{Q6}}&lt;/i&gt; + {{T8}}&lt;i&gt;{{Q7}}&lt;/i&gt; {{Q8}} {{Q4}}&lt;i&gt;{{Q6}}&lt;/i&gt; {{Q9}} {{Q5}}&lt;i&gt;{{Q7}}&lt;/i&gt; = ...&lt;/p&gt;",
    "feedback": "&lt;p&gt;Primero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t>
  </si>
  <si>
    <t>&lt;p style=\"text-align: center\"&gt;{{Q1}}({{Q2}} − &lt;i&gt;{{Q6}}&lt;/i&gt;) {{Q8}} {{Q3}}({{Q4}} − &lt;i&gt;{{Q7}}&lt;/i&gt;) = {{response}}&amp;nbsp;&lt;i&gt;{{Q6}}&lt;/i&gt; {{T1}} {{response}}&amp;nbsp;&lt;i&gt;{{Q7}}&lt;/i&gt; {{T3}} {{response}}&lt;/p&gt;</t>
  </si>
  <si>
    <t>Q1 = "min": 2, "max": 9, "step": 1
Q2 = "min": 2, "max": 9, "step": 1
Q3 = "min": 2, "max": 9, "step": 1
Q4 = "min": 2, "max": 9, "step": 1
Q6 = "list": ["x", "a", "b", "c", "m", "n", "p", "k"]
Q7 = "list": ["x", "a", "b", "c", "m", "n", "p", "k"]
Q8 = "list": ["+", "−"]
Q9 = "list": ["+", "−"]</t>
  </si>
  <si>
    <t>T1 = if ('{{Q8}}' == '+') {'−'} else {'+'}
T2 = if ('{{Q8}}' == '+') {{{Q1}}*{{Q2}}+{{Q3}}*{{Q4}}} else {{{Q1}}*{{Q2}}-{{Q3}}*{{Q4}}}
T3 = if ({{T2}} &lt; 0) {'−'} else {'+'}
T4 = {{Q1}}*{{Q2}}
T5 = {{Q3}}*{{Q4}}
T6 = if ('{{Q8}}' == '+') {'−'} else {'+'}
A1 = -{{Q1}}
A2 = math.abs({{Q3}})
A3 = math.abs({{T2}})</t>
  </si>
  <si>
    <t>&lt;p&gt;Desarrolla los paréntesis y luego agrupa los términos:&lt;/p&gt;&lt;p style=\"text-align: center\"&gt;{{Q1}}({{Q2}} − &lt;i&gt;{{Q6}}&lt;/i&gt;) {{Q8}} {{Q3}}({{Q4}} − &lt;i&gt;{{Q7}}&lt;/i&gt;) =&lt;/p&gt;&lt;p style=\"text-align: center\"&gt;= {{T4}} − {{Q1}}&lt;i&gt;{{Q6}}&lt;/i&gt; {{Q8}} {{T5}} {{T6}} {{Q3}}&lt;i&gt;{{Q7}}&lt;/i&gt; = ...&lt;/p&gt;</t>
  </si>
  <si>
    <t>&lt;p&gt;Primero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t>
  </si>
  <si>
    <t>{
    "id": "M6-NyO-56a-E-2",
    "stimulus": "&lt;p&gt;Completa esta igualdad.&lt;/p&gt;",
    "template": "&lt;p style=\"text-align: center\"&gt;{{Q1}}({{Q2}} − &lt;i&gt;{{Q6}}&lt;/i&gt;) {{Q8}} {{Q3}}({{Q4}} − &lt;i&gt;{{Q7}}&lt;/i&gt;) = {{response}}&amp;nbsp;&lt;i&gt;{{Q6}}&lt;/i&gt; {{T1}} {{response}}&amp;nbsp;&lt;i&gt;{{Q7}}&lt;/i&gt; {{T3}} {{response}}&lt;/p&gt;",
    "hint": "&lt;p&gt;Desarrolla los paréntesis y luego agrupa los términos:&lt;/p&gt;&lt;p style=\"text-align: center\"&gt;{{Q1}}({{Q2}} − &lt;i&gt;{{Q6}}&lt;/i&gt;) {{Q8}} {{Q3}}({{Q4}} − &lt;i&gt;{{Q7}}&lt;/i&gt;) =&lt;/p&gt;&lt;p style=\"text-align: center\"&gt;= {{T4}} − {{Q1}}&lt;i&gt;{{Q6}}&lt;/i&gt; {{Q8}} {{T5}} {{T6}} {{Q3}}&lt;i&gt;{{Q7}}&lt;/i&gt; = ...&lt;/p&gt;",
    "feedback": "&lt;p&gt;Primero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t>
  </si>
  <si>
    <t>&lt;p style=\"text-align: center\"&gt;{{Q1}}(&lt;i&gt;{{Q6}}&lt;/i&gt; {{Q8}} {{Q2}} + &lt;i&gt;{{Q7}}&lt;/i&gt;) {{Q9}} {{Q3}}&lt;i&gt;{{Q6}}&lt;/i&gt; + {{Q4}} = {{response}}&amp;nbsp;&lt;i&gt;{{Q6}}&lt;/i&gt; + {{response}}&amp;nbsp;&lt;i&gt;{{Q7}}&lt;/i&gt; {{T2}} {{response}}&lt;/p&gt;</t>
  </si>
  <si>
    <t>T1 = if ('{{Q8}}' == '+') {{{Q1}}*{{Q2}}+{{Q4}}} else {-{{Q1}}*{{Q2}}+{{Q4}}}
T2 = if ({{T1}} &lt; 0) {'−'} else {'+'}
T3 = {{Q1}}*{{Q2}}
A1 = if ('{{Q9}}' == '+') {{{Q1}}+{{Q3}}} else {{{Q1}}-{{Q3}}}
A2 = {{Q1}}
A3 = math.abs({{T1}})</t>
  </si>
  <si>
    <t>&lt;p&gt;Desarrolla el paréntesis y luego agrupa los términos:&lt;/p&gt;&lt;p style=\"text-align: center\"&gt;{{Q1}}(&lt;i&gt;{{Q6}}&lt;/i&gt; {{Q8}} {{Q2}} + &lt;i&gt;{{Q7}}&lt;/i&gt;) {{Q9}} {{Q3}}&lt;i&gt;{{Q6}}&lt;/i&gt; + {{Q4}} =&lt;/p&gt;&lt;p style=\"text-align: center\"&gt;= {{Q1}}&lt;i&gt;{{Q6}}&lt;/i&gt; {{Q8}} {{T3}} + {{Q1}}&lt;i&gt;{{Q7}}&lt;/i&gt; {{Q9}} {{Q3}}&lt;i&gt;{{Q6}}&lt;/i&gt; + {{Q4}} = ...&lt;/p&gt;</t>
  </si>
  <si>
    <t>&lt;p&gt;Primero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t>
  </si>
  <si>
    <t>{
    "id": "M6-NyO-56a-E-3",
    "stimulus": "&lt;p&gt;Completa esta igualdad.&lt;/p&gt;",
    "template": "&lt;p style=\"text-align: center\"&gt;{{Q1}}(&lt;i&gt;{{Q6}}&lt;/i&gt; {{Q8}} {{Q2}} + &lt;i&gt;{{Q7}}&lt;/i&gt;) {{Q9}} {{Q3}}&lt;i&gt;{{Q6}}&lt;/i&gt; + {{Q4}} = {{response}}&amp;nbsp;&lt;i&gt;{{Q6}}&lt;/i&gt; + {{response}}&amp;nbsp;&lt;i&gt;{{Q7}}&lt;/i&gt; {{T2}} {{response}}&lt;/p&gt;",
    "hint": "&lt;p&gt;Desarrolla el paréntesis y luego agrupa los términos:&lt;/p&gt;&lt;p style=\"text-align: center\"&gt;{{Q1}}(&lt;i&gt;{{Q6}}&lt;/i&gt; {{Q8}} {{Q2}} + &lt;i&gt;{{Q7}}&lt;/i&gt;) {{Q9}} {{Q3}}&lt;i&gt;{{Q6}}&lt;/i&gt; + {{Q4}} =&lt;/p&gt;&lt;p style=\"text-align: center\"&gt;= {{Q1}}&lt;i&gt;{{Q6}}&lt;/i&gt; {{Q8}} {{T3}} + {{Q1}}&lt;i&gt;{{Q7}}&lt;/i&gt; {{Q9}} {{Q3}}&lt;i&gt;{{Q6}}&lt;/i&gt; + {{Q4}} = ...&lt;/p&gt;",
    "feedback": "&lt;p&gt;Primero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t>
  </si>
  <si>
    <t>M6-NyO-56b</t>
  </si>
  <si>
    <t>Construye una expresión algebraica equivalente mediante desarrollo de términos</t>
  </si>
  <si>
    <t>&lt;p&gt;¿Cuál de las siguientes expresiones es equivalente a esta?&lt;/p&gt;&lt;p style=\"text-align: center\"&gt;{{Q1}} × ({{Q2}}&lt;i&gt;{{Q5}}&lt;/i&gt; {{Q7}} {{Q3}}&lt;i&gt;{{Q6}}&lt;/i&gt; {{Q8}} {{Q4}})&lt;/p&gt;
{{T1}}&lt;i&gt;{{Q5}}&lt;/i&gt; {{Q7}} {{T2}}&lt;i&gt;{{Q6}}&lt;/i&gt; {{Q8}} {{T3}}*
{{T4}}&lt;i&gt;{{Q5}}&lt;/i&gt; {{Q7}} {{T5}}&lt;i&gt;{{Q6}}&lt;/i&gt; {{Q8}} {{T6}}
{{T7}}&lt;i&gt;{{Q5}}&lt;/i&gt; {{Q7}} {{T8}}&lt;i&gt;{{Q6}}&lt;/i&gt; {{Q8}} {{T9}}</t>
  </si>
  <si>
    <t>Q1 = "min": 2, "max": 10, "step": 1
Q2 = "min": 2, "max": 10, "step": 1
Q3 = "min": 2, "max": 10, "step": 1
Q4 = "min": 2, "max": 10, "step": 1
Q5 = "list": ["x", "a", "b", "c", "m", "n", "p", "k"]
Q6 = "list": ["x", "a", "b", "c", "m", "n", "p", "k"]
Q7 = "list": ["+", "−"]
Q8 = "list": ["+", "−"]</t>
  </si>
  <si>
    <t>T1 = {{Q1}}*{{Q2}}
T2 = {{Q1}}*{{Q3}}
T3 = {{Q1}}*{{Q4}}
T4 = {{Q2}}*{{Q1}}
T5 = {{Q2}}*{{Q3}}
T6 = {{Q2}}*{{Q4}}
T7 = {{Q3}}*{{Q1}}
T8 = {{Q3}}*{{Q2}}
T9 = {{Q3}}*{{Q4}}</t>
  </si>
  <si>
    <t>&lt;p&gt;Aplica la propiedad distributiva:&lt;/p&gt;&lt;p style=\"text-align: center\"&gt;{{Q1}} × ({{Q2}}&lt;i&gt;{{Q5}}&lt;/i&gt; {{Q7}} {{Q3}}&lt;i&gt;{{Q6}}&lt;/i&gt; {{Q8}} {{Q4}}) =&lt;/p&gt;&lt;p style=\"text-align: center\"&gt;= {{Q1}} × {{Q2}}&lt;i&gt;{{Q5}}&lt;/i&gt; {{Q7}} {{Q1}} × {{Q3}}&lt;i&gt;{{Q6}}&lt;/i&gt; {{Q8}} {{Q1}} × {{Q4}} = ...&lt;/p&gt;</t>
  </si>
  <si>
    <t>&lt;p&gt;Aplica la propiedad distributiva:&lt;/p&gt;&lt;p style=\"text-align: center\"&gt;{{Q1}} × ({{Q2}}&lt;i&gt;{{Q5}}&lt;/i&gt; {{Q7}} {{Q3}}&lt;i&gt;{{Q6}}&lt;/i&gt; {{Q8}} {{Q4}}) =&lt;/p&gt;&lt;p style=\"text-align: center\"&gt;= {{Q1}} × {{Q2}}&lt;i&gt;{{Q5}}&lt;/i&gt; {{Q7}} {{Q1}} × {{Q3}}&lt;i&gt;{{Q6}}&lt;/i&gt; {{Q8}} {{Q1}} × {{Q4}} =&lt;/p&gt;&lt;p style=\"text-align: center\"&gt;= {{T1}}&lt;i&gt;{{Q5}}&lt;/i&gt; {{Q7}} {{T2}}&lt;i&gt;{{Q6}}&lt;/i&gt; {{Q8}} {{T3}}&lt;/p&gt;</t>
  </si>
  <si>
    <t>{
    "id": "M6-NyO-56b-I-1",
    "stimulus": "&lt;p&gt;¿Cuál de las siguientes expresiones es equivalente a esta?&lt;/p&gt;&lt;p style=\"text-align: center\"&gt;{{Q1}} × ({{Q2}}&lt;i&gt;{{Q5}}&lt;/i&gt; {{Q7}} {{Q3}}&lt;i&gt;{{Q6}}&lt;/i&gt; {{Q8}} {{Q4}})&lt;/p&gt;",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</si>
  <si>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center\"&gt;({{Q2}}&lt;i&gt;{{Q5}}&lt;/i&gt; {{Q7}} {{Q3}}&lt;i&gt;{{Q6}}&lt;/i&gt; {{Q8}} {{Q4}}) × {{Q1}}&lt;/p&gt;
{{T1}}&lt;i&gt;{{Q5}}&lt;/i&gt; {{Q7}} {{T2}}&lt;i&gt;{{Q6}}&lt;/i&gt; {{Q8}} {{T3}}*
{{T4}}&lt;i&gt;{{Q5}}&lt;/i&gt; {{Q7}} {{T5}}&lt;i&gt;{{Q6}}&lt;/i&gt; {{Q8}} {{T6}}
{{T7}}&lt;i&gt;{{Q5}}&lt;/i&gt; {{Q7}} {{T8}}&lt;i&gt;{{Q6}}&lt;/i&gt; {{Q8}} {{T9}}</t>
  </si>
  <si>
    <t>&lt;p&gt;Aplica la propiedad distributiva:&lt;/p&gt;&lt;p style=\"text-align: center\"&gt;({{Q2}}&lt;i&gt;{{Q5}}&lt;/i&gt; {{Q7}} {{Q3}}&lt;i&gt;{{Q6}}&lt;/i&gt; {{Q8}} {{Q4}}) × {{Q1}} =&lt;/p&gt;&lt;p style=\"text-align: center\"&gt;= {{Q1}} × {{Q2}}&lt;i&gt;{{Q5}}&lt;/i&gt; {{Q7}} {{Q1}} × {{Q3}}&lt;i&gt;{{Q6}}&lt;/i&gt; {{Q8}} {{Q1}} × {{Q4}} = ...&lt;/p&gt;</t>
  </si>
  <si>
    <t>&lt;p&gt;Aplica la propiedad distributiva:&lt;/p&gt;&lt;p style=\"text-align: center\"&gt;({{Q2}}&lt;i&gt;{{Q5}}&lt;/i&gt; {{Q7}} {{Q3}}&lt;i&gt;{{Q6}}&lt;/i&gt; {{Q8}} {{Q4}}) × {{Q1}} =&lt;/p&gt;&lt;p style=\"text-align: center\"&gt;= {{Q1}} × {{Q2}}&lt;i&gt;{{Q5}}&lt;/i&gt; {{Q7}} {{Q1}} × {{Q3}}&lt;i&gt;{{Q6}}&lt;/i&gt; {{Q8}} {{Q1}} × {{Q4}} =&lt;/p&gt;&lt;p style=\"text-align: center\"&gt;= {{T1}}&lt;i&gt;{{Q5}}&lt;/i&gt; {{Q7}} {{T2}}&lt;i&gt;{{Q6}}&lt;/i&gt; {{Q8}} {{T3}}&lt;/p&gt;</t>
  </si>
  <si>
    <t>{
    "id": "M6-NyO-56b-I-2",
    "stimulus": "&lt;p&gt;¿Cuál de las siguientes expresiones es equivalente a esta?&lt;/p&gt;&lt;p style=\"text-align: center\"&gt;({{Q2}}&lt;i&gt;{{Q5}}&lt;/i&gt; {{Q7}} {{Q3}}&lt;i&gt;{{Q6}}&lt;/i&gt; {{Q8}} {{Q4}}) × {{Q1}}&lt;/p&gt;",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t>
  </si>
  <si>
    <t>&lt;p&gt;¿Cuál de las siguientes expresiones es equivalente a esta?&lt;/p&gt;&lt;p style=\"text-align: center\"&gt;{{Q1}} × ({{Q2}}&lt;i&gt;{{Q5}}&lt;/i&gt; {{Q8}} {{Q4}})&lt;/p&gt;
{{T1}}&lt;i&gt;{{Q5}}&lt;/i&gt; {{Q8}} {{T3}}*
{{T4}}&lt;i&gt;{{Q5}}&lt;/i&gt; {{Q8}} {{T6}}
{{T7}}&lt;i&gt;{{Q5}}&lt;/i&gt; {{Q8}} {{T9}}</t>
  </si>
  <si>
    <t>Q1 = "min": 2, "max": 10, "step": 1
Q2 = "min": 2, "max": 10, "step": 1
Q3 = "min": 2, "max": 10, "step": 1
Q4 = "min": 2, "max": 10, "step": 1
Q5 = "list": [ "x", "a", "b", "c", "m", "n", "p", "k"]
Q8 = "list": [ "+", "−"]</t>
  </si>
  <si>
    <t>T1 = {{Q1}}*{{Q2}}
T3 = {{Q1}}*{{Q4}}
T4 = {{Q2}}*{{Q1}}
T6 = {{Q2}}*{{Q4}}
T7 = {{Q3}}*{{Q1}}
T9 = {{Q3}}*{{Q4}}</t>
  </si>
  <si>
    <t>&lt;p&gt;Aplica la propiedad distributiva:&lt;/p&gt;&lt;p style=\"text-align: center\"&gt;{{Q1}} × ({{Q2}}&lt;i&gt;{{Q5}}&lt;/i&gt; {{Q8}} {{Q4}}) =&lt;/p&gt;&lt;p style=\"text-align: center\"&gt;= {{Q1}} × {{Q2}}&lt;i&gt;{{Q5}}&lt;/i&gt; {{Q8}} {{Q1}} × {{Q4}} = ...&lt;/p&gt;</t>
  </si>
  <si>
    <t>&lt;p&gt;Aplica la propiedad distributiva:&lt;/p&gt;&lt;p style=\"text-align: center\"&gt;{{Q1}} × ({{Q2}}&lt;i&gt;{{Q5}}&lt;/i&gt; {{Q8}} {{Q4}}) =&lt;/p&gt;&lt;p style=\"text-align: center\"&gt;= {{Q1}} × {{Q2}}&lt;i&gt;{{Q5}}&lt;/i&gt; {{Q8}} {{Q1}} × {{Q4}} =&lt;/p&gt;&lt;p style=\"text-align: center\"&gt;= {{T1}}&lt;i&gt;{{Q5}}&lt;/i&gt; {{Q8}} {{T3}}&lt;/p&gt;</t>
  </si>
  <si>
    <t>{
    "id": "M6-NyO-56b-I-3",
    "stimulus": "&lt;p&gt;¿Cuál de las siguientes expresiones es equivalente a esta?&lt;/p&gt;&lt;p style=\"text-align: center\"&gt;{{Q1}} × ({{Q2}}&lt;i&gt;{{Q5}}&lt;/i&gt; {{Q8}} {{Q4}})&lt;/p&gt;",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{{T1}}&lt;i&gt;{{Q5}}&lt;/i&gt;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t>
  </si>
  <si>
    <t>&lt;p style=\"text-align: center\"&gt;{{Q1}} × ({{Q2}}&lt;i&gt;{{Q5}}&lt;/i&gt; {{Q7}} {{Q3}}&lt;i&gt;{{Q6}}&lt;/i&gt; {{Q8}} {{Q4}}) = {{response}}&amp;nbsp;&lt;i&gt;{{Q5}}&lt;/i&gt; {{Q7}} {{response}}&amp;nbsp;&lt;i&gt;{{Q6}}&lt;/i&gt; {{Q8}} {{response}}&lt;/p&gt;</t>
  </si>
  <si>
    <t>Q1 = "min": 2, "max": 10, "step": 1
Q2 = "min": 2, "max": 10, "step": 1
Q3 = "min": 2, "max": 10, "step": 1
Q4 = "min": 2, "max": 10, "step": 1
Q5 = "list": ["x", "a", "b", "c", "m", "n", "p", "k"]
Q6 = "list": ["x", "a", "b", "c", "m", "n", "p", "k"]
Q7 = "list": ["+", "−"]
Q8 = "list": ["+", "−"]</t>
  </si>
  <si>
    <t>A1 = {{Q1}}*{{Q2}}
A2 = {{Q1}}*{{Q3}}
A3 = {{Q1}}*{{Q4}}</t>
  </si>
  <si>
    <t>&lt;p&gt;Aplica la propiedad distributiva:&lt;/p&gt;&lt;p style=\"text-align: center\"&gt;{{Q1}} × ({{Q2}}&lt;i&gt;{{Q5}}&lt;/i&gt; {{Q7}} {{Q3}}&lt;i&gt;{{Q6}}&lt;/i&gt; {{Q8}} {{Q4}}) =&lt;/p&gt;&lt;p style=\"text-align: center\"&gt;= {{Q1}} × {{Q2}}&lt;i&gt;{{Q5}}&lt;/i&gt; {{Q7}} {{Q1}} × {{Q3}}&lt;i&gt;{{Q6}}&lt;/i&gt; {{Q8}} {{Q1}} × {{Q4}} =&lt;/p&gt;&lt;p style=\"text-align: center\"&gt;= {{A1}}&lt;i&gt;{{Q5}}&lt;/i&gt; {{Q7}} {{A2}}&lt;i&gt;{{Q6}}&lt;/i&gt; {{Q8}} {{A3}}&lt;/p&gt;</t>
  </si>
  <si>
    <t>{
    "id": "M6-NyO-56b-E-1",
    "stimulus": "&lt;p&gt;Completa la siguiente igualdad.&lt;/p&gt;",
    "template": "&lt;p style=\"text-align: center\"&gt;{{Q1}} × ({{Q2}}&lt;i&gt;{{Q5}}&lt;/i&gt; {{Q7}} {{Q3}}&lt;i&gt;{{Q6}}&lt;/i&gt; {{Q8}} {{Q4}}) = {{response}}&amp;nbsp;&lt;i&gt;{{Q5}}&lt;/i&gt; {{Q7}} {{response}}&amp;nbsp;&lt;i&gt;{{Q6}}&lt;/i&gt; {{Q8}} {{response}}&lt;/p&gt;",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</si>
  <si>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center\"&gt;({{Q2}}&lt;i&gt;{{Q5}}&lt;/i&gt; {{Q7}} {{Q3}}&lt;i&gt;{{Q6}}&lt;/i&gt; {{Q8}} {{Q4}}) × {{Q1}} = {{response}}&amp;nbsp;&lt;i&gt;{{Q5}}&lt;/i&gt; {{Q7}} {{response}}&amp;nbsp;&lt;i&gt;{{Q6}}&lt;/i&gt; {{Q8}} {{response}}&lt;/p&gt;</t>
  </si>
  <si>
    <t>&lt;p&gt;Aplica la propiedad distributiva:&lt;/p&gt;&lt;p style=\"text-align: center\"&gt;({{Q2}}&lt;i&gt;{{Q5}}&lt;/i&gt; {{Q7}} {{Q3}}&lt;i&gt;{{Q6}}&lt;/i&gt; {{Q8}} {{Q4}}) × {{Q1}} =&lt;/p&gt;&lt;p style=\"text-align: center\"&gt;= {{Q1}} × {{Q2}}&lt;i&gt;{{Q5}}&lt;/i&gt; {{Q7}} {{Q1}} × {{Q3}}&lt;i&gt;{{Q6}}&lt;/i&gt; {{Q8}} {{Q1}} × {{Q4}} =&lt;/p&gt;&lt;p style=\"text-align: center\"&gt;= {{A1}}&lt;i&gt;{{Q5}}&lt;/i&gt; {{Q7}} {{A2}}&lt;i&gt;{{Q6}}&lt;/i&gt; {{Q8}} {{A3}}&lt;/p&gt;</t>
  </si>
  <si>
    <t>{
    "id": "M6-NyO-56b-E-2",
    "stimulus": "&lt;p&gt;Completa la siguiente igualdad.&lt;/p&gt;",
    "template": "&lt;p style=\"text-align: center\"&gt;({{Q2}}&lt;i&gt;{{Q5}}&lt;/i&gt; {{Q7}} {{Q3}}&lt;i&gt;{{Q6}}&lt;/i&gt; {{Q8}} {{Q4}}) × {{Q1}} = {{response}}&amp;nbsp;&lt;i&gt;{{Q5}}&lt;/i&gt; {{Q7}} {{response}}&amp;nbsp;&lt;i&gt;{{Q6}}&lt;/i&gt; {{Q8}} {{response}}&lt;/p&gt;",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t>
  </si>
  <si>
    <t>&lt;p style=\"text-align: center\"&gt;{{Q1}} × ({{Q2}}&lt;i&gt;{{Q5}}&lt;/i&gt; {{Q8}} {{Q4}}) = {{response}}&amp;nbsp;&lt;i&gt;{{Q5}}&lt;/i&gt; {{Q8}} {{response}}&lt;/p&gt;</t>
  </si>
  <si>
    <t>Q1 = "min": 2, "max": 10, "step": 1
Q2 = "min": 2, "max": 10, "step": 1
Q4 = "min": 2, "max": 10, "step": 1
Q5 = "list": ["x", "a", "b", "c", "m", "n", "p", "k"]
Q8 = "list": ["+", "−"]</t>
  </si>
  <si>
    <t>A1 = {{Q1}}*{{Q2}}
A3 = {{Q1}}*{{Q4}}</t>
  </si>
  <si>
    <t>&lt;p&gt;Aplica la propiedad distributiva:&lt;/p&gt;&lt;p style=\"text-align: center\"&gt;{{Q1}} × ({{Q2}}&lt;i&gt;{{Q5}}&lt;/i&gt; {{Q8}} {{Q4}}) =&lt;/p&gt;&lt;p style=\"text-align: center\"&gt;= {{Q1}} × {{Q2}}&lt;i&gt;{{Q5}}&lt;/i&gt; {{Q8}} {{Q1}} × {{Q4}} =&lt;/p&gt;&lt;p style=\"text-align: center\"&gt;= {{A1}}&lt;i&gt;{{Q5}}&lt;/i&gt; {{Q8}} {{A3}}&lt;/p&gt;</t>
  </si>
  <si>
    <t>{
    "id": "M6-NyO-56b-E-3",
    "stimulus": "&lt;p&gt;Completa la siguiente igualdad.&lt;/p&gt;",
    "template": "&lt;p style=\"text-align: center\"&gt;{{Q1}} × ({{Q2}}&lt;i&gt;{{Q5}}&lt;/i&gt; {{Q8}} {{Q4}}) = {{response}}&amp;nbsp;&lt;i&gt;{{Q5}}&lt;/i&gt; {{Q8}} {{response}}&lt;/p&gt;",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t>
  </si>
  <si>
    <t>M6-NyO-56c</t>
  </si>
  <si>
    <t>Identifica dos expresiones algebraicas equivalentes</t>
  </si>
  <si>
    <t>&lt;p&gt;Selecciona la expresión que es equivalente a esta:&lt;/p&gt;&lt;p style=\"text-align: center\"&gt;{{T2}}&lt;i&gt;{{Q6}}&lt;/i&gt; {{Q8}} &lt;i&gt;{{Q5}}&lt;/i&gt; {{T1}}&lt;/p&gt;
A1 = {{T2}}{{T3}}&lt;i&gt;{{Q6}}&lt;/i&gt; {{Q8}} {{T3}}&lt;i&gt;{{Q5}}&lt;/i&gt;*
A2 = {{T3}}({{T2}}&lt;i&gt;{{Q6}}&lt;/i&gt; {{Q8}} &lt;i&gt;{{Q5}}&lt;/i&gt;)*
A3 = −{{T3}}({{T4}}&lt;i&gt;{{Q6}}&lt;/i&gt; {{Q7}} &lt;i&gt;{{Q5}}&lt;/i&gt;)*
A4 = {{T2}}{{T3}}&lt;i&gt;{{Q6}}&lt;/i&gt; {{Q7}} {{T3}}&lt;i&gt;{{Q5}}&lt;/i&gt;
A5 = {{T3}}({{T2}}&lt;i&gt;{{Q6}}&lt;/i&gt; {{Q7}} &lt;i&gt;{{Q5}}&lt;/i&gt;)
A6 = −{{T3}}(&lt;i&gt;{{Q6}}&lt;/i&gt; {{Q8}} &lt;i&gt;{{Q5}}&lt;/i&gt;)
A7 = {{T2}}{{Q1}}&lt;i&gt;{{Q6}}&lt;/i&gt; {{Q8}} {{Q1}}&lt;i&gt;{{Q5}}&lt;/i&gt;
A8 = {{Q1}}({{T2}}&lt;i&gt;{{Q6}}&lt;/i&gt; {{Q8}} &lt;i&gt;{{Q5}}&lt;/i&gt;)
A9 = −{{Q1}}({{T4}}&lt;i&gt;{{Q6}}&lt;/i&gt; {{Q7}} &lt;i&gt;{{Q5}}&lt;/i&gt;)</t>
  </si>
  <si>
    <t xml:space="preserve">Q1 = "min": 2, "max": 4, "step": 1
Q5 = "list": ["x", "a", "b", "c", "m", "n", "p", "k"]
Q6 = "list": ["x", "a", "b", "c", "m", "n", "p", "k"]
Q7 = "list": ["+", "−"]
Q8 = "list": ["+", "−"]
</t>
  </si>
  <si>
    <t>T1 = ' {{Q7}} &lt;i&gt;{{Q6}}&lt;/i&gt; {{Q8}} &lt;i&gt;{{Q5}}&lt;/i&gt;'.repeat({{Q1}})
T2 = if ('{{Q7}}' == '−') {'−'}
T3 = {{Q1}}+1
T4 = if ('{{Q8}}' == '−') {'−'}</t>
  </si>
  <si>
    <t>&lt;p&gt;Los términos de una expresión algebraica pueden agruparse de maneras diferentes.&lt;/p&gt;</t>
  </si>
  <si>
    <t>&lt;p&gt;Los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t>
  </si>
  <si>
    <t>{
    "id": "M6-NyO-56c-I-1",
    "stimulus": "&lt;p&gt;Selecciona la expresión que es equivalente a esta:&lt;/p&gt;&lt;p style=\"text-align: center\"&gt;{{T2}}&lt;i&gt;{{Q6}}&lt;/i&gt; {{Q8}} &lt;i&gt;{{Q5}}&lt;/i&gt; {{T1}}&lt;/p&gt;",
    "hint": "&lt;p&gt;Los términos de una expresión algebraica pueden agruparse de maneras diferentes.&lt;/p&gt;",
    "feedback": "&lt;p&gt;Los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t>
  </si>
  <si>
    <t>&lt;p&gt;Selecciona la expresión que es equivalente a esta:&lt;/p&gt;&lt;p style=\"text-align: center\"&gt;{{Q1}}({{Q2}}&lt;i&gt;{{Q5}}&lt;/i&gt; {{Q7}} {{T1}}&lt;i&gt;{{Q6}}&lt;/i&gt;)&lt;/p&gt;
A1 = {{T2}}&lt;i&gt;{{Q5}}&lt;/i&gt; {{Q7}} {{T3}}&lt;i&gt;{{Q6}}&lt;/i&gt;*
A2 = {{Q1}}({{Q2}}&lt;i&gt;{{Q5}}&lt;/i&gt;) {{Q7}} {{Q1}}({{T1}}&lt;i&gt;{{Q6}}&lt;/i&gt;)*
A3 = {{T4}}(&lt;i&gt;{{Q5}}&lt;/i&gt; {{Q7}} {{Q4}}&lt;i&gt;{{Q6}})*
A4 = {{T2}}&lt;i&gt;{{Q5}}&lt;/i&gt; {{Q8}} {{T3}}&lt;i&gt;{{Q6}}&lt;/i&gt;
A5 = {{Q1}}({{Q2}}&lt;i&gt;{{Q5}}&lt;/i&gt;) {{Q8}} 2({{T1}}&lt;i&gt;{{Q6}}&lt;/i&gt;)
A6 = {{T4}}(&lt;i&gt;{{Q5}}&lt;/i&gt; {{Q8}} {{Q4}}&lt;i&gt;{{Q6}}&lt;/i&gt;)
A7 = {{T2}}&lt;i&gt;{{Q5}}&lt;/i&gt; {{Q7}} {{T1}}&lt;i&gt;{{Q6}}&lt;/i&gt;
A8 = {{Q1}}({{Q2}}&lt;i&gt;{{Q5}}&lt;/i&gt;) {{Q7}} {{Q2}}({{T1}}&lt;i&gt;{{Q6}}&lt;/i&gt;)
A9 = {{T4}}(&lt;i&gt;{{Q5}}&lt;/i&gt; {{Q7}} {{T1}}&lt;i&gt;{{Q6}})</t>
  </si>
  <si>
    <t>Q1 = "min": 2, "max": 6, "step": 1
Q2 = "min": 2, "max": 6, "step": 1
Q3 = "min": 2, "max": 6, "step": 1
Q4 = "min": 2, "max": 6, "step": 1
Q5 = "list": ["x", "a", "b", "c", "m", "n", "p", "k"]
Q6 = "list": ["x", "a", "b", "c", "m", "n", "p", "k"]
Q7 = "list": ["+", "−"]
Q8 = "list": ["+", "−"]</t>
  </si>
  <si>
    <t>T1 = {{Q2}}*{{Q4}}
T2 = {{Q1}}*{{Q2}}
T3 = {{Q1}}*{{Q2}}*{{Q4}}
T4 = {{Q1}}*{{Q2}}</t>
  </si>
  <si>
    <t>&lt;p&gt;Los términos de una expresión algebraica pueden agruparse de maneras diferentes:&lt;/p&gt;&lt;p style=\"text-align: center\"&gt;{{Q1}}({{Q2}}&lt;i&gt;{{Q5}}&lt;/i&gt; {{Q7}} {{T1}}&lt;i&gt;{{Q6}}&lt;/i&gt;) = &lt;span class=\"no-break\"&gt;{{T2}}&lt;i&gt;{{Q5}}&lt;/i&gt; {{Q7}} {{T3}}&lt;i&gt;{{Q6}}&lt;/i&gt;&lt;/span&gt; = &lt;span class=\"no-break\"&gt;{{Q1}}({{Q2}}&lt;i&gt;{{Q5}}&lt;/i&gt;) {{Q7}} {{Q1}}({{T1}}&lt;i&gt;{{Q6}}&lt;/i&gt;)&lt;/span&gt; = &lt;span class=\"no-break\"&gt;{{T2}}&lt;i&gt;{{Q5}}&lt;/i&gt; {{Q8}} {{T3}}&lt;i&gt;{{Q6}}&lt;/i&gt;&lt;/span&gt;&lt;/p&gt;</t>
  </si>
  <si>
    <t>{
    "id": "M6-NyO-56c-I-2",
    "stimulus": "&lt;p&gt;Selecciona la expresión que es equivalente a esta:&lt;/p&gt;&lt;p style=\"text-align: center\"&gt;{{Q1}}({{Q2}}&lt;i&gt;{{Q5}}&lt;/i&gt; {{Q7}} {{T1}}&lt;i&gt;{{Q6}}&lt;/i&gt;)&lt;/p&gt;",
    "hint": "&lt;p&gt;Los términos de una expresión algebraica pueden agruparse de maneras diferentes.&lt;/p&gt;",
    "feedback": "&lt;p&gt;Los términos de una expresión algebraica pueden agruparse de maneras diferentes:&lt;/p&gt;&lt;p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t>
  </si>
  <si>
    <t>&lt;p&gt;Selecciona la expresión que es equivalente a esta:&lt;/p&gt;&lt;p style=\"text-align: center\"&gt;{{Q1}}&lt;i&gt;{{Q5}}&lt;/i&gt; + {{T1}}&lt;i&gt;{{Q6}}&lt;/i&gt; + {{T2}}&lt;i&gt;{{Q5}}&lt;/i&gt; + {{T3}}&lt;i&gt;{{Q6}}&lt;/i&gt;&lt;/p&gt;
A1 = {{Q1}}(&lt;i&gt;{{Q5}}&lt;/i&gt; + {{Q2}}&lt;i&gt;{{Q6}}&lt;/i&gt; + {{Q3}}&lt;i&gt;{{Q5}}&lt;/i&gt; + {{Q4}}&lt;i&gt;{{Q6}}&lt;/i&gt;)*
A2 = {{T4}}&lt;i&gt;{{Q5}}&lt;/i&gt; + {{T5}}&lt;i&gt;{{Q6}}&lt;/i&gt;*
A3 = {{Q1}}({{T6}}&lt;i&gt;{{Q5}}&lt;/i&gt; + {{T7}}&lt;i&gt;{{Q6}}&lt;/i&gt;)*
A4 = {{Q1}}(&lt;i&gt;{{Q5}}&lt;/i&gt; + {{Q2}}&lt;i&gt;{{Q6}}&lt;/i&gt; + {{Q3}}&lt;i&gt;{{Q5}}&lt;/i&gt; − {{Q4}}&lt;i&gt;{{Q6}}&lt;/i&gt;)
A5 = {{T4}}&lt;i&gt;{{Q5}}&lt;/i&gt; − {{T5}}&lt;i&gt;{{Q6}}&lt;/i&gt;
A6 = {{Q1}}({{T6}}&lt;i&gt;{{Q5}}&lt;/i&gt; − {{T7}}&lt;i&gt;{{Q6}}&lt;/i&gt;)
A7 = {{Q1}}(&lt;i&gt;{{Q5}}&lt;/i&gt; + {{T1}}&lt;i&gt;{{Q6}}&lt;/i&gt; + {{T2}}&lt;i&gt;{{Q5}}&lt;/i&gt; + {{T3}}&lt;i&gt;{{Q6}}&lt;/i&gt;)
A8 = {{T4}}&lt;i&gt;{{Q5}}&lt;/i&gt; + {{T3}}&lt;i&gt;{{Q6}}&lt;/i&gt;
A9 = {{Q1}}({{T4}}&lt;i&gt;{{Q5}}&lt;/i&gt; + {{T5}}&lt;i&gt;{{Q6}}&lt;/i&gt;)</t>
  </si>
  <si>
    <t>Q1 = "min": 2, "max": 6, "step": 1
Q2 = "min": 2, "max": 6, "step": 1
Q3 = "min": 2, "max": 6, "step": 1
Q4 = "min": 2, "max": 6, "step": 1
Q5 = "list": ["x", "a", "b", "c", "m", "n", "p", "k"]
Q6 = "list": ["x", "a", "b", "c", "m", "n", "p", "k"]</t>
  </si>
  <si>
    <t>T1 = {{Q1}}*{{Q2}}
T2 = {{Q1}}*{{Q3}}
T3 = {{Q1}}*{{Q4}}
T4 = {{Q1}}+{{Q1}}*{{Q3}}
T5 = {{Q1}}*{{Q2}}+{{Q1}}*{{Q4}}
T6 = 1+{{Q3}}
T7 = {{Q2}}+{{Q4}}</t>
  </si>
  <si>
    <t>&lt;p&gt;Los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t>
  </si>
  <si>
    <t>{
    "id": "M6-NyO-56c-I-3",
    "stimulus": "&lt;p&gt;Selecciona la expresión que es equivalente a esta:&lt;/p&gt;&lt;p style=\"text-align: center\"&gt;{{Q1}}&lt;i&gt;{{Q5}}&lt;/i&gt; + {{T1}}&lt;i&gt;{{Q6}}&lt;/i&gt; + {{T2}}&lt;i&gt;{{Q5}}&lt;/i&gt; + {{T3}}&lt;i&gt;{{Q6}}&lt;/i&gt;&lt;/p&gt;",
    "hint": "&lt;p&gt;Los términos de una expresión algebraica pueden agruparse de maneras diferentes.&lt;/p&gt;",
    "feedback": "&lt;p&gt;Los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t>
  </si>
  <si>
    <t>M6-NyO-57a</t>
  </si>
  <si>
    <t>Comprueba que un número es el resultado de una ecuación sencilla</t>
  </si>
  <si>
    <t>&lt;p&gt;Elige la ecuación en la que la solución es: {{Q9}} = {{Q1}}.&lt;/p&gt;</t>
  </si>
  <si>
    <t>Q1 = min= 1; max= 10; step= 1
Q2 = min= 1; max= 10; step= 1
Q3 = min= 1; max= 10; step= 1
Q4 = min= 1; max= 10; step= 1
Q5 = min= 1; max= 10; step= 1
Q6 = min= 1; max= 10; step= 1
Q7 = min= 1; max= 10; step= 1
Q9 = list= &lt;i&gt;x&lt;/i&gt;, &lt;i&gt;a&lt;/i&gt;, &lt;i&gt;p&lt;/i&gt;, &lt;i&gt;m&lt;/i&gt;</t>
  </si>
  <si>
    <t>T1 = {{Q1}}+{{Q2}}
T2 = {{Q2}}*{{Q1}}
T3 = {{Q3}}+{{Q2}}
T4 = {{Q4}}+{{Q3}}
T5 = {{Q5}}+{{Q4}}
T6 = {{Q6}}*{{Q5}}
T7 = {{Q7}}*{{Q6}}
A1={{Q9}} + {{Q2}} = {{T1}}#*
A2={{T1}} − {{Q9}} = {{Q1}}#*
A3={{T1}} = {{Q2}} + {{Q9}}#*
A4={{Q2}}{{Q9}} = {{T2}}#*
A5={{T2}} = {{Q9}} : {{Q2}}#*
A6={{Q9}} + {{Q3}} = {{T3}}#|&lt;p&gt;La solución de esta ecuación es: {{Q9}} = {{Q2}}.&lt;/p&gt;
A7={{T4}} − {{Q9}} = {{Q4}}#|&lt;p&gt;La solución de esta ecuación es: {{Q9}} = {{Q3}}.&lt;/p&gt;
A8={{T5}} = {{Q5}} + {{Q9}}#|&lt;p&gt;La solución de esta ecuación es: {{Q9}} = {{Q4}}.&lt;/p&gt;
A9={{Q6}}{{Q9}} = {{T6}}#|&lt;p&gt;La solución de esta ecuación es: {{Q9}} = {{Q5}}.&lt;/p&gt;
A10={{T7}} = {{Q9}} : {{Q7}}#|&lt;p&gt;La solución de esta ecuación es: {{Q9}} = {{Q6}}.&lt;/p&gt;</t>
  </si>
  <si>
    <t>&lt;p&gt;Sustituye el valor de {{Q9}} en cada ecuación.&lt;/p&gt;</t>
  </si>
  <si>
    <t>&lt;p&gt;Para comprobar si se sumple la igualdad, hay que sustituir el valor de {{Q9}} en cada expresión.&lt;/p&gt;</t>
  </si>
  <si>
    <t>{
    "id": "M6-NyO-57a-I-1",
    "stimulus": "&lt;p&gt;Elige la ecuación en la que la solución es: {{Q9}} = {{Q1}}.&lt;/p&gt;",
    "hint": "&lt;p&gt;Sustituye el valor de {{Q9}} en cada ecuación.&lt;/p&gt;",
    "feedback": "&lt;p&gt;Para comprobar si se cumple la igualdad, hay que sustituir el valor de {{Q9}} en cada expresión.&lt;/p&gt;",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"&lt;p&gt;La solución de esta ecuación es: {{Q9}} = {{Q2}}.&lt;/p&gt;"
            },
            {
                "name": "A7",
                "label": "{{T4}} − {{Q9}} = {{Q4}}",
                "function": "",
                "incorrect": true,
                "feedback": "&lt;p&gt;La solución de esta ecuación es: {{Q9}} = {{Q3}}.&lt;/p&gt;"
            },
            {
                "name": "A8",
                "label": "{{T5}} = {{Q5}} + {{Q9}}",
                "function": "",
                "incorrect": true,
                "feedback": "&lt;p&gt;La solución de esta ecuación es: {{Q9}} = {{Q4}}.&lt;/p&gt;"
            },
            {
                "name": "A9",
                "label": "{{Q6}}{{Q9}} = {{T6}}",
                "function": "",
                "incorrect": true,
                "feedback": "&lt;p&gt;La solución de esta ecuación es: {{Q9}} = {{Q5}}.&lt;/p&gt;"
            },
            {
                "name": "A10",
                "label": "{{T7}} = {{Q9}} : {{Q7}}",
                "function": "",
                "incorrect": true,
                "feedback": "&lt;p&gt;La solución de esta ecuación es: {{Q9}} = {{Q6}}.&lt;/p&gt;"
            }
        ],
        "uniques": true
    },
    "algorithm": {
        "name": "trueFalse",
        "template": "Multiple choice – standard",
        "params": {
            "countCorrect": 1,
            "countIncorrect": 2,
            "showCheckIcon": false,
                    "columns": 3
                }
            }
        }</t>
  </si>
  <si>
    <t>&lt;p&gt;¿Cuál es la solución de esta ecuación?&lt;/p&gt;&lt;p style="text-align: center"&gt;{{T1}} − {{Q9}} = {{Q2}}&lt;/p&gt;</t>
  </si>
  <si>
    <t>Q1 = min= 1; max= 10; step= 1
Q2 = min= 1; max= 10; step= 1
Q3 = min= 1; max= 10; step= 1
Q4 = min= 1; max= 10; step= 1
Q9 = list= &lt;i&gt;x&lt;/i&gt;, &lt;i&gt;a&lt;/i&gt;, &lt;i&gt;p&lt;/i&gt;, &lt;i&gt;m&lt;/i&gt;</t>
  </si>
  <si>
    <t>T1={{Q1}}+{{Q2}}
A1={{Q9}} = {{Q1}}#*
A2={{Q9}} = {{Q3}}#
A3={{Q9}} = {{Q4}}#</t>
  </si>
  <si>
    <t xml:space="preserve">&lt;p&gt;Sustituye cada valor de {{Q9}} en la ecuación.&lt;/p&gt; </t>
  </si>
  <si>
    <t>&lt;p&gt;Para comprobar qué valor de {{Q9}} cumple la igualdad, hay que sustituirlos en la ecuación.&lt;/p&gt;</t>
  </si>
  <si>
    <t>{
    "id": "M6-NyO-57a-E-1",
    "stimulus": "&lt;p&gt;¿Cuál es la solución de esta ecuación?&lt;/p&gt;&lt;p style=\"text-align: center\"&gt;{{T1}} − {{Q9}} = {{Q2}}&lt;/p&gt;",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</si>
  <si>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&lt;p&gt;¿Cuál es la solución de esta ecuación?&lt;/p&gt;&lt;p style="text-align: center"&gt;{{Q9}} + {{Q1}} = {{T1}}&lt;/p&gt;</t>
  </si>
  <si>
    <t>T1={{Q1}}+{{Q2}}
A1={{Q9}} = {{Q2}}#*
A2={{Q9}} = {{Q3}}#
A3={{Q9}} = {{Q4}}#</t>
  </si>
  <si>
    <t>{
    "id": "M6-NyO-57a-E-2",
    "stimulus": "&lt;p&gt;¿Cuál es la solución de esta ecuación?&lt;/p&gt;&lt;p style=\"text-align: center\"&gt;{{Q9}} + {{Q1}}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{{Q2}}"
            },
            {
                "name": "A2",
                "label": "{{Q9}} = {{Q3}}",
                "incorrect": true
            },
            {
                "name": "A3",
                "label": "{{Q9}} = {{Q4}}",
                "incorrect": true
            }
        ],
        "uniques": true
    },
    "algorithm": {
        "name": "trueFalse",
        "template": "Multiple choice – standard",
        "params": {
            "countCorrect": 1,
            "countIncorrect": 2,
            "showCheckIcon": false,
            "columns": 3
        }
    }
}</t>
  </si>
  <si>
    <t>&lt;p&gt;¿Cuál es la solución de esta ecuación?&lt;/p&gt;&lt;p style="text-align: center"&gt;{{Q2}}{{Q9}} = {{T1}}&lt;/p&gt;</t>
  </si>
  <si>
    <t>T1={{Q1}}*{{Q2}}
A1={{Q9}} = {{Q1}}#*
A2={{Q9}} = {{Q3}}#
A3={{Q9}} = {{Q4}}#</t>
  </si>
  <si>
    <t>{
    "id": "M6-NyO-57a-E-3",
    "stimulus": "&lt;p&gt;¿Cuál es la solución de esta ecuación?&lt;/p&gt;&lt;p style=\"text-align: center\"&gt;{{Q2}}&lt;sup&gt;{{Q9}}&lt;/sup&gt;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t>
  </si>
  <si>
    <t>M6-NyO-57b</t>
  </si>
  <si>
    <t>Comprueba que un número es uno de los resultados de una inecuación sencilla</t>
  </si>
  <si>
    <t>&lt;p&gt;Selecciona la inecuación en la que una de las soluciones es: {{Q9}} = {{Q1}}.&lt;/p&gt;</t>
  </si>
  <si>
    <t>Q1 = "min": -10, "max": 10,"step": 1
Q2 = "min": 1, "max": 9,"step": 1
Q3 = "min": 1, "max": 9,"step": 1
Q4 = "min": 1, "max": 9, "step": 1
Q5 = "min": 1, "max": 9, "step": 1
Q9 = list: ["&lt;i&gt;x&lt;/i&gt;", "&lt;i&gt;a&lt;/i&gt;", "&lt;i&gt;p&lt;/i&gt;", "&lt;i&gt;m&lt;/i&gt;"]</t>
  </si>
  <si>
    <t>T1 = {{Q1}}-{{Q2}}
T2 = {{Q1}}+{{Q3}}
T3 = {{Q1}}-{{Q4}}
T4 = {{Q1}}+{{Q5}}
A1={{Q9}} &gt; {{T1}}#*
A2={{Q9}} &lt; {{T2}}#*
A3={{Q9}} &lt; {{T3}}#
A4={{Q9}} &gt; {{T4}}#</t>
  </si>
  <si>
    <t>&lt;p&gt;Sustituye el valor de {{Q9}} en las inecuaciones.&lt;/p&gt;</t>
  </si>
  <si>
    <t>&lt;p&gt;Para comprobar si el valor de {{Q9}} cumple una igualdad, hay que sustituirlo en esa ecuación.&lt;/p&gt;</t>
  </si>
  <si>
    <t>{
    "id": "M6-NyO-57b-I-1",
    "stimulus": "&lt;p&gt;Selecciona la inecuación en la que una de las soluciones es: {{Q9}} = {{Q1}}.&lt;/p&gt;",
    "hint": "&lt;p&gt;Sustituye el valor de {{Q9}} en las inecuaciones.&lt;/p&gt;",
    "feedback": "&lt;p&gt;Para comprobar si el valor de {{Q9}} cumple una igualdad, hay que sustituirlo en esa ecuación.&lt;/p&gt;",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t>
  </si>
  <si>
    <t>&lt;p&gt;Selecciona dos soluciones de esta inecuación:&lt;/p&gt;&lt;p style="text-align: center"&gt;{{Q9}} &lt; {{T5}}&lt;/p&gt;</t>
  </si>
  <si>
    <t>Q1 = min= -10; max= 10;step= 1
Q2 = min= 1; max= 9;step= 1
Q3 = min= 1; max= 9;step= 1
Q4 = min= 1; max= 9; step= 1
Q9 = list= &lt;i&gt;x&lt;/i&gt;, &lt;i&gt;a&lt;/i&gt;, &lt;i&gt;p&lt;/i&gt;, &lt;i&gt;m&lt;/i&gt;</t>
  </si>
  <si>
    <t>T1 = math.min({{Q2}},{{Q3}},{{Q4}})
T2 = {{Q2}}+{{Q3}}+{{Q4}}-math.min({{Q2}},{{Q3}},{{Q4}})-math.max({{Q2}},{{Q3}},{{Q4}})
T3 = math.max({{Q2}},{{Q3}},{{Q4}})
T4 = {{Q1}}+{{T1}}
T5 = {{Q1}}+{{T2}}
T6 = {{Q1}}+{{T3}}
A1={{Q9}} = {{Q1}}#*
A2={{Q9}} = {{T4}}#*
A3={{Q9}} = {{T6}}#</t>
  </si>
  <si>
    <t>&lt;p&gt;Selecciona los números menores que {{T5}}.&lt;/p&gt;</t>
  </si>
  <si>
    <t>&lt;p&gt;Esta inecuación expresa qué números son menores que {{T5}}.&lt;/p&gt;</t>
  </si>
  <si>
    <t>{
    "id": "M6-NyO-57b-E-1",
    "stimulus": "&lt;p&gt;Selecciona dos soluciones de esta inecuación:&lt;/p&gt;&lt;p style=\"text-align: center\"&gt;{{Q9}} &lt; {{T5}}&lt;/p&gt;",
    "hint": "&lt;p&gt;Selecciona los números menores que {{T5}}.&lt;/p&gt;",
    "feedback": "&lt;p&gt;Esta inecuación expresa qué números son menores que {{T5}}.&lt;/p&gt;",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"{{Q2}}+{{Q3}}+{{Q4}}-math.min({{Q2}},{{Q3}},{{Q4}})-math.max({{Q2}},{{Q3}},{{Q4}})",
                "temp": true
            },
            {
                "name": "T3",
                "label": "{{function}}",
                "function": "math.max({{Q2}},{{Q3}},{{Q4}})",
                "temp": true
            },
            {
                "name": "T4",
                "label": "{{function}}",
                "function": "{{Q1}}+{{T1}}",
                "temp": true
            },
            {
                "name": "T5",
                "label": "{{function}}",
                "function": "{{Q1}}+{{T2}}",
                "temp": true
            },
            {
                "name": "T6",
                "label": "{{function}}",
                "function": "{{Q1}}+{{T3}}",
                "temp": true
            },
            {
                "name": "A1",
                "label": "{{Q9}} = {{Q1}}"
            },
            {
                "name": "A2",
                "label": "{{Q9}} = {{T4}}"
            },
            {
                "name": "A3",
                "label": "{{Q9}} = {{T6}}",
                "incorrect": true
            }
        ],
        "uniques": true
    },
    "algorithm": {
        "name": "trueFalse",
        "template": "Multiple choice – multiple response",
        "params": {
            "countCorrect": 2,
            "countIncorrect": 1,
            "showCheckIcon":false,
            "columns": 3
        }
    }
}</t>
  </si>
  <si>
    <t>&lt;p&gt;Selecciona dos soluciones de esta inecuación:&lt;/p&gt;&lt;p style="text-align: center"&gt;{{Q9}} &gt; {{T4}}&lt;/p&gt;</t>
  </si>
  <si>
    <t>T1 = math.min({{Q2}},{{Q3}},{{Q4}})
T2 = {{Q2}}+{{Q3}}+{{Q4}}-math.min({{Q2}},{{Q3}},{{Q4}}) - math.max({{Q2}},{{Q3}},{{Q4}})
T3 = math.max({{Q2}},{{Q3}},{{Q4}})
T4 = {{Q1}}+{{T1}}
T5 = {{Q1}}+{{T2}}
T6 = {{Q1}}+{{T3}}
A1={{Q9}} = {{T5}}#*
A2={{Q9}} = {{T6}}#*
A3={{Q9}} = {{Q1}}#</t>
  </si>
  <si>
    <t>&lt;p&gt;Selecciona los números mayores que {{T4}}.&lt;/p&gt;</t>
  </si>
  <si>
    <t>&lt;p&gt;Esta inecuación expresa qué números son mayores que {{T4}}.&lt;/p&gt;</t>
  </si>
  <si>
    <t>{
    "id": "M6-NyO-57b-E-2",
    "stimulus": "&lt;p&gt;Selecciona dos soluciones de esta inecuación:&lt;/p&gt;&lt;p style=\"text-align: center\"&gt;{{Q9}} &gt; {{T4}}&lt;/p&gt;",
    "hint": "&lt;p&gt;Selecciona los números mayores que {{T4}}.&lt;/p&gt;",
    "feedback": "&lt;p&gt;Esta inecuación expresa qué números son mayores que {{T4}}.&lt;/p&gt;",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 - math.max({{Q2}},{{Q3}},{{Q4}})",
                "temp": true
            },
            {
                "name": "T3",
                "label": "{{function}}",
                "function": "math.max({{Q2}},{{Q3}},{{Q4}})",
                "temp": true
            },
            {
                "name": "T4",
                "label": "{{function}}",
                "function": "{{Q1}}+{{T1}}",
                "temp": true
            },
            {
                "name": "T5",
                "label": "{{function}}",
                "function": "{{Q1}}+{{T2}}",
                "temp": true
            },
            {
                "name": "T6",
                "label": "{{function}}",
                "function": "{{Q1}}+{{T3}}",
                "temp": true
            },
            {
                "name": "A1",
                "label": "{{Q9}} = {{T5}}"
            },
            {
                "name": "A2",
                "label": "{{Q9}} = {{T6}}"
            },
            {
                "name": "A3",
                "label": "{{Q9}} = {{Q1}}",
                "incorrect": true
            }
        ],
        "uniques": true
    },
    "algorithm": {
        "name": "trueFalse",
        "template": "Multiple choice – multiple response",
        "params": {
            "countCorrect": 2,
            "countIncorrect": 1,
            "showCheckIcon":false,
            "columns": 3
        }
    }
}</t>
  </si>
  <si>
    <t>&lt;p&gt;Selecciona dos soluciones de esta inecuación:&lt;/p&gt;&lt;p style="text-align: center"&gt;{{T8}} &gt; {{Q9}} &gt; {{T2}}&lt;/p&gt;</t>
  </si>
  <si>
    <t>Q1 = min= -5; max= 0;step= 1
Q2 = min= -5; max= 0;step= 1
Q3 = min= -5; max= 0;step= 1
Q4 = min= 1; max= 10;step= 1
Q5 = min= 1; max= 10;step= 1
Q6 = min= 1; max= 10;step= 1
Q9 = list= &lt;i&gt;x&lt;/i&gt;, &lt;i&gt;a&lt;/i&gt;, &lt;i&gt;p&lt;/i&gt;, &lt;i&gt;m&lt;/i&gt;</t>
  </si>
  <si>
    <t>T1 = math.min({{Q1}},{{Q2}},{{Q3}})
T2 = {{Q1}}+{{Q2}}+{{Q3}}-math.min({{Q1}},{{Q2}},{{Q3}}) - math.max({{Q1}},{{Q2}},{{Q3}})
T3 = math.max({{Q1}},{{Q2}},{{Q3}})
T4 = math.min({{Q4}},{{Q5}},{{Q6}})
T5 = {{Q4}}+{{Q5}}+{{Q6}}-math.min({{Q4}},{{Q5}},{{Q6}}) - math.max({{Q4}},{{Q5}},{{Q6}})
T6 = math.max({{Q4}},{{Q5}},{{Q6}})
T7 = {{T3}}+{{T4}}
T8 = {{T3}}+{{T5}}
T9 = {{T3}}+{{T6}}
A1={{Q9}} = {{T3}}#*
A2={{Q9}} = {{T7}}#*
A3={{Q9}} = {{T1}}#
A4={{Q9}} = {{T9}}#</t>
  </si>
  <si>
    <t>&lt;p&gt;Selecciona los números mayores que {{T2}} y menores que {{T8}}.&lt;/p&gt;</t>
  </si>
  <si>
    <t>&lt;p&gt;Esta inecuación expresa qué números son mayores que {{T2}} y menores que {{T8}}.&lt;/p&gt;</t>
  </si>
  <si>
    <t>{
    "id": "M6-NyO-57b-E-3",
    "stimulus": "&lt;p&gt;Selecciona dos soluciones de esta inecuación:&lt;/p&gt;&lt;p style=\"text-align: center\"&gt;{{T8}} &gt; {{Q9}} &gt; {{T2}}&lt;/p&gt;",
    "hint": "&lt;p&gt;Selecciona los números mayores que {{T2}} y menores que {{T8}}.&lt;/p&gt;",
    "feedback": "&lt;p&gt;Esta inecuación expresa qué números son mayores que {{T2}} y menores que {{T8}}.&lt;/p&gt;",
    "seed": {
        "parameters": [
            {
                "name": "Q1",
                "label": null,
                "min": -5,
                "max": 0,
                "step": 1
            },
            {
                "name": "Q2",
                "label": null,
                "min": -5,
                "max": 0,
                "step": 1
            },
            {
                "name": "Q3",
                "label": null,
                "min": -5,
                "max": 0,
                "step": 1
            },
            {
                "name": "Q4",
                "label": null,
                "min": 1,
                "max": 10,
                "step": 1
            },
            {
                "name": "Q5",
                "label": null,
                "min": 1,
                "max": 10,
                "step": 1
            },
            {
                "name": "Q6",
                "label": null,
                "min": 1,
                "max": 10,
                "step": 1
            },
            {
                "name": "Q9",
                "label": null,
                "list": [
                    "&lt;i&gt;x&lt;/i&gt;",
                    "&lt;i&gt;a&lt;/i&gt;",
                    "&lt;i&gt;p&lt;/i&gt;",
                    "&lt;i&gt;m&lt;/i&gt;"
                ]
            }
        ],
        "calculated": [
            {
                "name": "T1",
                "label": "{{function}}",
                "function": "math.min({{Q1}},{{Q2}},{{Q3}})",
                "temp": true
            },
            {
                "name": "T2",
                "label": "{{function}}",
                "function": "{{Q1}}+{{Q2}}+{{Q3}}-math.min({{Q1}},{{Q2}},{{Q3}}) - math.max({{Q1}},{{Q2}},{{Q3}})",
                "temp": true
            },
            {
                "name": "T3",
                "label": "{{function}}",
                "function": "math.max({{Q1}},{{Q2}},{{Q3}})",
                "temp": true
            },
            {
                "name": "T4",
                "label": "{{function}}",
                "function": "math.min({{Q4}},{{Q5}},{{Q6}})",
                "temp": true
            },
            {
                "name": "T5",
                "label": "{{function}}",
                "function": "{{Q4}}+{{Q5}}+{{Q6}}-math.min({{Q4}},{{Q5}},{{Q6}}) - math.max({{Q4}},{{Q5}},{{Q6}})",
                "temp": true
            },
            {
                "name": "T6",
                "label": "{{function}}",
                "function": "math.max({{Q4}},{{Q5}},{{Q6}})",
                "temp": true
            },
            {
                "name": "T7",
                "label": "{{function}}",
                "function": "{{T3}}+{{T4}}",
                "temp": true
            },
            {
                "name": "T8",
                "label": "{{function}}",
                "function": "{{T3}}+{{T5}}",
                "temp": true
            },
            {
                "name": "T9",
                "label": "{{function}}",
                "function": "{{T3}}+{{T6}}",
                "temp": true
            },
            {
                "name": "A1",
                "label": "{{Q9}} = {{T3}}"
            },
            {
                "name": "A2",
                "label": "{{Q9}} = {{T7}}"
            },
            {
                "name": "A3",
                "label": "{{Q9}} = {{T1}}",
                "incorrect": true
            },
            {
                "name": "A4",
                "label": "{{Q9}} = {{T9}}",
                "incorrect": true
            }
        ],
        "uniques": true
    },
    "algorithm": {
        "name": "trueFalse",
        "template": "Multiple choice – multiple response",
        "params": {
            "countCorrect": 2,
            "countIncorrect": 1,
            "showCheckIcon": false,
            "columns": 3
        }
    }
}</t>
  </si>
  <si>
    <t>M6-NyO-58a</t>
  </si>
  <si>
    <t>Transformar problemas del mundo real en expresiones algebraicas sencillas (sumas y multiplicaciones)</t>
  </si>
  <si>
    <t>&lt;p&gt;Daniel ha invitado a un helado a sus {{Q1}} amigos y ha pagado por ellos {{T1}} €. Elige la expresión que describe esta situación.&lt;/p&gt;</t>
  </si>
  <si>
    <t>Q1 = min=2; max=10; step=1
Q2 = min=1; max=3; step=0.2</t>
  </si>
  <si>
    <t>T1 = {{Q1}}*{{Q2}}
A1=&lt;span class="fr-math-v2 fr-draggable" contenteditable="false" data-original-math="\(\frac{{{T1}}}{{{Q1}}}\)" draggable="true"&gt;\(\frac{{{T1}}}{{{Q1}}}\)&lt;/span&gt; = &lt;i&gt;h&lt;/i&gt;#*
A2=&lt;span class="fr-math-v2 fr-draggable" contenteditable="false" data-original-math="\(\frac{{{Q1}}}{{{T1}}}\)" draggable="true"&gt;\(\frac{{{Q1}}}{{{T1}}}\)&lt;/span&gt; = &lt;i&gt;h&lt;/i&gt;#
A3={{T1}}&lt;i&gt;h&lt;/i&gt; = {{Q1}}#
A4={{Q1}}+&lt;i&gt;h&lt;/i&gt; = {{T1}}#
A5={{T1}}+ &lt;i&gt;h&lt;/i&gt; = {{Q1}}#</t>
  </si>
  <si>
    <t>&lt;p&gt;El enunciado es equivalente a:&lt;/p&gt;&lt;p style="text-align: center"&gt;&lt;span class="fr-math-v2 fr-draggable" contenteditable="false" data-original-math="\(\frac{\text{precio total}}{\text{n.º de amigos}}\)" draggable="true"&gt;\(\frac{\text{precio total}}{\text{n.º de amigos}}\)&lt;/span&gt; = precio de cada helado&lt;/p&gt;</t>
  </si>
  <si>
    <t>{
    "id": "M6-NyO-58a-I-1",
    "stimulus": "&lt;p&gt;Daniel ha invitado a un helado a sus {{Q1}} amigos y ha pagado por ellos {{T1}} €. Elige la expresión que describe esta situación.&lt;/p&gt;",
    "hint": "&lt;p&gt;El enunciado es equivalente a:&lt;/p&gt;&lt;p style=\"text-align: center\"&gt;&lt;span class=\"fr-math-v2 fr-draggable\" contenteditable=\"false\" data-original-math=\"\\(\\frac{\\text{precio total}}{\\text{n.º de amigos}}\\)\" draggable=\"true\"&gt;\\(\\frac{\\text{precio total}}{\\text{n.º de amigos}}\\)&lt;/span&gt; = precio de cada helado&lt;/p&gt;",
    "feedback": "&lt;p&gt;El enunciado es equivalente a:&lt;/p&gt;&lt;p style=\"text-align: center\"&gt;&lt;span class=\"fr-math-v2 fr-draggable\" contenteditable=\"false\" data-original-math=\"\\(\\frac{\\text{precio total}}{\\text{n.º de amigos}}\\)\" draggable=\"true\"&gt;\\(\\frac{\\text{precio total}}{\\text{n.º de amigos}}\\)&lt;/span&gt; = precio de cada helado&lt;/p&gt;",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&lt;i&gt;h&lt;/i&gt;"
            },
            {
                "name": "A2",
                "label": "&lt;span class=\"fr-math-v2 fr-draggable\" contenteditable=\"false\" data-original-math=\"\\(\\frac{{{Q1}}}{{{T1}}}\\)\" draggable=\"true\"&gt;\\(\\frac{{{Q1}}}{{{T1}}}\\)&lt;/span&gt; = &lt;i&gt;h&lt;/i&gt;",
                "incorrect": true
            },
            {
                "name": "A3",
                "label": "{{T1}}&lt;i&gt;h&lt;/i&gt; = {{Q1}}",
                "incorrect": true
            },
            {
                "name": "A4",
                "label": "{{Q1}}+&lt;i&gt;h&lt;/i&gt; = {{T1}}",
                "incorrect": true
            },
            {
                "name": "A5",
                "label": "{{T1}}+ &lt;i&gt;h&lt;/i&gt; = {{Q1}}",
                "incorrect": true
            }
        ],
        "uniques": true
    },
    "algorithm": {
        "name": "trueFalse",
        "template": "Multiple choice – standard",
        "params": {
            "countCorrect": 1,
            "countIncorrect": 2,
            "showCheckIcon": false,
            "columns": 3
        }
    }
}</t>
  </si>
  <si>
    <t>&lt;p&gt;En unos grandes almacenes tienen contradados a {{T1}} empleados, de los cuales {{Q1}} son hombres y el resto, mujeres. Elige la expresión que describe esta situación.&lt;/p&gt;</t>
  </si>
  <si>
    <t>Q1 = min=50; max=80; step=1
Q2 = min=50; max=80; step=1</t>
  </si>
  <si>
    <t>T1 = {{Q1}}+{{Q2}}
A1={{T1}} − {{Q1}} = &lt;i&gt;m&lt;/i&gt;#*
A2=&lt;i&gt;m&lt;/i&gt; + {{Q1}} = {{T1}}#*
A3={{T1}} − &lt;i&gt;m&lt;/i&gt; = {{Q1}}#*
A4=&lt;span class="fr-math-v2 fr-draggable" contenteditable="false" data-original-math="\(\frac{{{T1}}}{{{Q1}}}\)" draggable="true"&gt;\(\frac{{{T1}}}{{{Q1}}}\)&lt;/span&gt; = &lt;i&gt;m&lt;/i&gt;#
A5={{T1}}&lt;i&gt;h&lt;/i&gt; = {{Q1}}#
A6={{Q1}}&lt;i&gt;h&lt;/i&gt; = {{T1}}#
A7=&lt;i&gt;m&lt;/i&gt; + {{T1}} = {{Q1}}#
A8=&lt;i&gt;m&lt;/i&gt; − {{T1}} = {{Q1}}#
A9=&lt;i&gt;m&lt;/i&gt; − {{Q1}} = {{T1}}#</t>
  </si>
  <si>
    <t>&lt;p style="text-align: center"&gt;trabajadores + trabajadoras = total de empleados&lt;/p&gt;</t>
  </si>
  <si>
    <t>{
    "id": "M6-NyO-58a-I-2",
    "stimulus": "&lt;p&gt;En unos grandes almacenes tienen contradados a {{T1}} empleados, de los cuales {{Q1}} son hombres y el resto, mujeres. Elige la expresión que describe esta situación.&lt;/p&gt;",
    "hint": "&lt;p style=\"text-align: center\"&gt;trabajadores + trabajadoras = total de empleados&lt;/p&gt;",
    "feedback": "&lt;p style=\"text-align: center\"&gt;trabajadores + trabajadoras = total de empleados&lt;/p&gt;",
    "seed": {
        "parameters": [
            {
                "name": "Q1",
                "label": null,
                "min": 50,
                "max": 80,
                "step": 1
            },
            {
                "name": "Q2",
                "label": null,
                "min": 50,
                "max": 80,
                "step": 1
            }
        ],
        "calculated": [
            {
                "name": "T1",
                "label": "{{function}}",
                "function": "{{Q1}}+{{Q2}}",
                "temp": true
            },
            {
                "name": "A1",
                "label": "{{T1}} − {{Q1}} = &lt;i&gt;m&lt;/i&gt;"
            },
            {
                "name": "A2",
                "label": "&lt;i&gt;m&lt;/i&gt; + {{Q1}} = {{T1}}"
            },
            {
                "name": "A3",
                "label": "{{T1}} − &lt;i&gt;m&lt;/i&gt; = {{Q1}}"
            },
            {
                "name": "A4",
                "label": "&lt;span class=\"fr-math-v2 fr-draggable\" contenteditable=\"false\" data-original-math=\"\\(\\frac{{{T1}}}{{{Q1}}}\\)\" draggable=\"true\"&gt;\\(\\frac{{{T1}}}{{{Q1}}}\\)&lt;/span&gt; = &lt;i&gt;m&lt;/i&gt;",
                "incorrect": true
            },
            {
                "name": "A5",
                "label": "{{T1}}&lt;i&gt;h&lt;/i&gt; = {{Q1}}",
                "incorrect": true
            },
            {
                "name": "A6",
                "label": "{{Q1}}&lt;i&gt;h&lt;/i&gt; = {{T1}}",
                "incorrect": true
            },
            {
                "name": "A7",
                "label": "&lt;i&gt;m&lt;/i&gt; + {{T1}} = {{Q1}}",
                "incorrect": true
            },
            {
                "name": "A8",
                "label": "&lt;i&gt;m&lt;/i&gt; − {{T1}} = {{Q1}}",
                "incorrect": true
            },
            {
                "name": "A9",
                "label": "&lt;i&gt;m&lt;/i&gt; − {{Q1}} = {{T1}}",
                "incorrect": true
            }
        ],
        "uniques": true
    },
    "algorithm": {
        "name": "trueFalse",
        "template": "Multiple choice – standard",
        "params": {
            "countCorrect": 1,
            "countIncorrect": 2,
            "showCheckIcon": false,
            "columns": 3
        }
    }
}</t>
  </si>
  <si>
    <t>&lt;p&gt;El padre de Luisa tiene {{T1}} años y le saca {{Q2}} a su hija. Elige la expresión que describe esta situación.&lt;/p&gt;</t>
  </si>
  <si>
    <t>Q1 = min=5; max=12; step=1
Q2 = min=20; max=32; step=1</t>
  </si>
  <si>
    <t>T1 = {{Q1}}+{{Q2}}
A1={{T1}} − {{Q2}} = &lt;i&gt;L&lt;/i&gt;#*
A2=&lt;i&gt;L&lt;/i&gt; + {{Q2}} = {{T1}}#*
A3={{T1}} − &lt;i&gt;L&lt;/i&gt; = {{Q2}}#*
A4=&lt;span class="fr-math-v2 fr-draggable" contenteditable="false" data-original-math="\(\frac{{{T1}}}{{{Q2}}}\)" draggable="true"&gt;\(\frac{{{T1}}}{{{Q2}}}\)&lt;/span&gt; = &lt;i&gt;L&lt;/i&gt;#
A5={{T1}}&lt;i&gt;h&lt;/i&gt; = {{Q2}}#
A6={{Q2}}&lt;i&gt;h&lt;/i&gt; = {{T1}}#
A7=&lt;i&gt;L&lt;/i&gt; + {{T1}} = {{Q2}}#
A8=&lt;i&gt;L&lt;/i&gt; − {{T1}} = {{Q2}}#
A9=&lt;i&gt;L&lt;/i&gt; − {{Q2}} = {{T1}}#</t>
  </si>
  <si>
    <t>&lt;p&gt;El enunciado es equivalente a:&lt;/p&gt;&lt;p style="text-align: center"&gt;edad de Luisa + diferencia de edad = años del padre&lt;/p&gt;</t>
  </si>
  <si>
    <t>{
    "id": "M6-NyO-58a-I-3",
    "stimulus": "&lt;p&gt;El padre de Luisa tiene {{T1}} años y le saca {{Q2}} a su hija. Elige la expresión que describe esta situación.&lt;/p&gt;",
    "hint": "&lt;p&gt;El enunciado es equivalente a:&lt;/p&gt;&lt;p style=\"text-align: center\"&gt;edad de Luisa + diferencia de edad = años del padre&lt;/p&gt;",
    "feedback": "&lt;p&gt;El enunciado es equivalente a:&lt;/p&gt;&lt;p style=\"text-align: center\"&gt;edad de Luisa + diferencia de edad = años del padre&lt;/p&gt;",
    "seed": {
        "parameters": [
            {
                "name": "Q1",
                "label": null,
                "min": 5,
                "max": 12,
                "step": 1
            },
            {
                "name": "Q2",
                "label": null,
                "min": 20,
                "max": 32,
                "step": 1
            }
        ],
        "calculated": [
            {
                "name": "T1",
                "label": "{{function}}",
                "function": "{{Q1}}+{{Q2}}",
                "temp": true
            },
            {
                "name": "A1",
                "label": "{{T1}} − {{Q2}} = &lt;i&gt;L&lt;/i&gt;"
            },
            {
                "name": "A2",
                "label": "&lt;i&gt;L&lt;/i&gt; + {{Q2}} = {{T1}}"
            },
            {
                "name": "A3",
                "label": "{{T1}} − &lt;i&gt;L&lt;/i&gt; = {{Q2}}"
            },
            {
                "name": "A4",
                "label": "&lt;span class=\"fr-math-v2 fr-draggable\" contenteditable=\"false\" data-original-math=\"\\(\\frac{{{T1}}}{{{Q2}}}\\)\" draggable=\"true\"&gt;\\(\\frac{{{T1}}}{{{Q2}}}\\)&lt;/span&gt; = &lt;i&gt;L&lt;/i&gt;",
                "incorrect": true
            },
            {
                "name": "A5",
                "label": "{{T1}}&lt;i&gt;h&lt;/i&gt; = {{Q2}}",
                "incorrect": true
            },
            {
                "name": "A6",
                "label": "{{Q2}}&lt;i&gt;h&lt;/i&gt; = {{T1}}",
                "incorrect": true
            },
            {
                "name": "A7",
                "label": "&lt;i&gt;L&lt;/i&gt; + {{T1}} = {{Q2}}",
                "incorrect": true
            },
            {
                "name": "A8",
                "label": "&lt;i&gt;L&lt;/i&gt; − {{T1}} = {{Q2}}",
                "incorrect": true
            },
            {
                "name": "A9",
                "label": "&lt;i&gt;L&lt;/i&gt; − {{Q2}} = {{T1}}",
                "incorrect": true
            }
        ],
        "uniques": true
    },
    "algorithm": {
        "name": "trueFalse",
        "template": "Multiple choice – standard",
        "params": {
            "countCorrect": 1,
            "countIncorrect": 2,
            "showCheckIcon": false,
            "columns": 3
        }
    }
}</t>
  </si>
  <si>
    <t>&lt;p&gt;Isabel ha vendido {{Q1}} libros a una librería de segunda mano y le han pagado {{A2}} € por todos ellos. Arrastra los números para construir una expresión que describa esta situación.&lt;/p&gt;</t>
  </si>
  <si>
    <t>&lt;p style="text-align: center"&gt;{{response}} × &lt;i&gt;a&lt;/i&gt; = {{response}}&lt;/p&gt;</t>
  </si>
  <si>
    <t>Q1 = min = 20; max = 50; step = 1
Q2 = min = 0.55; max = 2.95; step = 0.1</t>
  </si>
  <si>
    <t>A1 = {{Q1}}*
A2 = {{Q1}}*{{Q2}}*</t>
  </si>
  <si>
    <t>&lt;p&gt;El enunciado es equivalente a:&lt;/p&gt;&lt;p style="text-align: center"&gt;n.º de libros × precio de cada uno = precio total&lt;/p&gt;</t>
  </si>
  <si>
    <t>{
    "id": "M6-NyO-58a-E-1",
    "stimulus": "&lt;p&gt;Isabel ha vendido {{Q1}} libros a una librería de segunda mano y le han pagado {{A2}} € por todos ellos. Arrastra los números para construir una expresión que describa esta situación.&lt;/p&gt;",
    "template": "&lt;p style=\"text-align: center\"&gt;{{response}} × &lt;i&gt;a&lt;/i&gt; = {{response}}&lt;/p&gt;",
    "hint": "&lt;p&gt;El enunciado es equivalente a:&lt;/p&gt;&lt;p style=\"text-align: center\"&gt;n.º de libros × precio de cada uno = precio total&lt;/p&gt;",
    "feedback": "&lt;p&gt;El enunciado es equivalente a:&lt;/p&gt;&lt;p style=\"text-align: center\"&gt;n.º de libros × precio de cada uno = precio total&lt;/p&gt;",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t>
  </si>
  <si>
    <t>&lt;p&gt;Cada año, Claudio ensaya en el piano {{A2}} partituras y este ya ha practicado {{Q1}} de todas ellas. Arrastra los números para construir una expresión que describa esta situación.&lt;/p&gt;</t>
  </si>
  <si>
    <t>&lt;p&gt;{{response}} + &lt;i&gt;p&lt;/i&gt; = {{response}}&lt;/p&gt;</t>
  </si>
  <si>
    <t>Q1 = min = 20; max = 30; step = 1
Q2 = min = 20; max = 30; step = 1</t>
  </si>
  <si>
    <t>A1 = {{Q1}}*
A2 = {{Q1}}+{{Q2}}*</t>
  </si>
  <si>
    <t>&lt;p&gt;El enunciado es equivalente a:&lt;/p&gt;&lt;p style="text-align: center"&gt;partituras ensayadas + partituras sin ensayar = partituras totales&lt;/p&gt;</t>
  </si>
  <si>
    <t>{
    "id": "M6-NyO-58a-E-2",
    "stimulus": "&lt;p&gt;Cada año, Claudio ensaya en el piano {{A2}} partituras y este ya ha practicado {{Q1}} de todas ellas. Arrastra los números para construir una expresión que describa esta situación.&lt;/p&gt;",
    "template": "&lt;p style=\"text-align: center;\"&gt;{{response}} + &lt;i&gt;p&lt;/i&gt; = {{response}}&lt;/p&gt;",
    "hint": "&lt;p&gt;El enunciado es equivalente a:&lt;/p&gt;&lt;p style=\"text-align: center\"&gt;partituras ensayadas + partituras sin ensayar = partituras totales&lt;/p&gt;",
    "feedback": "&lt;p&gt;El enunciado es equivalente a:&lt;/p&gt;&lt;p style=\"text-align: center\"&gt;partituras ensayadas + partituras sin ensayar = partituras totales&lt;/p&gt;",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t>
  </si>
  <si>
    <t>&lt;p&gt;Carmela y Paúl comparten una colección de {{A1}} tebeos, de los cuales {{Q1}} son de Paúl. Arrastra los números para construir una expresión que describa esta situación.&lt;/p&gt;</t>
  </si>
  <si>
    <t>&lt;p style="text-align: center"&gt;{{response}} − &lt;i&gt;C&lt;/i&gt; = {{response}}&lt;/p&gt;</t>
  </si>
  <si>
    <t>Q1 = min = 20; max = 50; step = 1
Q2 = min = 20; max = 50; step = 1</t>
  </si>
  <si>
    <t>A1 = {{Q1}}+{{Q2}}*
A2 = {{Q1}}*</t>
  </si>
  <si>
    <t>&lt;p&gt;El enunciado es equivalente a:&lt;/p&gt;&lt;p style="text-align: center"&gt;total de tebeos − tebeos de Carmela = tebeos de Paúl&lt;/p&gt;</t>
  </si>
  <si>
    <t>{
    "id": "M6-NyO-58a-E-3",
    "stimulus": "&lt;p&gt;Carmela y Paúl comparten una colección de {{A1}} tebeos, de los cuales {{Q1}} son de Paúl. Arrastra los números para construir una expresión que describa esta situación.&lt;/p&gt;",
    "template": "&lt;p style=\"text-align: center\"&gt;{{response}} − &lt;i&gt;C&lt;/i&gt; = {{response}}&lt;/p&gt;",
    "hint": "&lt;p&gt;El enunciado es equivalente a:&lt;/p&gt;&lt;p style=\"text-align: center\"&gt;total de tebeos − tebeos de Carmela = tebeos de Paúl&lt;/p&gt;",
    "feedback": "&lt;p&gt;El enunciado es equivalente a:&lt;/p&gt;&lt;p style=\"text-align: center\"&gt;total de tebeos − tebeos de Carmela = tebeos de Paúl&lt;/p&gt;",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t>
  </si>
  <si>
    <t>M6-NyO-59a</t>
  </si>
  <si>
    <t>Resuelve problemas del mundo real en los que el alumno tenga que escribir x+p=q (números racionales y positivos)</t>
  </si>
  <si>
    <t>&lt;p&gt;Judit va a gastarse {{T1}} € en la comida y la decoración de su fiesta de cumpleaños. Si ha calculado que en la decoración va a gastarse {{Q1}} €, ¿cuánto le queda para la comida? Selecciona la respuesta correcta.&lt;/p&gt;</t>
  </si>
  <si>
    <t>&lt;p&gt;Para la comida le quedan {{response}} €.&lt;/p&gt;</t>
  </si>
  <si>
    <t>Q1 = min = 30; max = 50; step = 1
Q2 = min = 30; max = 50; step = 1
Q3 = min = 30; max = 50; step = 1
Q4 = min = 30; max = 50; step = 1</t>
  </si>
  <si>
    <t>T1 = {{Q1}}+{{Q2}}
group1=
A1={{Q2}}*
A2={{Q3}}
A3={{Q4}}</t>
  </si>
  <si>
    <t>&lt;p&gt;Resuelve esta ecuación:&lt;/p&gt;&lt;p style="text-align: center"&gt;{{Q1}} + &lt;i&gt;c&lt;/i&gt; = {{T1}}&lt;/p&gt;</t>
  </si>
  <si>
    <t>&lt;p&gt;Para calcular el dinero de la comida, hay que resolver esta ecuación:&lt;/p&gt;&lt;p style="text-align: center"&gt;{{Q1}} + &lt;i&gt;c&lt;/i&gt; = {{T1}}&lt;/p&gt;&lt;p style="text-align: center"&gt;&lt;i&gt;c&lt;/i&gt; = {{T1}} − {{Q1}}&lt;/p&gt;&lt;p style="text-align: center"&gt;&lt;i&gt;c&lt;/i&gt; = {{Q2}}&lt;/p&gt;</t>
  </si>
  <si>
    <t>{
    "id": "M6-NyO-59a-I-1",
    "stimulus": "&lt;p&gt;Judit va a gastarse {{T1}} € en la comida y la decoración de su fiesta de cumpleaños. Si ha calculado que en la decoración va a gastarse {{Q1}} €, ¿cuánto le queda para la comida? Selecciona la respuesta correcta.&lt;/p&gt;",
    "template": "&lt;p&gt;Para la comida le quedan {{response}} €.&lt;/p&gt;",
    "hint": "&lt;p&gt;Resuelve esta ecuación:&lt;/p&gt;&lt;p style=\"text-align: center\"&gt;{{Q1}} + &lt;i&gt;c&lt;/i&gt; = {{T1}}&lt;/p&gt;",
    "feedback": "&lt;p&gt;Para calcular el dinero de la comida, hay que resolver esta ecuación:&lt;/p&gt;&lt;p style=\"text-align: center\"&gt;{{Q1}} + &lt;i&gt;c&lt;/i&gt; = {{T1}}&lt;/p&gt;&lt;p style=\"text-align: center\"&gt;&lt;i&gt;c&lt;/i&gt; = {{T1}} − {{Q1}}&lt;/p&gt;&lt;p style=\"text-align: center\"&gt;&lt;i&gt;c&lt;/i&gt;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</si>
  <si>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&lt;p&gt;Una ciudad ha decidido que una plaza en la que da mucho el sol necesita árboles. Para ello, de sus {{T1}} m&lt;sup&gt;2&lt;/sup&gt; se va a dedicar una parte a jardines y plantas. Si el área restante ocupará {{Q1}} m&lt;sup&gt;2&lt;/sup&gt;, ¿cuál será el área de los jardines?&lt;/p&gt;</t>
  </si>
  <si>
    <t>&lt;p&gt;El área de los jardines será de {{response}} m&lt;sup&gt;2&lt;/sup&gt;.&lt;/p&gt;</t>
  </si>
  <si>
    <t>Q1 = min = 5000; max = 6000; step = 10
Q2 = min = 1000; max = 6000; step = 10
Q3 = min = 1000; max = 6000; step = 10
Q4 = min = 1000; max = 6000; step = 10</t>
  </si>
  <si>
    <t>T1 = {{Q1}}+{{Q2}}
group1=
A1={{Q2}}*
A2={{Q3}}
A3={{Q4}}</t>
  </si>
  <si>
    <t>&lt;p&gt;Resuelve esta ecuación:&lt;/p&gt;&lt;p style="text-align: center"&gt;{{T1}} − &lt;i&gt;j&lt;/i&gt; = {{Q1}}&lt;/p&gt;</t>
  </si>
  <si>
    <t>&lt;p&gt;Para calcular el área ajardinada, hay que resolver esta ecuación:&lt;/p&gt;&lt;p style="text-align: center"&gt;{{T1}} − &lt;i&gt;j&lt;/i&gt; = {{Q1}}&lt;/p&gt;&lt;p style="text-align: center"&gt;{{T1}} − {{Q1}} = &lt;i&gt;j&lt;/i&gt;&lt;/p&gt;&lt;p style="text-align: center"&gt;&lt;i&gt;j&lt;/i&gt; = {{Q2}} m&lt;sup&gt;2&lt;/sup&gt;&lt;/p&gt;</t>
  </si>
  <si>
    <t>{
    "id": "M6-NyO-59a-I-2",
    "stimulus": "&lt;p&gt;Una ciudad ha decidido que una plaza en la que da mucho el sol necesita árboles. Para ello, de sus {{T1}} m&lt;sup&gt;2&lt;/sup&gt; se va a dedicar una parte a jardines y plantas. Si el área restante ocupará {{Q1}} m&lt;sup&gt;2&lt;/sup&gt;, ¿cuál será el área de los jardines?&lt;/p&gt;",
    "template": "&lt;p&gt;El área de los jardines será de {{response}} m&lt;sup&gt;2&lt;/sup&gt;.&lt;/p&gt;",
    "hint": "&lt;p&gt;Resuelve esta ecuación:&lt;/p&gt;&lt;p style=\"text-align: center\"&gt;{{T1}} − &lt;i&gt;j&lt;/i&gt; = {{Q1}}&lt;/p&gt;",
    "feedback": "&lt;p&gt;Para calcular el área ajardinada, hay que resolver esta ecuación:&lt;/p&gt;&lt;p style=\"text-align: center\"&gt;{{T1}} − &lt;i&gt;j&lt;/i&gt; = {{Q1}}&lt;/p&gt;&lt;p style=\"text-align: center\"&gt;{{T1}} − {{Q1}} = &lt;i&gt;j&lt;/i&gt;&lt;/p&gt;&lt;p style=\"text-align: center\"&gt;&lt;i&gt;j&lt;/i&gt;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</si>
  <si>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&lt;p&gt;Un partido de baloncesto ha acabado con un total de {{T1}} puntos, de los cuales {{Q1}} son del equipo local. ¿Cuántos puntos son del equipo visitante?&lt;/p&gt;</t>
  </si>
  <si>
    <t>&lt;p&gt;El equipo visitante ha marcado {{response}} puntos.&lt;/p&gt;</t>
  </si>
  <si>
    <t>Q1 = min = 90; max = 120; step = 1
Q2 = min = 90; max = 120; step = 1
Q3 = min = 90; max = 120; step = 1
Q4 = min = 90; max = 120; step = 1</t>
  </si>
  <si>
    <t>&lt;p&gt;Resuelve esta ecuación:&lt;/p&gt;&lt;p style="text-align: center"&gt;{{Q1}} + &lt;i&gt;v&lt;/i&gt; = {{T1}}&lt;/p&gt;</t>
  </si>
  <si>
    <t>&lt;p&gt;Para calcular los puntos del visitante, hay que resolver esta ecuación:&lt;/p&gt;&lt;p style="text-align: center"&gt;{{Q1}} + &lt;i&gt;v&lt;/i&gt; = {{T1}}&lt;/p&gt;&lt;p style="text-align: center"&gt;&lt;i&gt;v&lt;/i&gt; = {{T1}} − {{Q1}}&lt;/p&gt;&lt;p style="text-align: center"&gt;&lt;i&gt;v&lt;/i&gt; = {{Q2}} puntos&lt;/p&gt;</t>
  </si>
  <si>
    <t>{
    "id": "M6-NyO-59a-I-3",
    "stimulus": "&lt;p&gt;Un partido de baloncesto ha acabado con un total de {{T1}} puntos, de los cuales {{Q1}} son del equipo local. ¿Cuántos puntos son del equipo visitante?&lt;/p&gt;",
    "template": "&lt;p&gt;El equipo visitante ha anotado {{response}} puntos.&lt;/p&gt;",
    "hint": "&lt;p&gt;Resuelve esta ecuación:&lt;/p&gt;&lt;p style=\"text-align: center\"&gt;{{Q1}} + &lt;i&gt;v&lt;/i&gt; = {{T1}}&lt;/p&gt;",
    "feedback": "&lt;p&gt;Para calcular los puntos del visitante, hay que resolver esta ecuación:&lt;/p&gt;&lt;p style=\"text-align: center\"&gt;{{Q1}} + &lt;i&gt;v&lt;/i&gt; = {{T1}}&lt;/p&gt;&lt;p style=\"text-align: center\"&gt;&lt;i&gt;v&lt;/i&gt; = {{T1}} − {{Q1}}&lt;/p&gt;&lt;p style=\"text-align: center\"&gt;&lt;i&gt;v&lt;/i&gt; = {{Q2}} puntos&lt;/p&gt;",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</si>
  <si>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David se ha comprado un {{Q3}} y una {{Q4}} por los que le han cobrado {{T1}} €. Si la {{Q4}} costaba {{Q1}} €, ¿cuánto cuesta el {{Q3}}?</t>
  </si>
  <si>
    <t>El {{Q3}} cuesta {{response}} €.</t>
  </si>
  <si>
    <t>Q1 = min = 18.25; max = 25.25; step = 0.5
Q2 = min = 18.25; max = 25.25; step = 0.5
Q3 = list = [libro, juego de mesa, balón, reloj]
Q4 = list = [taza, lámpara, caja de herramientas, bolsa de deporte]</t>
  </si>
  <si>
    <t>T1 = {{Q1}}+{{Q2}}
T2 = '{{Q3}}'.charAt(0)
A1 = {{Q2}}</t>
  </si>
  <si>
    <t>&lt;p&gt;Resuelve esta ecuación:&lt;/p&gt;&lt;p style="text-align: center"&gt;{{Q1}} + &lt;i&gt;{{T2}}&lt;/i&gt; = {{T1}}&lt;/p&gt;</t>
  </si>
  <si>
    <t>&lt;p&gt;Para calcular el precio del {{Q3}}, hay que resolver esta ecuación:&lt;/p&gt;&lt;p style="text-align: center"&gt;{{Q1}} + &lt;i&gt;{{T2}}&lt;/i&gt; = {{T1}}&lt;/p&gt;&lt;p style="text-align: center"&gt;&lt;i&gt;{{T2}}&lt;/i&gt; = {{T1}} − {{Q1}}&lt;/p&gt;&lt;p style="text-align: center"&gt;&lt;i&gt;{{T2}}&lt;/i&gt; = {{Q2}} €&lt;/p&gt;</t>
  </si>
  <si>
    <t>{
    "id": "M6-NyO-59a-E-1",
    "stimulus": "&lt;p&gt;David se ha comprado un {{Q3}} y una {{Q4}} por los que le han cobrado {{T1}} €. Si la {{Q4}} costaba {{Q1}} €, ¿cuánto cuesta el {{Q3}}?&lt;/p&gt;",
    "template": "&lt;p&gt;El {{Q3}} cuesta {{response}} €.&lt;/p&gt;",
    "hint": "&lt;p&gt;Resuelve esta ecuación:&lt;/p&gt;&lt;p style=\"text-align: center\"&gt;{{Q1}} + &lt;i&gt;{{T2}}&lt;/i&gt; = {{T1}}&lt;/p&gt;",
    "feedback": "&lt;p&gt;Para calcular el precio del {{Q3}}, hay que resolver esta ecuación:&lt;/p&gt;&lt;p style=\"text-align: center\"&gt;{{Q1}} + &lt;i&gt;{{T2}}&lt;/i&gt; = {{T1}}&lt;/p&gt;&lt;p style=\"text-align: center\"&gt;&lt;i&gt;{{T2}}&lt;/i&gt; = {{T1}} − {{Q1}}&lt;/p&gt;&lt;p style=\"text-align: center\"&gt;&lt;i&gt;{{T2}}&lt;/i&gt; = {{Q2}} €&lt;/p&gt;",
    "seed": {
        "parameters": [
            {
                "name": "Q1",
                "label": null,
                "min": 18,
                "max": 25,
                "step": 1
            },
            {
                "name": "Q2",
                "label": null,
                "min": 18,
                "max": 25,
                "step": 1
            },
            {
                "name": "Q3",
                "label": null,
                "list": [
                    "libro",
                    "juego de mesa",
                    "balón",
                    "reloj"
                ]
            },
            {
                "name": "Q4",
                "label": null,
                "list": [
                    "taza",
                    "lámpara",
                    "caja de herramientas",
                    "bolsa de deporte"
                ]
            }
        ],
        "calculated": [
            {
                "name": "T1",
                "label": "{{function}}",
                "function": "{{Q1}}+{{Q2}}",
                "temp": "true"
            },
            {
                "name": "T2",
                "label": "{{function}}",
                "function": "'{{Q3}}'.charAt(0)",
                "temp": "true"
            },
            {
                "name": "A1",
                "label": "{{function}}",
                "function": "{{Q2}}"
            }
        ],
        "uniques": true
    },
    "algorithm": {
        "name": "calculateOperation",
        "params": {
            "method": "equivLiteral"
        }
    }
}</t>
  </si>
  <si>
    <t>&lt;p&gt;En una pastelería han comprado en total {{T1}} kg de harina y azúcar. De toda esta cantidad, {{Q1}} kg eran de harina. ¿Cuántos kilogramos han sido de azúcar?&lt;/p&gt;</t>
  </si>
  <si>
    <t>&lt;p&gt;Han comprado {{response}} kg de azúcar.&lt;/p&gt;</t>
  </si>
  <si>
    <t>Q1 = min = 20; max = 50; step = 0.1
Q2 = min = 20; max = 50; step = 0.1</t>
  </si>
  <si>
    <t>T1 = {{Q1}}+{{Q2}}
A1 = {{Q2}}</t>
  </si>
  <si>
    <t>&lt;p&gt;Resuelve esta ecuación:&lt;/p&gt;&lt;p style="text-align: center"&gt;{{Q1}} + &lt;i&gt;a&lt;/i&gt; = {{T1}}&lt;/p&gt;</t>
  </si>
  <si>
    <t>&lt;p&gt;Para calcular la cantidad de azúcar, hay que resolver esta ecuación:&lt;/p&gt;&lt;p style="text-align: center"&gt;{{Q1}} + &lt;i&gt;a&lt;/i&gt; = {{T1}}&lt;/p&gt;&lt;p style="text-align: center"&gt;&lt;i&gt;a&lt;/i&gt; = {{T1}} − {{Q1}}&lt;/p&gt;&lt;p style="text-align: center"&gt;&lt;i&gt;a&lt;/i&gt; = {{Q2}} kg&lt;/p&gt;</t>
  </si>
  <si>
    <t>{
    "id": "M6-NyO-59a-E-2",
    "stimulus": "&lt;p&gt;En una pastelería han comprado en total {{T1}} kg de harina y azúcar. De toda esta cantidad, {{Q1}} kg eran de harina. ¿Cuántos kilogramos han sido de azúcar?&lt;/p&gt;",
    "template": "&lt;p&gt;Han comprado {{response}} kg de azúcar.&lt;/p&gt;",
    "hint": "&lt;p&gt;Resuelve esta ecuación:&lt;/p&gt;&lt;p style=\"text-align: center\"&gt;{{Q1}} + &lt;i&gt;a&lt;/i&gt; = {{T1}}&lt;/p&gt;",
    "feedback": "&lt;p&gt;Para calcular la cantidad de azúcar, hay que resolver esta ecuación:&lt;/p&gt;&lt;p style=\"text-align: center\"&gt;{{Q1}} + &lt;i&gt;a&lt;/i&gt; = {{T1}}&lt;/p&gt;&lt;p style=\"text-align: center\"&gt;&lt;i&gt;a&lt;/i&gt; = {{T1}} − {{Q1}}&lt;/p&gt;&lt;p style=\"text-align: center\"&gt;&lt;i&gt;a&lt;/i&gt;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t>
  </si>
  <si>
    <t>&lt;p&gt;Los {{T1}} alumnos de un colegio han votado para elegir si ver una película de piratas o del espacio. Si {{Q1}} niños han votado por la primera opción, ¿cuántos querían ver la película espacial?&lt;/p&gt;</t>
  </si>
  <si>
    <t>&lt;p&gt;Quienes querían ver la película espacial eran {{response}} niños.&lt;/p&gt;</t>
  </si>
  <si>
    <t>Q1 = min = 50; max = 90; step = 1
Q2 = min = 50; max = 90; step = 1</t>
  </si>
  <si>
    <t>&lt;p&gt;Resuelve esta ecuación:&lt;/p&gt;&lt;p style="text-align: center"&gt;{{Q1}} + &lt;i&gt;e&lt;/i&gt; = {{T1}}&lt;/p&gt;</t>
  </si>
  <si>
    <t>&lt;p&gt;Para calcular cuántos votaron por la segunda película, hay que resolver esta ecuación:&lt;/p&gt;&lt;p style="text-align: center"&gt;{{Q1}} + &lt;i&gt;e&lt;/i&gt; = {{T1}}&lt;/p&gt;&lt;p style="text-align: center"&gt;&lt;i&gt;e&lt;/i&gt; = {{T1}} − {{Q1}}&lt;/p&gt;&lt;p style="text-align: center"&gt;&lt;i&gt;e&lt;/i&gt; = {{Q2}} niños&lt;/p&gt;</t>
  </si>
  <si>
    <t>{
    "id": "M6-NyO-59a-E-3",
    "stimulus": "&lt;p&gt;Los {{T1}} alumnos de un colegio han votado para elegir si ver una película de piratas o del espacio. Si {{Q1}} niños han votado por la primera opción, ¿cuántos querían ver la película del espacio?&lt;/p&gt;",
    "template": "&lt;p&gt;{{response}} niños querían ver la película del espacio.&lt;/p&gt;",
    "hint": "&lt;p&gt;Resuelve esta ecuación:&lt;/p&gt;&lt;p style=\"text-align: center\"&gt;{{Q1}} + &lt;i&gt;e&lt;/i&gt; = {{T1}}&lt;/p&gt;",
    "feedback": "&lt;p&gt;Para calcular cuántos votaron por la segunda película, hay que resolver esta ecuación:&lt;/p&gt;&lt;p style=\"text-align: center\"&gt;{{Q1}} + &lt;i&gt;e&lt;/i&gt; = {{T1}}&lt;/p&gt;&lt;p style=\"text-align: center\"&gt;&lt;i&gt;e&lt;/i&gt; = {{T1}} − {{Q1}}&lt;/p&gt;&lt;p style=\"text-align: center\"&gt;&lt;i&gt;e&lt;/i&gt; = {{Q2}} niños&lt;/p&gt;",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t>
  </si>
  <si>
    <t>M6-NyO-59b</t>
  </si>
  <si>
    <t>Resuelve problemas del mundo real en los que el alumno tenga que escribir px=q (números racionales y positivos)</t>
  </si>
  <si>
    <t>El número de {{Q5}} en un zoo es {{Q1}} veces el de {{Q6}}. Si hay {{T1}} {{Q5}}, ¿cuántos {{Q6}} tiene el zoo?
{{Q2}} {{Q6}}*
{{Q3}} {{Q6}}
{{Q4}} {{Q6}}</t>
  </si>
  <si>
    <t>Q1 = min= 2; max= 10; step= 1
Q2 = min= 2; max= 10; step= 1
Q3 = min= 2; max= 10; step= 1
Q4 = min= 2; max= 10; step= 1
Q5 = list= [osos, tigres, leones, delfines, loros]
Q6 = list= [osos, tigres, leones, delfines, loros]</t>
  </si>
  <si>
    <t>T1 = {{Q1}}*{{Q2}}
T2 = '{{Q6}}'.charAt(0)</t>
  </si>
  <si>
    <t>&lt;p&gt;Resuelve esta ecuación:&lt;/p&gt;&lt;p style="text-align: center"&gt;{{Q1}} × &lt;i&gt;{{T2}}&lt;/i&gt; = {{T1}}&lt;/p&gt;</t>
  </si>
  <si>
    <t>&lt;p&gt;Para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t>
  </si>
  <si>
    <t>{
    "id": "M6-NyO-59b-I-1",
    "stimulus": "&lt;p&gt;El número de {{Q5}} en un zoo es {{Q1}} veces el de {{Q6}}. Si hay {{T1}} {{Q5}}, ¿cuántos {{Q6}} tiene el zoo?&lt;/p&gt;",
    "hint": "&lt;p&gt;Resuelve esta ecuación:&lt;/p&gt;&lt;p style=\"text-align: center\"&gt;{{Q1}} × &lt;i&gt;{{T2}}&lt;/i&gt; = {{T1}}&lt;/p&gt;",
    "feedback": "&lt;p&gt;Para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"osos",
                    "tigres",
                    "leones",
                    "delfines",
                    "loros"
                ]
            },
            {
                "name": "Q6",
                "label": null,
                "list": [
                    "osos",
                    "tigres",
                    "leones",
                    "delfines",
                    "loros"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t>
  </si>
  <si>
    <t>&lt;p&gt;El coche de Pedro ha recorrido {{T1}} km, es decir, {{Q1}} veces los que tiene el de Manuela. ¿Cuántos kilómetros ha recorrido el de ella?&lt;/p&gt;</t>
  </si>
  <si>
    <t>Q1 = min = 3; max = 12; step = 1
Q2 = min = 100; max = 200; step = 1
Q3 = min = 100; max = 200; step = 1
Q4 = min = 100; max = 200; step = 1</t>
  </si>
  <si>
    <t>T1 = {{Q1}}*{{Q2}}
A1={{Q2}} km#*
A2={{Q3}} km#
A3={{Q4}} km#</t>
  </si>
  <si>
    <t>&lt;p&gt;Resuelve esta ecuación:&lt;/p&gt;&lt;p style="text-align: center"&gt;{{Q1}} × &lt;i&gt;M&lt;/i&gt; = {{T1}}&lt;/p&gt;</t>
  </si>
  <si>
    <t>&lt;p&gt;Para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t>
  </si>
  <si>
    <t>{
    "id": "M6-NyO-59b-I-2",
    "stimulus": "&lt;p&gt;El coche de Pedro ha recorrido {{T1}} km, es decir, {{Q1}} veces los que tiene el de Manuela. ¿Cuántos kilómetros ha recorrido el de ella?&lt;/p&gt;",
    "hint": "&lt;p&gt;Resuelve esta ecuación:&lt;/p&gt;&lt;p style=\"text-align: center\"&gt;{{Q1}} × &lt;i&gt;M&lt;/i&gt; = {{T1}}&lt;/p&gt;",
    "feedback": "&lt;p&gt;Para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t>
  </si>
  <si>
    <t>&lt;p&gt;Un coleccionista ha vendido 1 de cada {{Q1}} películas de su colección. Si en total ha vendido {{Q2}} películas, ¿cuántas tenía originalmente?&lt;/p&gt;</t>
  </si>
  <si>
    <t>Q1 = min= 10; max= 20; step= 1
Q2 = min= 10; max= 20; step= 1
Q3 = min= 10; max= 20; step= 1
Q4 = min= 10; max= 20; step= 1</t>
  </si>
  <si>
    <t>T1 = {{Q1}}*{{Q2}}
T2 = {{Q1}}*{{Q3}}
T3 = {{Q1}}*{{Q4}}
A1={{T1}} películas#*
A1={{T2}} películas#
A1={{T3}} películas#</t>
  </si>
  <si>
    <t>&lt;p&gt;Resuelve esta ecuación:&lt;/p&gt;&lt;p style="text-align: center"&gt;&lt;span class="fr-math-v2 fr-draggable" contenteditable="false" data-original-math="\(\frac{p}{{{Q1}}}\)" draggable="true"&gt;\(\frac{p}{{{Q1}}}\)&lt;/span&gt; = {{Q2}}&lt;/p&gt;</t>
  </si>
  <si>
    <t>&lt;p&gt;Para calcular el número de películas, hay que resolver esta ecuación:&lt;/p&gt;&lt;p style="text-align: center"&gt;&lt;span class="fr-math-v2 fr-draggable" contenteditable="false" data-original-math="\(\frac{p}{{{Q1}}}\)" draggable="true"&gt;\(\frac{p}{{{Q1}}}\)&lt;/span&gt; = {{Q2}}&lt;/p&gt;
&lt;p style="text-align: center"&gt;&lt;i&gt;p&lt;/i&gt; = {{Q2}} × {{Q1}}&lt;/p&gt;
&lt;p style="text-align: center"&gt;&lt;i&gt;p&lt;/i&gt; = {{T1}} películas&lt;/p&gt;</t>
  </si>
  <si>
    <t>{
    "id": "M6-NyO-59b-I-3",
    "stimulus": "&lt;p&gt;Un coleccionista ha vendido 1 de cada {{Q1}} películas de su colección. Si en total ha vendido {{Q2}} películas, ¿cuántas tenía originalmente?&lt;/p&gt;",
    "hint": "&lt;p&gt;Resuelve esta ecuación:&lt;/p&gt;&lt;p style=\"text-align: center\"&gt;&lt;span class=\"fr-math-v2 fr-draggable\" contenteditable=\"false\" data-original-math=\"\\(\\frac{p}{{{Q1}}}\\)\" draggable=\"true\"&gt;\\(\\frac{p}{{{Q1}}}\\)&lt;/span&gt; = {{Q2}}&lt;/p&gt;",
    "feedback": "&lt;p&gt;Para calcular el número de películas, hay que resolver esta ecuación:&lt;/p&gt;&lt;p style=\"text-align: center\"&gt;&lt;span class=\"fr-math-v2 fr-draggable\" contenteditable=\"false\" data-original-math=\"\\(\\frac{p}{{{Q1}}}\\)\" draggable=\"true\"&gt;\\(\\frac{p}{{{Q1}}}\\)&lt;/span&gt; = {{Q2}}&lt;/p&gt;\n&lt;p style=\"text-align: center\"&gt;&lt;i&gt;p&lt;/i&gt; = {{Q2}} × {{Q1}}&lt;/p&gt;\n&lt;p style=\"text-align: center\"&gt;&lt;i&gt;p&lt;/i&gt; = {{T1}} películas&lt;/p&gt;",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películas"
            },
            {
                "name": "A1",
                "label": "{{T2}} películas",
                "incorrect": true
            },
            {
                "name": "A1",
                "label": "{{T3}} películas",
                "incorrect": true
            }
        ],
        "uniques": true
    },
    "algorithm": {
        "name": "trueFalse",
        "template": "Multiple choice – standard",
        "params": {
            "countCorrect": 1,
            "countIncorrect": 2,
            "showCheckIcon": false,
            "columns": 3
        }
    }
}</t>
  </si>
  <si>
    <t>Ernersto tiene {{Q1}} veces más dinero en la hucha que tirado en el cajón de los calcetines. Si en la hucha hay {{T1}} €, ¿cuánto dinero tiene en el cajón?</t>
  </si>
  <si>
    <t>En el cajón hay {{response}} €.</t>
  </si>
  <si>
    <t>Q1 = "min": 2, "max": 10, "step": 1</t>
  </si>
  <si>
    <t>T1 = {{Q1}}*{{Q2}}
A1 = {{Q2}}</t>
  </si>
  <si>
    <t>&lt;p&gt;Resuelve esta ecuación:&lt;/p&gt;&lt;p style=\"text-align: center\"&gt;{{Q1}} × &lt;i&gt;c&lt;/i&gt; = {{T1}}&lt;/p&gt;</t>
  </si>
  <si>
    <t>&lt;p&gt;Para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t>
  </si>
  <si>
    <t>{
    "id": "M6-NyO-59b-E-1",
    "stimulus": "&lt;p&gt;Ernersto tiene {{Q1}} veces más dinero en la hucha que en el cajón de los calcetines. Si en la hucha hay {{T1}} €, ¿cuánto dinero tiene en el cajón?&lt;/p&gt;",
    "template": "&lt;p&gt;En el cajón hay {{response}} €.&lt;/p&gt;",
    "hint": "&lt;p&gt;Resuelve esta ecuación:&lt;/p&gt;&lt;p style=\"text-align: center\"&gt;{{Q1}} × &lt;i&gt;c&lt;/i&gt; = {{T1}}&lt;/p&gt;",
    "feedback": "&lt;p&gt;Para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t>
  </si>
  <si>
    <t>&lt;p&gt;Un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t>
  </si>
  <si>
    <t>El volumen de la mezcla es de {{response}} l.</t>
  </si>
  <si>
    <t>Q1 = min = 1; max = 5; step = 1
Q2 = min = 1; max = 5; step = 1
Q3 = min = 2; max = 5; step = 1</t>
  </si>
  <si>
    <t>T1 = {{Q1}}*{{Q3}}
A1 = {{Q1}}*{{Q2}}</t>
  </si>
  <si>
    <t>&lt;p&gt;El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t>
  </si>
  <si>
    <t>&lt;p&gt;Para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t>
  </si>
  <si>
    <t>{
    "id": "M6-NyO-59b-E-2",
    "stimulus": "&lt;p&gt;Un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
    "template": "&lt;p&gt;El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
    "feedback": "&lt;p&gt;Para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t>
  </si>
  <si>
    <t>Según una encuesta, 1 de cada {{Q1}} personas creen que siempre tienen la razón. Si de entre todos los encuestados los que dieron esta respuesta fueron {{Q2}}, ¿a cuánta gente se entrevistó?</t>
  </si>
  <si>
    <t>La entrevista se hizo a {{response}} personas.</t>
  </si>
  <si>
    <t>Q1 = "min": 2, "max": 10, "step": 1
Q2 = "min": 2, "max": 10, "step": 1</t>
  </si>
  <si>
    <t>&lt;p&gt;Resuelve esta ecuación:&lt;/p&gt;&lt;p style=\"text-align: center\"&gt;&lt;span class=\"fr-math-v2 fr-draggable\" contenteditable=\"false\" data-original-math=\"\\(\\frac{e}{{{Q1}}}\\)\" draggable=\"true\"&gt;\\(\\frac{e}{{{Q1}}}\\)&lt;/span&gt; = {{Q2}}&lt;/p&gt;</t>
  </si>
  <si>
    <t>&lt;p&gt;Para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t>
  </si>
  <si>
    <t>{
    "id": "M6-NyO-59b-E-3",
    "stimulus": "&lt;p&gt;Según una encuesta, 1 de cada {{Q1}} personas creen que siempre tienen la razón. Si de entre todos los encuestados los que dieron esta respuesta fueron {{Q2}}, ¿a cuánta gente se entrevistó?&lt;/p&gt;",
    "template": "&lt;p&gt;La entrevista se hizo a {{response}} personas.&lt;/p&gt;",
    "hint": "&lt;p&gt;Resuelve esta ecuación:&lt;/p&gt;&lt;p style=\"text-align: center\"&gt;&lt;span class=\"fr-math-v2 fr-draggable\" contenteditable=\"false\" data-original-math=\"\\(\\frac{e}{{{Q1}}}\\)\" draggable=\"true\"&gt;\\(\\frac{e}{{{Q1}}}\\)&lt;/span&gt; = {{Q2}}&lt;/p&gt;",
    "feedback": "&lt;p&gt;Para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
    "seed": {
        "parameters": [
            {
                "name": "Q1",
                "label": null,
                "min": 2,
                "max": 10,
                "step": 1
            },
            {
                "name": "Q2",
                "label": null,
                "min": 2,
                "max": 10,
                "step": 1
            }
        ],
        "calculated": [
            {
                "name": "A1",
                "label": "{{function}}",
                "function": "{{Q1}}*{{Q2}}"
            }
        ],
        "uniques": true
    },
    "algorithm": {
        "name": "calculateOperation",
        "params": {
            "method": "equivLiteral"
        }
    }
}</t>
  </si>
  <si>
    <t>M6-NyO-60a</t>
  </si>
  <si>
    <t>Escribe inecuaciones de la forma x &gt; c o x &lt; c a partir de un problema</t>
  </si>
  <si>
    <t>&lt;p&gt;María tiene menos de {{Q1}} seguidores en una red social. ¿Qué inecuación representa esta situación?&lt;/p&gt;</t>
  </si>
  <si>
    <t>Q1 = min= 100; max= 1000; step= 1
Q9 = list= &lt;i&gt;x&lt;/i&gt;, &lt;i&gt;a&lt;/i&gt;, &lt;i&gt;p&lt;/i&gt;, &lt;i&gt;m&lt;/i&gt;</t>
  </si>
  <si>
    <t>A1={{Q9}} &lt; {{Q1}}#*
A2={{Q1}} &gt; {{Q9}}#*
A3={{Q9}} &gt; {{Q1}}#
A4={{Q1}} &lt; {{Q9}}#
A5={{Q9}} = {{Q1}}#</t>
  </si>
  <si>
    <t>&lt;p&gt;&lt; significa &lt;b&gt;menor que&lt;/b&gt;.&lt;/p&gt;&lt;p&gt;&gt; significa &lt;b&gt;mayor que"&lt;/b&gt;.&lt;/p&gt;</t>
  </si>
  <si>
    <t>{
    "id": "M6-NyO-60a-I-1",
    "stimulus": "&lt;p&gt;María tiene menos de {{Q1}} seguidores en una red social. ¿Qué inecuación representa esta situación?&lt;/p&gt;",
    "hint": "&lt;p&gt;&lt; significa &lt;b&gt;menor que&lt;/b&gt;.&lt;/p&gt;&lt;p&gt;&gt; significa &lt;b&gt;mayor que&lt;/b&gt;.&lt;/p&gt;",
    "feedback": "&lt;p&gt;&lt; significa &lt;b&gt;menor que&lt;/b&gt;.&lt;/p&gt;&lt;p&gt;&gt; significa &lt;b&gt;mayor que&lt;/b&gt;.&lt;/p&gt;",
    "seed": {
        "parameters": [
            {
                "name": "Q1",
                "label": null,
                "min": 100,
                "max": 1000,
                "step": 1
            },
            {
                "name": "Q9",
                "label": null,
                "list": [
                    "&lt;i&gt;x&lt;/i&gt;",
                    "&lt;i&gt;a&lt;/i&gt;",
                    "&lt;i&gt;p&lt;/i&gt;",
                    "&lt;i&gt;m&lt;/i&gt;"
                ]
            }
        ],
        "calculated": [
            {
                "name": "A1",
                "label": "{{Q9}} &lt; {{Q1}}"
            },
            {
                "name": "A2",
                "label": "{{Q1}} &gt; {{Q9}}"
            },
            {
                "name": "A3",
                "label": "{{Q9}} &gt; {{Q1}}",
                "incorrect": true
            },
            {
                "name": "A4",
                "label": "{{Q1}} &lt; {{Q9}}",
                "incorrect": true
            },
            {
                "name": "A5",
                "label": "{{Q9}} = {{Q1}}",
                "incorrect": true
            }
        ],
        "uniques": true
    },
    "algorithm": {
        "name": "trueFalse",
        "template": "Multiple choice – standard",
        "params": {
            "countCorrect": 1,
            "countIncorrect": 2,
            "showCheckIcon":false,
            "columns": 3
        }
    }
}</t>
  </si>
  <si>
    <t>&lt;p&gt;Un pinchadiscos tiene más de {{Q1}} canciones en su lista de reproducción. ¿Qué inecuación representa esta situación?&lt;/p&gt;</t>
  </si>
  <si>
    <t>Q1 = min= 50; max= 200; step= 1
Q9 = list= &lt;i&gt;x&lt;/i&gt;, &lt;i&gt;a&lt;/i&gt;, &lt;i&gt;p&lt;/i&gt;, &lt;i&gt;m&lt;/i&gt;</t>
  </si>
  <si>
    <t>A1={{Q9}} &gt; {{Q1}}#*
A2={{Q1}} &lt; {{Q9}}#*
A3={{Q9}} &lt; {{Q1}}#
A4={{Q1}} &gt; {{Q9}}#
A5={{Q9}} = {{Q1}}#</t>
  </si>
  <si>
    <t>{
    "id": "M6-NyO-60a-I-2",
    "stimulus": "&lt;p&gt;Un pinchadiscos tiene más de {{Q1}} canciones en su lista de reproducción. ¿Qué inecuación representa esta situación?&lt;/p&gt;",
    "hint": "&lt;p&gt;&lt; significa &lt;b&gt;menor que&lt;/b&gt;.&lt;/p&gt;&lt;p&gt;&gt; significa &lt;b&gt;mayor que&lt;/b&gt;.&lt;/p&gt;",
    "feedback": "&lt;p&gt;&lt; significa &lt;b&gt;menor que&lt;/b&gt;.&lt;/p&gt;&lt;p&gt;&gt; significa &lt;b&gt;mayor que&lt;/b&gt;.&lt;/p&gt;",
    "seed": {
        "parameters": [
            {
                "name": "Q1",
                "label": null,
                "min": 50,
                "max": 200,
                "step": 1
            },
            {
                "name": "Q9",
                "label": null,
                "list": [
                    "&lt;i&gt;x&lt;/i&gt;",
                    "&lt;i&gt;a&lt;/i&gt;",
                    "&lt;i&gt;p&lt;/i&gt;",
                    "&lt;i&gt;m&lt;/i&gt;"
                ]
            }
        ],
        "calculated": [
            {
                "name": "A1",
                "label": "{{Q9}} &gt; {{Q1}}"
            },
            {
                "name": "A2",
                "label": "{{Q1}} &lt; {{Q9}}"
            },
            {
                "name": "A3",
                "label": "{{Q9}} &lt; {{Q1}}",
                "incorrect": true
            },
            {
                "name": "A4",
                "label": "{{Q1}} &gt; {{Q9}}",
                "incorrect": true
            },
            {
                "name": "A5",
                "label": "{{Q9}} = {{Q1}}",
                "incorrect": true
            }
        ],
        "uniques": true
    },
    "algorithm": {
        "name": "trueFalse",
        "template": "Multiple choice – standard",
        "params": {
            "countCorrect": 1,
            "countIncorrect": 2,
            "showCheckIcon": false,
            "columns": 3
        }
    }
}</t>
  </si>
  <si>
    <t>&lt;p&gt;Un albañil ha colocado entre {{T1}} y {{T2}} tejas en una casa. ¿Qué inecuación representa esta situación?&lt;/p&gt;</t>
  </si>
  <si>
    <t>Q1=min=200; max=1000; step=100
Q2=min=200; max=1000; step=100
Q9 = list= &lt;i&gt;x&lt;/i&gt;, &lt;i&gt;a&lt;/i&gt;, &lt;i&gt;p&lt;/i&gt;, &lt;i&gt;m&lt;/i&gt;</t>
  </si>
  <si>
    <t>T1=math.min({{Q1}},{{Q2}})
T2=math.max({{Q1}},{{Q2}})
A1={{T1}} &lt; {{Q9}} &lt; {{T2}}#*
A2={{T2}} &gt; {{Q9}} &gt; {{T1}}#*
A3={{T1}} &lt; {{Q9}}#
A4={{Q9}} &lt; {{T2}}#
A5={{T2}} &lt; {{Q9}} &lt; {{T1}}#
A6={{T1}} &gt; {{Q9}} &gt; {{T2}}#</t>
  </si>
  <si>
    <t>{
    "id": "M6-NyO-60a-I-3",
    "stimulus": "&lt;p&gt;Un albañil ha colocado entre {{T1}} y {{T2}} tejas en una casa. ¿Qué inecuación representa esta situación?&lt;/p&gt;",
    "hint": "&lt;p&gt;&lt; significa &lt;b&gt;menor que&lt;/b&gt;.&lt;/p&gt;&lt;p&gt;&gt; significa &lt;b&gt;mayor que&lt;/b&gt;.&lt;/p&gt;",
    "feedback": "&lt;p&gt;&lt; significa &lt;b&gt;menor que&lt;/b&gt;.&lt;/p&gt;&lt;p&gt;&gt; significa &lt;b&gt;mayor que&lt;/b&gt;.&lt;/p&gt;",
    "seed": {
        "parameters": [
            {
                "name": "Q1",
                "label": null,
                "min": 200,
                "max": 1000,
                "step": 100
            },
            {
                "name": "Q2",
                "label": null,
                "min": 200,
                "max": 1000,
                "step": 100
            },
            {
                "name": "Q9",
                "label": null,
                "list": [
                    "&lt;i&gt;x&lt;/i&gt;",
                    "&lt;i&gt;a&lt;/i&gt;",
                    "&lt;i&gt;p&lt;/i&gt;",
                    "&lt;i&gt;m&lt;/i&gt;"
                ]
            }
        ],
        "calculated": [
            {
                "name": "T1",
                "label": "{{function}}",
                "function": "math.min({{Q1}},{{Q2}})",
                "temp": true
            },
            {
                "name": "T2",
                "label": "{{function}}",
                "function": "math.max({{Q1}},{{Q2}})",
                "temp": true
            },
            {
                "name": "A1",
                "label": "{{T1}} &lt; {{Q9}} &lt; {{T2}}"
            },
            {
                "name": "A2",
                "label": "{{T2}} &gt; {{Q9}} &gt; {{T1}}"
            },
            {
                "name": "A3",
                "label": "{{T1}} &lt; {{Q9}}",
                "incorrect": true
            },
            {
                "name": "A4",
                "label": "{{Q9}} &lt; {{T2}}",
                "incorrect": true
            },
            {
                "name": "A5",
                "label": "{{T2}} &lt; {{Q9}} &lt; {{T1}}",
                "incorrect": true
            },
            {
                "name": "A6",
                "label": "{{T1}} &gt; {{Q9}} &gt; {{T2}}",
                "incorrect": true
            }
        ],
        "uniques": true
    },
    "algorithm": {
        "name": "trueFalse",
        "template": "Multiple choice – standard",
        "params": {
            "countCorrect": 1,
            "countIncorrect": 2,
            "showCheckIcon": false,
            "columns": 3
        }
    }
}</t>
  </si>
  <si>
    <t>&lt;p&gt;Un equipo de fútbol lleva más de {{Q1}} goles encajados en la liga. Completa la inecuación que representa esta situación.&lt;/p&gt;</t>
  </si>
  <si>
    <t>&lt;p&gt;{{Q1}} {{response}} {{Q9}}&lt;/p&gt;</t>
  </si>
  <si>
    <t>Q1 = min= 10; max= 30; step= 1
Q9 = list= &lt;i&gt;x&lt;/i&gt;, &lt;i&gt;a&lt;/i&gt;, &lt;i&gt;p&lt;/i&gt;, &lt;i&gt;m&lt;/i&gt;</t>
  </si>
  <si>
    <t>group1=
A1= &lt;#*
A2= &gt;#
A3= =#</t>
  </si>
  <si>
    <t>{
    "id": "M6-NyO-60a-E-1",
    "stimulus": "&lt;p&gt;Un equipo de fútbol lleva más de {{Q1}} goles encajados en la liga.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"group": 1
            },
            {
                "name": "A2",
                "label": "&gt;",
                "incorrect": true,
                "group": 1
            },
            {
                "name": "A3",
                "label": "=",
                "incorrect": true,
                "group": 1
            }
        ],
        "uniques": true
    },
    "algorithm": {
        "name": "groupResponses",
        "template": "Cloze with drop down"
    }
}</t>
  </si>
  <si>
    <t>&lt;p&gt;Un concesionario ha vendido menos de {{Q1}} coches de un modelo. Completa la inecuación que representa esta situación.&lt;/p&gt;</t>
  </si>
  <si>
    <t>group1=
A1= &lt;#
A2= &gt;#*
A3= =#</t>
  </si>
  <si>
    <t>{
    "id": "M6-NyO-60a-E-2",
    "stimulus": "&lt;p&gt;Un concesionario ha vendido menos de {{Q1}} coches de un modelo.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t>
  </si>
  <si>
    <t>&lt;p&gt;Un biblioteca tiene más de {{Q1}} libros. Completa la inecuación que representa esta situación.&lt;/p&gt;</t>
  </si>
  <si>
    <t>&lt;p&gt;{{Q9}} {{response}} {{Q1}}&lt;/p&gt;</t>
  </si>
  <si>
    <t>Q1 = min= 300; max= 1000; step= 10
Q9 = list= &lt;i&gt;x&lt;/i&gt;, &lt;i&gt;a&lt;/i&gt;, &lt;i&gt;p&lt;/i&gt;, &lt;i&gt;m&lt;/i&gt;</t>
  </si>
  <si>
    <t>group1=
A1= &lt;#*
A2= &gt;#
A3= =#</t>
  </si>
  <si>
    <t>{
    "id": "M6-NyO-60a-E-3",
    "stimulus": "&lt;p&gt;Un biblioteca tiene más de {{Q1}} libros. Completa la inecuación que representa esta situación.&lt;/p&gt;",
    "template": "&lt;p style=\"text-align:center;\"&gt;{{Q9}} {{response}} {{Q1}}&lt;/p&gt;",
    "hint": "&lt;p&gt;&lt; significa &lt;b&gt;menor que&lt;/b&gt;.&lt;/p&gt;&lt;p&gt;&gt; significa &lt;b&gt;mayor que&lt;/b&gt;.&lt;/p&gt;",
    "feedback": "&lt;p&gt;&lt; significa &lt;b&gt;menor que&lt;/b&gt;.&lt;/p&gt;&lt;p&gt;&gt; significa &lt;b&gt;mayor que&lt;/b&gt;.&lt;/p&gt;",
    "seed": {
        "parameters": [
            {
                "name": "Q1",
                "label": null,
                "min": 300,
                "max": 1000,
                "step": 10
            },
            {
                "name": "Q9",
                "label": null,
                "list": [
                    "&lt;i&gt;x&lt;/i&gt;",
                    "&lt;i&gt;a&lt;/i&gt;",
                    "&lt;i&gt;p&lt;/i&gt;",
                    "&lt;i&gt;m&lt;/i&gt;"
                ]
            }
        ],
        "calculated": [
            {
                "name": "A1",
                "label": "&lt;",
                "group": 1
            },
            {
                "name": "A2",
                "label": "&gt;",
                "incorrect": true,
                "group": 1
            },
            {
                "name": "A3",
                "label": "=",
                "incorrect": true,
                "group": 1
            }
        ],
        "uniques": true
    },
    "algorithm": {
        "name": "groupResponses",
        "template": "Cloze with drop down"
    }
}</t>
  </si>
  <si>
    <t>M6-NyO-60b</t>
  </si>
  <si>
    <t>Resuelve inecuaciones de la forma x &gt; c o x &lt; c usando la recta numérica</t>
  </si>
  <si>
    <t>Sí</t>
  </si>
  <si>
    <t>&lt;p&gt;¿En qué recta numérica están las soluciones de esta inecuación?&lt;/p&gt;&lt;p style="text-align: center"&gt;&lt;i&gt;x&lt;/i&gt; &gt; {{Q1}}&lt;/p&gt;</t>
  </si>
  <si>
    <r>
      <rPr>
        <rFont val="Calibri"/>
        <sz val="12.0"/>
      </rPr>
      <t xml:space="preserve">Sí
https://drive.google.com/file/d/1l5W7nDNxURvcyIQ7JayWJACJLLCL4783/view?usp=share_link
https://drive.google.com/file/d/13w5mqkOoy0HvqZjmio9Qs7efSww9M7Tx/view?usp=share_link
https://drive.google.com/file/d/13jO_pUfEq3aA6B06_0JEX93Yu-ZGNet4/view?usp=share_link
</t>
    </r>
    <r>
      <rPr>
        <rFont val="Calibri"/>
        <color rgb="FF000000"/>
        <sz val="12.0"/>
      </rPr>
      <t xml:space="preserve">
</t>
    </r>
    <r>
      <rPr>
        <rFont val="Calibri"/>
        <color rgb="FF1155CC"/>
        <sz val="12.0"/>
        <u/>
      </rPr>
      <t>https://drive.google.com/file/d/1bkbFsYK2RTtitTThSsVcmidakH6dClfF/view?usp=share_link</t>
    </r>
  </si>
  <si>
    <t>Q1 = min= -10; max= 10; step= 1</t>
  </si>
  <si>
    <t>T1 = {{Q1}}-3
T2 = {{Q1}}-2
T3 = {{Q1}}-1
T4 = {{Q1}}+1
T5 = {{Q1}}+2
T6 = {{Q1}}+3
A1=$$IMG=M6_NyO_60b_1*
A2=$$IMG=M6_NyO_60b_2
A3=$$IMG=M6_NyO_60b_3
A4=$$IMG=M6_NyO_60b_4</t>
  </si>
  <si>
    <t>&lt;p&gt;El círculo lleno significa que ese número también es parte de la solución.&lt;/p&gt;&lt;p&gt;El círculo vacío significa que no es parte de la solución.&lt;/p&gt;</t>
  </si>
  <si>
    <t>&lt;p&gt;El &lt;b&gt;círculo lleno&lt;/b&gt; significa que ese número también es parte de la solución.&lt;/p&gt;&lt;p&gt;El &lt;b&gt;círculo vacío&lt;/b&gt; significa que no es parte de la solución.&lt;/p&gt;</t>
  </si>
  <si>
    <t>{
    "id": "M6-NyO-60b-I-1",
    "stimulus": "&lt;p&gt;¿En qué recta numérica están las soluciones de esta inecuación?&lt;/p&gt;&lt;p style=\"text-align: center\"&gt;&lt;i&gt;x&lt;/i&gt; &gt;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</si>
  <si>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</si>
  <si>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</si>
  <si>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"M6-NyO-60b-I-2",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</si>
  <si>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&lt;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</si>
  <si>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</si>
  <si>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"M6-NyO-60b-I-3",
    "stimulus": "&lt;p&gt;¿En qué recta numérica están las soluciones de esta inecuación?&lt;/p&gt;&lt;p style=\"text-align: center\"&gt;&lt;i&gt;x&lt;/i&gt; &lt;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t>
  </si>
  <si>
    <t>&lt;p&gt;¿En qué recta numérica están las soluciones de esta inecuación?&lt;/p&gt;&lt;p style=\"text-align: center\"&gt;&lt;i&gt;x&lt;/i&gt; ≤ {{Q1}}&lt;/p&gt;
M6_NyO_60b_1
M6_NyO_60b_2
M6_NyO_60b_3
M6_NyO_60b_4*</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</si>
  <si>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</si>
  <si>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"M6-NyO-60b-I-4",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t>
  </si>
  <si>
    <t>&lt;p&gt;Arrastra el signo que completa la inecuación de esta recta numérica.&lt;/p&gt;
$$IMG=M6_NyO_60b_1</t>
  </si>
  <si>
    <t>&lt;p&gt;&lt;i&gt;x&lt;/i&gt; {{response}} {{Q1}}&lt;/p&gt;</t>
  </si>
  <si>
    <t>A1 = &gt;#*
A2 = ≥#
A3 = &lt;#
A4 = ≤#</t>
  </si>
  <si>
    <t>{
    "id": "M6-NyO-60b-E-1",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t>
  </si>
  <si>
    <t>&lt;p&gt;Arrastra el signo que completa la inecuación de esta recta numérica.&lt;/p&gt;
$$IMG=M6_NyO_60b_2</t>
  </si>
  <si>
    <t>A1 = ≥#*
A2 = &gt;#
A3 = &lt;#
A4 = ≤#</t>
  </si>
  <si>
    <t>{
    "id": "M6-NyO-60b-E-2",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t>
  </si>
  <si>
    <t>&lt;p&gt;Arrastra el signo que completa la inecuación de esta recta numérica.&lt;/p&gt;
$$IMG=M6_NyO_60b_3</t>
  </si>
  <si>
    <t>A1 = &lt;#*
A2 = &gt;#
A3 = ≥#
A4 = ≤#</t>
  </si>
  <si>
    <t>{
    "id": "M6-NyO-60b-E-3",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"&lt;"
            },
            {
                "name": "A2",
                "label": "&gt;",
                "incorrect": true
            },
            {
                "name": "A3",
                "label": "≥",
                "incorrect": true
            },
            {
                "name": "A4",
                "label": "≤",
                "incorrect": true
            }
        ],
        "uniques": true
    },
    "algorithm": {
        "name": "calculateOperation",
        "template": "Cloze with drag &amp; drop"
    }
}</t>
  </si>
  <si>
    <t>&lt;p&gt;Arrastra el signo que completa la inecuación de esta recta numérica.&lt;/p&gt;
$$IMG=M6_NyO_60b_4</t>
  </si>
  <si>
    <t>A1 = ≤#*
A2 = &gt;#
A3 = ≥#
A4 = &lt;#</t>
  </si>
  <si>
    <t>{
    "id": "M6-NyO-60b-E-4",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"&lt;p&gt;&lt;i&gt;x&lt;/i&gt; {{response}}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t>
  </si>
  <si>
    <t>&lt;p&gt;Un colegio tiene más de {{Q1}} alumnos. Selecciona la recta numérica con las soluciones de esta inecuación.&lt;/p&gt;
M6_NyO_60b_1*
M6_NyO_60b_2
M6_NyO_60b_3
M6_NyO_60b_4</t>
  </si>
  <si>
    <t>Q1 = min= 100; max= 1000; step= 100</t>
  </si>
  <si>
    <r>
      <rPr>
        <rFont val="Calibri"/>
        <sz val="12.0"/>
      </rPr>
      <t xml:space="preserve">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t>
    </r>
    <r>
      <rPr>
        <rFont val="Calibri"/>
        <color rgb="FF1155CC"/>
        <sz val="12.0"/>
        <u/>
      </rPr>
      <t>https://drive.google.com/file/d/1bkbFsYK2RTtitTThSsVcmidakH6dClfF/view?usp=share_link</t>
    </r>
  </si>
  <si>
    <t>{
    "id": "M6-NyO-60b-A-1",
    "stimulus": "&lt;p&gt;Un colegio tiene más de {{Q1}} alumnos.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</si>
  <si>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&lt;p&gt;En un racimo hay menos de {{Q1}} uvas. Selecciona la recta numérica con las soluciones de esta inecuación.&lt;/p&gt;
M6_NyO_60b_1
M6_NyO_60b_2
M6_NyO_60b_3*
M6_NyO_60b_4</t>
  </si>
  <si>
    <t>Q1 = "min": 40, "max": 60, "step": 1</t>
  </si>
  <si>
    <t>T1 = {{Q1}}-3
T2 = {{Q1}}-2
T3 = {{Q1}}-1
T4 = {{Q1}}+1
T5 = {{Q1}}+2
T6 = {{Q1}}+3
Las etiquetas se ponen así:
https://drive.google.com/file/d/1l5W7nDNxURvcyIQ7JayWJACJLLCL4783/view?usp=share_link
https://drive.google.com/file/d/13w5mqkOoy0HvqZjmio9Qs7efSww9M7Tx/view?usp=share_link
https://drive.google.com/file/d/13jO_pUfEq3aA6B06_0JEX93Yu-ZGNet4/view?usp=share_link
https://drive.google.com/file/d/1bkbFsYK2RTtitTThSsVcmidakH6dClfF/view?usp=share_link</t>
  </si>
  <si>
    <t>{
    "id": "M6-NyO-60b-A-2",
    "stimulus": "&lt;p&gt;En el racimo que ha recogido Juan hay menos de {{Q1}} uvas.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</si>
  <si>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&lt;p&gt;Para ganar un concurso hay que acertar {{Q1}} o más preguntas. Selecciona la recta numérica con las soluciones de esta inecuación.&lt;/p&gt;
M6_NyO_60b_1
M6_NyO_60b_2*
M6_NyO_60b_3
M6_NyO_60b_4</t>
  </si>
  <si>
    <t>Q1 = min= 10; max= 50; step= 5</t>
  </si>
  <si>
    <t>{
    "id": "M6-NyO-60b-A-3",
    "stimulus": "&lt;p&gt;Para ganar un concurso hay que acertar {{Q1}} o más preguntas.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t>
  </si>
  <si>
    <t>M6-NyO-61a</t>
  </si>
  <si>
    <t>Determina cuáles son la variable dependiente e independiente de expresiones del tipo q=x+p y q=px</t>
  </si>
  <si>
    <t>&lt;p&gt;Selecciona las opciones correctas para esta expresión:&lt;/p&gt;&lt;p style="text-align: center"&gt;{{Q8}} = {{Q9}} + {{Q1}}&lt;/p&gt;</t>
  </si>
  <si>
    <t>True or False
*: options=Independiente, Dependiente</t>
  </si>
  <si>
    <t>Q1 = min= 1; max= 20; step= 1
Q8 = list= &lt;i&gt;x&lt;/i&gt;, &lt;i&gt;a&lt;/i&gt;, &lt;i&gt;p&lt;/i&gt;, &lt;i&gt;m&lt;/i&gt;
Q9 = list= &lt;i&gt;x&lt;/i&gt;, &lt;i&gt;a&lt;/i&gt;, &lt;i&gt;p&lt;/i&gt;, &lt;i&gt;m&lt;/i&gt;</t>
  </si>
  <si>
    <t>A1=La variable {{Q8}} es...#*
A2=La variable {{Q9}} es...#</t>
  </si>
  <si>
    <t>Las variables dependientes dependen de las independientes.</t>
  </si>
  <si>
    <t>Las variables &lt;b&gt;dependientes&lt;/b&gt; dependen de las &lt;b&gt;independientes&lt;/b&gt;.</t>
  </si>
  <si>
    <t>{
    "id": "M6-NyO-61a-I-1",
    "stimulus": "&lt;p&gt;Selecciona las opciones correctas para esta expresión:&lt;/p&gt;&lt;p style=\"text-align: center\"&gt;{{Q8}} = {{Q9}} + {{Q1}}&lt;/p&gt;",
    "hint": "Las variables dependientes dependen de las independientes.",
    "feedback": "Las variables &lt;b&gt;dependientes&lt;/b&gt; dependen de las &lt;b&gt;independientes&lt;/b&gt;.",
    "seed": {
        "parameters": [
            {
                "name": "Q1",
                "label": null,
                "min": 1,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t>
  </si>
  <si>
    <t>&lt;p&gt;Selecciona las opciones correctas para esta expresión:&lt;/p&gt;&lt;p style="text-align: center"&gt;{{Q8}} = {{Q1}}{{Q9}}&lt;/p&gt;</t>
  </si>
  <si>
    <t>Q1 = min= 2; max= 20; step= 1
Q8 = list= &lt;i&gt;x&lt;/i&gt;, &lt;i&gt;a&lt;/i&gt;, &lt;i&gt;p&lt;/i&gt;, &lt;i&gt;m&lt;/i&gt;
Q9 = list= &lt;i&gt;x&lt;/i&gt;, &lt;i&gt;a&lt;/i&gt;, &lt;i&gt;p&lt;/i&gt;, &lt;i&gt;m&lt;/i&gt;</t>
  </si>
  <si>
    <t>{
    "id": "M6-NyO-61a-I-2",
    "stimulus": "&lt;p&gt;Selecciona las opciones correctas para esta expresión:&lt;/p&gt;&lt;p style=\"text-align: center\"&gt;{{Q8}} = {{Q1}}{{Q9}}&lt;/p&gt;",
    "hint": "Las variables dependientes dependen de las independientes.",
    "feedback": "Las variables &lt;b&gt;dependientes&lt;/b&gt; dependen de las &lt;b&gt;independientes&lt;/b&gt;.",
    "seed": {
        "parameters": [
            {
                "name": "Q1",
                "label": null,
                "min": 2,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t>
  </si>
  <si>
    <t>&lt;p&gt;Selecciona las opciones correctas para esta expresión:&lt;/p&gt;&lt;p style=\"text-align: center\"&gt;{{Q8}} = &lt;span class=\"fr-math-v2 fr-draggable\" contenteditable=\"false\" data-original-math=\"\\(\\frac{{{Q9}}}{{{Q1}}}\\)\" draggable=\"true\"&gt;\\(\\frac{{{Q9}}}{{{Q1}}}\\)&lt;/span&gt;&lt;/p&gt;</t>
  </si>
  <si>
    <t>Q1 = min= 2; max= 20; step= 1
Q8 = list= x, a, p, m
Q9 = list= x, a, p, m</t>
  </si>
  <si>
    <t>{
    "id": "M6-NyO-61a-I-3",
    "stimulus": "&lt;p&gt;Selecciona las opciones correctas para esta expresión:&lt;/p&gt;&lt;p style=\"text-align: center\"&gt;&lt;i&gt;{{Q8}}&lt;/i&gt; = &lt;span class=\"fr-math-v2 fr-draggable\" contenteditable=\"false\" data-original-math=\"\\(\\frac{{{Q9}}}{{{Q1}}}\\)\" draggable=\"true\"&gt;\\(\\frac{{{Q9}}}{{{Q1}}}\\)&lt;/span&gt;&lt;/p&gt;",
    "hint": "Las variables dependientes dependen de las independientes.",
    "feedback": "Las variables &lt;b&gt;dependientes&lt;/b&gt; dependen de las &lt;b&gt;independientes&lt;/b&gt;.",
    "seed": {
        "parameters": [
            {
                "name": "Q1",
                "label": null,
                "min": 2,
                "max": 20,
                "step": 1
            },
            {
                "name": "Q8",
                "label": null,
                "list": [
                    "x",
                    "a",
                    "p",
                    "m"
                ]
            },
            {
                "name": "Q9",
                "label": null,
                "list": [
                    "x",
                    "a",
                    "p",
                    "m"
                ]
            }
        ],
        "calculated": [
            {
                "name": "A1",
                "label": "La variable &lt;i&gt;{{Q8}}&lt;/i&gt; es...",
                "incorrect": true
            },
            {
                "name": "A2",
                "label": "La variable &lt;i&gt;{{Q9}}&lt;/i&gt; es..."
            }
        ],
        "uniques": true
    },
    "algorithm": {
        "name": "trueFalse",
        "template": "Choice matrix – inline",
        "params": {
            "countCorrect": 1,
            "countIncorrect": 1,
            "showCheckIcon": false,
            "options": [
                "independiente",
                "dependiente"
            ]
        }
    }
}</t>
  </si>
  <si>
    <t>M6-NyO-61b</t>
  </si>
  <si>
    <t>Calcula el valor de la variable dependiente de una expresión del tipo q=x+p y q=px</t>
  </si>
  <si>
    <t>&lt;p&gt;Selecciona cuál es el valor de &lt;i&gt;{{Q7}}&lt;/i&gt; en la siguiente expresión cuando &lt;i&gt;{{Q6}}&lt;/i&gt; = {{Q3}}.&lt;/p&gt;&lt;p style=\"text-align: center\"&gt;&lt;i&gt;{{Q7}}&lt;/i&gt; = &lt;i&gt;{{Q6}}&lt;/i&gt; {{Q2}} {{Q1}}&lt;/p&gt;</t>
  </si>
  <si>
    <t>&lt;p&gt;&lt;i&gt;{{Q7}}&lt;/i&gt; = {{response}}&lt;/p&gt;</t>
  </si>
  <si>
    <t>Q1 = "min": 1, "max": 9, "step": 1
Q2 = "list": ["+", "−"]
Q3 = "min": -10, "max": 10, "step": 1
Q4 = "min": -10, "max": 10, "step": 1
Q5 = "min": -10, "max": 10, "step": 1
Q6 = "list": ["x", "y", "z", "t", "u", "v", "m", "n", "a", "b", "c", "f", "g", "h", "k"]
Q7 = "list": ["x", "y", "z", "t", "u", "v", "m", "n", "a", "b", "c", "f", "g", "h", "k"]</t>
  </si>
  <si>
    <t>A1 = if ('{{Q2}}' == '+') {{{Q3}}+{{Q1}}} else {{{Q3}}-{{Q1}}}
A2 = if ('{{Q2}}' == '+') {{{Q4}}+{{Q1}}} else {{{Q4}}-{{Q1}}}
A3 = if ('{{Q2}}' == '+') {{{Q5}}+{{Q1}}} else {{{Q5}}-{{Q1}}}
group1 = A1*, A2, A3</t>
  </si>
  <si>
    <t>&lt;p&gt;Sustituye el valor de &lt;i&gt;{{Q6}}:&lt;/i&gt;&lt;/p&gt;&lt;p style=\"text-align: center\"&gt;&lt;i&gt;{{Q7}}&lt;/i&gt; = &lt;i&gt;{{Q6}}&lt;/i&gt; {{Q2}} {{Q1}} =&lt;/p&gt;&lt;p style=\"text-align: center\"&gt;= {{Q3}} {{Q2}} {{Q1}} = ...&lt;/p&gt;</t>
  </si>
  <si>
    <t>&lt;p&gt;Para calcular esta expresión hay que sustituir el valor de &lt;i&gt;{{Q6}}:&lt;/i&gt;&lt;/p&gt;&lt;p style=\"text-align: center\"&gt;&lt;i&gt;{{Q7}}&lt;/i&gt; = &lt;i&gt;{{Q6}}&lt;/i&gt; {{Q2}} {{Q1}} =&lt;/p&gt;&lt;p style=\"text-align: center\"&gt;= {{Q3}} {{Q2}} {{Q1}} = {{A1}}&lt;/p&gt;</t>
  </si>
  <si>
    <t>{
    "id": "M6-NyO-61b-I-1",
    "stimulus": "&lt;p&gt;Selecciona cuál es el valor de &lt;i&gt;{{Q7}}&lt;/i&gt; en la siguiente expresión cuando &lt;i&gt;{{Q6}}&lt;/i&gt; = {{Q3}}.&lt;/p&gt;&lt;p style=\"text-align: center\"&gt;&lt;i&gt;{{Q7}}&lt;/i&gt; = &lt;i&gt;{{Q6}}&lt;/i&gt; {{Q2}} {{Q1}}&lt;/p&gt;",
    "template": "&lt;p&gt;&lt;i&gt;{{Q7}}&lt;/i&gt;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t>
  </si>
  <si>
    <t>&lt;p&gt;Selecciona cuál es el valor de &lt;i&gt;{{Q7}}&lt;/i&gt; en la siguiente expresión cuando &lt;i&gt;{{Q6}}&lt;/i&gt; = {{Q3}}.&lt;/p&gt;&lt;p style=\"text-align: center\"&gt;&lt;i&gt;{{Q7}}&lt;/i&gt; = {{Q2}}{{Q1}}&lt;i&gt;{{Q6}}&lt;/i&gt;&lt;/p&gt;</t>
  </si>
  <si>
    <t>Q1 = "min": 1, "max": 9, "step": 1
Q2 = "list": ["", "−"]
Q3 = "min": -10, "max": 10, "step": 1
Q4 = "min": -10, "max": 10, "step": 1
Q5 = "min": -10, "max": 10, "step": 1
Q6 = "list": ["x", "y", "z", "t", "u", "v", "m", "n", "a", "b", "c", "f", "g", "h", "k"]
Q7 = "list": ["x", "y", "z", "t", "u", "v", "m", "n", "a", "b", "c", "f", "g", "h", "k"]</t>
  </si>
  <si>
    <t>T1 = if ({{Q3}} &lt; 0) {'('+{{Q3}}+')'} else {{{Q3}}}
A1 = if ('{{Q2}}' == '') {{{Q3}}*{{Q1}}} else {(-1)*{{Q3}}*{{Q1}}}
A2 = if ('{{Q2}}' == '') {{{Q4}}*{{Q1}}} else {(-1)*{{Q4}}*{{Q1}}}
A3 = if ('{{Q2}}' == '') {{{Q5}}*{{Q1}}} else {(-1)*{{Q5}}*{{Q1}}}
group1 = A1*, A2, A3</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</si>
  <si>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</si>
  <si>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</si>
  <si>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"M6-NyO-61b-I-2",
    "stimulus": "&lt;p&gt;Selecciona cuál es el valor de &lt;i&gt;{{Q7}}&lt;/i&gt; en la siguiente expresión cuando &lt;i&gt;{{Q6}}&lt;/i&gt; = {{Q3}}.&lt;/p&gt;&lt;p style=\"text-align: center\"&gt;&lt;i&gt;{{Q7}}&lt;/i&gt; = {{Q2}}{{Q1}}&lt;i&gt;{{Q6}}&lt;/i&gt;&lt;/p&gt;",
    "template": "&lt;p&gt;&lt;i&gt;{{Q7}}&lt;/i&gt; = {{response}}&lt;/p&gt;",
    "hint": "&lt;p&gt;Sustituye el valor de &lt;i&gt;{{Q6}}:&lt;/i&gt;&lt;/p&gt;&lt;p style=\"text-align: center\"&gt;&lt;i&gt;{{Q7}}&lt;/i&gt; = {{Q2}}{{Q1}}&lt;i&gt;{{Q6}}&lt;/i&gt; =&lt;/p&gt;&lt;p style=\"text-align: center\"&gt;= {{Q2}}{{Q1}} × {{T1}} = ...&lt;/p&gt;",
    "feedback": "&lt;p&gt;Para calcular esta expresión hay que sustituir el valor de &lt;i&gt;{{Q6}}:&lt;/i&gt;&lt;/p&gt;&lt;p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t>
  </si>
  <si>
    <t>&lt;p&gt;Selecciona cuál es el valor de &lt;i&gt;{{Q7}}&lt;/i&gt; en la siguiente expresión cuando &lt;i&gt;{{Q6}}&lt;/i&gt; = {{T1}}.&lt;/p&gt;&lt;p style=\"text-align: center\"&gt;&lt;i&gt;{{Q7}}&lt;/i&gt; = &lt;span class=\"fr-math-v2 fr-draggable\" contenteditable=\"false\" data-original-math=\"\\(\\frac{{{Q6}}}{{{Q1}}}\\)\" draggable=\"true\"&gt;\\(\\frac{{{Q6}}}{{{Q1}}}\\)&lt;/span&gt;&lt;/p&gt;</t>
  </si>
  <si>
    <t>Q1 = "min": 1, "max": 9, "step": 1
Q3 = "min": -10, "max": 10, "step": 1
Q4 = "min": -10, "max": 10, "step": 1
Q5 = "min": -10, "max": 10, "step": 1
Q6 = "list": ["x", "y", "z", "t", "u", "v", "m", "n", "a", "b", "c", "f", "g", "h", "k"]
Q7 = "list": ["x", "y", "z", "t", "u", "v", "m", "n", "a", "b", "c", "f", "g", "h", "k"]</t>
  </si>
  <si>
    <t>T1 = {{Q3}}*{{Q1}}
A1 = {{Q3}}
A2 = {{Q4}}
A3 = {{Q5}}
group1 = A1*, A2, A3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</si>
  <si>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</si>
  <si>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</si>
  <si>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"M6-NyO-61b-I-3",
    "stimulus": "&lt;p&gt;Selecciona cuál es el valor de &lt;i&gt;{{Q7}}&lt;/i&gt; en la siguiente expresión cuando &lt;i&gt;{{Q6}}&lt;/i&gt; = {{T1}}.&lt;/p&gt;&lt;p style=\"text-align: center\"&gt;&lt;i&gt;{{Q7}}&lt;/i&gt; = &lt;span class=\"fr-math-v2 fr-draggable\" contenteditable=\"false\" data-original-math=\"\\(\\frac{{{Q6}}}{{{Q1}}}\\)\" draggable=\"true\"&gt;\\(\\frac{{{Q6}}}{{{Q1}}}\\)&lt;/span&gt;&lt;/p&gt;",
    "template": "&lt;p&gt;&lt;i&gt;{{Q7}}&lt;/i&gt;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"{{Q3}}*{{Q1}}",
                "temp": "true"
            },
            {
                "name": "A1",
                "label": "{{function}}",
                "function": "{{Q3}}",
                "group": 1
            },
            {
                "name": "A2",
                "label": "{{function}}",
                "function": "{{Q4}}",
                "group": 1,
                "incorrect": true
            },
            {
                "name": "A3",
                "label": "{{function}}",
                "function": "{{Q5}}",
                "group": 1,
                "incorrect": true
            }
        ],
        "uniques": true
    },
    "algorithm": {
        "name": "groupResponses",
        "template": "Cloze with drop down"
    }
}</t>
  </si>
  <si>
    <t>&lt;p&gt;Calcula el valor de &lt;i&gt;{{Q7}}&lt;/i&gt; en la siguiente expresión cuando &lt;i&gt;{{Q6}}&lt;/i&gt; = {{Q3}}.&lt;/p&gt;&lt;p style="text-align: center"&gt;&lt;i&gt;{{Q7}}&lt;/i&gt; = &lt;i&gt;{{Q6}}&lt;/i&gt; {{Q2}} {{Q1}}&lt;/p&gt;</t>
  </si>
  <si>
    <t>&lt;p style="text-align: center"&gt;&lt;i&gt;{{Q7}}&lt;/i&gt; = {{response}}&lt;/p&gt;</t>
  </si>
  <si>
    <t>Q1 = min = 1; max = 9; step = 1
Q2 = list = +, −
Q3 = min = -10; max = 10; step = 1
Q6 = list = x, y, z, t, u, v, m, n, a, b, c, f, g, h, k
Q7 = list = x, y, z, t, u, v, m, n, a, b, c, f, g, h, k</t>
  </si>
  <si>
    <t>A1 = if ('{{Q2}}' == '+') {{{Q3}}+{{Q1}}} else {{{Q3}}-{{Q1}}}</t>
  </si>
  <si>
    <t>&lt;p&gt;Sustituye el valor de &lt;i&gt;{{Q6}}:&lt;/i&gt;&lt;/p&gt;&lt;p style="text-align: center"&gt;&lt;i&gt;{{Q7}}&lt;/i&gt; = &lt;i&gt;{{Q6}}&lt;/i&gt; {{Q2}} {{Q1}} =&lt;/p&gt;&lt;p style="text-align: center"&gt;&lt;i&gt;= {{Q3}} {{Q2}} {{Q1}} = ...&lt;/p&gt;</t>
  </si>
  <si>
    <t>&lt;p&gt;Para calcular esta expresión hay que sustituir el valor de &lt;i&gt;{{Q6}}:&lt;/i&gt;&lt;/p&gt;&lt;p style="text-align: center"&gt;&lt;i&gt;{{Q7}}&lt;/i&gt; = &lt;i&gt;{{Q6}}&lt;/i&gt; {{Q2}} {{Q1}} =&lt;/p&gt;&lt;p style="text-align: center"&gt;&lt;i&gt;= {{Q3}} {{Q2}} {{Q1}} = {{A1}}&lt;/p&gt;</t>
  </si>
  <si>
    <t>{
    "id": "M6-NyO-61b-E-1",
    "stimulus": "&lt;p&gt;Calcula el valor de &lt;i&gt;{{Q7}}&lt;/i&gt; en la siguiente expresión cuando &lt;i&gt;{{Q6}}&lt;/i&gt; = {{Q3}}.&lt;/p&gt;&lt;p style=\"text-align: center\"&gt;&lt;i&gt;{{Q7}}&lt;/i&gt; = &lt;i&gt;{{Q6}}&lt;/i&gt; {{Q2}} {{Q1}}&lt;/p&gt;",
    "template": "&lt;p style=\"text-align: center\"&gt;&lt;i&gt;{{Q7}}&lt;/i&gt;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t>
  </si>
  <si>
    <t>&lt;p&gt;Calcula el valor de &lt;i&gt;{{Q7}}&lt;/i&gt; en la siguiente expresión cuando &lt;i&gt;{{Q6}}&lt;/i&gt; = {{Q3}}.&lt;/p&gt;&lt;p style="text-align: center"&gt;&lt;i&gt;{{Q7}}&lt;/i&gt; = {{Q2}}{{Q1}}&lt;i&gt;{{Q6}}&lt;/i&gt;&lt;/p&gt;</t>
  </si>
  <si>
    <t>Q1 = min = 1; max = 9; step = 1
Q2 = list = "", "−"
Q3 = min = -10; max = 10; step = 1
Q6 = list = x, y, z, t, u, v, m, n, a, b, c, f, g, h, k
Q7 = list = x, y, z, t, u, v, m, n, a, b, c, f, g, h, k</t>
  </si>
  <si>
    <t>T1 = if ({{Q3}} &lt; 0) {'('+{{Q3}}+')'} else {{{Q3}}}
A1 = if ('{{Q2}}' == '') {{{Q3}}*{{Q1}}} else {(-1)*{{Q3}}*{{Q1}}}</t>
  </si>
  <si>
    <t>&lt;p&gt;Sustituye el valor de &lt;i&gt;{{Q6}}:&lt;/i&gt;&lt;/p&gt;&lt;p style="text-align: center"&gt;&lt;i&gt;{{Q7}}&lt;/i&gt; = {{Q2}}{{Q1}}&lt;i&gt;{{Q6}}&lt;/i&gt; =&lt;/p&gt;&lt;p style="text-align: center"&gt;= {{Q2}}{{Q1}} × {{T1}} = ...&lt;/p&gt;</t>
  </si>
  <si>
    <t>&lt;p&gt;Sustituye el valor de &lt;i&gt;{{Q6}}:&lt;/i&gt;&lt;/p&gt;&lt;p style="text-align: center"&gt;&lt;i&gt;{{Q7}}&lt;/i&gt; = {{Q2}}{{Q1}}&lt;i&gt;{{Q6}}&lt;/i&gt; =&lt;/p&gt;&lt;p style="text-align: center"&gt;= {{Q2}}{{Q1}} × {{T1}} = {{A1}}&lt;/p&gt;</t>
  </si>
  <si>
    <t>{
    "id": "M6-NyO-61b-E-2",
    "stimulus": "&lt;p&gt;Calcula el valor de &lt;i&gt;{{Q7}}&lt;/i&gt; en la siguiente expresión cuando &lt;i&gt;{{Q6}}&lt;/i&gt; = {{Q3}}.&lt;/p&gt;&lt;p style=\"text-align: center\"&gt;&lt;i&gt;{{Q7}}&lt;/i&gt; = {{Q2}}{{Q1}}&lt;i&gt;{{Q6}}&lt;/i&gt;&lt;/p&gt;",
    "template": "&lt;p style=\"text-align: center\"&gt;&lt;i&gt;{{Q7}}&lt;/i&gt; = {{response}}&lt;/p&gt;",
    "hint": "&lt;p&gt;Sustituye el valor de &lt;i&gt;{{Q6}}:&lt;/i&gt;&lt;/p&gt;&lt;p style=\"text-align: center\"&gt;&lt;i&gt;{{Q7}}&lt;/i&gt; = {{Q2}}{{Q1}}&lt;i&gt;{{Q6}}&lt;/i&gt; =&lt;/p&gt;&lt;p style=\"text-align: center\"&gt;= {{Q2}}{{Q1}} × {{T1}} = ...&lt;/p&gt;",
    "feedback": "&lt;p&gt;Sustituye el valor de &lt;i&gt;{{Q6}}:&lt;/i&gt;&lt;/p&gt;&lt;p style=\"text-align: center\"&gt;&lt;i&gt;{{Q7}}&lt;/i&gt; = {{Q2}}{{Q1}}&lt;i&gt;{{Q6}}&lt;/i&gt; =&lt;/p&gt;&lt;p style=\"text-align: center\"&gt;= {{Q2}}{{Q1}} × {{T1}} = {{A1}}&lt;/p&gt;",
    "seed": {
        "parameters": [
            {
                "name": "Q1",
                "label": null,
                "min": 1,
                "max": 9,
                "step": 1
            },
            {
                "name": "Q2",
                "label": null,
                "list": [
                    "",
                    "−"
                ]
            },
            {
                "name": "Q3",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
        ],
        "uniques": true
    },
    "algorithm": {
        "name": "calculateOperation",
        "params": {
            "method": "equivLiteral",
            "keyboard": "INTERMEDIATE"
        }
    }
}</t>
  </si>
  <si>
    <t>&lt;p&gt;Calcula el valor de &lt;i&gt;{{Q7}}&lt;/i&gt; en la siguiente expresión cuando &lt;i&gt;{{Q6}}&lt;/i&gt; = {{T1}}.&lt;/p&gt;&lt;p style="text-align: center"&gt;&lt;i&gt;{{Q7}}&lt;/i&gt; = &lt;span class="fr-math-v2 fr-draggable" contenteditable="false" data-original-math="\(\frac{{{Q6}}}{{{Q1}}}\)" draggable="true"&gt;\(\frac{{{Q6}}}{{{Q1}}}\)&lt;/span&gt;&lt;/p&gt;</t>
  </si>
  <si>
    <t>Q1 = min = 1; max = 9; step = 1
Q3 = min = -10; max = 10; step = 1
Q6 = list = x, y, z, t, u, v, m, n, a, b, c, f, g, h, k
Q7 = list = x, y, z, t, u, v, m, n, a, b, c, f, g, h, k</t>
  </si>
  <si>
    <t>T1 = {{Q3}}*{{Q1}}
A1 = {{Q3}}*</t>
  </si>
  <si>
    <t>&lt;p&gt;Sustituye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t>
  </si>
  <si>
    <t>&lt;p&gt;Para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t>
  </si>
  <si>
    <t>{
    "id": "M6-NyO-61b-E-3",
    "stimulus": "&lt;p&gt;Calcula el valor de &lt;i&gt;{{Q7}}&lt;/i&gt; en la siguiente expresión cuando &lt;i&gt;{{Q6}}&lt;/i&gt; = {{T1}}.&lt;/p&gt;&lt;p style=\"text-align: center\"&gt;&lt;i&gt;{{Q7}}&lt;/i&gt; = &lt;span class=\"fr-math-v2 fr-draggable\" contenteditable=\"false\" data-original-math=\"\\(\\frac{{{Q6}}}{{{Q1}}}\\)\" draggable=\"true\"&gt;\\(\\frac{{{Q6}}}{{{Q1}}}\\)&lt;/span&gt;&lt;/p&gt;",
    "template": "&lt;p style=\"text-align: center\"&gt;&lt;i&gt;{{Q7}}&lt;/i&gt;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t>
  </si>
  <si>
    <t>M6-NyO-61c</t>
  </si>
  <si>
    <t>Completa una tabla con los valores de una expresión del tipo q=x+p y q=px</t>
  </si>
  <si>
    <t>&lt;p&gt;Completa la tabla con los valores correctos según la siguiente expresión:&lt;/p&gt;&lt;p style=\"text-align: center\"&gt;&lt;i&gt;y&lt;/i&gt; = {{Q4}}&lt;i&gt;x&lt;/i&gt;&lt;/p&gt;</t>
  </si>
  <si>
    <t>&lt;table style=\"width: 100%;\"&gt;&lt;tbody&gt;&lt;tr&gt;&lt;td style=\"width: 25%; text-align: center; background-color: rgb(97, 189, 109);color: rgb(255,255,255);\"&gt;&lt;b&gt;&lt;i&gt;x&lt;/i&gt;&lt;/b&gt;&lt;/td&gt;&lt;td style=\"width: 25%; text-align: center;\"&gt;{{T1}}&lt;/td&gt;&lt;td style=\"width: 25%; text-align: center;\"&gt;{{T2}}&lt;/td&gt;&lt;td style=\"width: 25%; text-align: center;\"&gt;{{T3}}&lt;/td&gt;&lt;/tr&gt;&lt;tr&gt;&lt;td  style=\"width: 25%; text-align: center; background-color: rgb(97, 189, 109);color: rgb(255,255,255);\"&gt;&lt;b&gt;&lt;i&gt;y&lt;/i&gt;&lt;/b&gt;&lt;/td&gt;&lt;td style=\"width: 25%; text-align: center;\"&gt;{{response}}&lt;/td&gt;&lt;td style=\"width: 25%; text-align: center;\"&gt;{{response}}&lt;/td&gt;&lt;td style=\"width: 25%; text-align: center;\"&gt;{{response}}&lt;/td&gt;&lt;/tr&gt;&lt;/tbody&gt;&lt;/table&gt;</t>
  </si>
  <si>
    <t>Q1 = min = 1, max = 20, step = 1
Q2 = min = 1, max = 20, step = 1
Q3 = min = 1, max = 20, step = 1
Q4 = min = 2, max = 9, step = 1
Q6 = min = 1, max = 20, step = 1
Q7 = min = 1, max = 20, step = 1</t>
  </si>
  <si>
    <t>T1 = [{{Q1}}, {{Q2}}, {{Q3}}].sort(function(a, b){return a - b;})[0]
T2 = [{{Q1}}, {{Q2}}, {{Q3}}].sort(function(a, b){return a - b;})[1]
T3 = [{{Q1}}, {{Q2}}, {{Q3}}].sort(function(a, b){return a - b;})[2]
A1 = {{T1}}*{{Q4}}
A2 = {{T2}}*{{Q4}}
A3 = {{T3}}*{{Q4}}
A4 = {{Q6}}*{{Q4}}
A5 = {{Q7}}*{{Q4}}</t>
  </si>
  <si>
    <t>&lt;p&gt;Sustituye los valores de &lt;i&gt;x.&lt;/i&gt;&lt;/p&gt;</t>
  </si>
  <si>
    <t>&lt;p&gt;Para calcular los valores de esta expresión hay que sustituir &lt;i&gt;x:&lt;/i&gt;&lt;/p&gt;&lt;p style=\"text-align: center\"&gt;&lt;i&gt;y&lt;/i&gt; = {{Q4}} × {{T1}} = {{A1}}&lt;/p&gt;&lt;p style=\"text-align: center\"&gt;&lt;i&gt;y&lt;/i&gt; = {{Q4}} × {{T2}} = {{A2}}&lt;/p&gt;&lt;p style=\"text-align: center\"&gt;&lt;i&gt;y&lt;/i&gt; = {{Q4}} × {{T3}} = {{A3}}&lt;/p&gt;</t>
  </si>
  <si>
    <t>{
    "id": "M6-NyO-61c-I-1",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</si>
  <si>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&lt;p&gt;Completa la tabla con los valores correctos según la siguiente expresión:&lt;/p&gt;&lt;p style=\"text-align: center\"&gt;&lt;i&gt;y&lt;/i&gt; = &lt;i&gt;x&lt;/i&gt; + {{Q4}}&lt;/p&gt;</t>
  </si>
  <si>
    <t>Q1 = min = 1, max = 20, step = 1
Q2 = min = 1, max = 20, step = 1
Q3 = min = 1, max = 20, step = 1
Q4 = min = 1, max = 20, step = 1
Q6 = min = 1, max = 20, step = 1
Q7 = min = 1, max = 20, step = 1</t>
  </si>
  <si>
    <t>T1 = [{{Q1}}, {{Q2}}, {{Q3}}].sort(function(a, b){return a - b;})[0]
T2 = [{{Q1}}, {{Q2}}, {{Q3}}].sort(function(a, b){return a - b;})[1]
T3 = [{{Q1}}, {{Q2}}, {{Q3}}].sort(function(a, b){return a - b;})[2]
A1 = {{T1}}+{{Q4}}
A2 = {{T2}}+{{Q4}}
A3 = {{T3}}+{{Q4}}
A4 = {{Q6}}+{{Q4}}
A5 = {{Q7}}+{{Q4}}</t>
  </si>
  <si>
    <t>&lt;p&gt;Para calcular los valores de esta expresión hay que sustituir &lt;i&gt;x:&lt;/i&gt;&lt;/p&gt;&lt;p style=\"text-align: center\"&gt;&lt;i&gt;y&lt;/i&gt; = {{T1}} + {{Q4}} = {{A1}}&lt;/p&gt;&lt;p style=\"text-align: center\"&gt;&lt;i&gt;y&lt;/i&gt; = {{T2}} + {{Q4}} = {{A2}}&lt;/p&gt;&lt;p style=\"text-align: center\"&gt;&lt;i&gt;y&lt;/i&gt; = {{T3}} + {{Q4}} = {{A3}}&lt;/p&gt;</t>
  </si>
  <si>
    <t>{
    "id": "M6-NyO-61c-I-2",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{{T1}} + {{Q4}} = {{A1}}&lt;/p&gt;&lt;p style=\"text-align: center\"&gt;&lt;i&gt;y&lt;/i&gt; = {{T2}} + {{Q4}} = {{A2}}&lt;/p&gt;&lt;p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t>
  </si>
  <si>
    <t>&lt;table style=\"width: 100%;\"&gt;&lt;tbody&gt;&lt;tr&gt;&lt;td style=\"width: 25%; text-align: center; background-color: rgb(97, 189, 109);color: rgb(255,255,255);\"&gt;&lt;b&gt;&lt;i&gt;x&lt;/i&gt;&lt;/b&gt;&lt;/td&gt;&lt;td style=\"width: 25%; text-align: center;\"&gt;{{response}}&lt;/td&gt;&lt;td style=\"width: 25%; text-align: center;\"&gt;{{response}}&lt;/td&gt;&lt;td style=\"width: 25%; text-align: center;\"&gt;{{response}}&lt;/td&gt;&lt;/tr&gt;&lt;tr&gt;&lt;td  style=\"width: 25%; text-align: center; background-color: rgb(97, 189, 109);color: rgb(255,255,255);\"&gt;&lt;b&gt;&lt;i&gt;y&lt;/i&gt;&lt;/b&gt;&lt;/td&gt;&lt;td style=\"width: 25%; text-align: center;\"&gt;{{T4}}&lt;/td&gt;&lt;td style=\"width: 25%; text-align: center;\"&gt;{{T5}}&lt;/td&gt;&lt;td style=\"width: 25%; text-align: center;\"&gt;{{T6}}&lt;/td&gt;&lt;/tr&gt;&lt;/tbody&gt;&lt;/table&gt;</t>
  </si>
  <si>
    <t>T1 = [{{Q1}}, {{Q2}}, {{Q3}}].sort(function(a, b){return a - b;})[0]
T2 = [{{Q1}}, {{Q2}}, {{Q3}}].sort(function(a, b){return a - b;})[1]
T3 = [{{Q1}}, {{Q2}}, {{Q3}}].sort(function(a, b){return a - b;})[2]
T4 = {{T1}}*{{Q4}}
T5 = {{T2}}*{{Q4}}
T6 = {{T3}}*{{Q4}}
A1 = {{T1}}
A2 = {{T2}}
A3 = {{T3}}
A4 = {{Q6}}
A5 = {{Q7}}</t>
  </si>
  <si>
    <t>&lt;p&gt;Sustituye los valores de &lt;i&gt;y.&lt;/i&gt;&lt;/p&gt;</t>
  </si>
  <si>
    <t>&lt;p&gt;Para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t>
  </si>
  <si>
    <t>{
    "id": "M6-NyO-61c-I-3",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
    "hint": "&lt;p&gt;Sustituye los valores de &lt;i&gt;y.&lt;/i&gt;&lt;/p&gt;",
    "feedback": "&lt;p&gt;Para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"{{T1}}*{{Q4}}",
                "temp": true
            },
            {
                "name": "T5",
                "label": "",
                "function": "{{T2}}*{{Q4}}",
                "temp": true
            },
            {
                "name": "T6",
                "label": "",
                "function": "{{T3}}*{{Q4}}",
                "temp": true
            },
            {
                "name": "A1",
                "label": "{{function}}",
                "function": "{{T1}}"
            },
            {
                "name": "A2",
                "label": "{{function}}",
                "function": "{{T2}}"
            },
            {
                "name": "A3",
                "label": "{{function}}",
                "function": "{{T3}}"
            },
            {
                "name": "A4",
                "label": "{{function}}",
                "function": "{{Q6}}",
                "incorrect": "true"
            },
            {
                "name": "A5",
                "label": "{{function}}",
                "function": "{{Q7}}",
                "incorrect": "true"
            }
        ],
        "uniques": true
    },
    "algorithm": {
        "name": "calculateOperation",
        "template": "Cloze with drag &amp; drop"
    }
}</t>
  </si>
  <si>
    <t>&lt;table style=\"width: 100%;\"&gt;&lt;tbody&gt;&lt;tr&gt;&lt;td style=\"width: 25%; text-align: center; background-color: rgb(97, 189, 109);color: rgb(255,255,255);\"&gt;&lt;b&gt;&lt;i&gt;x&lt;/i&gt;&lt;/b&gt;&lt;/td&gt;&lt;td style=\"width: 25%; text-align: center;\"&gt;{{T1}}&lt;/td&gt;&lt;td style=\"width: 25%; text-align: center;\"&gt;{{response}}&lt;/td&gt;&lt;td style=\"width: 25%; text-align: center;\"&gt;{{T3}}&lt;/td&gt;&lt;/tr&gt;&lt;tr&gt;&lt;td  style=\"width: 25%; text-align: center; background-color: rgb(97, 189, 109);color: rgb(255,255,255);\"&gt;&lt;b&gt;&lt;i&gt;y&lt;/i&gt;&lt;/b&gt;&lt;/td&gt;&lt;td style=\"width: 25%; text-align: center;\"&gt;{{response}}&lt;/td&gt;&lt;td style=\"width: 25%; text-align: center;\"&gt;{{T4}}&lt;/td&gt;&lt;td style=\"width: 25%; text-align: center;\"&gt;{{response}}&lt;/td&gt;&lt;/tr&gt;&lt;/tbody&gt;&lt;/table&gt;</t>
  </si>
  <si>
    <t>T1 = [{{Q1}}, {{Q2}}, {{Q3}}].sort(function(a, b){return a - b;})[0]
T2 = [{{Q1}}, {{Q2}}, {{Q3}}].sort(function(a, b){return a - b;})[1]
T3 = [{{Q1}}, {{Q2}}, {{Q3}}].sort(function(a, b){return a - b;})[2]
T4 = {{T2}}+{{Q4}}
A1 = {{T2}}
A2 = {{T1}}+{{Q4}}
A3 = {{T3}}+{{Q4}}
A4 = {{Q6}}+{{Q4}}
A5 = {{Q7}}</t>
  </si>
  <si>
    <t>&lt;p&gt;Sustituye los valores de &lt;i&gt;x&lt;/i&gt; e &lt;i&gt;y.&lt;/i&gt;&lt;/p&gt;</t>
  </si>
  <si>
    <t>&lt;p&gt;Para calcular los valores de esta expresión hay que sustituir &lt;i&gt;x&lt;/i&gt; e &lt;i&gt;y:&lt;/i&gt;&lt;/p&gt;&lt;p style=\"text-align: center\"&gt;&lt;i&gt;y&lt;/i&gt; = {{T1}} + {{Q4}} = {{A2}}&lt;/p&gt;&lt;p style=\"text-align: center\"&gt;&lt;i&gt;x&lt;/i&gt; = {{T4}} − {{Q4}} = {{T2}}&lt;/p&gt;&lt;p style=\"text-align: center\"&gt;&lt;i&gt;y&lt;/i&gt; = {{T3}} + {{Q4}} = {{A3}}&lt;/p&gt;</t>
  </si>
  <si>
    <t>{
    "id": "M6-NyO-61c-I-4",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center;\"&gt;{{response}}&lt;/td&gt;&lt;td style=\"width: 25%; text-align: center;\"&gt;{{T3}}&lt;/td&gt;&lt;/tr&gt;&lt;tr&gt;&lt;td  style=\"width: 25%; text-align: center; background-color: #C77CB7;color: rgb(255,255,255);\"&gt;&lt;b&gt;&lt;i&gt;y&lt;/i&gt;&lt;/b&gt;&lt;/td&gt;&lt;td style=\"width: 25%; text-align: center;\"&gt;{{response}}&lt;/td&gt;&lt;td style=\"width: 25%; text-align: center;\"&gt;{{T4}}&lt;/td&gt;&lt;td style=\"width: 25%; text-align: center;\"&gt;{{response}}&lt;/td&gt;&lt;/tr&gt;&lt;/tbody&gt;&lt;/table&gt;",
    "hint": "&lt;p&gt;Sustituye los valores de &lt;i&gt;x&lt;/i&gt; e &lt;i&gt;y.&lt;/i&gt;&lt;/p&gt;",
    "feedback": "&lt;p&gt;Para calcular los valores de esta expresión hay que sustituir &lt;i&gt;x&lt;/i&gt; e &lt;i&gt;y:&lt;/i&gt;&lt;/p&gt;&lt;p style=\"text-align: center\"&gt;&lt;i&gt;y&lt;/i&gt; = {{T1}} + {{Q4}} = {{A2}}&lt;/p&gt;&lt;p style=\"text-align: center\"&gt;&lt;i&gt;x&lt;/i&gt; = {{T4}} − {{Q4}} = {{T2}}&lt;/p&gt;&lt;p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"{{T2}}+{{Q4}}",
                "temp": true
            },
            {
                "name": "A1",
                "label": "{{function}}",
                "function": "{{T2}}"
            },
            {
                "name": "A2",
                "label": "{{function}}",
                "function": "{{T1}}+{{Q4}}"
            },
            {
                "name": "A3",
                "label": "{{function}}",
                "function": "{{T3}}+{{Q4}}"
            },
            {
                "name": "A4",
                "label": "{{function}}",
                "function": "{{Q6}}+{{Q4}}",
                "incorrect": "true"
            },
            {
                "name": "A5",
                "label": "{{function}}",
                "function": "{{Q7}}",
                "incorrect": "true"
            }
        ],
        "uniques": true
    },
    "algorithm": {
        "name": "calculateOperation",
        "template": "Cloze with drag &amp; drop"
    }
}</t>
  </si>
  <si>
    <t>&lt;p&gt;Completa la tabla a partir de la siguiente expresión:&lt;/p&gt;&lt;p style=\"text-align: center\"&gt;&lt;i&gt;y&lt;/i&gt; = {{Q4}}&lt;i&gt;x&lt;/i&gt;&lt;/p&gt;</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</si>
  <si>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t>
  </si>
  <si>
    <t>Q1 = min = 1, max = 20, step = 1
Q2 = min = 1, max = 20, step = 1
Q3 = min = 1, max = 20, step = 1
Q4 = min = 2, max = 9, step = 1</t>
  </si>
  <si>
    <t>T1 = [{{Q1}}, {{Q2}}, {{Q3}}].sort(function(a, b){return a - b;})[0]
T2 = [{{Q1}}, {{Q2}}, {{Q3}}].sort(function(a, b){return a - b;})[1]
T3 = [{{Q1}}, {{Q2}}, {{Q3}}].sort(function(a, b){return a - b;})[2]
A1 = {{T1}}*{{Q4}}
A2 = {{T2}}*{{Q4}}
A3 = {{T3}}*{{Q4}}</t>
  </si>
  <si>
    <t>{
    "id": "M6-NyO-61c-E-1",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"uniques": true
    },
    "algorithm": {
        "name": "calculateOperation",
        "params": {
            "method": "equivLiteral",
            "keyboard": "NUMERICAL"
        }
    }
}</t>
  </si>
  <si>
    <t>&lt;p&gt;Completa la tabla a partir de la siguiente expresión:&lt;/p&gt;&lt;p style=\"text-align: center\"&gt;&lt;i&gt;y&lt;/i&gt; = &lt;i&gt;x&lt;/i&gt; {{Q5}} {{Q4}}&lt;/p&gt;</t>
  </si>
  <si>
    <t>Q1 = min = 1, max = 20, step = 1
Q2 = min = 1, max = 20, step = 1
Q3 = min = 1, max = 20, step = 1
Q4 = min = 1, max = 20, step = 1
Q5 = list = ["+", "−"]</t>
  </si>
  <si>
    <t>T1 = [{{Q1}}, {{Q2}}, {{Q3}}].sort(function(a, b){return a - b;})[0]
T2 = [{{Q1}}, {{Q2}}, {{Q3}}].sort(function(a, b){return a - b;})[1]
T3 = [{{Q1}}, {{Q2}}, {{Q3}}].sort(function(a, b){return a - b;})[2]
A1 = if ('{{Q5}}' == '+') {{{T1}}+{{Q4}}} else {{{T1}}-{{Q4}}}
A2 = if ('{{Q5}}' == '+') {{{T2}}+{{Q4}}} else {{{T2}}-{{Q4}}}
A3 = if ('{{Q5}}' == '+') {{{T3}}+{{Q4}}} else {{{T3}}-{{Q4}}}</t>
  </si>
  <si>
    <t>&lt;p&gt;Para calcular los valores de esta expresión hay que sustituir &lt;i&gt;x:&lt;/i&gt;&lt;/p&gt;&lt;p style=\"text-align: center\"&gt;&lt;i&gt;y&lt;/i&gt; = {{T1}} {{Q5}} {{Q4}} = {{A1}}&lt;/p&gt;&lt;p style=\"text-align: center\"&gt;&lt;i&gt;y&lt;/i&gt; = {{T1}} {{Q5}} {{Q4}} = {{A2}}&lt;/p&gt;&lt;p style=\"text-align: center\"&gt;&lt;i&gt;y&lt;/i&gt; = {{T1}} {{Q5}} {{Q4}} = {{A3}}&lt;/p&gt;</t>
  </si>
  <si>
    <t>{
    "id": "M6-NyO-61c-E-2",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{{T1}} {{Q5}} {{Q4}} = {{A1}}&lt;/p&gt;&lt;p style=\"text-align: center\"&gt;&lt;i&gt;y&lt;/i&gt; = {{T1}} {{Q5}} {{Q4}} = {{A2}}&lt;/p&gt;&lt;p style=\"text-align: center\"&gt;&lt;i&gt;y&lt;/i&gt; = {{T1}} {{Q5}}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"A1",
                "label": "{{function}}",
                "function": "if ('{{Q5}}' == '+') {{{T1}}+{{Q4}}} else {{{T1}}-{{Q4}}}"
            },
            {
                "name": "A2",
                "label": "{{function}}",
                "function": "if ('{{Q5}}' == '+') {{{T2}}+{{Q4}}} else {{{T2}}-{{Q4}}}"
            },
            {
                "name": "A3",
                "label": "{{function}}",
                "function": "if ('{{Q5}}' == '+') {{{T3}}+{{Q4}}} else {{{T3}}-{{Q4}}}"
            }
        ],
        "uniques": true
    },
    "algorithm": {
        "name": "calculateOperation",
        "params": {
            "method": "equivLiteral",
            "keyboard": "INTERMEDIATE"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</si>
  <si>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t>
  </si>
  <si>
    <t>Q1 = min = 1, max = 20, step = 1
Q2 = min = 1, max = 20, step = 1
Q3 = min = 1, max = 20, step = 1
Q4 = min = 2, max = 9, step = 1</t>
  </si>
  <si>
    <t>T1 = [{{Q1}}, {{Q2}}, {{Q3}}].sort(function(a, b){return a - b;})[0]
T2 = [{{Q1}}, {{Q2}}, {{Q3}}].sort(function(a, b){return a - b;})[1]
T3 = [{{Q1}}, {{Q2}}, {{Q3}}].sort(function(a, b){return a - b;})[2]
T4 = {{T1}}*{{Q4}}
T5 = {{T3}}*{{Q4}}
A1 = {{T1}}
A2 = {{T2}}*{{Q4}}
A3 = {{T3}}</t>
  </si>
  <si>
    <t>&lt;p&gt;Para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t>
  </si>
  <si>
    <t>{
    "id": "M6-NyO-61c-E-3",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center;\"&gt;{{response}}&lt;/td&gt;&lt;td style=\"width: 25%; text-align: center;\"&gt;{{T4}}&lt;/td&gt;&lt;/tr&gt;&lt;tr&gt;&lt;td style=\"width: 25%; text-align: center;\"&gt;{{T2}}&lt;/td&gt;&lt;td style=\"width: 25%; text-align: center;\"&gt;{{response}}&lt;/td&gt;&lt;/tr&gt;&lt;tr&gt;&lt;td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center\"&gt;&lt;i&gt;x&lt;/i&gt; = &lt;span class=\"fr-math-v2 fr-draggable\" contenteditable=\"false\" data-original-math=\"\\(\\frac{{{T4}}}{{{Q4}}}\\)\" draggable=\"true\"&gt;\\(\\frac{{{T4}}}{{{Q4}}}\\)&lt;/span&gt; = {{A1}}&lt;/p&gt;&lt;p style=\"text-align: center\"&gt;&lt;i&gt;y&lt;/i&gt; = {{Q4}} × {{T2}} = {{A2}}&lt;/p&gt;&lt;p style=\"text-align: center\"&gt;&lt;i&gt;x&lt;/i&gt; = &lt;span class=\"fr-math-v2 fr-draggable\" contenteditable=\"false\" data-original-math=\"\\(\\frac{{{T5}}}{{{Q4}}}\\)\" draggable=\"true\"&gt;\\(\\frac{{{T5}}}{{{Q4}}}\\)&lt;/span&gt;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"T4",
                "label": "{{function}}",
                "function": "{{T1}}*{{Q4}}",
                "temp": true
            },
            {
                "name": "T5",
                "label": "{{function}}",
                "function": "{{T3}}*{{Q4}}",
                "temp": true
            },
            {
                "name": "A1",
                "label": "{{function}}",
                "function": "{{T1}}"
            },
            {
                "name": "A2",
                "label": "{{function}}",
                "function": "{{T2}}*{{Q4}}"
            },
            {
                "name": "A3",
                "label": "{{function}}",
                "function": "{{T3}}"
            }
        ],
        "uniques": true
    },
    "algorithm": {
        "name": "calculateOperation",
        "params": {
            "method": "equivLiteral",
            "keyboard": "NUMERICAL"
        }
    }
}</t>
  </si>
  <si>
    <t>&lt;table style=\"width: 50%; margin-left:auto; margin-right:auto;\"&gt;&lt;tbody&gt;&lt;tr&gt;&lt;td style=\"width: 25%; text-align: center; background-color: #2C9CDC;color: rgb(255,255,255);\"&gt;&lt;b&gt;&lt;i&gt;x&lt;/i&gt;&lt;/b&gt;&lt;/td&gt;&lt;td style=\"width: 25%; text-align: center; background-color: #2C9CDC;color: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t>
  </si>
  <si>
    <t>T1 = [{{Q1}}, {{Q2}}, {{Q3}}].sort(function(a, b){return a - b;})[0]
T2 = [{{Q1}}, {{Q2}}, {{Q3}}].sort(function(a, b){return a - b;})[1]
T3 = [{{Q1}}, {{Q2}}, {{Q3}}].sort(function(a, b){return a - b;})[2]
T4 = if ('{{Q5}}' == '+') {{{T2}}+{{Q4}}} else {{{T2}}-{{Q4}}}
T5 = if ('{{Q5}}' == '+') {{{T3}}+{{Q4}}} else {{{T3}}-{{Q4}}}
T6 = if ('{{Q5}}' == '+') {'−'} else {'+'}
A1 = if ('{{Q5}}' == '+') {{{T1}}+{{Q4}}} else {{{T1}}-{{Q4}}}
A2 = {{T2}}
A3 = {{T3}}</t>
  </si>
  <si>
    <t>&lt;p&gt;Para calcular los valores de esta expresión hay que sustituir &lt;i&gt;x&lt;/i&gt; e &lt;i&gt;y:&lt;/i&gt;&lt;/p&gt;&lt;p style=\"text-align: center\"&gt;&lt;i&gt;y&lt;/i&gt; = {{T1}} {{Q5}} {{Q4}} = {{A1}}&lt;/p&gt;&lt;p style=\"text-align: center\"&gt;&lt;i&gt;x&lt;/i&gt; = {{T4}} {{T6}} {{Q4}} = {{A2}}&lt;/p&gt;&lt;p style=\"text-align: center\"&gt;&lt;i&gt;x&lt;/i&gt; = {{T5}} {{T6}} {{Q4}} = {{A3}}&lt;/p&gt;</t>
  </si>
  <si>
    <t>{
    "id": "M6-NyO-61c-E-4",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center\"&gt;&lt;i&gt;y&lt;/i&gt; = {{T1}} {{Q5}} {{Q4}} = {{A1}}&lt;/p&gt;&lt;p style=\"text-align: center\"&gt;&lt;i&gt;x&lt;/i&gt; = {{T4}} {{T6}} {{Q4}} = {{A2}}&lt;/p&gt;&lt;p style=\"text-align: center\"&gt;&lt;i&gt;x&lt;/i&gt; = {{T5}} {{T6}}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"T4",
                "label": "{{function}}",
                "function": "if ('{{Q5}}' == '+') {{{T2}}+{{Q4}}} else {{{T2}}-{{Q4}}}",
                "temp": true
            },
            {
                "name": "T5",
                "label": "{{function}}",
                "function": "if ('{{Q5}}' == '+') {{{T3}}+{{Q4}}} else {{{T3}}-{{Q4}}}",
                "temp": true
            },
            {
                "name": "T6",
                "label": "{{function}}",
                "function": "if ('{{Q5}}' == '+') {'−'} else {'+'}",
                "temp": true
            },
            {
                "name": "A1",
                "label": "{{function}}",
                "function": "if ('{{Q5}}' == '+') {{{T1}}+{{Q4}}} else {{{T1}}-{{Q4}}}"
            },
            {
                "name": "A2",
                "label": "{{function}}",
                "function": "{{T2}}"
            },
            {
                "name": "A3",
                "label": "{{function}}",
                "function": "{{T3}}"
            }
        ],
        "uniques": true
    },
    "algorithm": {
        "name": "calculateOperation",
        "params": {
            "method": "equivLiteral",
            "keyboard": "INTERMEDIATE"
        }
    }
}</t>
  </si>
  <si>
    <t>M6-NyO-61d</t>
  </si>
  <si>
    <t>Completa una gráfica con los valores de una expresión del tipo q=x+p y q=px</t>
  </si>
  <si>
    <t>&lt;p&gt;¿Cuál de las siguientes gráficas es la de esta expresión?&lt;/p&gt;&lt;p style="text-align: center"&gt;&lt;i&gt;y&lt;/i&gt; = 2&lt;i&gt;x&lt;/i&gt;&lt;/p&gt;</t>
  </si>
  <si>
    <t>A1=$$IMG=M6_NyO_61d_1*
A2=$$IMG=M6_NyO_61d_2
A3=$$IMG=M6_NyO_61d_3
A4=$$IMG=M6_NyO_61d_4</t>
  </si>
  <si>
    <t>&lt;p&gt;Sustituye algunos valores de &lt;i&gt;x.&lt;/i&gt;&lt;/p&gt;</t>
  </si>
  <si>
    <t>&lt;p&gt;Para dibujar una gráfica, hay que sustuir los valores de &lt;i&gt;x.&lt;/i&gt;&lt;/p&gt;&lt;p style="text-align: center"&gt;&lt;i&gt;y&lt;/i&gt; = 2&lt;i&gt;x&lt;/i&gt; = 2 × 1 = 2&lt;/p&gt;&lt;p style="text-align: center"&gt;&lt;i&gt;y&lt;/i&gt; = 2&lt;i&gt;x&lt;/i&gt; = 2 × 2 = 4&lt;/p&gt;&lt;p style="text-align: center"&gt;&lt;i&gt;y&lt;/i&gt; = 2&lt;i&gt;x&lt;/i&gt; = 2 × 3 = 6&lt;/p&gt;</t>
  </si>
  <si>
    <t>{
    "id": "M6-NyO-61d-I-1",
    "stimulus": "&lt;p&gt;¿Cuál de las siguientes gráficas es la de esta expresión?&lt;/p&gt;&lt;p style=\"text-align: center\"&gt;&lt;i&gt;y&lt;/i&gt; = 2&lt;i&gt;x&lt;/i&gt;&lt;/p&gt;",
    "hint": "&lt;p&gt;Sustituye algunos valores de &lt;i&gt;x.&lt;/i&gt;&lt;/p&gt;",
    "feedback": "&lt;p&gt;Para dibujar una gráfica, hay que sustuir los valores de &lt;i&gt;x.&lt;/i&gt; Por ejemplo:&lt;/p&gt;&lt;ul&gt;&lt;li&gt;Si &lt;i&gt;x&lt;/i&gt; = 1 → &lt;i&gt;y&lt;/i&gt; = 2 × 1 = 2&lt;/li&gt;&lt;li&gt;Si &lt;i&gt;x&lt;/i&gt; = 1 → &lt;i&gt;y&lt;/i&gt; = 2 × 2 = 4&lt;/li&gt;&lt;li&gt;Si &lt;i&gt;x&lt;/i&gt; = 1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</si>
  <si>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&lt;span class="fr-math-v2 fr-draggable" contenteditable="false" data-original-math="\(\frac{x}{3}\)" draggable="true"&gt;\(\frac{x}{3}\)&lt;/span&gt;&lt;/p&gt;</t>
  </si>
  <si>
    <t>A1=$$IMG=M6_NyO_61d_1
A2=$$IMG=M6_NyO_61d_2*
A3=$$IMG=M6_NyO_61d_3
A4=$$IMG=M6_NyO_61d_4</t>
  </si>
  <si>
    <t>&lt;p&gt;Para dibujar una gráfica, hay que sustuir los valores de &lt;i&gt;x.&lt;/i&gt;&lt;/p&gt;&lt;p style="text-align: center"&gt;&lt;i&gt;y&lt;/i&gt; = &lt;span class="fr-math-v2 fr-draggable" contenteditable="false" data-original-math="\(\frac{x}{3}\)" draggable="true"&gt;\(\frac{x}{3}\)&lt;/span&gt; = &lt;span class="fr-math-v2 fr-draggable" contenteditable="false" data-original-math="\(\frac{1}{3}\)" draggable="true"&gt;\(\frac{1}{3}\)&lt;/span&gt; = 0.33&lt;/p&gt;&lt;p style="text-align: center"&gt;&lt;i&gt;y&lt;/i&gt; = &lt;span class="fr-math-v2 fr-draggable" contenteditable="false" data-original-math="\(\frac{x}{3}\)" draggable="true"&gt;\(\frac{x}{3}\)&lt;/span&gt; = &lt;span class="fr-math-v2 fr-draggable" contenteditable="false" data-original-math="\(\frac{2}{3}\)" draggable="true"&gt;\(\frac{2}{3}\)&lt;/span&gt; = 0.66&lt;/p&gt;&lt;p style="text-align: center"&gt;&lt;i&gt;y&lt;/i&gt; = &lt;span class="fr-math-v2 fr-draggable" contenteditable="false" data-original-math="\(\frac{x}{3}\)" draggable="true"&gt;\(\frac{x}{3}\)&lt;/span&gt; = &lt;span class="fr-math-v2 fr-draggable" contenteditable="false" data-original-math="\(\frac{3}{3}\)" draggable="true"&gt;\(\frac{3}{3}\)&lt;/span&gt; = 1&lt;/p&gt;</t>
  </si>
  <si>
    <t>{
    "id": "M6-NyO-61d-I-2",
    "stimulus": "&lt;p&gt;¿Cuál de las siguientes gráficas es la de esta expresión?&lt;/p&gt;&lt;p style=\"text-align: center\"&gt;&lt;i&gt;y&lt;/i&gt; = &lt;span class=\"fr-math-v2 fr-draggable\" contenteditable=\"false\" data-original-math=\"\\(\\frac{x}{3}\\)\" draggable=\"true\"&gt;\\(\\frac{x}{3}\\)&lt;/span&gt;&lt;/p&gt;",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</si>
  <si>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+ 2&lt;/p&gt;</t>
  </si>
  <si>
    <t>A1=$$IMG=M6_NyO_61d_1
A2=$$IMG=M6_NyO_61d_2
A3=$$IMG=M6_NyO_61d_3*
A4=$$IMG=M6_NyO_61d_4</t>
  </si>
  <si>
    <t>&lt;p&gt;Para dibujar una gráfica, hay que sustuir los valores de &lt;i&gt;x.&lt;/i&gt;&lt;/p&gt;&lt;p style="text-align: center"&gt;&lt;i&gt;y&lt;/i&gt; = &lt;i&gt;x&lt;/i&gt; + 2 = 1 + 2 = 3&lt;/p&gt;&lt;p style="text-align: center"&gt;&lt;i&gt;y&lt;/i&gt; = &lt;i&gt;x&lt;/i&gt; + 2 = 2 + 2 = 4&lt;/p&gt;&lt;p style="text-align: center"&gt;&lt;i&gt;y&lt;/i&gt; = &lt;i&gt;x&lt;/i&gt; + 2 = 3 + 2 = 5&lt;/p&gt;</t>
  </si>
  <si>
    <t>{
    "id": "M6-NyO-61d-I-3",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</si>
  <si>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de las siguientes gráficas es la de esta expresión?&lt;/p&gt;&lt;p style="text-align: center"&gt;&lt;i&gt;y&lt;/i&gt; = &lt;i&gt;x&lt;/i&gt; − 4&lt;/p&gt;</t>
  </si>
  <si>
    <t>A1=$$IMG=M6_NyO_61d_1
A2=$$IMG=M6_NyO_61d_2
A3=$$IMG=M6_NyO_61d_3
A4=$$IMG=M6_NyO_61d_4*</t>
  </si>
  <si>
    <t>&lt;p&gt;Para dibujar una gráfica, hay que sustuir los valores de &lt;i&gt;x.&lt;/i&gt;&lt;/p&gt;&lt;p style="text-align: center"&gt;&lt;i&gt;y&lt;/i&gt; = &lt;i&gt;x&lt;/i&gt; − 4 = 4 − 4 = 0&lt;/p&gt;&lt;p style="text-align: center"&gt;&lt;i&gt;y&lt;/i&gt; = &lt;i&gt;x&lt;/i&gt; − 4 = 5 − 4 = 1&lt;/p&gt;&lt;p style="text-align: center"&gt;&lt;i&gt;y&lt;/i&gt; = &lt;i&gt;x&lt;/i&gt; − 4 = 6 − 4 = 2&lt;/p&gt;</t>
  </si>
  <si>
    <t>{
    "id": "M6-NyO-61d-I-4",
    "stimulus": "&lt;p&gt;¿Cuál de las siguientes gráficas es la de esta expresión?&lt;/p&gt;&lt;p style=\"text-align: center\"&gt;&lt;i&gt;y&lt;/i&gt; = &lt;i&gt;x&lt;/i&gt; − 4&lt;/p&gt;",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t>
  </si>
  <si>
    <t>&lt;p&gt;¿Cuál es la expresión de la siguiente gráfica?&lt;/p&gt;
$$IMG=M6_NyO_61d_1</t>
  </si>
  <si>
    <t>A1=&lt;i&gt;y&lt;/i&gt; = 2&lt;i&gt;x&lt;/i&gt;#*
A2=&lt;i&gt;y&lt;/i&gt; = &lt;span class="fr-math-v2 fr-draggable" contenteditable="false" data-original-math="\(\frac{x}{3}\)" draggable="true"&gt;\(\frac{x}{3}\)&lt;/span&gt;#
A3=&lt;i&gt;y&lt;/i&gt; = &lt;i&gt;x&lt;/i&gt; + 2#
A4=&lt;i&gt;y&lt;/i&gt; = &lt;i&gt;x&lt;/i&gt; − 4#</t>
  </si>
  <si>
    <t>{
    "id": "M6-NyO-61d-E-1",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t>
  </si>
  <si>
    <t>&lt;p&gt;¿Cuál es la expresión de la siguiente gráfica?&lt;/p&gt;
$$IMG=M6_NyO_61d_2</t>
  </si>
  <si>
    <t>A1=&lt;i&gt;y&lt;/i&gt; = 2&lt;i&gt;x&lt;/i&gt;#
A2=&lt;i&gt;y&lt;/i&gt; = &lt;span class="fr-math-v2 fr-draggable" contenteditable="false" data-original-math="\(\frac{x}{3}\)" draggable="true"&gt;\(\frac{x}{3}\)&lt;/span&gt;#*
A3=&lt;i&gt;y&lt;/i&gt; = &lt;i&gt;x&lt;/i&gt; + 2#
A4=&lt;i&gt;y&lt;/i&gt; = &lt;i&gt;x&lt;/i&gt; − 4#</t>
  </si>
  <si>
    <t>{
    "id": "M6-NyO-61d-E-2",
    "stimulus": "&lt;p&gt;¿Cuál es la expresión de la siguiente gráfica?&lt;/p&gt;&lt;div style=\"display:flex; justify-content:center;\"&gt;&lt;img src=\"https://blueberry-assets.oneclick.es/M6_NyO_61d_2.svg\" width=\"300\"&gt;&lt;/img&gt;&lt;/div&gt;",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"&lt;i&gt;y&lt;/i&gt; = 2&lt;i&gt;x&lt;/i&gt;",
                "incorrect": true
            },
            {
                "name": "A2",
                "label": "&lt;i&gt;y&lt;/i&gt; = &lt;span class=\"fr-math-v2 fr-draggable\" contenteditable=\"false\" data-original-math=\"\\(\\frac{x}{3}\\)\" draggable=\"true\"&gt;\\(\\frac{x}{3}\\)&lt;/span&gt;"
            },
            {
                "name": "A3",
                "label": "&lt;i&gt;y&lt;/i&gt; = &lt;i&gt;x&lt;/i&gt; + 2",
                "incorrect": true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</si>
  <si>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$$IMG=M6_NyO_61d_3</t>
  </si>
  <si>
    <t>A1=&lt;i&gt;y&lt;/i&gt; = 2&lt;i&gt;x&lt;/i&gt;#
A2=&lt;i&gt;y&lt;/i&gt; = &lt;span class="fr-math-v2 fr-draggable" contenteditable="false" data-original-math="\(\frac{x}{3}\)" draggable="true"&gt;\(\frac{x}{3}\)&lt;/span&gt;#
A3=&lt;i&gt;y&lt;/i&gt; = &lt;i&gt;x&lt;/i&gt; + 2#*
A4=&lt;i&gt;y&lt;/i&gt; = &lt;i&gt;x&lt;/i&gt; − 4#</t>
  </si>
  <si>
    <t>{
    "id": "M6-NyO-61d-E-3",
    "stimulus": "&lt;p&gt;¿Cuál es la expresión de la siguiente gráfica?&lt;/p&gt;&lt;div style=\"display:flex; justify-content:center;\"&gt;&lt;img src=\"https://blueberry-assets.oneclick.es/M6_NyO_61d_3.svg\" width=\"300\"&gt;&lt;/img&gt;&lt;/div&gt;",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
            {
                "name": "A4",
                "label": "&lt;i&gt;y&lt;/i&gt; = &lt;i&gt;x&lt;/i&gt; − 4",
                "incorrect": true
            }
        ],
        "uniques": true
    },
    "algorithm": {
        "name": "trueFalse",
        "template": "Multiple choice – standard",
        "params": {
            "countCorrect": 1,
            "countIncorrect": 2,
            "showCheckIcon": false,
            "columns": 3
        }
    }
}</t>
  </si>
  <si>
    <t>&lt;p&gt;¿Cuál es la expresión de la siguiente gráfica?&lt;/p&gt;
$$IMG=M6_NyO_61d_4</t>
  </si>
  <si>
    <t>A1=&lt;i&gt;y&lt;/i&gt; = 2&lt;i&gt;x&lt;/i&gt;#
A2=&lt;i&gt;y&lt;/i&gt; = &lt;span class="fr-math-v2 fr-draggable" contenteditable="false" data-original-math="\(\frac{x}{3}\)" draggable="true"&gt;\(\frac{x}{3}\)&lt;/span&gt;#
A3=&lt;i&gt;y&lt;/i&gt; = &lt;i&gt;x&lt;/i&gt; + 2#
A4=&lt;i&gt;y&lt;/i&gt; = &lt;i&gt;x&lt;/i&gt; − 4#*</t>
  </si>
  <si>
    <t>{
    "id": "M6-NyO-61d-E-4",
    "stimulus": "&lt;p&gt;¿Cuál es la expresión de la siguiente gráfica?&lt;/p&gt;&lt;div style=\"display:flex; justify-content:center;\"&gt;&lt;img src=\"https://blueberry-assets.oneclick.es/M6_NyO_61d_4.svg\" width=\"300\"&gt;&lt;/img&gt;&lt;/div&gt;",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"&lt;i&gt;y&lt;/i&gt; = 2&lt;i&gt;x&lt;/i&gt;",
                "incorrect": true
            },
            {
                "name": "A2",
                "label": "&lt;i&gt;y&lt;/i&gt; = &lt;span class=\"fr-math-v2 fr-draggable\" contenteditable=\"false\" data-original-math=\"\\(\\frac{x}{3}\\)\" draggable=\"true\"&gt;\\(\\frac{x}{3}\\)&lt;/span&gt;",
                "incorrect": true
            },
            {
                "name": "A3",
                "label": "&lt;i&gt;y&lt;/i&gt; = &lt;i&gt;x&lt;/i&gt; + 2",
                "incorrect": true
            },
            {
                "name": "A4",
                "label": "&lt;i&gt;y&lt;/i&gt; = &lt;i&gt;x&lt;/i&gt; − 4"
            }
        ],
        "uniques": true
    },
    "algorithm": {
        "name": "trueFalse",
        "template": "Multiple choice – standard",
        "params": {
            "countCorrect": 1,
            "countIncorrect": 2,
            "showCheckIcon": false,
            "columns": 3
        }
    }
}</t>
  </si>
  <si>
    <t>M6-MyM-1a</t>
  </si>
  <si>
    <t>Conoce las unidades de medida de longitud</t>
  </si>
  <si>
    <t>Selecciona las unidades de longitud.</t>
  </si>
  <si>
    <t>Q1=List= gramo, decilitro, miligramo, mililitro, decalitro, hectogramo, kilogramo
Q2=List= centímetro, metro, decímetro, milímetro, decámetro, hectómetro, kilómetro
Q3=List= centímetro, metro, decímetro, milímetro, decámetro, hectómetro, kilómetro</t>
  </si>
  <si>
    <t>A1={{Q1}}
A2={{Q2}}*
A3={{Q3}}*</t>
  </si>
  <si>
    <t>Las unidades de longitud son los múltiplos y submúltiplos del metro.</t>
  </si>
  <si>
    <t>&lt;p&gt;Las unidades de longitud son los múltiplos y Submúltiplos del metro:&lt;/p&gt;(TABLA con las unidades abreviadas: el kilómetro, el hectómetro, el decámetro, el metro, el decímetro, el centímetro y el milímetro)</t>
  </si>
  <si>
    <t>Magnitudes y medida</t>
  </si>
  <si>
    <t>{"id":"M6-MyM-1a-I-1","stimulus":"&lt;p&gt;Selecciona las unidades de longitud.&lt;/p&gt;","hint":"&lt;p&gt;Las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o","Decilitro","Miligramo","Mililitro","Decalitro","Hectogramo","Kilogramo"]},{"name":"Q2","label":null,"list":["Centímetro","Metro","Decímetro","Milímetro","Decámetro","Hectómetro","Kilómetro"]},{"name":"Q3","label":null,"list":["Centímetro","Metro","Decímetro","Milímetro","Decámetro","Hectómetro","Kilómetro"]}],"calculated":[{"name":"A1","label":"{{Q1}}","incorrect":true},{"name":"A2","label":"{{Q2}}"},{"name":"A3","label":"{{Q3}}"}],"uniques":true},"algorithm":{"name":"trueFalse","template":"Multiple choice – multiple response","params":{"countCorrect":2,"countIncorrect":1,"showCheckIcon":false,"columns":3}}}</t>
  </si>
  <si>
    <t>Selecciona la oración correcta.
Los centímetros son más pequeños que los metros.*
Los decámetros son más pequeños que los kilómetros.*
Los milímetros son más pequeños que los decímetros.*
Los decímetros son más pequeños que los decámetros.*
Los decámetros son más pequeños que los decímetros.
Los kilómetros son más pequeños que los hectómetros.
Los hectómetros son más pequeños que los decámetros.
Los decímetros son más pequeños que los milímetros.
Los metros son más pequeños que los decímetros.
Los decámetros son más pequeños que los centímetros.</t>
  </si>
  <si>
    <t>&lt;p&gt;Las unidades de longitud son los múltiplos y submúltiplos del metro:&lt;/p&gt;(TABLA con las unidades abreviadas: el kilómetro, el hectómetro, el decámetro, el metro, el decímetro, el centímetro y el milímetro)</t>
  </si>
  <si>
    <t>{"id":"M6-MyM-1a-E-1","stimulus":"&lt;p&gt;Selecciona la oración correcta.&lt;/p&gt;","hint":"&lt;p&gt;Las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255);\"&gt;mm&lt;/span&gt;&lt;/td&gt;&lt;/tr&gt;&lt;/tbody&gt;&lt;/table&gt;","seed":{"parameters":[],"calculated":[{"name":"A1","label":"Los centímetros son más pequeños que los metros."},{"name":"A2","label":"Los decámetros son más pequeños que los kilómetros."},{"name":"A3","label":"Los milímetros son más pequeños que los decímetros."},{"name":"A4","label":"Los decímetros son más pequeños que los decámetros."},{"name":"A5","label":"Los decámetros son más pequeños que los decímetros.","incorrect":true},{"name":"A6","label":"Los kilómetros son más pequeños que los hectómetros.","incorrect":true},{"name":"A7","label":"Los hectómetros son más pequeños que los decámetros.","incorrect":true},{"name":"A8","label":"Los decímetros son más pequeños que los milímetros.","incorrect":true},{"name":"A9","label":"Los metros son más pequeños que los decímetros.","incorrect":true},{"name":"A10","label":"Los decámetros son más pequeños que los centímetros.","incorrect":true}],"uniques":true},"algorithm":{"name":"trueFalse","template":"Multiple choice – standard","params":{"countCorrect":1,"countIncorrect":2
        }
    }
}</t>
  </si>
  <si>
    <t>M6-MyM-1b</t>
  </si>
  <si>
    <t>Establece equivalencias entre las distintas unidades de medida de longitud</t>
  </si>
  <si>
    <t>Selecciona la conversión de unidades correcta.</t>
  </si>
  <si>
    <t>&lt;p&gt;{{Q1}} m = {{group1}} cm&lt;/p&gt;&lt;p&gt;{{Q2}} cm = {{group2}} dam&lt;/p&gt;&lt;p&gt;{{Q3}} km = {{group3}} hm</t>
  </si>
  <si>
    <t>Q1= Min = 10; Max = 99; Step = 0.1
Q2= Min = 100; Max = 990; Step = 10
Q3= Min = 10; Max = 99; Step = 0.1</t>
  </si>
  <si>
    <t>group1=
A1 = {{Q1}}*100*
A2 = {{Q1}}*1000 | {{Q1}} m × 100 = {{T1}} cm
A3 = {{Q1}}/10 | {{Q1}} m × 100 = {{T1}} cm
group2=
A4 = {{Q2}}/1000*
A5 = {{Q2}}/10 | {{Q2}} cm : 1 000 = {{T2}} dam
A6 = {{Q2}}*10 | {{Q2}} cm : 1 000 = {{T2}} dam
group3=
A7 = {{Q3}}*10*
A8 = {{Q3}}*100 | {{Q3}} km × 10 = {{T3}} hm
A9 = {{Q3}}*1000 | {{Q3}} km × 10 = {{T3}} hm
T1={{Q1}}/100
T2={{Q2}}/1000
T3={{Q3}}/10</t>
  </si>
  <si>
    <t>Imagen M6-MyM-1b-1</t>
  </si>
  <si>
    <t>{"id":"M6-MyM-1b-I-1","stimulus":"&lt;p&gt;Selecciona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t>
  </si>
  <si>
    <t>&lt;p&gt;{{Q1}} mm = {{group1}} dm&lt;/p&gt;&lt;p&gt;{{Q2}} dm = {{group2}} m&lt;/p&gt;&lt;p&gt;{{Q3}} m = {{group3}} km&lt;/p&gt;</t>
  </si>
  <si>
    <t>Q1= Min = 1000; Max = 9900; Step = 100
Q2= Min = 10; Max = 99; Step = 1
Q3= Min = 10000; Max = 99000; Step = 100</t>
  </si>
  <si>
    <t>group1=
A1 = {{Q1}}/100*
A2 = {{Q1}}*10 | {{Q1}} mm : 100 = {{T1}} dm
A3 = {{Q1}}*100 | {{Q1}} mm : 100 = {{T1}} dm
group2=
A4 = {{Q2}}/10*
A5 = {{Q2}}*10 | {{Q2}} dm : 10 = {{T2}} m
A6 = {{Q2}}/100 | {{Q2}} dm : 10 = {{T2}} m
group3=
A7 = {{Q3}}/1000*
A8 = {{Q3}}/100 | {{Q3}} m : 1 000 = {{T3}} km
A9 = {{Q3}}/10 | {{Q3}} m : 1 000 = {{T3}} km
T1={{Q1}}/100
T2={{Q2}}/10
T3={{Q3}}/1000</t>
  </si>
  <si>
    <t>{"id":"M6-MyM-1b-I-2","stimulus":"&lt;p&gt;Selecciona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t>
  </si>
  <si>
    <t>Calcula las conversiones de las siguientes longitudes.</t>
  </si>
  <si>
    <t>&lt;p&gt;{{Q1}} mm = {{A1}} cm&lt;/p&gt;&lt;p&gt;{{Q2}} hm = {{A2}} m&lt;/p&gt;</t>
  </si>
  <si>
    <t>Elige la respuesta adecuada: 
5 m = 0,5|50|500 dm
700 cm = 0,000 7|0,07|0,7 km
13 dam = 1 300|13 000|130 mm</t>
  </si>
  <si>
    <t>Q1= Min= 10; Max= 999; Step= 1
Q2= Min= 0.01; Max= 10; Step= 0.01</t>
  </si>
  <si>
    <t>A1 = {{Q1}}/10 | {{Q1}} mm : 10 = {{function}} cm
A2 = {{Q2}}*100 | {{Q2}} hm × 100 = {{function}} m</t>
  </si>
  <si>
    <t>{"id":"M6-MyM-1b-E-1","stimulus":"&lt;p&gt;Calcula las conversiones de las siguientes longitudes.&lt;/p&gt;","template":"&lt;p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t>
  </si>
  <si>
    <t>&lt;p&gt;{{Q1}} dm = {{A1}} hm&lt;/p&gt;&lt;p&gt;{{Q2}} dam = {{A2}} dm&lt;/p&gt;</t>
  </si>
  <si>
    <t>Q1= Min= 1000; Max= 9900; Step= 100
Q2= Min= 10; Max= 99; Step= 0.1</t>
  </si>
  <si>
    <t>A1 = {{Q1}}/1000 | {{Q1}} dm : 1000 = {{function}} hm
A2 = {{Q2}}*100 | {{Q2}} dam × 100 = {{function}} dm</t>
  </si>
  <si>
    <t>{"id":"M6-MyM-1b-E-2","stimulus":"&lt;p&gt;Calcula las conversiones de las siguientes longitudes.&lt;/p&gt;","template":"&lt;p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t>
  </si>
  <si>
    <t>&lt;p&gt;{{Q1}} m = {{A1}} cm&lt;/p&gt;&lt;p&gt;{{Q2}} dm = {{A2}} dam&lt;/p&gt;</t>
  </si>
  <si>
    <t>Q1= Min= 1; Max= 9; Step= 0.1
Q2= Min= 10; Max= 90; Step= 10</t>
  </si>
  <si>
    <t>A1 = {{Q1}}*100 | {{Q1}} m × 100 = {{function}} cm
A2 = {{Q2}}/100 | {{Q2}} dm : 100 = {{function}} dam</t>
  </si>
  <si>
    <t>{"id":"M6-MyM-1b-E-3","stimulus":"&lt;p&gt;Calcula las conversiones de las siguientes longitudes.&lt;/p&gt;","template":"&lt;p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t>
  </si>
  <si>
    <t>La altura de un edificio es de {{Q1}} dam. ¿A cuántos centímetros equivale?</t>
  </si>
  <si>
    <t>El edificio mide {{A1}} cm.</t>
  </si>
  <si>
    <t>Q1 = Min= 5; Max= 20; Step= 1</t>
  </si>
  <si>
    <t>A1 = {{Q1}}*1000</t>
  </si>
  <si>
    <t>Imagen M6-MyM-1b-1
{{Q1}} dam = {{Q1}} × 1 000 = {{A1}} cm</t>
  </si>
  <si>
    <t>{"id":"M6-MyM-1b-A-1","stimulus":"&lt;p&gt;La altura de un edificio es de {{Q1}} dam. ¿A cuántos centímetros equivale?&lt;/p&gt;","template":"&lt;p&gt;El edificio mide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t>
  </si>
  <si>
    <t>Durante una hora un caracol ha recorrido {{Q1}} dm. ¿A cuántos milímetros equivale esta distancia?</t>
  </si>
  <si>
    <t>El caracol ha recorrido {{A1}} mm.</t>
  </si>
  <si>
    <t>Q1 = Min= 450; Max= 500; Step= 1</t>
  </si>
  <si>
    <t>A1 = {{Q1}}*100</t>
  </si>
  <si>
    <t>Imagen M6-MyM-1b-1
{{Q1}} dm = {{Q1}} × 100 = {{A1}} mm</t>
  </si>
  <si>
    <t>{"id":"M6-MyM-1b-A-2","stimulus":"&lt;p&gt;Durante una hora un caracol ha recorrido {{Q1}} dm. ¿A cuántos milímetros equivale esta distancia?&lt;/p&gt;","template":"&lt;p&gt;El caracol ha recorrido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t>
  </si>
  <si>
    <t>En el entrenamiento de un ciclista está previsto un recorrido de {{Q1}} dam. ¿A cuántos hectómetros equivale esta distancia?</t>
  </si>
  <si>
    <t>El recorrido mide {{A1}} hm.</t>
  </si>
  <si>
    <t>Q1 = Min= 1500; Max= 3000; Step= 10</t>
  </si>
  <si>
    <t>A1 = {{Q1}}/10</t>
  </si>
  <si>
    <t>Imagen M6-MyM-1b-1
{{Q1}} dam = {{Q1}} : 10 = {{A1}} hm</t>
  </si>
  <si>
    <t>{"id":"M6-MyM-1b-A-3","stimulus":"&lt;p&gt;En el entrenamiento de un ciclista está previsto un recorrido de {{Q1}} dam. ¿A cuántos hectómetros equivale esta distancia?&lt;/p&gt;","template":"&lt;p&gt;El recorrido mide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t>
  </si>
  <si>
    <t>M6-MyM-19a</t>
  </si>
  <si>
    <t>Expresa en forma simple una medida de longitud dada en forma compleja y viceversa</t>
  </si>
  <si>
    <t>&lt;p&gt;Une estas medidas de longitud dadas en forma compleja con su forma simple.&lt;/p&gt;</t>
  </si>
  <si>
    <t>Escoge la expresión simple de estas opciones:
1 dam y 30 m
20 km *
2 dm y 40 mm</t>
  </si>
  <si>
    <t>Q1 = Min= 1; Max= 99; Step= 1
Q2 = Min= 1; Max= 10; Step= 1
Q3 = Min=1 ; Max=10;Step= 1
Q4 = Min= 1; Max= 99; Step= 1
Q5 = Min=1 ; Max=99;Step= 1
Q6 = Min= 1; Max= 9; Step= 1</t>
  </si>
  <si>
    <t>A1 = {{Q1}} m y {{Q2}} dm#{{Q1}}*10+{{Q2}} dm | {{Q1}} m + {{Q2}} dm = {{Q1}} × 10 + {{Q2}} = {{function}} dm
A2= {{Q3}} dam y {{Q5}} cm#{{Q3}}*1000+{{Q4}} cm | {{Q3}} dam + {{Q4}} cm = {{Q3}} × 1 000 + {{Q4} = {{function}} cm
A3= {{Q5}} km y {{Q6}} hm#{{Q5}}+{{Q6}}/10 km | {{Q5}} km + {{Q6}} hm = {{Q5}} + {{Q6} : 10 = {{function}} km</t>
  </si>
  <si>
    <t>$$IMG=M6-MyM-1b-1</t>
  </si>
  <si>
    <t>{"id":"M6-MyM-19a-I-1","stimulus":"&lt;p&gt;Arrastra cada medida en forma simple a su equivalente en forma compleja.&lt;/p&gt;","hint":"&lt;div style=\"display:flex; justify-content:center;\"&gt;&lt;img src=\"https://blueberry-assets.oneclick.es/M6_MyM_1b_1.svg\" width=\"425\"&gt;&lt;/img&gt;&lt;/div&gt;","feedback":"&lt;div style=\"display:flex; justify-content:center;\"&gt;&lt;img src=\"https://blueberry-assets.oneclick.es/M6_MyM_1b_1.svg\" width=\"425\"&gt;&lt;/img&gt;&lt;/div&gt;","seed":{"parameters":[{"name":"Q1","label":null,"min":1,"max":99,"step":1},{"name":"Q2","label":null,"min":1,"max":10,"step":1},{"name":"Q3","label":null,"min":1,"max":10,"step":1},{"name":"Q4","label":null,"min":1,"max":99,"step":1},{"name":"Q5","label":null,"min":1,"max":99,"step":1},{"name":"Q6","label":null,"min":1,"max":9,"step":1}],"calculated":[{"name":"T1","label":"{{function}}","function":"{{Q1}}*10+{{Q2}}","temp":true},{"name":"T2","label":"{{function}}","function":"{{Q3}}*1000+{{Q4}}","temp":true},{"name":"T3","label":"{{function}}","function":"{{Q5}}+{{Q6}}/10","temp":true},{"name":"A1","label":"{{Q1}} m y {{Q2}} dm","function":"{{T1}} dm","feedback":" {{Q1}} m + {{Q2}} dm = {{Q1}} × 10 + {{Q2}} = {{T1}} dm"},{"name":"A2","label":"{{Q3}} dam y {{Q4}} cm","function":"{{T2}} cm","feedback":" {{Q3}} dam + {{Q4}} cm = {{Q3}} × 1 000 + {{Q4}} = {{T2}} cm"},{"name":"A3","label":"{{Q5}} km y {{Q6}} hm","function":"{{T3}} km","feedback":" {{Q5}} km + {{Q6}} hm = {{Q5}} + {{Q6}} : 10 = {{T3}} km"}],"uniques":true},"algorithm":{"name":"linkOperationResult","template":"Match list","params":{"invert":true}}}</t>
  </si>
  <si>
    <t>Escribe la forma simple de esta medida de longitud.</t>
  </si>
  <si>
    <t>{{Q1}} cm y {{Q2}} mm = {{A1}} mm</t>
  </si>
  <si>
    <t>Escribe en expresión compleja las siguientes unidades:
786 m = 7 hm y 86 m
56 mm = 5 cm y 6 mm
3,45 dm = 3 dm y 45 mm
6,71 hm = 6 hm y 71 m</t>
  </si>
  <si>
    <t>Q1= Min= 1; Max = 99; Step =1
Q2= Min= 1; Max = 999; Step =1</t>
  </si>
  <si>
    <t>A1={{Q1}}*100+{{Q2}}</t>
  </si>
  <si>
    <t>IMAGEN M6-MyM-1b-1</t>
  </si>
  <si>
    <t>&lt;p&gt;IMAGEN M6-MyM-1b-1&lt;/p&gt;&lt;p&gt;{{Q1}} cm y {{Q2}} mm = {{Q1}} × 100 + {{Q2}} = {{A1}} mm&lt;/p&gt;</t>
  </si>
  <si>
    <t>{"id":"M6-MyM-19a-E-1","stimulus":"&lt;p&gt;Escribe la forma simple de esta medida de longitud.&lt;/p&gt;","template":"&lt;p style=\"text-align:center;\"&gt;{{Q1}} cm y {{Q2}} mm =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cm y {{Q2}} mm = {{Q1}} × 100 + {{Q2}} = {{A1}} mm&lt;/p&gt;","seed":{"parameters":[{"name":"Q1","label":null,"min":1,"max":99,"step":1},{"name":"Q2","label":null,"min":1,"max":999,"step":1}],"calculated":[{"name":"A1","label":"{{function}}","function":"{{Q1}}*100+{{Q2}}"}],"uniques":true},"algorithm":{"name":"calculateOperation","params":{"method":"equivLiteral","keyboard":"NUMERICAL"}}}</t>
  </si>
  <si>
    <t>{{Q1}} km y {{Q2}} hm = {{A3}} km</t>
  </si>
  <si>
    <t>Q1= Min= 10; Max = 99; Step =1
Q2= Min= 1; Max = 9; Step =1</t>
  </si>
  <si>
    <t>A1={{Q1}}+{{Q2}}/10</t>
  </si>
  <si>
    <t>&lt;p&gt;IMAGEN M6-MyM-1b-1&lt;/p&gt;&lt;p&gt;{{Q1}} km y {{Q2}} hm = {{Q1}} + {{Q2}} : 10 = {{A1}} km&lt;/p&gt;</t>
  </si>
  <si>
    <t>{"id":"M6-MyM-19a-E-2","stimulus":"&lt;p&gt;Escribe la forma simple de esta medida de longitud.&lt;/p&gt;","template":"&lt;p style=\"text-align:center;\"&gt;{{Q1}} km y {{Q2}} hm = {{response}} km&lt;/p&gt;","hint":"&lt;div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{{Q2}} : 10 = {{A1}} km&lt;/p&gt;","seed":{"parameters":[{"name":"Q1","label":null,"min":10,"max":99,"step":1},{"name":"Q2","label":null,"min":1,"max":9,"step":1}],"calculated":[{"name":"A1","label":"{{function}}","function":"{{Q1}}+{{Q2}}/10"}],"uniques":true},"algorithm":{"name":"calculateOperation","params":{"method":"equivLiteral","keyboard":"INTERMEDIATE"}}}</t>
  </si>
  <si>
    <t>Escribe la forma compleja de esta medida de longitud.</t>
  </si>
  <si>
    <t>{{T1}} m = {{A1}} hm y {{A2} m</t>
  </si>
  <si>
    <t>Q1= Min= 1; Max = 99; Step =1
Q2= Min= 1; Max = 99; Step =1</t>
  </si>
  <si>
    <t>T1={{Q1}}*100+{{Q2}}
A1={{Q1}}
A2={Q2}}</t>
  </si>
  <si>
    <t>&lt;p&gt;IMAGEN M6-MyM-1b-1&lt;/p&gt;&lt;p&gt;{{T1}} m = {{T2}} m + {{Q2}} m = {{Q1}} hm y {{Q2}} m&lt;/p&gt;</t>
  </si>
  <si>
    <t>T2={{Q1}}*100</t>
  </si>
  <si>
    <t>{"id":"M6-MyM-19a-E-3","stimulus":"&lt;p&gt;Escribe la forma compleja de esta medida de longitud.&lt;/p&gt;","template":"&lt;p style=\"text-align:center;\"&gt;{{T1}} m = {{response}} hm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 {{Q2}} m = {{Q1}} hm y {{Q2}} m&lt;/p&gt;","seed":{"parameters":[{"name":"Q1","label":null,"min":1,"max":99,"step":1},{"name":"Q2","label":null,"min":1,"max":99,"step":1}],"calculated":[{"name":"T1","label":"{{function}}","function":"{{Q1}}*100+{{Q2}}","temp":true},{"name":"T2","label":"{{function}}","function":"{{Q1}}*100","temp":true},{"name":"A1","label":"{{function}}","function":"{{Q1}}"},{"name":"A2","label":"{{function}}","function":"{{Q2}}"}],"uniques":true},"algorithm":{"name":"calculateOperation","params":{"method":"equivLiteral","keyboard":"NUMERICAL"}}}</t>
  </si>
  <si>
    <t>{{T1}} dm = {{A1}} dm y {{A2}} cm</t>
  </si>
  <si>
    <t>Q1= Min=1; Max = 99; Step =1
Q2= Min=1; Max=9; Step =1</t>
  </si>
  <si>
    <t>T1={{Q1}}+{{Q2}}/10
A1={{Q1}}
A2={{Q2}}</t>
  </si>
  <si>
    <t>&lt;p&gt;IMAGEN M6-MyM-1b-1&lt;/p&gt;&lt;p&gt;{{T1}} dm = {{Q1}} dm + {{T2}} dm = {{Q1}} dm y {{Q2}} cm&lt;/p&gt;</t>
  </si>
  <si>
    <t>T2={{Q2}}/10</t>
  </si>
  <si>
    <t>{"id":"M6-MyM-19a-E-4","stimulus":"&lt;p&gt;Escribe la forma compleja de esta medida de longitud.&lt;/p&gt;","template":"&lt;p style=\"text-align:center;\"&gt;{{T1}} dm = {{response}} dm y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{{Q1}} dm + {{T2}} dm = {{Q1}} dm y {{Q2}} cm&lt;/p&gt;","seed":{"parameters":[{"name":"Q1","label":null,"min":1,"max":99,"step":1},{"name":"Q2","label":null,"min":1,"max":9,"step":1}],"calculated":[{"name":"T1","label":"{{function}}","function":"{{Q1}}+{{Q2}}/10","temp":true},{"name":"T2","label":"{{function}}","function":"{{Q2}}/10","temp":true},{"name":"A1","label":"{{function}}","function":"{{Q1}}"},{"name":"A2","label":"{{function}}","function":"{{Q2}}"}],"uniques":true},"algorithm":{"name":"calculateOperation","params":{"method":"equivLiteral","keyboard":"NUMERICAL"}}}</t>
  </si>
  <si>
    <t>&lt;p&gt;Un cartel de carretera anuncia que la ciudad más próxima se encuentra a {{Q1}} km y {{Q2}} hm. ¿A cuántos hectómetros equivalen?</t>
  </si>
  <si>
    <t>&lt;p&gt;La ciudad está a {{A1}} hm.&lt;/p&gt;</t>
  </si>
  <si>
    <t>Q1 = Min= 5; Max=30; Step= 1
Q2 = Min= 1; Max=9; Step= 1</t>
  </si>
  <si>
    <t>A1 = {{Q1}}*10+{{Q2}}</t>
  </si>
  <si>
    <t>&lt;p&gt;IMAGEN M6-MyM-1b-1&lt;/p&gt;&lt;p&gt;{{Q1}} km y {{Q2}} hm = {{Q1}} × 10 + {{Q2}} = {{A1}} hm&lt;/p&gt;</t>
  </si>
  <si>
    <t>{"id":"M6-MyM-19a-A-1","stimulus":"&lt;p&gt;Un cartel de carretera anuncia que la ciudad más próxima se encuentra a {{Q1}} km y {{Q2}} hm. ¿A cuántos hectómetros equivalen?&lt;/p&gt;","template":"&lt;p&gt;La ciudad está a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10 + {{Q2}} = {{A1}} hm&lt;/p&gt;","seed":{"parameters":[{"name":"Q1","label":null,"min":5,"max":30,"step":1},{"name":"Q2","label":null,"min":1,"max":9,"step":1}],"calculated":[{"name":"A1","label":"{{function}}","function":"{{Q1}}*10+{{Q2}}"}],"uniques":true},"algorithm":{"name":"calculateOperation","params":{"method":"equivLiteral","keyboard":"NUMERICAL"}}}</t>
  </si>
  <si>
    <t>&lt;p&gt;Javier quiere vallar su parcela y para ello necesita {{T1}} m de alambrado. ¿A cuántos decámetros y metros equivalen?&lt;/p&gt;</t>
  </si>
  <si>
    <t>&lt;p&gt;Javier necesita {{A1}} dam y {{A2}} m.&lt;/p&gt;</t>
  </si>
  <si>
    <t>Q1 = Min= 1; Max=8; Step= 1
Q2 = Min= 1; Max=9; Step= 1</t>
  </si>
  <si>
    <t>T1 = {{Q1}}*10+{{Q2}}
A1 = {{Q1}}
A2 = {{Q2}}</t>
  </si>
  <si>
    <t>&lt;p&gt;IMAGEN M6-MyM-1b-1&lt;/p&gt;&lt;p&gt;{{T1}} m = {{T2}} m y {{Q2}} m = {{Q1}} dam y {{Q2}} m&lt;/p&gt;</t>
  </si>
  <si>
    <t>T2= {{Q1}}*10</t>
  </si>
  <si>
    <t>{"id":"M6-MyM-19a-A-2","stimulus":"&lt;p&gt;Javier quiere vallar su parcela y para ello necesita {{T1}} m de alambrado. ¿A cuántos decámetros y metros equivalen?&lt;/p&gt;","template":"&lt;p&gt;Javier necesita {{response}} dam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y {{Q2}} m = {{Q1}} dam y {{Q2}} m&lt;/p&gt;","seed":{"parameters":[{"name":"Q1","label":null,"min":1,"max":8,"step":1},{"name":"Q2","label":null,"min":1,"max":9,"step":1}],"calculated":[{"name":"T1","label":"{{function}}","function":"{{Q1}}*10+{{Q2}}","temp":true},{"name":"T2","label":"{{function}}","function":"{{Q1}}*10","temp":true},{"name":"A1","label":"{{function}}","function":"{{Q1}}"},{"name":"A2","label":"{{function}}","function":"{{Q2}}"}],"uniques":true},"algorithm":{"name":"calculateOperation","params":{"method":"equivLiteral","keyboard":"NUMERICAL"}}}</t>
  </si>
  <si>
    <t>&lt;p&gt;La calle más larga de una ciudad mide {{T1}} dm. ¿A cuántos decámetros y decímetros equivalen?&lt;/p&gt;</t>
  </si>
  <si>
    <t>&lt;p&gt;La calle mide {{A1}} dam y {{A2}} dm.&lt;/p&gt;</t>
  </si>
  <si>
    <t>Q1 = Min= 100; Max= 500; Step= 1
Q2 = Min= 1; Max= 99; Step= 1</t>
  </si>
  <si>
    <t>T1 = {{Q2}}+{{Q1}}*100
A1 = {{Q1}}
A2 = {{Q2}}</t>
  </si>
  <si>
    <t>&lt;p&gt;IMAGEN M6-MyM-1b-1&lt;/p&gt;&lt;p&gt;{{T1}} dm = {{T2}} dm y {{Q2}} dm = {{Q1}} dam y {{Q2}} dm&lt;/p&gt;</t>
  </si>
  <si>
    <t>T2 = {{Q1}}*100</t>
  </si>
  <si>
    <t>{"id":"M6-MyM-19a-A-3","stimulus":"&lt;p&gt;La calle más larga de una ciudad mide {{T1}} dm. ¿A cuántos decámetros y decímetros equivalen?&lt;/p&gt;","template":"&lt;p&gt;La calle mide {{response}} dam y {{response}} dm.&lt;/p&gt;","hint":"&lt;div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{{T2}} dm y {{Q2}} dm = {{Q1}} dam y {{Q2}} dm&lt;/p&gt;","seed":{"parameters":[{"name":"Q1","label":null,"min":100,"max":500,"step":1},{"name":"Q2","label":null,"min":1,"max":99,"step":1}],"calculated":[{"name":"T1","label":"{{function}}","function":"{{Q2}}+{{Q1}}*100","temp":true},{"name":"T2","label":"{{function}}","function":"{{Q1}}*100","temp":true},{"name":"A1","label":"{{function}}","function":"{{Q1}}"},{"name":"A2","label":"{{function}}","function":"{{Q2}}"}],"uniques":true},"algorithm":{"name":"calculateOperation","params":{"method":"equivLiteral","keyboard":"NUMERICAL"}}}</t>
  </si>
  <si>
    <t>M6-MyM-1d</t>
  </si>
  <si>
    <t>Estima longitudes eligiendo la unidad adecuada</t>
  </si>
  <si>
    <t>Estima cada distancia y únela con la unidad de longitud que mejor la expresa.</t>
  </si>
  <si>
    <t>Q1= List = La distancia entre dos ciudades, La longitud de un río, La distancia recorrida por un avión
Q2= List = La longitud de un lápiz, La altura de una taza, El tamaño de un mando a distancia
Q3= List = La altura de una jirafa, El ancho de un comedor, La longitud de una piscina</t>
  </si>
  <si>
    <t>A1 = {{Q1}}#km
A2 = {{Q2}}#cm
A3 = {{Q3}}#m</t>
  </si>
  <si>
    <t>&lt;p&gt;Dos de las conversiones de unidades de longitud son:&lt;/p&gt;&lt;p&gt;1 km = &lt;span class="no-break"&gt;1 000 m&lt;/span&gt;&lt;/p&gt;&lt;p&gt;1 m = &lt;span class="no-break"&gt;100 cm&lt;/span&gt;&lt;/p&gt;</t>
  </si>
  <si>
    <t>Para estimar longitudes, hay que tener en cuenta que:&lt;br/&gt;1 km = &lt;span class="no-break"&gt;1 000 m&lt;/span&gt;&lt;br/&gt;1 m = &lt;span class="no-break"&gt;100 cm&lt;/span&gt;</t>
  </si>
  <si>
    <t>{"id":"M6-MyM-1d-I-1","stimulus":"&lt;p&gt;Arrastra cada unidad de longitud con la distancia que mejor expresa.&lt;/p&gt;","template":"&lt;p&gt;{{Q1}}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distancia entre dos ciudades","La longitud de un río","La distancia recorrida por un avión"]},{"name":"Q2","label":null,"list":["La longitud de un lápiz","La altura de una taza","El tamaño de un mando a distancia"]},{"name":"Q3","label":null,"list":["La altura de una jirafa","El ancho de un comedor","La longitud de una piscina"]}],"calculated":[{"name":"A1","label":"{{Q1}}","function":"km"},{"name":"A2","label":"{{Q2}}","function":"cm"},{"name":"A3","label":"{{Q3}}","function":"m"}],"uniques":true},"algorithm":{"name":"linkOperationResult","params":{"invert":true},"template":"Match list"}}</t>
  </si>
  <si>
    <t>Escoge en cuál de estas unidades de longitud se expresan mejor las siguientes medidas: kilómetros, metros o milímetros. Escríbelas en su forma abreviada.</t>
  </si>
  <si>
    <t>&lt;p&gt;{{Q1}} se expresa en {{A1}}.&lt;/p&gt;&lt;p&gt;{Q2}} se expresa en {{A2}}.&lt;/p&gt;&lt;p&gt;{{Q3}} se expresa en {{A3}}.&lt;/p&gt;</t>
  </si>
  <si>
    <t>Q1= List = La longitud de un tornillo, El diámetro de una moneda, El tamaño de una hormiga, El diámetro de un huevo de codorniz
Q2= List = La altura de la copa de un árbol, La longitud de una mesa, La profundidad de una piscina
Q3= List = El perímetro de un país, El recorrido de una maratón, La distancia entre dos pueblos</t>
  </si>
  <si>
    <t>A1=mm
A2=m
A3=km</t>
  </si>
  <si>
    <t>{"id":"M6-MyM-1d-E-1","stimulus":"&lt;p&gt;Escoge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longitud de un tornillo","El diámetro de una moneda","El tamaño de una hormiga","El diámetro de un huevo de codorniz"]},{"name":"Q2","label":null,"list":["La altura de la copa de un árbol","La longitud de una mesa","La profundidad de una piscina"]},{"name":"Q3","label":null,"list":["El perímetro de un país","El recorrido de una maratón","La distancia entre dos pueblos"]}],"calculated":[{"name":"A1","label":"mm"},{"name":"A2","label":"m"},{"name":"A3","label":"km"}],"uniques":true},"algorithm":{"name":"calculateOperation","template":"Cloze with text"}}</t>
  </si>
  <si>
    <t>&lt;p&gt;{{Q1}} se expresa en {{A1}}.&lt;/p&gt;&lt;p&gt;{{Q2}} se expresa en {{A2}}.&lt;/p&gt;&lt;p&gt;{{Q3}} se expresa en {{A3}}.&lt;/p&gt;</t>
  </si>
  <si>
    <t>Q1= List = La altura de la copa de un árbol, La longitud de una mesa, La profundidad de una piscina
Q2= List = El perímetro de un país, El recorrido de una maratón, La distancia entre dos pueblos
Q3= List = La longitud de un tornillo, El diámetro de una moneda, El tamaño de una hormiga, El diámetro de un huevo de codorniz</t>
  </si>
  <si>
    <t>A1=m
A2=km
A3=mm</t>
  </si>
  <si>
    <t>{"id":"M6-MyM-1d-E-2","stimulus":"&lt;p&gt;Escoge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altura de la copa de un árbol","La longitud de una mesa","La profundidad de una piscina"]},{"name":"Q2","label":null,"list":["El perímetro de un país","El recorrido de una maratón","La distancia entre dos pueblos"]},{"name":"Q3","label":null,"list":["La longitud de un tornillo","El diámetro de una moneda","El tamaño de una hormiga","El diámetro de un huevo de codorniz"]}],"calculated":[{"name":"A1","label":"m"},{"name":"A2","label":"km"},{"name":"A3","label":"mm"}],"uniques":true},"algorithm":{"name":"calculateOperation","template":"Cloze with text"}}</t>
  </si>
  <si>
    <t>M6-MyM-2a</t>
  </si>
  <si>
    <t>Suma y resta unidades de longitud en forma simple</t>
  </si>
  <si>
    <t>Escoge el resultado de la operación: {{Q1}} {{Q3}} + {{Q2}} {{Q3}}.</t>
  </si>
  <si>
    <t>Q1= Min = 100;Max = 900; Step = 1
Q2= Min = 100;Max = 500; Step = 1
Q3= List = km, hm, dam, m, dm, cm, mm
Q4= Min = 10;Max = 90; Step = 10
Q5= Min = 10;Max = 90; Step = 10
Q6= Min = 10;Max = 90; Step = 10
Q7= Min = 10;Max = 90; Step = 10</t>
  </si>
  <si>
    <t>A1= {{function}} {{Q3}}#{{Q1}}+{{Q2}}*
A2= {{function}} {{Q3}}#{{Q1}}+{{Q2}}+{{Q4}}
A3= {{function}} {{Q3}}#{{Q1}}+{{Q2}}-{{Q5}}
A4= {{function}} {{Q3}}#{{Q1}}+{{Q2}}+{{Q6}}
A5= {{function}} {{Q3}}#{{Q1}}+{{Q2}}-{{Q7}}</t>
  </si>
  <si>
    <t>Para sumar unidades de longitud todas deben estar expresadas en la misma unidad. Luego, se suman los números.</t>
  </si>
  <si>
    <t>{"id":"M6-MyM-2a-I-1","stimulus":"&lt;p&gt;Escoge el resultado de la operación: {{Q1}} {{Q3}} + {{Q2}}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t>
  </si>
  <si>
    <t>Escoge el resultado de la operación: {{T1}} {{Q3}} − {{Q2}} {{Q3}}.</t>
  </si>
  <si>
    <t>T1 = {{Q1}}+{{Q2}}
A1= {{function}} {{Q3}}#{{Q1}}*
A2= {{function}} {{Q3}}#{{Q1}}+{{Q4}}
A3= {{function}} {{Q3}}#{{Q1}}-{{Q5}}
A4= {{function}} {{Q3}}#{{Q1}}+{{Q6}}
A5= {{function}} {{Q3}}#{{Q1}}-{{Q7}}</t>
  </si>
  <si>
    <t>Para restar unidades de longitud todas deben estar expresadas en la misma unidad. Luego, se restan los números.</t>
  </si>
  <si>
    <t>{"id":"M6-MyM-2a-I-2","stimulus":"&lt;p&gt;Escoge el resultado de la operación: {{T1}} {{Q3}} − {{Q2}}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t>
  </si>
  <si>
    <t xml:space="preserve">{{Q1}} {{Q3}} + {{Q2}} {{Q3}} = {{A1}} {{Q3}} </t>
  </si>
  <si>
    <t>Q1= Min = 100;Max = 500; Step = 1
Q2= Min = 100;Max = 500; Step = 1
Q3= List = km, hm, dam, m, dm, cm, mm</t>
  </si>
  <si>
    <t>A1= {{Q1}}+{{Q2}}</t>
  </si>
  <si>
    <t>{"id":"M6-MyM-2a-E-1","stimulus":"&lt;p&gt;Calcula la siguiente suma.&lt;/p&gt;","template":"&lt;p style=\"text-align:center;\"&gt;{{Q1}} {{Q3}} + {{Q2}} {{Q3}} = {{response}}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km","hm","dam","m","dm","cm","mm"]}],"calculated":[{"name":"A1","label":"{{function}}","function":"{{Q1}}+{{Q2}}"}],"uniques":true},"algorithm":{"name":"calculateOperation","params":{"method":"equivLiteral","keyboard":"NUMERICAL"}}}</t>
  </si>
  <si>
    <t xml:space="preserve">{{T1}} {{Q3}} − {{Q2}} {{Q3}} = {{A1}} {{Q3}} </t>
  </si>
  <si>
    <t>Q1= Min = 100;Max = 900; Step = 1
Q2= Min = 100;Max = 500; Step = 1
Q3= List = km, hm, dam, m, dm, cm, mm</t>
  </si>
  <si>
    <t>T1 = {{Q1}}+{{Q2}}
A1= {{Q1}}</t>
  </si>
  <si>
    <t>{"id":"M6-MyM-2a-E-2","stimulus":"&lt;p&gt;Calcula la siguiente resta.&lt;/p&gt;","template":"&lt;p style=\"text-align:center;\"&gt;{{T1}} {{Q3}} − {{Q2}} {{Q3}} = {{response}}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calculated":[{"name":"T1","label":"{{function}}","function":"{{Q1}}+{{Q2}}","temp":true},{"name":"A1","label":"{{function}}","function":"{{Q1}}"}],"uniques":true},"algorithm":{"name":"calculateOperation","params":{"method":"equivLiteral","keyboard":"NUMERICAL"}}}</t>
  </si>
  <si>
    <t>Álex mide {{T1}} cm y Flor, {{Q1}} cm. ¿Cuántos centímetros de diferencia hay entre los dos?</t>
  </si>
  <si>
    <t>Hay {{A1}} cm de diferencia.</t>
  </si>
  <si>
    <t>Q1 = Min = 120; Max = 150; Step = 1
Q2 = Min = 5; Max = 25; Step = 1</t>
  </si>
  <si>
    <t>{"id":"M6-MyM-2a-A-1","stimulus":"&lt;p&gt;Álex mide {{T1}} cm y Flor, {{Q1}} cm. ¿Cuántos centímetros de diferencia hay entre los dos?&lt;/p&gt;","template":"&lt;p&gt;Hay {{response}} cm de diferencia.&lt;/p&gt;","hint":"&lt;p&gt;Para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120,"max":150,"step":1},{"name":"Q2","label":null,"min":5,"max":25,"step":1}],"calculated":[{"name":"T1","label":"{{function}}","function":"{{Q1}}+{{Q2}}","temp":true},{"name":"A1","label":"{{function}}","function":"{{Q2}}"}],"uniques":true},"algorithm":{"name":"calculateOperation","params":{"method":"equivLiteral","keyboard":"NUMERICAL"}}}</t>
  </si>
  <si>
    <t>Un avión de pasajeros ha volado {{Q1}} dam antes de hacer escala en {{Q3}}. Desde allí ha realizado un segundo vuelo de {{Q2}} dam hasta que ha vuelto a aterrizar. ¿Cuánta distancia ha recorrido entre los dos viajes?</t>
  </si>
  <si>
    <t>Ha volado {{A1}} dam.</t>
  </si>
  <si>
    <t>Q1= Min = 100; Max = 500; Step = 1
Q2= Min = 100; Max = 500; Step = 1
Q3 = List = Madrid, Berlín, Brasilia, Nueva York, Tokio, Seúl</t>
  </si>
  <si>
    <t>{"id":"M6-MyM-2a-A-2","stimulus":"&lt;p&gt;Un avión de pasajeros ha volado {{Q1}} dam antes de hacer escala en {{Q3}}. Desde allí ha realizado un segundo vuelo de {{Q2}} dam hasta que ha vuelto a aterrizar. ¿Cuánta distancia ha recorrido entre los dos viajes?&lt;/p&gt;","template":"&lt;p&gt;Ha volado {{response}} dam.&lt;/p&gt;","hint":"&lt;p&gt;Para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números.&lt;/p&gt;","seed":{"parameters":[{"name":"Q1","label":null,"min":100,"max":500,"step":1},{"name":"Q2","label":null,"min":100,"max":500,"step":1},{"name":"Q3","label":null,"list":["Madrid","Berlín","Brasilia","Nueva York","Tokio","Seúl"]}],"calculated":[{"name":"A1","label":"{{function}}","function":"{{Q1}}+{{Q2}}"}],"uniques":true},"algorithm":{"name":"calculateOperation","params":{"method":"equivLiteral","keyboard":"NUMERICAL"}}}</t>
  </si>
  <si>
    <t>El lápiz de Araceli medía {{T1}} mm, pero después de sacarle punta ahora mide {{Q1}} mm. ¿Cuánto ha encogido el lápiz?</t>
  </si>
  <si>
    <t>El lápiz mide ahora {{A1}} mm menos.</t>
  </si>
  <si>
    <t>Q1= Min = 50; Max = 100; Step = 1
Q2= Min = 10; Max = 100; Step = 1</t>
  </si>
  <si>
    <t>{"id":"M6-MyM-2a-A-3","stimulus":"&lt;p&gt;El lápiz de Araceli medía {{T1}} mm, pero después de sacarle punta ahora mide {{Q1}} mm. ¿Cuánto ha encogido el lápiz?&lt;/p&gt;","template":"&lt;p&gt;El lápiz mide ahora {{response}} mm menos.&lt;/p&gt;","hint":"&lt;p&gt;Para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50,"max":100,"step":1},{"name":"Q2","label":null,"min":10,"max":100,"step":1}],"calculated":[{"name":"T1","label":"{{function}}","function":"{{Q1}}+{{Q2}}","temp":true},{"name":"A1","label":"{{function}}","function":"{{Q2}}"}],"uniques":true},"algorithm":{"name":"calculateOperation","params":{"method":"equivLiteral","keyboard":"NUMERICAL"}}}</t>
  </si>
  <si>
    <t>M6-MyM-29a</t>
  </si>
  <si>
    <t>Suma y resta unidades de longitud en forma compleja</t>
  </si>
  <si>
    <t>&lt;p&gt;Indiica si las siguientes operaciones son correctas o no.&lt;/p&gt;</t>
  </si>
  <si>
    <t>True or False
*: countCorrect= 1
*: countIncorrect= 2
*:options= "Correcto", "Incorrecto"</t>
  </si>
  <si>
    <t>Q1= Min= 1; Max= 999; Step= 0.1
Q2= Min= 1; Max= 8; Step= 1
Q3= Min= 1; Max= 999; Step= 1
Q4= Min= 20; Max= 99; Step= 1
Q5= Min= 1;Max= 99; Step= 1
Q6= Min= 1;Max= 1999; Step= 1
Q7= Min= 4000; Max= 9999; Step= 1
Q8= Min= 10; Max= 390; Step= 1
Q9= Min= 1; Max= 9; Step= 1
Q10= Min= 1;Max= 8; Step= 1
Q11= Min= 1;Max= 999; Step= 1
Q12= Min= 1;Max= 999; Step= 0.1
Q13= Min= 30; Max= 99; Step= 1
Q14= Min= 1;Max= 99; Step= 1
Q15= Min= 1;Max= 2999; Step= 1
Q16= Min= 1;Max= 9999; Step= 0.1
Q17= Min= 1;Max= 99; Step= 0.1
Q18= Min= 1;Max= 999; Step= 1
Q20= Min= 1; Max= 50; Step= 1
Q21= Min = 1; Max = 50; Step = 1</t>
  </si>
  <si>
    <t>T1= {{Q1}} + {{Q2}}*1000 + {{Q3}}
T2= {{Q4}}*100 +{{Q5}} - {{Q6}}
T3= {{Q7}} - {{Q8}}*10 - {{Q9}}
T4= {{Q10}}*1000 + {{Q11}} + {{Q12}} + {{Q20}}
T5={{Q13}}*100 +{{Q14}} - {{Q15}} +{{Q21}}
T6 ={Q16}} + {{Q17}}*10 + {{Q18}}
A1 = &lt;span class=\"no-break\"&gt;{{Q1}} m&lt;/span&gt; + &lt;span class=\"no-break\"&gt;{{Q2}} km&lt;/span&gt; y &lt;span class=\"no-break\"&gt;{{Q3}} m&lt;/span&gt; = &lt;span class=\"no-break\"&gt;{{T1}} m&lt;/span&gt; | {{Q1}} m y {{Q2}} km + {{Q3}} m = {{Q1}} + {{Q2}} × 1 000 + {{Q3}} = {{Q1}} + {{T11}} + {{Q3}} = {{T1}} m*
A2 = &lt;span class=\"no-break\"&gt;{{Q4}} dm&lt;/span&gt; y &lt;span class=\"no-break\"&gt;{{Q5}} mm&lt;/span&gt; − &lt;span class=\"no-break\"&gt;{{Q6}} mm&lt;/span&gt; = &lt;span class=\"no-break\"&gt;{{T2}} dm&lt;/span&gt; | {{Q4}} dm y {{Q5}} mm - {{Q6}} mm = {{Q4}} × 100 + {{Q5}} - {{Q6}} = {{T22}} + {{Q5}} - {{Q6}} = {{T2}} dm*
A3 = &lt;span class=\"no-break\"&gt;{{Q7}} cm&lt;/span&gt; − &lt;span class=\"no-break\"&gt;{{Q8}} dm&lt;/span&gt; y &lt;span class=\"no-break\"&gt;{{Q9}} cm&lt;/span&gt; = &lt;span class=\"no-break\"&gt;{{T3}} cm&lt;/span&gt; | {{Q7}} cm - {{Q8}} dm y {{Q9 cm = {{Q7}} - {{Q8}} × 10 - {{Q9}} = {{Q7}} - {{T33}} - {{Q9}} = {{T3}} cm*
A4 = &lt;span class=\"no-break\"&gt;{{Q10}} km&lt;/span&gt;  y &lt;span class=\"no-break\"&gt;{{Q11}} m&lt;/span&gt; + &lt;span class=\"no-break\"&gt;{{Q12}} m&lt;/span&gt; = &lt;span class=\"no-break\"&gt;{{T4}} m&lt;/span&gt; | {{Q10}} km y {{Q11}} m + {{Q12}} m = {{Q10}} × 1 000 + {{Q11}} + {{Q12}} = {{T4}} m = {{T44}} + {{Q11}} + {{Q12}} = {{T4}} m
A5 = &lt;span class=\"no-break\"&gt;{{Q13}} hm&lt;/span&gt; y &lt;span class=\"no-break\"&gt;{{Q14}} m&lt;/span&gt; − &lt;span class=\"no-break\"&gt;{{Q15}} m&lt;/span&gt; = &lt;span class=\"no-break\"&gt;{{T5}} m&lt;/span&gt; | {{Q13}} hm y {{Q14}} m -{{Q15}} m = {{Q13}} × 100 + {{Q14}} - {{Q15}} = {{T55}} + {{Q14}} - {{Q15}} = {{T5}} m 
A6 = &lt;span class=\"no-break\"&gt;{{Q16}} dam&lt;/span&gt; + &lt;span class=\"no-break\"&gt;{{Q17}} hm&lt;/span&gt; y &lt;span class=\"no-break\"&gt;{{Q18}} dam&lt;/span&gt; = &lt;span class=\"no-break\"&gt;{{T6}} dam&lt;/span&gt; | {{Q16}} dam + {{Q17}} hm + {{Q18}} dam = {{Q16}} + {{Q17}} × 10 + {{Q18}} = {{Q16}} + {{T66}} + {{Q18}} = {{T6}} dam
T11={{Q2}}*1000
T22={{Q4}} *100
T33={{Q8}}*10
T44={{Q10}}*1000
T55={{Q13}}*100
T66= {{Q17}}*10</t>
  </si>
  <si>
    <t>&lt;p&gt;Para realizar estas sumas y restas, expresa todas las magnitudes en la misma unidad.&lt;/p&gt;</t>
  </si>
  <si>
    <t>{"id":"M6-MyM-29a-I-1","stimulus":"&lt;p&gt;Indica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 + {{Q18}}","temp":true},{"name":"A1","label":"{{function}}","function":"&lt;span class=\"no-break\"&gt;{{Q1}} m&lt;/span&gt; + &lt;span class=\"no-break\"&gt;{{Q2}} km&lt;/span&gt; y &lt;span class=\"no-break\"&gt;{{Q3}} m&lt;/span&gt; = &lt;span class=\"no-break\"&gt;{{T1}} m&lt;/span&gt; ","feedback":" {{Q1}} m y {{Q2}} km + {{Q3}} m = {{Q1}} + {{Q2}} × 1 000 + {{Q3}} = {{Q1}} + {{T11}} + {{Q3}} = {{T1}} m"},{"name":"A2","label":"{{function}}","function":"&lt;span class=\"no-break\"&gt;{{Q4}} dm&lt;/span&gt; y &lt;span class=\"no-break\"&gt;{{Q5}} mm&lt;/span&gt; − &lt;span class=\"no-break\"&gt;{{Q6}} mm&lt;/span&gt; = &lt;span class=\"no-break\"&gt;{{T2}} dm&lt;/span&gt; ","feedback":" {{Q4}} dm y {{Q5}} mm - {{Q6}} mm = {{Q4}} × 100 + {{Q5}} - {{Q6}} = {{T22}} + {{Q5}} - {{Q6}} = {{T2}} dm"},{"name":"A3","label":"{{function}}","function":"&lt;span class=\"no-break\"&gt;{{Q7}} cm&lt;/span&gt; − &lt;span class=\"no-break\"&gt;{{Q8}} dm&lt;/span&gt; y &lt;span class=\"no-break\"&gt;{{Q9}} cm&lt;/span&gt; = &lt;span class=\"no-break\"&gt;{{T3}} cm&lt;/span&gt; ","feedback":" {{Q7}} cm - {{Q8}} dm y {{Q9}} cm = {{Q7}} - {{Q8}} × 10 - {{Q9}} = {{Q7}} - {{T33}} - {{Q9}} = {{T3}} cm"},{"name":"A4","label":"{{function}}","function":"&lt;span class=\"no-break\"&gt;{{Q10}} km&lt;/span&gt; y &lt;span class=\"no-break\"&gt;{{Q11}} m&lt;/span&gt; + &lt;span class=\"no-break\"&gt;{{Q12}} m&lt;/span&gt; = &lt;span class=\"no-break\"&gt;{{T4}} m&lt;/span&gt; ","incorrect":true,"feedback":" {{Q10}} km y {{Q11}} m + {{Q12}} m = {{Q10}} × 1 000 + {{Q11}} + {{Q12}} = {{T4}} m = {{T44}} + {{Q11}} + {{Q12}} = {{T4}} m"},{"name":"A5","label":"{{function}}","function":"&lt;span class=\"no-break\"&gt;{{Q13}} hm&lt;/span&gt; y &lt;span class=\"no-break\"&gt;{{Q14}} m&lt;/span&gt; − &lt;span class=\"no-break\"&gt;{{Q15}} m&lt;/span&gt; = &lt;span class=\"no-break\"&gt;{{T5}} m&lt;/span&gt; ","incorrect":true,"feedback":" {{Q13}} hm y {{Q14}} m -{{Q15}} m = {{Q13}} × 100 + {{Q14}} - {{Q15}} = {{T55}} + {{Q14}} - {{Q15}} = {{T5}} m"},{"name":"A6","label":"{{function}}","function":"&lt;span class=\"no-break\"&gt;{{Q16}} dam&lt;/span&gt; + &lt;span class=\"no-break\"&gt;{{Q17}} hm&lt;/span&gt; y &lt;span class=\"no-break\"&gt;{{Q18}} dam&lt;/span&gt; = &lt;span class=\"no-break\"&gt;{{T6}} dam&lt;/span&gt; ","incorrect":true,"feedback":" {{Q16}} dam + {{Q17}} hm + {{Q18}} dam = {{Q16}} + {{Q17}} × 10 + {{Q18}} = {{Q16}} + {{T66}} + {{Q18}} = {{T6}} dam"},{"name":"T11","label":"{{function}}","function":"{{Q2}}*1000","temp":true},{"name":"T22","label":"{{function}}","function":"{{Q4}}*100","temp":true},{"name":"T33","label":"{{function}}","function":"{{Q8}}*10","temp":true},{"name":"T44","label":"{{function}}","function":"{{Q10}}*1000","temp":true},{"name":"T55","label":"{{function}}","function":"{{Q13}}*100","temp":true},{"name":"T66","label":"{{function}}","function":"{{Q17}}*10","temp":true}],"uniques":true},"algorithm":{"name":"trueFalse","template":"Choice matrix – inline","params":{"countCorrect":1,"countIncorrect":2,"showCheckIcon":false,"options":["Correcto","Incorrecto"]}}}</t>
  </si>
  <si>
    <t>&lt;p&gt;Calcula la siguiente suma.&lt;/p&gt;</t>
  </si>
  <si>
    <t>&lt;p&gt;{{Q2}} m + {{Q1}} mm y {{Q3}} mm = {{A1}} mm&lt;/p&gt;</t>
  </si>
  <si>
    <t>Q1= Min 1000;Max 9999; Step= 1
Q2= Min 1;Max 9; Step= 1
Q3= Min 1;Max 999; Step= 1</t>
  </si>
  <si>
    <t xml:space="preserve">A1={{Q2}}*1000 + {{Q1}} + {{Q3}} | {{Q2}} m + {{Q1}} mm y {{Q3}} mm = {{Q2}} × 1 000 + {{Q1}} + {{Q3}} = {{T1}} + {{Q1}} + {{Q3}} = {{A1}} mm
T1= {{Q2}}*1000 </t>
  </si>
  <si>
    <t>&lt;p&gt;Para realizar esta suma, expresa todas las magnitudes en la misma unidad.&lt;/p&gt;</t>
  </si>
  <si>
    <t>{"id":"M6-MyM-29a-E-1","stimulus":"&lt;p&gt;Calcula la siguiente suma.&lt;/p&gt;","template":"&lt;p style=\"text-align:center;\"&gt;{{Q2}} m + {{Q1}} mm y {{Q3}} mm = {{response}} mm&lt;/p&gt;","hint":"&lt;p&gt;Para realizar esta suma, expresa todas las magnitudes en la misma unidad.&lt;/p&gt;","feedback":"&lt;p&gt;Para realizar esta suma, expresa todas las magnitudes en la misma unidad.&lt;/p&gt;","seed":{"parameters":[{"name":"Q1","label":null,"min":1000,"max":9999,"step":1},{"name":"Q2","label":null,"min":1,"max":9,"step":1},{"name":"Q3","label":null,"min":1,"max":999,"step":1}],"calculated":[{"name":"T1","label":"{{function}}","function":"{{Q2}}*1000 ","temp":true},{"name":"A1","label":"{{function}}","function":"{{Q2}}*1000 + {{Q1}} + {{Q3}} "}],"uniques":true},"algorithm":{"name":"calculateOperation","params":{"method":"equivLiteral","keyboard":"NUMERICAL"}}}</t>
  </si>
  <si>
    <t>&lt;p&gt;Calcula la siguiente resta.&lt;/p&gt;</t>
  </si>
  <si>
    <t>&lt;p&gt;{{T1}} dam y {{T2}} cm − {{Q1}} cm = {{A1}} cm&lt;/p&gt;</t>
  </si>
  <si>
    <t>Q1: Mín 1000;Máx 9999; Step: 1
Q2: Mín 1000;Máx 9999; Step: 1</t>
  </si>
  <si>
    <t>A1= {{Q2}} | {{T1}} dam y {{T2}} cm − {{Q4}} cm = {{T1}} × 1 000 + {{T2}} − {{Q2}} = {{T3}} + {{T2}} − {{Q4}} = {{A1}} cm
T1=math.floor(({{Q1}}+{{Q2}})/1000)
T2 = {{Q1}}+{{Q2}}-math.floor(({{Q1}}+{{Q2}})/1000)*1000
T3= {{T1}}*1000</t>
  </si>
  <si>
    <t>&lt;p&gt;Para realizar esta resta, expresa todas las magnitudes en la misma unidad.&lt;/p&gt;</t>
  </si>
  <si>
    <t>{"id":"M6-MyM-29a-E-2","stimulus":"&lt;p&gt;Calcula la siguiente resta.&lt;/p&gt;","template":"&lt;p style=\"text-align:center;\"&gt;{{T1}} dam y {{T2}} cm − {{Q1}} cm = {{response}} cm&lt;/p&gt;","hint":"&lt;p&gt;Para realizar esta resta, expresa todas las magnitudes en la misma unidad.&lt;/p&gt;","feedback":"&lt;p&gt;Para realizar esta resta, expresa todas las magnitudes en la misma unidad.&lt;/p&gt;","seed":{"parameters":[{"name":"Q1","label":null,"min":1000,"max":9999,"step":1},{"name":"Q2","label":null,"min":1000,"max":9999,"step":1}],"calculated":[{"name":"T1","label":"{{function}}","function":"math.floor(({{Q1}}+{{Q2}})/1000)","temp":true},{"name":"T2","label":"{{function}}","function":"{{Q1}}+{{Q2}}-math.floor(({{Q1}}+{{Q2}})/1000)*1000","temp":true},{"name":"T3","label":"{{function}}","function":"{{T1}}*1000","temp":true},{"name":"A1","label":"{{function}}","function":" {{Q2}}"}],"uniques":true},"algorithm":{"name":"calculateOperation","params":{"method":"equivLiteral","keyboard":"NUMERICAL"}}}</t>
  </si>
  <si>
    <t xml:space="preserve">María necesita &lt;span class=\"no-break\"&gt;{{Q1}} m&lt;/span&gt; de goma eva para una manualidad, pero solo tiene &lt;span class=\"no-break\"&gt;{{Q2}} m&lt;/span&gt; y &lt;span class=\"no-break\"&gt;{{Q3}} cm.&lt;/span&gt; ¿Cuántos metros más tiene que comprar? </t>
  </si>
  <si>
    <t>Necesita comprar &lt;span class=\"no-break\"&gt;{{A1}} m&lt;/span&gt; de goma eva.</t>
  </si>
  <si>
    <t>Q1 = Min= 6; Max= 10; Step= 0.5
Q2 = Min= 1; Max= 4; Step= 1
Q3 = Min= 1; Max= 99; Step= 1</t>
  </si>
  <si>
    <t>A1 = {{Q1}} - {{Q2}} - {{Q3}}/100</t>
  </si>
  <si>
    <t>Opera expresando todas las magnitudes en la misma unidad.</t>
  </si>
  <si>
    <t>&lt;p&gt;Primero expresa todas las magnitudes en la misma unidad.&lt;/p&gt;&lt;p&gt;{{Q1}} m − {{Q2}} m y {{Q3}} cm = {{Q1}} m − {{Q2}} m − {{T1}} m&lt;/p&gt;&lt;p&gt;A continuación, opera:&lt;/p&gt;&lt;p&gt;{{Q1}} − {{Q2}} − {{T1}} = {{A1}} m&lt;/p&gt;</t>
  </si>
  <si>
    <t>{"id":"M6-MyM-29a-A-1","stimulus":"&lt;p&gt;María necesita &lt;span class=\"no-break\"&gt;{{Q1}} m&lt;/span&gt; de goma eva para una manualidad, pero solo tiene &lt;span class=\"no-break\"&gt;{{Q2}} m&lt;/span&gt; y &lt;span class=\"no-break\"&gt;{{Q3}} cm.&lt;/span&gt; ¿Cuántos metros más tiene que comprar?&lt;/p&gt;","template":"&lt;p&gt;Necesita comprar &lt;span class=\"no-break\"&gt;{{response}} m&lt;/span&gt; de goma eva.&lt;/p&gt;","hint":"&lt;p&gt;Opera expresando todas las magnitudes en la misma unidad.&lt;/p&gt;","feedback":"&lt;p&gt;Primero expresa todas las magnitudes en la misma unidad:&lt;/p&gt;&lt;p style=\"text-align:center;\"&gt;{{Q1}} m − {{Q2}} m y {{Q3}} cm = {{Q1}} m − {{Q2}} m − {{T1}} m&lt;/p&gt;&lt;p&gt;A continuación, opera:&lt;/p&gt;&lt;p style=\"text-align:center;\"&gt;{{Q1}} − {{Q2}} − {{T1}} = {{A1}} m&lt;/p&gt;","seed":{"parameters":[{"name":"Q1","label":null,"min":6,"max":10,"step":0.5},{"name":"Q2","label":null,"min":1,"max":4,"step":1},{"name":"Q3","label":null,"min":1,"max":99,"step":1}],"calculated":[{"name":"T1","function":"{{Q3}}/100","temp":true},{"name":"A1","label":"{{function}}","function":"{{Q1}} - {{Q2}} - {{Q3}}/100"}],"uniques":true},"algorithm":{"name":"calculateOperation","params":{"method":"equivLiteral","keyboard":"NUMERICAL"}}}</t>
  </si>
  <si>
    <t xml:space="preserve">Noelia ha conducido durante {{Q1}} km y {{Q3}} dam. Si aún le quedan {{Q2}} km para llegar a la playa, ¿cuánto mide el trayecto? </t>
  </si>
  <si>
    <t>La longitud total del trayecto es de {{A1}} km.</t>
  </si>
  <si>
    <t>Q1 = Min= 10; Max= 20; Step= 1
Q2 = Min= 10; Max= 20; Step= 1
Q3 = Min= 1; Max= 99; Step= 1</t>
  </si>
  <si>
    <t>A1 = ({{Q1}}+{{Q3}}/100)+{{Q2}}</t>
  </si>
  <si>
    <t>&lt;p&gt;Suma las medidas de longitud que tengan las mismas unidades.&lt;/p&gt;</t>
  </si>
  <si>
    <t>&lt;p&gt;Primero expresa todas las magnitudes en la misma unidad.&lt;/p&gt;&lt;p&gt;{{Q1}} km y {{Q3}} dam − {{Q2}} km = {{Q1}} km + {{T1}} km − {{Q2}} km&lt;/p&gt;&lt;p&gt;A continuación, opera:&lt;/p&gt;&lt;p&gt;{{Q1}} + {{T1}} − {{Q2}} = {{A1}} km&lt;/p&gt;</t>
  </si>
  <si>
    <t>T1 = {{Q3}}/100</t>
  </si>
  <si>
    <t>{"id":"M6-MyM-29a-A-2","stimulus":"&lt;p&gt;Noelia ha conducido durante {{Q1}} km y {{Q3}} dam. Si aún le quedan {{Q2}} km para llegar a la playa, ¿cuánto mide el trayecto?&lt;/p&gt;","template":"&lt;p&gt;La longitud total del trayecto es de {{response}} km.&lt;/p&gt;","hint":"&lt;p&gt;Suma las medidas de longitud que tengan las mismas unidades.&lt;/p&gt;","feedback":"&lt;p&gt;Primero expresa todas las magnitudes en la misma unidad.&lt;/p&gt;&lt;p style=\"text-align:center;\"&gt;{{Q1}} km y {{Q3}} dam + {{Q2}} km = {{Q1}} km + {{T1}} km + {{Q2}} km&lt;/p&gt;&lt;p&gt;A continuación, opera:&lt;/p&gt;&lt;p style=\"text-align:center;\"&gt;{{Q1}} + {{T1}} + {{Q2}} = {{A1}} km&lt;/p&gt;","seed":{"parameters":[{"name":"Q1","label":null,"min":10,"max":20,"step":1},{"name":"Q2","label":null,"min":10,"max":20,"step":1},{"name":"Q3","label":null,"min":1,"max":99,"step":1}],"calculated":[{"name":"T1","label":"{{function}}","function":"{{Q3}}/100","temp":true},{"name":"A1","label":"{{function}}","function":"Lemonlib.round({{Q1}}+{{Q3}}/100+{{Q2}},2)"}],"uniques":true},"algorithm":{"name":"calculateOperation","params":{"method":"equivLiteral","keyboard":"NUMERICAL"}}}</t>
  </si>
  <si>
    <t>&lt;p&gt;Claudia ha comprado {{Q1}} dm y {{Q2}} mm de cinta de color rojo y {{Q3}} dm de color azul. ¿Cuánta cinta ha comprado en total?&lt;/p&gt;</t>
  </si>
  <si>
    <t>&lt;p&gt;Ha comprado {{A1}} dm de cinta.&lt;/p&gt;</t>
  </si>
  <si>
    <t>Q1 = Min= 10; Max= 20; Step= 1
Q2 = Min= 50; Max= 99; Step= 1
Q3 = Min= 10; Max= 20; Step= 1</t>
  </si>
  <si>
    <t>A1 = ({{Q1}}+{{Q2}}/100)+{{Q3}}</t>
  </si>
  <si>
    <t>&lt;p&gt;Primero expresa todas las magnitudes en la misma unidad.&lt;/p&gt;&lt;p&gt;{{Q1}} dm y {{Q2}} mm + {{Q3}} dm = {{Q1}} dm + {{T1}} dm + {{Q3}} dm&lt;/p&gt;&lt;p&gt;A continuación, opera:&lt;/p&gt;&lt;p&gt;{{Q1}} + {{T1}} + {{Q3}} = {{A1}} dm&lt;/p&gt;</t>
  </si>
  <si>
    <t>T1 = {{Q2}}/100</t>
  </si>
  <si>
    <t>{"id":"M6-MyM-29a-A-3","stimulus":"&lt;p&gt;Claudia ha comprado {{Q1}} dm y {{Q2}} mm de cinta de color rojo y {{Q3}} dm de color azul. ¿Cuánta cinta ha comprado en total?&lt;/p&gt;","template":"&lt;p&gt;Ha comprado {{response}} dm de cinta.&lt;/p&gt;","hint":"&lt;p&gt;Suma las medidas de longitud que tengan las mismas unidades.&lt;/p&gt;","feedback":"&lt;p&gt;Primero expresa todas las magnitudes en la misma unidad.&lt;/p&gt;&lt;p style=\"text-align:center;\"&gt;{{Q1}} dm y {{Q2}} mm + {{Q3}} dm = {{Q1}} dm + {{T1}} dm + {{Q3}} dm&lt;/p&gt;&lt;p&gt;A continuación, opera:&lt;/p&gt;&lt;p style=\"text-align:center;\"&gt;{{Q1}} + {{T1}} + {{Q3}} = {{A1}} dm&lt;/p&gt;","seed":{"parameters":[{"name":"Q1","label":null,"min":10,"max":20,"step":1},{"name":"Q2","label":null,"min":51,"max":99,"step":2},{"name":"Q3","label":null,"min":11,"max":20,"step":1}],"calculated":[{"name":"A1","label":"{{function}}","function":"Lemonlib.round({{Q1}}+{{Q2}}/100+{{Q3}},2)"},{"name":"T1","label":"{{function}}","function":" {{Q2}}/100","temp":true}],"uniques":true},"algorithm":{"name":"calculateOperation","params":{"method":"equivLiteral","keyboard":"NUMERICAL"}}}</t>
  </si>
  <si>
    <t>M6-MyM-2b</t>
  </si>
  <si>
    <t>Multiplica y divide unidades de longitud en forma simple</t>
  </si>
  <si>
    <t>Selecciona el resultado de la siguiente multiplicación.
{{Q1}} {{Q11}} × {{Q2}} = ...
{{T1}} {{Q11}}*
{{T1}} {{Q12}}
{{T2}} {{Q11}}
{{T3}} {{Q11}}
{{T4}} {{Q11}}
{{T5}} {{Q11}}
(Se ven 3)</t>
  </si>
  <si>
    <t xml:space="preserve">Single Choice
</t>
  </si>
  <si>
    <t>Q1= Min= 100;Max= 999; Step= 1
Q2= Min= 1;Max= 9; Step= 1
Q3= Min= 1;Max= 99; Step= 1
Q4= Min= 10;Max= 90; Step= 10
Q5= Min= 1;Max= 99; Step= 1
Q6= Min= 10;Max= 90; Step= 10
Q11= List = "km", "hm", "dam", "m", "dm", "cm", "mm"
Q12= List = "km", "hm", "dam", "m", "dm", "cm", "mm"</t>
  </si>
  <si>
    <t>T1 = {{Q1}}*{{Q2}}
T2 = {{Q1}}*{{Q2}}+{{Q3}}
T3 = {{Q1}}*{{Q2}}+{{Q4}}
T4 = {{Q1}}*{{Q2}}-{{Q5}}
T5 = {{Q1}}*{{Q2}}-{{Q6}}</t>
  </si>
  <si>
    <t>Para obtener el resultado, hay que multiplicar y expresar el resultado en la misma unidad.</t>
  </si>
  <si>
    <t>&lt;p&gt;Para obtener el resultado, hay que multiplicar y expresar el resultado en la misma unidad.&lt;/p&gt;</t>
  </si>
  <si>
    <t>{"id":"M6-MyM-2b-I-1","stimulus":"&lt;p&gt;Selecciona el resultado de la siguiente multiplicación.&lt;/p&gt;&lt;p style=\"text-align:center;\"&gt;{{Q1}} {{Q11}} × {{Q2}} = ...&lt;/p&gt;","hint":"&lt;p&gt;Para obtener el resultado, hay que multiplicar y expresar el resultado en la misma unidad.&lt;/p&gt;","feedback":"&lt;p&gt;Para obtener el resultado, hay que multiplicar y expresar el resultado en la misma unidad.&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t>
  </si>
  <si>
    <t>Selecciona el resultado de la siguiente división.
{{T1}} {{Q22}} : {{Q1}} = ...
{{T2}} {{Q22}}*
{{T2}} {{Q11}}
{{T3}} {{Q22}}
{{T4}} {{Q22}}
{{T5}} {{Q22}}
{{T6}} {{Q22}}
(Se ven 3)</t>
  </si>
  <si>
    <t>Q1= Min= 1;Max= 9; Step= 1
Q2= Min= 100;Max= 999; Step= 1
Q3= Min= 1;Max= 99; Step= 1
Q4= Min= 10;Max= 90; Step= 10
Q5= Min= 1;Max= 99; Step= 1
Q6= Min= 10;Max= 90; Step= 10
Q11= List = km, hm, dam, m, dm, cm, mm
Q22= List = km, hm, dam, m, dm, cm, mm</t>
  </si>
  <si>
    <t>T1 = {{Q1}}*{{Q2}}
T2 = {{Q2}}
T3 = {{Q2}}+{{Q3}}
T4 = {{Q2}}+{{Q4}}
T5 = {{Q2}}-{{Q5}}
T6 = {{Q2}}-{{Q6}}</t>
  </si>
  <si>
    <t>Para obtener el resultado, hay que dividir y expresar el resultado en la misma unidad.</t>
  </si>
  <si>
    <t>&lt;p&gt;Para obtener el resultado, hay que dividir y expresar el resultado en la misma unidad.&lt;/p&gt;</t>
  </si>
  <si>
    <t>{"id":"M6-MyM-2b-I-2","stimulus":"&lt;p&gt;Selecciona el resultado de la siguiente división.&lt;/p&gt;&lt;p style=\"text-align:center;\"&gt;{{T1}} {{Q22}} : {{Q1}} = ...&lt;/p&gt;","hint":"&lt;p&gt;Para obtener el resultado, hay que dividir y expresar el resultado en la misma unidad.&lt;/p&gt;","feedback":"&lt;p&gt;Para obtener el resultado, hay que dividir y expresar el resultado en la misma unidad.&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t>
  </si>
  <si>
    <t>{{Q1}} {{Q11}} × {{Q2}} = {{A1}} {{Q11}}</t>
  </si>
  <si>
    <t>Q1= Min= 100;Max= 999; Step= 1
Q2= Min= 2;Max= 9; Step= 1
Q11= List = "km", "hm", "dam", "m", "dm", "cm", "mm"</t>
  </si>
  <si>
    <t>{"id":"M6-MyM-2b-E-1","stimulus":"&lt;p&gt;Calcula la siguiente multiplicación.&lt;/p&gt;","template":"&lt;p style=\"text-align:center;\"&gt;{{Q1}} {{Q11}} × {{Q2}} = {{response}} {{Q11}}&lt;/p&gt;","hint":"&lt;p&gt;Para obtener el resultado, hay que multiplicar y expresar el resultado en la misma unidad.&lt;/p&gt;","feedback":"&lt;p&gt;Para obtener el resultado, hay que multiplicar y expresar el resultado en la misma unidad.&lt;/p&gt;","seed":{"parameters":[{"name":"Q1","label":null,"min":100,"max":999,"step":1},{"name":"Q2","label":null,"min":2,"max":9,"step":1},{"name":"Q11","label":null,"list":["km","hm","dam","m","dm","cm","mm"]}],"calculated":[{"name":"A1","label":"{{function}}","function":"{{Q1}}*{{Q2}}"}],"uniques":true},"algorithm":{"name":"calculateOperation","params":{"method":"equivLiteral","keyboard":"NUMERICAL"}}}</t>
  </si>
  <si>
    <t>Calcula la siguiente división.</t>
  </si>
  <si>
    <t>{{T1}} {{Q11}} : {{Q1}} = {{A1}} {{Q11}}</t>
  </si>
  <si>
    <t>Q1= Min= 2;Max= 9; Step= 1
Q2= Min= 100;Max= 300; Step= 1
Q11= List = "km", "hm", "dam", "m", "dm", "cm", "mm"</t>
  </si>
  <si>
    <t>{"id":"M6-MyM-2b-E-2","stimulus":"&lt;p&gt;Calcula la siguiente división.&lt;/p&gt;","template":"&lt;p style=\"text-align:center;\"&gt;{{T1}} {{Q11}} : {{Q1}} = {{response}} {{Q11}}&lt;/p&gt;","hint":"&lt;p&gt;Para obtener el resultado, hay que dividir y expresar el resultado en la misma unidad.&lt;/p&gt;","feedback":"&lt;p&gt;Para obtener el resultado, hay que dividir y expresar el resultado en la misma unidad.&lt;/p&gt;","seed":{"parameters":[{"name":"Q1","label":null,"min":2,"max":9,"step":1},{"name":"Q2","label":null,"min":100,"max":300,"step":1},{"name":"Q11","label":null,"list":["km","hm","dam","m","dm","cm","mm"]}],"calculated":[{"name":"T1","label":"{{function}}","function":"{{Q1}}*{{Q2}}","temp":true},{"name":"A1","label":"{{function}}","function":"{{Q2}}"}],"uniques":true},"algorithm":{"name":"calculateOperation","params":{"method":"equivLiteral","keyboard":"NUMERICAL"}}}</t>
  </si>
  <si>
    <t>El paseo por donde Andrés sale a caminar mide &lt;span class="no-break"&gt;{{Q1}} dam.&lt;/span&gt; Si ha realizado el mismo trayecto {{Q2}} veces, ¿cuántos decámetros ha caminado en total?</t>
  </si>
  <si>
    <t>Ha caminado {{A1}} dam.</t>
  </si>
  <si>
    <t>Q1 = Min= 100; Max= 999; Step= 1
Q2 = Min=2; Max= 9; Step= 1</t>
  </si>
  <si>
    <t>A1= {{Q1}}*{{Q2}}</t>
  </si>
  <si>
    <t>&lt;p&gt;Para obtener el resultado, hay que multiplicar y expresar el resultado en la misma unidad.&lt;/p&gt;&lt;p&gt;{{Q1}} dam × {{Q2}} = {{A1}} dam&lt;/p&gt;</t>
  </si>
  <si>
    <t>{"id":"M6-MyM-2b-A-1","stimulus":"&lt;p&gt;El paseo por donde Andrés sale a caminar mide &lt;span class=\"no-break\"&gt;{{Q1}} dam.&lt;/span&gt; Si ha realizado el mismo trayecto {{Q2}} veces, ¿cuántos decámetros ha caminado en total?&lt;/p&gt;","template":"&lt;p&gt;Ha caminado {{response}} dam.&lt;/p&gt;","hint":"&lt;p&gt;Para obtener el resultado, hay que multiplicar y expresar el resultado en la misma unidad.&lt;/p&gt;","feedback":"&lt;p&gt;Para obtener el resultado, hay que multiplicar y expresar el resultado en la misma unidad.&lt;/p&gt;&lt;p style=\"text-align:center;\"&gt;{{Q1}} dam × {{Q2}} = {{A1}} dam&lt;/p&gt;","seed":{"parameters":[{"name":"Q1","label":null,"min":100,"max":999,"step":1},{"name":"Q2","label":null,"min":2,"max":9,"step":1}],"calculated":[{"name":"A1","label":"{{function}}","function":"{{Q1}}*{{Q2}}"}],"uniques":true},"algorithm":{"name":"calculateOperation","params":{"method":"equivLiteral","keyboard":"NUMERICAL"}}}</t>
  </si>
  <si>
    <t>Alicia tiene un rollo de cuerda de &lt;span class="no-break"&gt;{{T1}} m&lt;/span&gt; que necesita cortar en {{Q1}} trozos iguales. ¿Cuántos metros medirá cada uno?</t>
  </si>
  <si>
    <t>Cada trozo medirá {{A1}} m.</t>
  </si>
  <si>
    <t>Q1= Min = 2;Max = 9; Step = 1
Q2= Min = 5;Max = 20;Step = 0.1</t>
  </si>
  <si>
    <t>&lt;p&gt;Para obtener el resultado, hay que dividir y expresar el resultado en la misma unidad.&lt;/p&gt;&lt;p&gt;{{T1}} m : {{Q1}} = {{Q2}} m&lt;/p&gt;</t>
  </si>
  <si>
    <t>{"id":"M6-MyM-2b-A-2","stimulus":"&lt;p&gt;Alicia tiene un rollo de cuerda de &lt;span class=\"no-break\"&gt;{{T1}} m&lt;/span&gt; que necesita cortar en {{Q1}} trozos iguales. ¿Cuántos metros medirá cada uno?&lt;/p&gt;","template":"&lt;p&gt;Cada trozo medirá {{response}} m.&lt;/p&gt;","hint":"&lt;p&gt;Para obtener el resultado, hay que dividir y expresar el resultado en la misma unidad.&lt;/p&gt;","feedback":"&lt;p&gt;Para obtener el resultado, hay que dividir y expresar el resultado en la misma unidad.&lt;/p&gt;&lt;p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t>
  </si>
  <si>
    <t>Un edificio de {{Q2}} plantas mide &lt;span class="no-break"&gt;{{T1}} m&lt;/span&gt; de alto. Si todas las plantas tienen la misma altura, ¿cuánto mide cada una?</t>
  </si>
  <si>
    <t>La altura de cada planta es de {{A1}} m.</t>
  </si>
  <si>
    <t>Un edificio que mide  &lt;span class="no-break"&gt;{{T1}} m&lt;/span&gt; de altura, cuenta con {{Q2}} departamentos. Si cada uno de estos departamentos tienen la misma medida, ¿cuánto mide metros cada uno de ellos?</t>
  </si>
  <si>
    <r>
      <rPr>
        <rFont val="Calibri"/>
        <color theme="1"/>
        <sz val="12.0"/>
      </rPr>
      <t xml:space="preserve">Q1 = Min = 3.8; Max = 5.2; Step = 0.1
</t>
    </r>
    <r>
      <rPr>
        <rFont val="Calibri"/>
        <color theme="1"/>
        <sz val="12.0"/>
      </rPr>
      <t>Q2 = Min= 9; Max = 30; Step = 1</t>
    </r>
  </si>
  <si>
    <t>T1 = {{Q1}}*{{Q2}}
A1 = {{Q1}}</t>
  </si>
  <si>
    <t>&lt;p&gt;Para obtener el resultado, hay que dividir y expresar el resultado en la misma unidad.&lt;/p&gt;&lt;p&gt;{{T1}} m : {{Q2}} = {{Q1}} m&lt;/p&gt;</t>
  </si>
  <si>
    <t>{"id":"M6-MyM-2b-A-3","stimulus":"&lt;p&gt;Un edificio de {{Q2}} plantas mide &lt;span class=\"no-break\"&gt;{{T1}} m&lt;/span&gt; de alto. Si todas las plantas tienen la misma altura, ¿cuánto mide cada una?&lt;/p&gt;","template":"&lt;p&gt;La altura de cada planta es de {{response}} m.&lt;/p&gt;","hint":"&lt;p&gt;Para obtener el resultado, hay que dividir y expresar el resultado en la misma unidad.&lt;/p&gt;","feedback":"&lt;p&gt;Para obtener el resultado, hay que dividir y expresar el resultado en la misma unidad.&lt;/p&gt;&lt;p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t>
  </si>
  <si>
    <t>M6-MyM-29b</t>
  </si>
  <si>
    <t>Multiplica y divide unidades de longitud en forma compleja</t>
  </si>
  <si>
    <t>&lt;p&gt;Arrastra el resultado de esta multiplicación.&lt;/p&gt;</t>
  </si>
  <si>
    <t>&lt;p&gt;({{Q1}} km y {{Q5}} m × {{Q2}}  = {{A1}} m&lt;/p&gt;</t>
  </si>
  <si>
    <t>Q1= Min = 1; Max = 99; Step = 1
Q2= Min = 1; Max = 9; Step = 1
Q3= Min = 1; Max = 99; Step = 1
Q4= Min = 1; Max = 99; Step = 1
Q5= Min = 1; Max = 99; Step = 1</t>
  </si>
  <si>
    <t>A1=({{Q1}}*1000+{{Q5}})*{{Q2}}
A2=({{Q3}}*1000+{{Q5}})*{{Q2}}
A3=({{Q1}}*1000+{{Q4}})*{{Q2}}</t>
  </si>
  <si>
    <t>&lt;p&gt;Expresa la medida en forma simple y después opera.&lt;/p&gt;</t>
  </si>
  <si>
    <t>{"id":"M6-MyM-29b-I-1","stimulus":"&lt;p&gt;Arrastra el resultado de esta resta.&lt;/p&gt;","template":"&lt;p style=\"text-align:center;\"&gt;{{Q1}} km y {{Q5}} m × {{Q2}} = {{response}} m&lt;/p&gt;","hint":"&lt;p&gt;Expresa la medida en forma simple y después opera.&lt;/p&gt;","feedback":"&lt;p&gt;Expresa la medida en forma simple y después opera.&lt;/p&gt;","seed":{"parameters":[{"name":"Q1","label":null,"min":1,"max":99,"step":1},{"name":"Q2","label":null,"min":1,"max":9,"step":1},{"name":"Q3","label":null,"min":1,"max":99,"step":1},{"name":"Q4","label":null,"min":1,"max":99,"step":1},{"name":"Q5","label":null,"min":1,"max":99,"step":1}],"calculated":[{"name":"A1","label":"{{function}}","function":"({{Q1}}*1000+{{Q5}})*{{Q2}}"},{"name":"A2","label":"{{function}}","function":" ({{Q3}}*1000+{{Q5}})*{{Q2}}","incorrect":true},{"name":"A3","label":"{{function}}","function":"({{Q1}}*1000+{{Q4}})*{{Q2}}","incorrect":true}],"uniques":true},"algorithm":{"name":"calculateOperation","template":"Cloze with drag &amp; drop","params":{"keyboard":"INTERMEDIATE"}}}</t>
  </si>
  <si>
    <t>&lt;p&gt;Arrastra el resultado de esta división.&lt;/p&gt;</t>
  </si>
  <si>
    <t>&lt;p&gt;{{T1}} m y {{T2}} cm : {{Q3}} = {{A2}} cm&lt;/p&gt;</t>
  </si>
  <si>
    <t xml:space="preserve">Q1= Min = 2; Max = 9; Step = 1
Q2= Min = 2; Max = 9; Step = 1
Q3= Min = 2; Max = 9; Step = 1
Q4= Min =2; Max = 9; Step = 1
Q5= Min = 2; Max = 9; Step = 1
Q6= Min =2; Max = 9; Step = 1
</t>
  </si>
  <si>
    <t xml:space="preserve">T1= {{Q1}}*{{Q3}}
T2= {{Q2}}*{{Q3}}
A1={{Q1}}*100+{{Q2}}
A2={{Q3}}*100+{{Q4}}
A3={{Q4}}*100+{{Q5}}
</t>
  </si>
  <si>
    <t>{"id":"M6-MyM-29b-I-2","stimulus":"&lt;p&gt;Arrastra el resultado de esta división.&lt;/p&gt;","template":"&lt;p style=\"text-align:center;\"&gt;{{T1}} m y {{T2}} cm : {{Q3}} = {{response}} cm&lt;/p&gt;","hint":"&lt;p&gt;Expresa la medida en forma simple y después opera.&lt;/p&gt;","feedback":"&lt;p&gt;Expresa la medida en forma simple y después opera.&lt;/p&gt;","seed":{"parameters":[{"name":"Q1","label":null,"min":2,"max":9,"step":1},{"name":"Q2","label":null,"min":2,"max":9,"step":1},{"name":"Q3","label":null,"min":2,"max":9,"step":1},{"name":"Q4","label":null,"min":2,"max":9,"step":1},{"name":"Q5","label":null,"min":2,"max":9,"step":1}],"calculated":[{"name":"T1","label":"{{function}}","function":"{{Q1}}*{{Q3}}","temp":true},{"name":"T2","label":"{{function}}","function":"{{Q2}}*{{Q3}}","temp":true},{"name":"A1","label":"{{function}}","function":"{{Q1}}*100+{{Q2}}"},{"name":"A2","label":"{{function}}","function":" {{Q3}}*100+{{Q4}}","incorrect":true},{"name":"A3","label":"{{function}}","function":"{{Q4}}*100+{{Q5}}","incorrect":true}],"uniques":true},"algorithm":{"name":"calculateOperation","template":"Cloze with drag &amp; drop","params":{"keyboard":"INTERMEDIATE"}}}</t>
  </si>
  <si>
    <t>&lt;p&gt;Realiza la siguiente operación.&lt;/p&gt;</t>
  </si>
  <si>
    <t>&lt;p&gt;{{T1}} hm y {{T2}} m : {{Q2}} m = {{A1}} m&lt;/p&gt;</t>
  </si>
  <si>
    <t>Q1= Min = 100; Max = 999; Step = 1
Q2= Min = 1; Max = 9; Step = 1
Q3= Min = 1; Max = 99; Step = 1</t>
  </si>
  <si>
    <t>T1= {{Q2}}*{{Q1}}
T2= {{Q2}}*{{Q3}}
T3= {{Q1}}*100 + {{Q3}}
T4= {{T3}}/{{Q2}}
A1= {{Q1}}*100 + {{Q3}}</t>
  </si>
  <si>
    <t>{"id":"M6-MyM-29b-E-1","stimulus":"&lt;p&gt;Realiza la siguiente operación.&lt;/p&gt;","template":"&lt;p style=\"text-align:center;\"&gt;{{T1}} hm y {{T2}} m : {{Q2}} m = {{response}} m&lt;/p&gt;","hint":"&lt;p&gt;Expresa las medidas en forma simple, luego haz la multiplicación o división y comprueba que el resultado tenga la misma unidad.&lt;/p&gt;","feedback":"&lt;p&gt;Comienza expresando las unidades en forma simple. Luego, opera de manera ya conocida, y expresa el resultado en la misma unidad.&lt;/p&gt;&lt;p&gt;Expresa en metros los hectómetros.&lt;/p&gt;&lt;p&gt;Realiza la división entre {{T3}} m y {{Q2}}.&lt;/p&gt;&lt;p&gt;El resultado es {{T4}} m.&lt;/p&gt;","seed":{"parameters":[{"name":"Q1","label":null,"min":100,"max":999,"step":1},{"name":"Q2","label":null,"min":2,"max":9,"step":1},{"name":"Q3","label":null,"min":1,"max":99,"step":1}],"calculated":[{"name":"T1","label":"{{function}}","function":"{{Q2}}*{{Q1}}","temp":true},{"name":"T2","label":"{{function}}","function":"{{Q2}}*{{Q3}}","temp":true},{"name":"T3","label":"{{function}}","function":"{{T1}}*100 + {{T2}}","temp":true},{"name":"T4","label":"{{function}}","function":"{{T3}}/{{Q2}}","temp":true},{"name":"A1","label":"{{function}}","function":"{{Q1}}*100 + {{Q3}}"}],"uniques":true},"algorithm":{"name":"calculateOperation","params":{"method":"equivLiteral","keyboard":"NUMERICAL"}}}</t>
  </si>
  <si>
    <t>&lt;p&gt;{{Q3}} m  y {{Q5}} cm × {{Q4}} cm = {{A2}} cm&lt;/p&gt;</t>
  </si>
  <si>
    <t>Q3= Min = 1; Max = 9; Step = 1
Q4= Min = 1; Max = 99; Step = 1
Q5= Min = 1; Max = 99; Step = 1</t>
  </si>
  <si>
    <t>A2 = ({{Q3}}*100+{{Q5}})*{{Q4}}</t>
  </si>
  <si>
    <t>{"id":"M6-MyM-29b-E-2","stimulus":"&lt;p&gt;Realiza la siguiente operación.&lt;/p&gt;","template":"&lt;p style=\"text-align:center;\"&gt;{{Q3}} m y {{Q5}} cm × {{Q4}} cm = {{response}} cm&lt;/p&gt;","hint":"&lt;p&gt;Expresa la medida en forma simple y después opera.&lt;/p&gt;","feedback":"&lt;p&gt;Expresa la medida en forma simple y después opera.&lt;/p&gt;","seed":{"parameters":[{"name":"Q3","label":null,"min":1,"max":9,"step":1},{"name":"Q4","label":null,"min":1,"max":99,"step":1},{"name":"Q5","label":null,"min":1,"max":99,"step":1}],"calculated":[{"name":"A2","label":"{{function}}","function":"({{Q3}}*100+{{Q5}})*{{Q4}}"}],"uniques":true},"algorithm":{"name":"calculateOperation","params":{"method":"equivLiteral","keyboard":"NUMERICAL"}}}</t>
  </si>
  <si>
    <t>En una carretera se coloca una señal de tráfico cada {{Q1}} km y {{Q2}} m. ¿Cuántos kilómetros de la carretera se han señalizado si se han colocado un total de {{Q3}} señales? Redondea a una cifra decimal.</t>
  </si>
  <si>
    <t>Se han abarcado {{A1}} km de la avenida con las señales.</t>
  </si>
  <si>
    <t>Q1= Min = 1; Max = 5 ; Step = 1
Q2= Min = 500; Max = 900; Step = 100
Q3=Min=10;max=50</t>
  </si>
  <si>
    <t>A1= math.round(({{Q1}}+{{Q2}}/1000)*{{Q3}},1)</t>
  </si>
  <si>
    <t>&lt;p&gt;Expresa la medida en forma simple y después opera.&lt;/p&gt;&lt;p&gt;{{Q1}} km y {{Q2}} m × {{Q3}} = {{A1}} km&lt;/p&gt;</t>
  </si>
  <si>
    <t>{"id":"M6-MyM-29b-A-1","stimulus":"&lt;p&gt;En una carretera se coloca una señal de tráfico cada {{Q1}} km y {{Q2}} m. ¿Cuántos kilómetros de la carretera se han señalizado si se han colocado un total de {{Q3}} señales? Redondea a una cifra decimal.&lt;/p&gt;","template":"&lt;p&gt;Se han abarcado {{response}} km de la carretera con las señales.&lt;/p&gt;","hint":"&lt;p&gt;Expresa la medida en forma simple y después opera.&lt;/p&gt;","feedback":"&lt;p&gt;Expresa la medida en forma simple y después opera.&lt;/p&gt;&lt;p style=\"text-align:center;\"&gt;{{Q1}} km y {{Q2}} m × {{Q3}} = {{A1}} km&lt;/p&gt;","seed":{"parameters":[{"name":"Q1","label":null,"list":[1,2,3,4,5]},{"name":"Q2","label":null,"min":500,"max":900,"step":100},{"name":"Q3","label":null,"min":10,"max":50,"step":1}],"calculated":[{"name":"A1","label":"{{function}}","function":" math.round(({{Q1}}+{{Q2}}/1000)*{{Q3}},1)"}],"uniques":true},"algorithm":{"name":"calculateOperation","params":{"method":"equivLiteral","keyboard":"NUMERICAL"}}}</t>
  </si>
  <si>
    <t>Como entrenamiento para una maratón, Julio ha recorrido {{Q2}} km y {{Q3}} dam durante {{Q1}} días. Si todas las jornadas ha recorrido la misma distancia, ¿cuántos kilómetros ha hecho por día? Redondea el resultado a las décimas.</t>
  </si>
  <si>
    <t>Julio ha recorrido {{A1}} km por día.</t>
  </si>
  <si>
    <t xml:space="preserve">Q1= Min = 2; Max = 5 ; Step = 1
Q2= Min = 500; Max = 900; Step = 10
Q3= Min = 100; Max = 500; Step = 10
</t>
  </si>
  <si>
    <t>A1= ({{Q2}}+{{Q3}}/100)/{{Q1}}</t>
  </si>
  <si>
    <t>&lt;p&gt;Expresa la medida en forma simple y después opera.&lt;/p&gt;&lt;p&gt;{{Q2}} km y {{Q3}} dam : {{Q1}} = {{A1}} km&lt;/p&gt;</t>
  </si>
  <si>
    <t>{"id":"M6-MyM-29b-A-2","stimulus":"&lt;p&gt;Como entrenamiento para una maratón, Julio ha recorrido {{T1}} km y {{Q3}} dam durante {{Q1}} días. Si todas las jornadas ha recorrido la misma distancia, ¿cuántos kilómetros ha hecho por día? Redondea el resultado a las décimas.&lt;/p&gt;","template":"&lt;p&gt;Julio ha recorrido {{response}} km por día.&lt;/p&gt;","hint":"&lt;p&gt;Expresa la medida en forma simple y después opera.&lt;/p&gt;","feedback":"&lt;p&gt;Expresa la medida en forma simple y después opera.&lt;/p&gt;&lt;p style=\"text-align:center;\"&gt;{{T1}} km y {{Q3}} dam : {{Q1}} = {{A1}} km&lt;/p&gt;","seed":{"parameters":[{"name":"Q1","label":null,"list":[2,3,4,5]},{"name":"Q2","label":null,"min":40,"max":50,"step":1},{"name":"Q3","label":null,"min":10,"max":50,"step":10}],"calculated":[{"name":"A1","label":"{{function}}","function":"Lemonlib.round(({{T1}}+{{Q3}}/100)/{{Q1}},1)"},{"name":"T1","label":"{{function}}","function":"{{Q2}}*{{Q1}}","temp":true}],"uniques":true},"algorithm":{"name":"calculateOperation","params":{"method":"equivLiteral","keyboard":"NUMERICAL"}}}</t>
  </si>
  <si>
    <t>Valentina ha observado que un árbol que ha plantado en su casa crece {{Q2}} dm y {{Q3}} cm al año. ¿Cuánto habrá crecido en {{Q1}} años?</t>
  </si>
  <si>
    <t>Habrá crecido {{A1}} cm.</t>
  </si>
  <si>
    <t xml:space="preserve">Q1= Min = 1; Max = 5 ; Step = 1
Q2= Min = 5; Max = 20; Step = 1
Q3= Min = 1; Max = 99; Step = 1
</t>
  </si>
  <si>
    <t>A1= ({{Q2}}*10+{{Q3}})*{{Q1}}</t>
  </si>
  <si>
    <t>&lt;p&gt;Expresa la medida en forma simple y después opera.&lt;/p&gt;&lt;p&gt;{{Q2}} dm y {{Q3}} cm × {{Q1}} = {{A1}} km&lt;/p&gt;</t>
  </si>
  <si>
    <t>{"id":"M6-MyM-29b-A-3","stimulus":"&lt;p&gt;Valentina sabe que un árbol que ha plantado en su casa crece {{Q2}} dm y {{Q3}} cm al año. ¿Cuánto habrá crecido el árbol en {{Q1}} años?&lt;/p&gt;","template":"&lt;p&gt;Crecerá {{response}} cm.&lt;/p&gt;","hint":"&lt;p&gt;Expresa la medida en forma simple y después opera.&lt;/p&gt;","feedback":"&lt;p&gt;Expresa la medida en forma simple y después opera.&lt;/p&gt;&lt;p style=\"text-align:center;\"&gt;{{Q2}} dm y {{Q3}} cm × {{Q1}} = {{A1}} cm&lt;/p&gt;","seed":{"parameters":[{"name":"Q1","label":null,"list":[2,3,4,5]},{"name":"Q2","label":null,"min":1,"max":20,"step":1},{"name":"Q3","label":null,"min":1,"max":9,"step":1}],"calculated":[{"name":"A1","label":"{{function}}","function":" ({{Q2}}*10+{{Q3}})*{{Q1}}"}],"uniques":true},"algorithm":{"name":"calculateOperation","params":{"method":"equivLiteral","keyboard":"NUMERICAL"}}}</t>
  </si>
  <si>
    <t>M6-MyM-30a</t>
  </si>
  <si>
    <t>Compara unidades convencionales y métricas de longitud (km, m, cm, ft, in, mi, yd)</t>
  </si>
  <si>
    <t>Selecciona la medida de longitud más grande (1 pulgada = 2.54 cm, 1 pie = 12 pulgadas).
{{T1}}*
{{T2}}
{{T3}}</t>
  </si>
  <si>
    <t>Q1 = "min": 20, "max": 50, "step": 1
Q2 = "min": 20, "max": 50, "step": 1
Q3 = "min": 20, "max": 50, "step": 1
Q4 = "list": ["*1", "*2.54", "/12"]
Q5 = "list": ["*1", "*2.54", "/12"]
Q6 = "list": ["*1", "*2.54", "/12"]</t>
  </si>
  <si>
    <t>T1 = [{{Q1}}, {{Q2}}, {{Q3}}].sort(function(a, b){return a - b;})[0]
T2 = [{{Q1}}, {{Q2}}, {{Q3}}].sort(function(a, b){return a - b;})[1]
T3 = [{{Q1}}, {{Q2}}, {{Q3}}].sort(function(a, b){return a - b;})[2]
T4 = Lemonlib.round({{T1}}{{Q4}}, 2)
T5 = Lemonlib.round({{T2}}{{Q5}}, 2)
T6 = Lemonlib.round({{T3}}{{Q6}}, 2)
T7 = if ('{{Q4}}' == '*1') {''} else {if ('{{Q4}}' == '*2.54') {'&lt;p style=\"text-align: center\"&gt;{{T4}} cm = {{T4}} : 2.54 = {{T1}} pulgadas&lt;/p&gt;'} else {'&lt;p style=\"text-align: center\"&gt;{{T4}} pies = {{T4}} × 12 = {{T1}} pulgadas&lt;/p&gt;'}}
T8 = if ('{{Q5}}' == '*1') {''} else {if ('{{Q5}}' == '*2.54') {'&lt;p style=\"text-align: center\"&gt;{{T5}} cm = {{T5}} : 2.54 = {{T2}} pulgadas&lt;/p&gt;'} else {'&lt;p style=\"text-align: center\"&gt;{{T5}} pies = {{T5}} × 12 = {{T2}} pulgadas&lt;/p&gt;'}}
T9 = if ('{{Q6}}' == '*1') {''} else {if ('{{Q6}}' == '*2.54') {'&lt;p style=\"text-align: center\"&gt;{{T6}} cm = {{T6}} : 2.54 = {{T3}} pulgadas&lt;/p&gt;'} else {'&lt;p style=\"text-align: center\"&gt;{{T6}} pies = {{T6}} × 12 = {{T3}} pulgadas&lt;/p&gt;'}}
A1 = "{{T4}} {{function}}"
function = if ('{{Q4}}' == '*1') {'pulgadas'} else {if ('{{Q4}}' == '*2.54') {'cm'} else {'pies'}}"
A2 = "{{T5}} {{function}}"
function = if ('{{Q5}}' == '*1') {'pulgadas'} else {if ('{{Q5}}' == '*2.54') {'cm'} else {'pies'}}
A3 = "{{T6}} {{function}}"
function = if ('{{Q6}}' == '*1') {'pulgadas'} else {if ('{{Q6}}' == '*2.54') {'cm'} else {'pies'}}</t>
  </si>
  <si>
    <t>&lt;p&gt;Convierte todas las medidas a la misma unidad.&lt;/p&gt;</t>
  </si>
  <si>
    <t>&lt;p&gt;Para poder comparar estas medidas, hay que convertirlas a la misma unidad:&lt;/p&gt;{{T7.label}}{{T8.label}}{{T9.label}}&lt;p&gt;Por eso:&lt;/p&gt;&lt;p style=\"text-align: center\"&gt;{{T1}} pulgadas &lt; {{T2}} pulgadas &lt; {{T3}} pulgadas&lt;/p&gt;</t>
  </si>
  <si>
    <t>{
    "id": "M6-MyM-30a-I-1",
    "stimulus": "&lt;p&gt;Selecciona la medida de longitud más pequeña (1 pulgada = 2.54 cm, 1 pie = 12 pulgadas).&lt;/p&gt;",
    "hint": "&lt;p&gt;Convierte todas las medidas a la misma unidad.&lt;/p&gt;",
    "feedback": "&lt;p&gt;Para poder comparar estas medidas, hay que convertirlas a la misma unidad:&lt;/p&gt;{{T7.label}}{{T8.label}}{{T9.label}}&lt;p&gt;Por eso:&lt;/p&gt;&lt;p style=\"text-align: center\"&gt;{{T1}} pulgadas &lt; {{T2}} pulgadas &lt; {{T3}} pulgadas&lt;/p&gt;",
    "seed": {
        "parameters": [
            {
                "name": "Q1",
                "label": "",
                "min": 20,
                "max": 50,
                "step": 1
            },
            {
                "name": "Q2",
                "label": "",
                "min": 20,
                "max": 50,
                "step": 1
            },
            {
                "name": "Q3",
                "label": "",
                "min": 20,
                "max": 50,
                "step": 1
            },
            {
                "name": "Q4",
                "label": "",
                "list": [
                    "*1",
                    "*2.54",
                    "/12"
                ]
            },
            {
                "name": "Q5",
                "label": "",
                "list": [
                    "*1",
                    "*2.54",
                    "/12"
                ]
            },
            {
                "name": "Q6",
                "label": "",
                "list": [
                    "*1",
                    "*2.54",
                    "/12"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'*2.54') {'&lt;p style=\"text-align: center\"&gt;{{T4}} cm = {{T4}} : 2.54 = {{T1}} pulgadas&lt;/p&gt;'} else {'&lt;p style=\"text-align: center\"&gt;{{T4}} pies = {{T4}} × 12 = {{T1}} pulgadas&lt;/p&gt;'}}",
                "temp": true
            },
            {
                "name": "T8",
                "label": "{{function}}",
                "function": "if ('{{Q5}}' == '*1') {''} else {if ('{{Q5}}' == '*2.54') {'&lt;p style=\"text-align: center\"&gt;{{T5}} cm = {{T5}} : 2.54 = {{T2}} pulgadas&lt;/p&gt;'} else {'&lt;p style=\"text-align: center\"&gt;{{T5}} pies = {{T5}} × 12 = {{T2}} pulgadas&lt;/p&gt;'}}",
                "temp": true
            },
            {
                "name": "T9",
                "label": "{{function}}",
                "function": "if ('{{Q6}}' == '*1') {''} else {if ('{{Q6}}' == '*2.54') {'&lt;p style=\"text-align: center\"&gt;{{T6}} cm = {{T6}} : 2.54 = {{T3}} pulgadas&lt;/p&gt;'} else {'&lt;p style=\"text-align: center\"&gt;{{T6}} pies = {{T6}} × 12 = {{T3}} pulgadas&lt;/p&gt;'}}",
                "temp": true
            },
            {
                "name": "A1",
                "label": "{{T4}} {{function}}",
                "function": "if ('{{Q4}}' == '*1') {'pulgadas'} else {if ('{{Q4}}' == '*2.54') {'cm'} else {'pies'}}"
            },
            {
                "name": "A2",
                "label": "{{T5}} {{function}}",
                "function": "if ('{{Q5}}' == '*1') {'pulgadas'} else {if ('{{Q5}}' == '*2.54') {'cm'} else {'pies'}}",
                "incorrect": true
            },
            {
                "name": "A3",
                "label": "{{T6}} {{function}}",
                "function": "if ('{{Q6}}' == '*1') {'pulgadas'} else {if ('{{Q6}}' == '*2.54') {'cm'} else {'pies'}}",
                "incorrect": true
            }
        ],
        "uniques": true
    },
    "algorithm": {
        "name": "trueFalse",
        "template": "Multiple choice – standard",
        "params": {
            "countCorrect": 1,
            "countIncorrect": 2,
            "showCheckIcon": false,
            "columns": 3
        }
    }
}</t>
  </si>
  <si>
    <t>&lt;p&gt;Selecciona la medida de longitud más pequeña (1 yarda = 0.91 m, 1 yarda = 3 pies).&lt;/p&gt;
{{T1}}*
{{T2}}
{{T3}}</t>
  </si>
  <si>
    <t>Q1 = "min": 5, "max": 20, "step": 1
Q2 = "min": 5, "max": 20, "step": 1
Q3 = "min": 5, "max": 20, "step": 1
Q4 = "list": ["*1", "*0.91", "*3"]
Q5 = "list": ["*1", "*0.91", "*3"]
Q6 = "list": ["*1", "*0.91", "*3"]</t>
  </si>
  <si>
    <t>T1 = [{{Q1}}, {{Q2}}, {{Q3}}].sort(function(a, b){return a - b;})[0]
T2 = [{{Q1}}, {{Q2}}, {{Q3}}].sort(function(a, b){return a - b;})[1]
T3 = [{{Q1}}, {{Q2}}, {{Q3}}].sort(function(a, b){return a - b;})[2]
T4 = Lemonlib.round({{T1}}{{Q4}}, 2)
T5 = Lemonlib.round({{T2}}{{Q5}}, 2)
T6 = Lemonlib.round({{T3}}{{Q6}}, 2)
T7 = if ('{{Q4}}' == '*1') {''} else {if ('{{Q4}}' == '*0.91') {'&lt;p style=\"text-align: center\"&gt;{{T4}} m = {{T4}} : 0.91 = {{T1}} yardas&lt;/p&gt;'} else {'&lt;p style=\"text-align: center\"&gt;{{T4}} pies = {{T4}} : 3 = {{T1}} yardas&lt;/p&gt;'}}
T8 = if ('{{Q5}}' == '*1') {''} else {if ('{{Q5}}' == '*0.91') {'&lt;p style=\"text-align: center\"&gt;{{T5}} m = {{T5}} : 0.91 = {{T2}} yardas&lt;/p&gt;'} else {'&lt;p style=\"text-align: center\"&gt;{{T5}} pies = {{T5}} : 3 = {{T2}} yardas&lt;/p&gt;'}}
T9 = if ('{{Q6}}' == '*1') {''} else {if ('{{Q6}}' == '*0.91') {'&lt;p style=\"text-align: center\"&gt;{{T6}} m = {{T6}} : 0.91 = {{T3}} yardas&lt;/p&gt;'} else {'&lt;p style=\"text-align: center\"&gt;{{T6}} pies = {{T6}} : 3 = {{T3}} yardas&lt;/p&gt;'}}
A1 = "{{T4}} {{function}}"
function = if ('{{Q4}}' == '*1') {'yardas'} else {if ('{{Q4}}' == '*0.91') {'m'} else {'pies'}}
A2 = "{{T5}} {{function}}"
function = if ('{{Q5}}' == '*1') {'yardas'} else {if ('{{Q5}}' == '*0.91') {'m'} else {'pies'}}
A3 = "{{T6}} {{function}}"
function = if ('{{Q6}}' == '*1') {'yardas'} else {if ('{{Q6}}' == '*0.91') {'m'} else {'pies'}}</t>
  </si>
  <si>
    <t>&lt;p&gt;Para poder comparar estas medidas, hay que convertirlas a la misma unidad:&lt;/p&gt;{{T7.label}}{{T8.label}}{{T9.label}}&lt;p&gt;Por eso:&lt;/p&gt;&lt;p style=\"text-align: center\"&gt;{{T1}} yardas &lt; {{T2}} yardas &lt; {{T3}} yardas&lt;/p&gt;</t>
  </si>
  <si>
    <t>{
    "id": "M6-MyM-30a-I-2",
    "stimulus": "&lt;p&gt;Selecciona la medida de longitud más pequeña (1 yarda = 0.91 m, 1 yarda = 3 pies).&lt;/p&gt;",
    "hint": "&lt;p&gt;Convierte todas las medidas a la misma unidad.&lt;/p&gt;",
    "feedback": "&lt;p&gt;Para poder comparar estas medidas, hay que convertirlas a la misma unidad:&lt;/p&gt;{{T7.label}}{{T8.label}}{{T9.label}}&lt;p&gt;Por eso:&lt;/p&gt;&lt;p style=\"text-align: center\"&gt;{{T1}} yardas &lt; {{T2}} yardas &lt; {{T3}} yardas&lt;/p&gt;",
    "seed": {
        "parameters": [
            {
                "name": "Q1",
                "label": "",
                "min": 5,
                "max": 20,
                "step": 1
            },
            {
                "name": "Q2",
                "label": "",
                "min": 5,
                "max": 20,
                "step": 1
            },
            {
                "name": "Q3",
                "label": "",
                "min": 5,
                "max": 20,
                "step": 1
            },
            {
                "name": "Q4",
                "label": "",
                "list": [
                    "*1",
                    "*0.91",
                    "*3"
                ]
            },
            {
                "name": "Q5",
                "label": "",
                "list": [
                    "*1",
                    "*0.91",
                    "*3"
                ]
            },
            {
                "name": "Q6",
                "label": "",
                "list": [
                    "*1",
                    "*0.91",
                    "*3"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'*0.91') {'&lt;p style=\"text-align: center\"&gt;{{T4}} m = {{T4}} : 0.91 = {{T1}} yardas&lt;/p&gt;'} else {'&lt;p style=\"text-align: center\"&gt;{{T4}} pies = {{T4}} : 3 = {{T1}} yardas&lt;/p&gt;'}}",
                "temp": true
            },
            {
                "name": "T8",
                "label": "{{function}}",
                "function": "if ('{{Q5}}' == '*1') {''} else {if ('{{Q5}}' == '*0.91') {'&lt;p style=\"text-align: center\"&gt;{{T5}} m = {{T5}} : 0.91 = {{T2}} yardas&lt;/p&gt;'} else {'&lt;p style=\"text-align: center\"&gt;{{T5}} pies = {{T5}} : 3 = {{T2}} yardas&lt;/p&gt;'}}",
                "temp": true
            },
            {
                "name": "T9",
                "label": "{{function}}",
                "function": "if ('{{Q6}}' == '*1') {''} else {if ('{{Q6}}' == '*0.91') {'&lt;p style=\"text-align: center\"&gt;{{T6}} m = {{T6}} : 0.91 = {{T3}} yardas&lt;/p&gt;'} else {'&lt;p style=\"text-align: center\"&gt;{{T6}} pies = {{T6}} : 3 = {{T3}} yardas&lt;/p&gt;'}}",
                "temp": true
            },
            {
                "name": "A1",
                "label": "{{T4}} {{function}}",
                "function": "if ('{{Q4}}' == '*1') {'yardas'} else {if ('{{Q4}}' == '*0.91') {'m'} else {'pies'}}"
            },
            {
                "name": "A2",
                "label": "{{T5}} {{function}}",
                "function": "if ('{{Q5}}' == '*1') {'yardas'} else {if ('{{Q5}}' == '*0.91') {'m'} else {'pies'}}",
                "incorrect": true
            },
            {
                "name": "A3",
                "label": "{{T6}} {{function}}",
                "function": "if ('{{Q6}}' == '*1') {'yardas'} else {if ('{{Q6}}' == '*0.91') {'m'} else {'pies'}}",
                "incorrect": true
            }
        ],
        "uniques": true
    },
    "algorithm": {
        "name": "trueFalse",
        "template": "Multiple choice – standard",
        "params": {
            "countCorrect": 1,
            "countIncorrect": 2,
            "showCheckIcon": false,
            "columns": 3
        }
    }
}</t>
  </si>
  <si>
    <t>&lt;p&gt;Selecciona la medida de longitud más pequeña (1 km = 1 000 m, 1 milla = 1.61 km).&lt;/p&gt;
{{T1}}*
{{T2}}
{{T3}}</t>
  </si>
  <si>
    <t>Q1 = "min": 5, "max": 20, "step": 1
Q2 = "min": 5, "max": 20, "step": 1
Q3 = "min": 5, "max": 20, "step": 1
Q4 = "list": ["*1", "*1000", "/1.61"]
Q5 = "list": ["*1", "*1000", "/1.61"]
Q6 = "list": ["*1", "*1000", "/1.61"]</t>
  </si>
  <si>
    <t>T1 = [{{Q1}}, {{Q2}}, {{Q3}}].sort(function(a, b){return a - b;})[0]
T2 = [{{Q1}}, {{Q2}}, {{Q3}}].sort(function(a, b){return a - b;})[1]
T3 = [{{Q1}}, {{Q2}}, {{Q3}}].sort(function(a, b){return a - b;})[2]
T4 = Lemonlib.round({{T1}}{{Q4}}, 2)
T5 = Lemonlib.round({{T2}}{{Q5}}, 2)
T6 = Lemonlib.round({{T3}}{{Q6}}, 2)
T7 = if ('{{Q4}}' == '*1') {''} else {if ('{{Q4}}' == '*1000') {'&lt;p style=\"text-align: center\"&gt;{{T4}} m = {{T4}} : 1 000 = {{T1}} km&lt;/p&gt;'} else {'&lt;p style=\"text-align: center\"&gt;{{T4}} millas = {{T4}} × 1.61 = {{T1}} km&lt;/p&gt;'}}
T8 = if ('{{Q5}}' == '*1') {''} else {if ('{{Q5}}' == '*1000') {'&lt;p style=\"text-align: center\"&gt;{{T5}} m = {{T5}} : 1 000 = {{T2}} km&lt;/p&gt;'} else {'&lt;p style=\"text-align: center\"&gt;{{T5}} millas = {{T5}} × 1.61 = {{T2}} km&lt;/p&gt;'}}
T9 = if ('{{Q6}}' == '*1') {''} else {if ('{{Q6}}' == '*1000') {'&lt;p style=\"text-align: center\"&gt;{{T6}} m = {{T6}} : 1 000 = {{T3}} km&lt;/p&gt;'} else {'&lt;p style=\"text-align: center\"&gt;{{T6}} millas = {{T6}} × 1.61 = {{T3}} km&lt;/p&gt;'}}
A1 = "{{T4}} {{function}}"
function = if ('{{Q4}}' == '*1') {'km'} else {if ('{{Q4}}' == '*1000') {'m'} else {'millas'}}
A2 = "{{T5}} {{function}}"
function = if ('{{Q5}}' == '*1') {'km'} else {if ('{{Q5}}' == '*1000') {'m'} else {'millas'}}
A3 = "{{T6}} {{function}}"
function = if ('{{Q6}}' == '*1') {'km'} else {if ('{{Q6}}' == '*1000') {'m'} else {'millas'}}</t>
  </si>
  <si>
    <t>&lt;p&gt;Para poder comparar estas medidas, hay que convertirlas a la misma unidad:&lt;/p&gt;{{T7.label}}{{T8.label}}{{T9.label}}&lt;p&gt;Por eso:&lt;/p&gt;&lt;p style=\"text-align: center\"&gt;{{T1}} km &lt; {{T2}} km &lt; {{T3}} km&lt;/p&gt;</t>
  </si>
  <si>
    <t>{
    "id": "M6-MyM-30a-I-3",
    "stimulus": "&lt;p&gt;Selecciona la medida de longitud más pequeña (1 km = 1 000 m, 1 milla = 1.61 km).&lt;/p&gt;",
    "hint": "&lt;p&gt;Convierte todas las medidas a la misma unidad.&lt;/p&gt;",
    "feedback": "&lt;p&gt;Para poder comparar estas medidas, hay que convertirlas a la misma unidad:&lt;/p&gt;{{T7.label}}{{T8.label}}{{T9.label}}&lt;p&gt;Por eso:&lt;/p&gt;&lt;p style=\"text-align: center\"&gt;{{T1}} km &lt; {{T2}} km &lt; {{T3}} km&lt;/p&gt;",
    "seed": {
        "parameters": [
            {
                "name": "Q1",
                "label": "",
                "min": 5,
                "max": 20,
                "step": 1
            },
            {
                "name": "Q2",
                "label": "",
                "min": 5,
                "max": 20,
                "step": 1
            },
            {
                "name": "Q3",
                "label": "",
                "min": 5,
                "max": 20,
                "step": 1
            },
            {
                "name": "Q4",
                "label": "",
                "list": [
                    "*1",
                    "*1000",
                    "/1.61"
                ]
            },
            {
                "name": "Q5",
                "label": "",
                "list": [
                    "*1",
                    "*1000",
                    "/1.61"
                ]
            },
            {
                "name": "Q6",
                "label": "",
                "list": [
                    "*1",
                    "*1000",
                    "/1.61"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'*1000') {'&lt;p style=\"text-align: center\"&gt;{{T4}} m = {{T4}} : 1 000 = {{T1}} km&lt;/p&gt;'} else {'&lt;p style=\"text-align: center\"&gt;{{T4}} millas = {{T4}} × 1.61 = {{T1}} km&lt;/p&gt;'}}",
                "temp": true
            },
            {
                "name": "T8",
                "label": "{{function}}",
                "function": "if ('{{Q5}}' == '*1') {''} else {if ('{{Q5}}' == '*1000') {'&lt;p style=\"text-align: center\"&gt;{{T5}} m = {{T5}} : 1 000 = {{T2}} km&lt;/p&gt;'} else {'&lt;p style=\"text-align: center\"&gt;{{T5}} millas = {{T5}} × 1.61 = {{T2}} km&lt;/p&gt;'}}",
                "temp": true
            },
            {
                "name": "T9",
                "label": "{{function}}",
                "function": "if ('{{Q6}}' == '*1') {''} else {if ('{{Q6}}' == '*1000') {'&lt;p style=\"text-align: center\"&gt;{{T6}} m = {{T6}} : 1 000 = {{T3}} km&lt;/p&gt;'} else {'&lt;p style=\"text-align: center\"&gt;{{T6}} millas = {{T6}} × 1.61 = {{T3}} km&lt;/p&gt;'}}",
                "temp": true
            },
            {
                "name": "A1",
                "label": "{{T4}} {{function}}",
                "function": "if ('{{Q4}}' == '*1') {'km'} else {if ('{{Q4}}' == '*1000') {'m'} else {'millas'}}"
            },
            {
                "name": "A2",
                "label": "{{T5}} {{function}}",
                "function": "if ('{{Q5}}' == '*1') {'km'} else {if ('{{Q5}}' == '*1000') {'m'} else {'millas'}}",
                "incorrect": true
            },
            {
                "name": "A3",
                "label": "{{T6}} {{function}}",
                "function": "if ('{{Q6}}' == '*1') {'km'} else {if ('{{Q6}}' == '*1000') {'m'} else {'millas'}}",
                "incorrect": true
            }
        ],
        "uniques": true
    },
    "algorithm": {
        "name": "trueFalse",
        "template": "Multiple choice – standard",
        "params": {
            "countCorrect": 1,
            "countIncorrect": 2,
            "showCheckIcon": false,
            "columns": 3
        }
    }
}</t>
  </si>
  <si>
    <t>Ordena estas medidas de longitud (1 pulgada = 2.54 cm).</t>
  </si>
  <si>
    <t>{{response}} &lt; {{response}}</t>
  </si>
  <si>
    <t>Q1 = Min = 2; Max = 9.9; Step = 0.1
Q2 = Min = 2; Max = 9.9; Step = 0.1</t>
  </si>
  <si>
    <t>T1 = {{Q2}}*2.54
T2 = if ('{{Q1}}' &lt; '{{Q2}}') {'{{Q1}} pulgadas'} else {'{{Q2}} pulgadas'}
T3 = if ('{{Q2}}' &lt; '{{Q1}}') {'{{Q1}} pulgadas'} else {'{{Q2}} pulgadas'}
A1 = if ('{{Q1}}' &lt; '{{Q2}}') {'{{Q1}} pulgadas'} else {'{{T1}} cm'}
A2 = if ('{{Q2}}' &lt; '{{Q1}}') {'{{Q1}} pulgadas'} else {'{{T1}} cm'}</t>
  </si>
  <si>
    <t>&lt;p&gt;Convierte las dos medidas a la misma unidad.&lt;/p&gt;</t>
  </si>
  <si>
    <t>&lt;p&gt;Para comparar medidas en unidades diferentes, hay que convertirlas a la misma unidad:&lt;/p&gt;&lt;p style=\"text-align: center\"&gt;{{T1}} cm = {{T1}} : 2.54 = {{Q2}} pulgadas&lt;/p&gt;&lt;p&gt;Por tanto:&lt;/p&gt;&lt;p style=\"text-align: center\"&gt;{{T2}} &lt; {{T3}}&lt;/p&gt;</t>
  </si>
  <si>
    <t>{
    "id": "M6-MyM-30a-E-1",
    "stimulus": "&lt;p&gt;Ordena estas medidas de longitud (1 pulgada = 2.54 cm).&lt;/p&gt;",
    "template": "&lt;p style=\"text-align: center\"&gt;{{response}} &lt; {{response}}&lt;/p&gt;",
    "hint": "&lt;p&gt;Convierte las dos medidas a la misma unidad.&lt;/p&gt;",
    "feedback": "&lt;p&gt;Para comparar medidas en unidades diferentes, hay que convertirlas a la misma unidad:&lt;/p&gt;&lt;p style=\"text-align: center\"&gt;{{T1}} cm = {{T1}} : 2.54 = {{Q2}} pulgadas&lt;/p&gt;&lt;p&gt;Por tanto:&lt;/p&gt;&lt;p style=\"text-align: center\"&gt;{{T2}} &lt; {{T3}}&lt;/p&gt;",
    "seed": {
        "parameters": [
            {
                "name": "Q1",
                "label": null,
                "min": 2,
                "max": 9.9,
                "step": 0.1
            },
            {
                "name": "Q2",
                "label": null,
                "min": 2,
                "max": 9.9,
                "step": 0.1
            }
        ],
        "calculated": [
            {
                "name": "T1",
                "label": "{{function}}",
                "function": "Lemonlib.round({{Q2}}*2.54, 2)",
                "temp": true
            },
            {
                "name": "T2",
                "label": "{{function}}",
                "function": "if ('{{Q1}}' &lt; '{{Q2}}') {'{{Q1}} pulgadas'} else {'{{Q2}} pulgadas'}",
                "temp": true
            },
            {
                "name": "T3",
                "label": "{{function}}",
                "function": "if ('{{Q2}}' &lt; '{{Q1}}') {'{{Q1}} pulgadas'} else {'{{Q2}} pulgadas'}",
                "temp": true
            },
            {
                "name": "A1",
                "label": "{{function}}",
                "function": "if ('{{Q1}}' &lt; '{{Q2}}') {'{{Q1}} pulgadas'} else {'{{T1}} cm'}"
            },
            {
                "name": "A2",
                "label": "{{function}}",
                "function": "if ('{{Q2}}' &lt; '{{Q1}}') {'{{Q1}} pulgadas'} else {'{{T1}} cm'}"
            }
        ],
        "uniques": true
    },
    "algorithm": {
        "name": "calculateOperation",
        "template": "Cloze with drag &amp; drop"
    }
}</t>
  </si>
  <si>
    <t>Ordena estas medidas de longitud.</t>
  </si>
  <si>
    <t>T1 = {{Q2}}*0.91
T2 = if ('{{Q1}}' &lt; '{{Q2}}') {'{{Q1}} yardas'} else {'{{Q2}} yardas'}
T3 = if ('{{Q2}}' &lt; '{{Q1}}') {'{{Q1}} yardas'} else {'{{Q2}} yardas'}
A1 = if ('{{Q1}}' &lt; '{{Q2}}') {'{{Q1}} yardas'} else {'{{T1}} m'}
A2 = if ('{{Q2}}' &lt; '{{Q1}}') {'{{Q1}} yardas'} else {'{{T1}} m'}</t>
  </si>
  <si>
    <t>&lt;p&gt;Para comparar medidas en unidades diferentes, hay que convertirlas a la misma unidad:&lt;/p&gt;&lt;p style=\"text-align: center\"&gt;{{T1}} m = {{T1}} : 0.91 = {{Q2}} yardas&lt;/p&gt;&lt;p&gt;Por tanto:&lt;/p&gt;&lt;p style=\"text-align: center\"&gt;{{T2}} &lt; {{T3}}&lt;/p&gt;</t>
  </si>
  <si>
    <t>{
    "id": "M6-MyM-30a-E-2",
    "stimulus": "&lt;p&gt;Ordena estas medidas de longitud (1 yarda = 0.91 m).&lt;/p&gt;",
    "template": "&lt;p style=\"text-align: center\"&gt;{{response}} &lt; {{response}}&lt;/p&gt;",
    "hint": "&lt;p&gt;Convierte las dos medidas a la misma unidad.&lt;/p&gt;",
    "feedback": "&lt;p&gt;Para comparar medidas en unidades diferentes, hay que convertirlas a la misma unidad:&lt;/p&gt;&lt;p style=\"text-align: center\"&gt;{{T1}} m = {{T1}} : 0.91 = {{Q2}} yardas&lt;/p&gt;&lt;p&gt;Por tanto:&lt;/p&gt;&lt;p style=\"text-align: center\"&gt;{{T2}} &lt; {{T3}}&lt;/p&gt;",
    "seed": {
        "parameters": [
            {
                "name": "Q1",
                "label": null,
                "min": 2,
                "max": 9.9,
                "step": 0.1
            },
            {
                "name": "Q2",
                "label": null,
                "min": 2,
                "max": 9.9,
                "step": 0.1
            }
        ],
        "calculated": [
            {
                "name": "T1",
                "label": "{{function}}",
                "function": "Lemonlib.round({{Q2}}*0.91, 2)",
                "temp": true
            },
            {
                "name": "T2",
                "label": "{{function}}",
                "function": "if ('{{Q1}}' &lt; '{{Q2}}') {'{{Q1}} yardas'} else {'{{Q2}} yardas'}",
                "temp": true
            },
            {
                "name": "T3",
                "label": "{{function}}",
                "function": "if ('{{Q2}}' &lt; '{{Q1}}') {'{{Q1}} yardas'} else {'{{Q2}} yardas'}",
                "temp": true
            },
            {
                "name": "A1",
                "label": "{{function}}",
                "function": "if ('{{Q1}}' &lt; '{{Q2}}') {'{{Q1}} yardas'} else {'{{T1}} m'}"
            },
            {
                "name": "A2",
                "label": "{{function}}",
                "function": "if ('{{Q2}}' &lt; '{{Q1}}') {'{{Q1}} yardas'} else {'{{T1}} m'}"
            }
        ],
        "uniques": true
    },
    "algorithm": {
        "name": "calculateOperation",
        "template": "Cloze with drag &amp; drop"
    }
}</t>
  </si>
  <si>
    <t>T1 = {{Q2}}*1.61
T2 = if ('{{Q1}}' &lt; '{{Q2}}') {'{{Q1}} millas'} else {'{{Q2}} millas'}
T3 = if ('{{Q2}}' &lt; '{{Q1}}') {'{{Q1}} millas'} else {'{{Q2}} millas'}
A1 = if ('{{Q1}}' &lt; '{{Q2}}') {'{{Q1}} millas'} else {'{{T1}} m'}
A2 = if ('{{Q2}}' &lt; '{{Q1}}') {'{{Q1}} millas'} else {'{{T1}} m'}</t>
  </si>
  <si>
    <t>&lt;p&gt;Para comparar medidas en unidades diferentes, hay que convertirlas a la misma unidad:&lt;/p&gt;&lt;p style=\"text-align: center\"&gt;{{T1}} km = {{T1}} : 1.61 = {{Q2}} millas&lt;/p&gt;&lt;p&gt;Por tanto:&lt;/p&gt;&lt;p style=\"text-align: center\"&gt;{{T2}} &lt; {{T3}}&lt;/p&gt;</t>
  </si>
  <si>
    <t>{
    "id": "M6-MyM-30a-E-3",
    "stimulus": "&lt;p&gt;Ordena estas medidas de longitud (1 milla = 1.61 km).&lt;/p&gt;",
    "template": "&lt;p style=\"text-align: center\"&gt;{{response}} &lt; {{response}}&lt;/p&gt;",
    "hint": "&lt;p&gt;Convierte las dos medidas a la misma unidad.&lt;/p&gt;",
    "feedback": "&lt;p&gt;Para comparar medidas en unidades diferentes, hay que convertirlas a la misma unidad:&lt;/p&gt;&lt;p style=\"text-align: center\"&gt;{{T1}} km = {{T1}} : 1.61 = {{Q2}} millas&lt;/p&gt;&lt;p&gt;Por tanto:&lt;/p&gt;&lt;p style=\"text-align: center\"&gt;{{T2}} &lt; {{T3}}&lt;/p&gt;",
    "seed": {
        "parameters": [
            {
                "name": "Q1",
                "label": null,
                "min": 2,
                "max": 9.9,
                "step": 0.1
            },
            {
                "name": "Q2",
                "label": null,
                "min": 2,
                "max": 9.9,
                "step": 0.1
            }
        ],
        "calculated": [
            {
                "name": "T1",
                "label": "{{function}}",
                "function": "Lemonlib.round({{Q2}}*1.61, 2)",
                "temp": true
            },
            {
                "name": "T2",
                "label": "{{function}}",
                "function": "if ('{{Q1}}' &lt; '{{Q2}}') {'{{Q1}} millas'} else {'{{Q2}} millas'}",
                "temp": true
            },
            {
                "name": "T3",
                "label": "{{function}}",
                "function": "if ('{{Q2}}' &lt; '{{Q1}}') {'{{Q1}} millas'} else {'{{Q2}} millas'}",
                "temp": true
            },
            {
                "name": "A1",
                "label": "{{function}}",
                "function": "if ('{{Q1}}' &lt; '{{Q2}}') {'{{Q1}} millas'} else {'{{T1}} km'}"
            },
            {
                "name": "A2",
                "label": "{{function}}",
                "function": "if ('{{Q2}}' &lt; '{{Q1}}') {'{{Q1}} millas'} else {'{{T1}} km'}"
            }
        ],
        "uniques": true
    },
    "algorithm": {
        "name": "calculateOperation",
        "template": "Cloze with drag &amp; drop"
    }
}</t>
  </si>
  <si>
    <t>&lt;p&gt;Las dos siguientes son las alturas de los coches de juguete de Gerardo y Martín. ¿Cuál de los dos es el más alto? Arrastra para completar los huecos (1 pulgada = 2.54 cm).&lt;/p&gt;</t>
  </si>
  <si>
    <t>{
    "id": "M6-MyM-30a-A-1",
    "stimulus": "&lt;p&gt;Las dos siguientes son las alturas de los coches de juguete de Gerardo y Martín. ¿Cuál de los dos es el más alto? Arrastra para completar los huecos. (1 pulgada = 2.54 cm)&lt;/p&gt;",
    "template": "&lt;p style=\"text-align: center\"&gt;{{response}} &lt; {{response}}&lt;/p&gt;",
    "hint": "&lt;p&gt;Convierte las dos medidas a la misma unidad.&lt;/p&gt;",
    "feedback": "&lt;p&gt;Para comparar medidas en unidades diferentes, hay que convertirlas a la misma unidad:&lt;/p&gt;&lt;p style=\"text-align: center\"&gt;{{T1}} cm = {{T1}} : 2.54 = {{Q2}} pulgadas&lt;/p&gt;&lt;p&gt;Por tanto:&lt;/p&gt;&lt;p style=\"text-align: center\"&gt;{{T2}} &lt; {{T3}}&lt;/p&gt;",
    "seed": {
        "parameters": [
            {
                "name": "Q1",
                "label": null,
                "min": 2,
                "max": 9.9,
                "step": 0.1
            },
            {
                "name": "Q2",
                "label": null,
                "min": 2,
                "max": 9.9,
                "step": 0.1
            }
        ],
        "calculated": [
            {
                "name": "T1",
                "label": "{{function}}",
                "function": "Lemonlib.round({{Q2}}*2.54, 2)",
                "temp": true
            },
            {
                "name": "T2",
                "label": "{{function}}",
                "function": "if ('{{Q1}}' &lt; '{{Q2}}') {'{{Q1}} pulgadas'} else {'{{Q2}} pulgadas'}",
                "temp": true
            },
            {
                "name": "T3",
                "label": "{{function}}",
                "function": "if ('{{Q2}}' &lt; '{{Q1}}') {'{{Q1}} pulgadas'} else {'{{Q2}} pulgadas'}",
                "temp": true
            },
            {
                "name": "A1",
                "label": "{{function}}",
                "function": "if ('{{Q1}}' &lt; '{{Q2}}') {'{{Q1}} pulgadas'} else {'{{T1}} cm'}"
            },
            {
                "name": "A2",
                "label": "{{function}}",
                "function": "if ('{{Q2}}' &lt; '{{Q1}}') {'{{Q1}} pulgadas'} else {'{{T1}} cm'}"
            }
        ],
        "uniques": true
    },
    "algorithm": {
        "name": "calculateOperation",
        "template": "Cloze with drag &amp; drop"
    }
}</t>
  </si>
  <si>
    <t>&lt;p&gt;Los dos árboles del jardín de Natalia tienen las siguientes alturas. ¿Cuál de los dos es más alto? ¿Y cuál más bajo? Arrastra para completar los huecos (1 yarda = 0.91 m).&lt;/p&gt;</t>
  </si>
  <si>
    <t>{
    "id": "M6-MyM-30a-A-2",
    "stimulus": "&lt;p&gt;Los dos árboles del jardín de Natalia tienen las siguientes alturas. ¿Cuál de los dos es más alto? ¿Y cuál más bajo? Arrastra para completar los huecos. (1 yarda = 0.91 m)&lt;/p&gt;",
    "template": "&lt;p style=\"text-align: center\"&gt;{{response}} &lt; {{response}}&lt;/p&gt;",
    "hint": "&lt;p&gt;Convierte las dos medidas a la misma unidad.&lt;/p&gt;",
    "feedback": "&lt;p&gt;Para comparar medidas en unidades diferentes, hay que convertirlas a la misma unidad:&lt;/p&gt;&lt;p style=\"text-align: center\"&gt;{{T1}} m = {{T1}} : 0.91 = {{Q2}} yardas&lt;/p&gt;&lt;p&gt;Por tanto:&lt;/p&gt;&lt;p style=\"text-align: center\"&gt;{{T2}} &lt; {{T3}}&lt;/p&gt;",
    "seed": {
        "parameters": [
            {
                "name": "Q1",
                "label": null,
                "min": 2,
                "max": 9.9,
                "step": 0.1
            },
            {
                "name": "Q2",
                "label": null,
                "min": 2,
                "max": 9.9,
                "step": 0.1
            }
        ],
        "calculated": [
            {
                "name": "T1",
                "label": "{{function}}",
                "function": "Lemonlib.round({{Q2}}*0.91, 2)",
                "temp": true
            },
            {
                "name": "T2",
                "label": "{{function}}",
                "function": "if ('{{Q1}}' &lt; '{{Q2}}') {'{{Q1}} yardas'} else {'{{Q2}} yardas'}",
                "temp": true
            },
            {
                "name": "T3",
                "label": "{{function}}",
                "function": "if ('{{Q2}}' &lt; '{{Q1}}') {'{{Q1}} yardas'} else {'{{Q2}} yardas'}",
                "temp": true
            },
            {
                "name": "A1",
                "label": "{{function}}",
                "function": "if ('{{Q1}}' &lt; '{{Q2}}') {'{{Q1}} yardas'} else {'{{T1}} m'}"
            },
            {
                "name": "A2",
                "label": "{{function}}",
                "function": "if ('{{Q2}}' &lt; '{{Q1}}') {'{{Q1}} yardas'} else {'{{T1}} m'}"
            }
        ],
        "uniques": true
    },
    "algorithm": {
        "name": "calculateOperation",
        "template": "Cloze with drag &amp; drop"
    }
}</t>
  </si>
  <si>
    <t>&lt;p&gt;Eva está dudando entre dos carreras porque quiere inscribirse en la más difícil. Si la longitud de sus recorridos son las siguientes, ¿cuál es más larga? Arrastra para completar los huecos (1 milla = 1.61 km).&lt;/p&gt;</t>
  </si>
  <si>
    <t>T1 = {{Q2}}*1.61
T2 = if ('{{Q1}}' &lt; '{{Q2}}') {'{{Q1}} millas'} else {'{{Q2}} millas'}
T3 = if ('{{Q2}}' &lt; '{{Q1}}') {'{{Q1}} millas'} else {'{{Q2}} millas'}
A1 = if ('{{Q1}}' &lt; '{{Q2}}') {'{{Q1}} millas'} else {'{{T1}} km'}
A2 = if ('{{Q2}}' &lt; '{{Q1}}') {'{{Q1}} millas'} else {'{{T1}} km'}</t>
  </si>
  <si>
    <t>{
    "id": "M6-MyM-30a-A-3",
    "stimulus": "&lt;p&gt;Eva está dudando entre dos carreras porque quiere inscribirse en la más difícil. Si la longitud de sus recorridos son las siguientes, ¿cuál es más larga? Arrastra para completar los huecos. (1 milla = 1.61 km)&lt;/p&gt;",
    "template": "&lt;p style=\"text-align: center\"&gt;{{response}} &lt; {{response}}&lt;/p&gt;",
    "hint": "&lt;p&gt;Convierte las dos medidas a la misma unidad.&lt;/p&gt;",
    "feedback": "&lt;p&gt;Para comparar medidas en unidades diferentes, hay que convertirlas a la misma unidad:&lt;/p&gt;&lt;p style=\"text-align: center\"&gt;{{T1}} km = {{T1}} : 1.61 = {{Q2}} millas&lt;/p&gt;&lt;p&gt;Por tanto:&lt;/p&gt;&lt;p style=\"text-align: center\"&gt;{{T2}} &lt; {{T3}}&lt;/p&gt;",
    "seed": {
        "parameters": [
            {
                "name": "Q1",
                "label": null,
                "min": 2,
                "max": 9.9,
                "step": 0.1
            },
            {
                "name": "Q2",
                "label": null,
                "min": 2,
                "max": 9.9,
                "step": 0.1
            }
        ],
        "calculated": [
            {
                "name": "T1",
                "label": "{{function}}",
                "function": "Lemonlib.round({{Q2}}*1.61, 2)",
                "temp": true
            },
            {
                "name": "T2",
                "label": "{{function}}",
                "function": "if ('{{Q1}}' &lt; '{{Q2}}') {'{{Q1}} millas'} else {'{{Q2}} millas'}",
                "temp": true
            },
            {
                "name": "T3",
                "label": "{{function}}",
                "function": "if ('{{Q2}}' &lt; '{{Q1}}') {'{{Q1}} millas'} else {'{{Q2}} millas'}",
                "temp": true
            },
            {
                "name": "A1",
                "label": "{{function}}",
                "function": "if ('{{Q1}}' &lt; '{{Q2}}') {'{{Q1}} millas'} else {'{{T1}} km'}"
            },
            {
                "name": "A2",
                "label": "{{function}}",
                "function": "if ('{{Q2}}' &lt; '{{Q1}}') {'{{Q1}} millas'} else {'{{T1}} km'}"
            }
        ],
        "uniques": true
    },
    "algorithm": {
        "name": "calculateOperation",
        "template": "Cloze with drag &amp; drop"
    }
}</t>
  </si>
  <si>
    <t>M6-MyM-30b</t>
  </si>
  <si>
    <t>Establece equivalencias entre las unidades convencionales y métricas de longitud (km, m, cm, ft, in, mi, yd)</t>
  </si>
  <si>
    <t>&lt;p&gt;Arrastra el valor correcto de la siguiente equivalencia (1 pulgada = 2.54 cm).&lt;/p&gt;</t>
  </si>
  <si>
    <t>&lt;p&gt;{{Q1}} cm = {{response}} pulgadas&lt;/p&gt;</t>
  </si>
  <si>
    <t>Q1 = Min = 1; Max = 12; Step = 1
Q2 = Min = 1; Max = 12; Step = 1
Q3 = Min = 1; Max = 12; Step = 1</t>
  </si>
  <si>
    <t>T1 = Lemonlib.round({{Q1}}*2.54, 2)
A1 = {{Q1}}*
A2 = {{Q2}}
A3 = {{Q3}}</t>
  </si>
  <si>
    <t>&lt;p&gt;La forma de calcular esta igualdad es:&lt;/p&gt;&lt;p style="text-align: center"&gt;{{T1}} cm = {{T1}} : 2.54 = ...&lt;/p&gt;</t>
  </si>
  <si>
    <t>&lt;p&gt;La forma de calcular esta igualdad es:&lt;/p&gt;&lt;p style="text-align: center"&gt;{{T1}} cm = {{T1}} : 2.54 = {{A1}} pulgadas&lt;/p&gt;</t>
  </si>
  <si>
    <t>{
    "id": "M6-MyM-30b-I-1",
    "stimulus": "&lt;p&gt;Arrastra el valor correcto de la siguiente equivalencia (1 pulgada = 2.54 cm).&lt;/p&gt;",
    "template": "&lt;p style=\"text-align: center;\"&gt;{{T1}} cm = {{response}} pulgadas&lt;/p&gt;",
    "hint": "&lt;p&gt;La forma de calcular esta igualdad es:&lt;/p&gt;&lt;p style=\"text-align: center\"&gt;{{T1}} cm = {{T1}} : 2.54 = ...&lt;/p&gt;",
    "feedback": "&lt;p&gt;La forma de calcular esta igualdad es:&lt;/p&gt;&lt;p style=\"text-align: center\"&gt;{{T1}} cm = {{T1}} : 2.54 = {{A1}} pulgadas&lt;/p&gt;",
    "seed": {
        "parameters": [
            {
                "name": "Q1",
                "label": null,
                "min": 1,
                "max": 12,
                "step": 1
            },
            {
                "name": "Q2",
                "label": null,
                "min": 1,
                "max": 12,
                "step": 1
            },
            {
                "name": "Q3",
                "label": null,
                "min": 1,
                "max": 12,
                "step": 1
            }
        ],
        "calculated": [
            {
                "name": "T1",
                "label": "{{function}}",
                "function": "Lemonlib.round({{Q1}}*2.54,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</si>
  <si>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pie = 30.48 cm).&lt;/p&gt;</t>
  </si>
  <si>
    <t>&lt;p&gt;{{Q1}} cm = {{response}} pies&lt;/p&gt;</t>
  </si>
  <si>
    <t>Q1 = Min = 1; Max = 20; Step = 1
Q2 = Min = 1; Max = 20; Step = 1
Q3 = Min = 1; Max = 20; Step = 1</t>
  </si>
  <si>
    <t>T1 = Lemonlib.round({{Q1}}*30.48, 2)
A1 = {{Q1}}*
A2 = {{Q2}}
A3 = {{Q3}}</t>
  </si>
  <si>
    <t>&lt;p&gt;La forma de calcular esta igualdad es:&lt;/p&gt;&lt;p style="text-align: center"&gt;{{T1}} cm = {{T1}} : 30.48 = ...&lt;/p&gt;</t>
  </si>
  <si>
    <t>&lt;p&gt;La forma de calcular esta igualdad es:&lt;/p&gt;&lt;p style="text-align: center"&gt;{{T1}} cm = {{T1}} : 30.48 = {{A1}} pies&lt;/p&gt;</t>
  </si>
  <si>
    <t>{
    "id": "M6-MyM-30b-I-2",
    "stimulus": "&lt;p&gt;Arrastra el valor correcto de la siguiente equivalencia (1 pie = 30.48 cm).&lt;/p&gt;",
    "template": "&lt;p style=\"text-align: center;\"&gt;{{T1}} cm = {{response}} pies&lt;/p&gt;",
    "hint": "&lt;p&gt;La forma de calcular esta igualdad es:&lt;/p&gt;&lt;p style=\"text-align: center\"&gt;{{T1}} cm = {{T1}} : 30.48 = ...&lt;/p&gt;",
    "feedback": "&lt;p&gt;La forma de calcular esta igualdad es:&lt;/p&gt;&lt;p style=\"text-align: center\"&gt;{{T1}} cm = {{T1}} : 30.48 = {{A1}} pies&lt;/p&gt;",
    "seed": {
        "parameters": [
            {
                "name": "Q1",
                "label": null,
                "min": 1,
                "max": 20,
                "step": 1
            },
            {
                "name": "Q2",
                "label": null,
                "min": 1,
                "max": 20,
                "step": 1
            },
            {
                "name": "Q3",
                "label": null,
                "min": 1,
                "max": 20,
                "step": 1
            }
        ],
        "calculated": [
            {
                "name": "T1",
                "label": "{{function}}",
                "function": "Lemonlib.round({{Q1}}*30.48, 2)",
                "temp": true
            },
            {
                "name": "A1",
                "label": "{{function}}",
                "function": "{{Q1}}"
            },
            {
                "name": "A2",
                "label": "{{function}}",
                "function": "{{Q2}}",
                "incorrect": true
            },
            {
                "name": "A3",
                "label": "{{function}}",
                "function": "{{Q3}}",
                "incorrect": true
            }
        ],
        "uniques": true
    },
    "algorithm": {
        "name": "calculateOperation",
        "template": "Cloze with drag &amp; drop"
    }
}</t>
  </si>
  <si>
    <t>&lt;p&gt;Arrastra el valor correcto de la siguiente equivalencia (1 yarda = 0.91 m).&lt;/p&gt;</t>
  </si>
  <si>
    <t>&lt;p&gt;{{Q1}} yardas = {{response}} m&lt;/p&gt;</t>
  </si>
  <si>
    <t>Q1 = Min = 1; Max = 99; Step = 0.1
Q2 = Min = 1; Max = 99; Step = 0.1
Q3 = Min = 1; Max = 99; Step = 0.1</t>
  </si>
  <si>
    <t>A1 = Lemonlib.round({{Q1}}*0.91, 2)*
A2 = Lemonlib.round({{Q2}}*0.91, 2)
A3 = Lemonlib.round({{Q3}}*0.91, 2)</t>
  </si>
  <si>
    <t>&lt;p&gt;La forma de calcular esta igualdad es:&lt;/p&gt;&lt;p style="text-align: center"&gt;{{Q1}} yardas = {{Q1}} × 0.91 = ...&lt;/p&gt;</t>
  </si>
  <si>
    <t>&lt;p&gt;La forma de calcular esta igualdad es:&lt;/p&gt;&lt;p style="text-align: center"&gt;{{Q1}} yardas = {{Q1}} × 0.91 = {{A1}} m&lt;/p&gt;</t>
  </si>
  <si>
    <t>{
    "id": "M6-MyM-30b-I-3",
    "stimulus": "&lt;p&gt;Arrastra el valor correcto de la siguiente equivalencia (1 yarda = 0.91 m).&lt;/p&gt;",
    "template": "&lt;p style=\"text-align: center;\"&gt;{{Q1}} yardas = {{response}} m&lt;/p&gt;",
    "hint": "&lt;p&gt;La forma de calcular esta igualdad es:&lt;/p&gt;&lt;p style=\"text-align: center\"&gt;{{Q1}} yardas = {{Q1}} × 0.91 = ...&lt;/p&gt;",
    "feedback": "&lt;p&gt;La forma de calcular esta igualdad es:&lt;/p&gt;&lt;p style=\"text-align: center\"&gt;{{Q1}} yardas = {{Q1}} × 0.91 = {{A1}} m&lt;/p&gt;",
    "seed": {
        "parameters": [
            {
                "name": "Q1",
                "label": null,
                "min": 1,
                "max": 99,
                "step": 0.1
            },
            {
                "name": "Q2",
                "label": null,
                "min": 1,
                "max": 99,
                "step": 0.1
            },
            {
                "name": "Q3",
                "label": null,
                "min": 1,
                "max": 99,
                "step": 0.1
            }
        ],
        "calculated": [
            {
                "name": "A1",
                "label": "{{function}}",
                "function": "Lemonlib.round({{Q1}}*0.91, 2)"
            },
            {
                "name": "A2",
                "label": "{{function}}",
                "function": "Lemonlib.round({{Q2}}*0.91, 2)",
                "incorrect": true
            },
            {
                "name": "A3",
                "label": "{{function}}",
                "function": "Lemonlib.round({{Q3}}*0.91, 2)",
                "incorrect": true
            }
        ],
        "uniques": true
    },
    "algorithm": {
        "name": "calculateOperation",
        "template": "Cloze with drag &amp; drop"
    }
}</t>
  </si>
  <si>
    <t>&lt;p&gt;Arrastra el valor correcto de la siguiente equivalencia (1 milla = 1.61 km).&lt;/p&gt;</t>
  </si>
  <si>
    <t>&lt;p&gt;{{Q1}} millas = {{response}} km&lt;/p&gt;</t>
  </si>
  <si>
    <t>A1 = Lemonlib.round({{Q1}}*1.61, 2)*
A2 = Lemonlib.round({{Q2}}*1.61, 2)
A3 = Lemonlib.round({{Q3}}*1.61, 2)</t>
  </si>
  <si>
    <t>&lt;p&gt;La forma de calcular esta igualdad es:&lt;/p&gt;&lt;p style="text-align: center"&gt;{{Q1}} millas = ...&lt;/p&gt;</t>
  </si>
  <si>
    <t>&lt;p&gt;La forma de calcular esta igualdad es:&lt;/p&gt;&lt;p style="text-align: center"&gt;{{Q1}} millas = {{A1}} km&lt;/p&gt;</t>
  </si>
  <si>
    <t>{
    "id": "M6-MyM-30b-I-4",
    "stimulus": "&lt;p&gt;Arrastra el valor correcto de la siguiente equivalencia (1 milla = 1.61 km).&lt;/p&gt;",
    "template": "&lt;p style=\"text-align: center;\"&gt;{{Q1}} millas = {{response}} km&lt;/p&gt;",
    "hint": "&lt;p&gt;La forma de calcular esta igualdad es:&lt;/p&gt;&lt;p style=\"text-align: center\"&gt;{{Q1}} millas = ...&lt;/p&gt;",
    "feedback": "&lt;p&gt;La forma de calcular esta igualdad es:&lt;/p&gt;&lt;p style=\"text-align: center\"&gt;{{Q1}} millas = {{A1}} km&lt;/p&gt;",
    "seed": {
        "parameters": [
            {
                "name": "Q1",
                "label": null,
                "min": 1,
                "max": 99,
                "step": 0.1
            },
            {
                "name": "Q2",
                "label": null,
                "min": 1,
                "max": 99,
                "step": 0.1
            },
            {
                "name": "Q3",
                "label": null,
                "min": 1,
                "max": 99,
                "step": 0.1
            }
        ],
        "calculated": [
            {
                "name": "A1",
                "label": "{{function}}",
                "function": "Lemonlib.round({{Q1}}*1.61, 2)"
            },
            {
                "name": "A2",
                "label": "{{function}}",
                "function": "Lemonlib.round({{Q2}}*1.61, 2)",
                "incorrect": true
            },
            {
                "name": "A3",
                "label": "{{function}}",
                "function": "Lemonlib.round({{Q3}}*1.61, 2)",
                "incorrect": true
            }
        ],
        "uniques": true
    },
    "algorithm": {
        "name": "calculateOperation",
        "template": "Cloze with drag &amp; drop"
    }
}</t>
  </si>
  <si>
    <t>Calcula la siguiente equivalencia (1 pulgada = 2.54 cm).</t>
  </si>
  <si>
    <t>{{Q1}} pulgadas = {{response}} cm</t>
  </si>
  <si>
    <t>Q1 = Min = 1; Max = 12; Step = 1</t>
  </si>
  <si>
    <t>A1 = Lemonlib.round({{Q1}}*2.54, 3)</t>
  </si>
  <si>
    <t>&lt;p&gt;La forma de calcular esta igualdad es:&lt;/p&gt;&lt;p style=\"text-align: center\"&gt;{{Q1}} pulgadas = {{Q1}} × 2.54 = ...&lt;/p&gt;</t>
  </si>
  <si>
    <t>&lt;p&gt;La forma de calcular esta igualdad es:&lt;/p&gt;&lt;p style=\"text-align: center\"&gt;{{Q1}} pulgadas = {{Q1}} × 2.54 = {{A1}} cm&lt;/p&gt;</t>
  </si>
  <si>
    <t>{
    "id": "M6-MyM-30b-E-1",
    "stimulus": "&lt;p&gt;Calcula la siguiente equivalencia (1 pulgada = 2.54 cm).&lt;/p&gt;",
    "template": "&lt;p style=\"text-align:center;\"&gt;{{Q1}} pulgadas = {{response}} cm&lt;/p&gt;",
    "hint": "&lt;p&gt;La forma de calcular esta igualdad es:&lt;/p&gt;&lt;p style=\"text-align: center\"&gt;{{Q1}} pulgadas = {{Q1}} × 2.54 = ...&lt;/p&gt;",
    "feedback": "&lt;p&gt;La forma de calcular esta igualdad es:&lt;/p&gt;&lt;p style=\"text-align: center\"&gt;{{Q1}} pulgadas = {{Q1}} × 2.54 = {{A1}} cm&lt;/p&gt;",
    "seed": {
        "parameters": [
            {
                "name": "Q1",
                "label": null,
                "min": 2,
                "max": 12,
                "step": 1
            }
        ],
        "calculated": [
            {
                "name": "A1",
                "label": "{{function}}",
                "function": "Lemonlib.round({{Q1}}*2.54, 3)"
            }
        ],
        "uniques": true
    },
    "algorithm": {
        "name": "calculateOperation",
        "params": {
            "method": "equivLiteral"
        }
    }
}</t>
  </si>
  <si>
    <t>Calcula la siguiente equivalencia (1 pie = 30.48 cm).</t>
  </si>
  <si>
    <t>{{Q1}} pies = {{response}} cm</t>
  </si>
  <si>
    <t>Q1 = Min = 1; Max = 20; Step = 1</t>
  </si>
  <si>
    <t>A1 = Lemonlib.round({{Q1}}*30.48, 3)</t>
  </si>
  <si>
    <t>&lt;p&gt;La forma de calcular esta igualdad es:&lt;/p&gt;&lt;p style=\"text-align: center\"&gt;{{Q1}} pies = {{Q1}} × 30.48 = ...&lt;/p&gt;</t>
  </si>
  <si>
    <t>&lt;p&gt;La forma de calcular esta igualdad es:&lt;/p&gt;&lt;p style=\"text-align: center\"&gt;{{Q1}} pies = {{Q1}} × 30.48 = {{A1}} cm&lt;/p&gt;</t>
  </si>
  <si>
    <t>{
    "id": "M6-MyM-30b-E-2",
    "stimulus": "&lt;p&gt;Calcula la siguiente equivalencia (1 pie = 30.48 cm).&lt;/p&gt;",
    "template": "&lt;p style=\"text-align:center;\"&gt;{{Q1}} pies = {{response}} cm&lt;/p&gt;",
    "hint": "&lt;p&gt;La forma de calcular esta igualdad es:&lt;/p&gt;&lt;p style=\"text-align: center\"&gt;{{Q1}} pies = {{Q1}} × 30.48 = ...&lt;/p&gt;",
    "feedback": "&lt;p&gt;La forma de calcular esta igualdad es:&lt;/p&gt;&lt;p style=\"text-align: center\"&gt;{{Q1}} pies = {{Q1}} × 30.48 = {{A1}} cm&lt;/p&gt;",
    "seed": {
        "parameters": [
            {
                "name": "Q1",
                "label": null,
                "min": 2,
                "max": 20,
                "step": 1
            }
        ],
        "calculated": [
            {
                "name": "A1",
                "label": "{{function}}",
                "function": " Lemonlib.round({{Q1}}*30.48, 3)"
            }
        ],
        "uniques": true
    },
    "algorithm": {
        "name": "calculateOperation",
        "params": {
            "method": "equivLiteral"
        }
    }
}</t>
  </si>
  <si>
    <t>Calcula la siguiente equivalencia (1 yarda = 0.91 m). Redondea el resultado a las centésimas.</t>
  </si>
  <si>
    <t>{{Q1}} m = {{response}} yardas</t>
  </si>
  <si>
    <t>Q1 = Min = 1; Max = 99; Step = 0.1</t>
  </si>
  <si>
    <t>A1 = Lemonlib.round({{Q1}}/0.91, 2)</t>
  </si>
  <si>
    <t>&lt;p&gt;La forma de calcular esta igualdad es:&lt;/p&gt;&lt;p style=\"text-align: center\"&gt;{{Q1}} m = {{Q1}} : 0.91 = ...&lt;/p&gt;</t>
  </si>
  <si>
    <t>&lt;p&gt;La forma de calcular esta igualdad es:&lt;/p&gt;&lt;p style=\"text-align: center\"&gt;{{Q1}} m = {{Q1}} : 0.91 = {{A1}} yardas&lt;/p&gt;</t>
  </si>
  <si>
    <t>{
    "id": "M6-MyM-30b-E-3",
    "stimulus": "&lt;p&gt;Calcula la siguiente equivalencia (1 yarda = 0.91 m). Redondea el resultado a las centésimas.&lt;/p&gt;",
    "template": "&lt;p style=\"text-align:center;\"&gt;{{Q1}} m = {{response}} yardas&lt;/p&gt;",
    "hint": "&lt;p&gt;La forma de calcular esta igualdad es:&lt;/p&gt;&lt;p style=\"text-align: center\"&gt;{{Q1}} m = {{Q1}} : 0.91 = ...&lt;/p&gt;",
    "feedback": "&lt;p&gt;La forma de calcular esta igualdad es:&lt;/p&gt;&lt;p style=\"text-align: center\"&gt;{{Q1}} m = {{Q1}} : 0.91 = {{A1}} yardas&lt;/p&gt;",
    "seed": {
        "parameters": [
            {
                "name": "Q1",
                "label": null,
                "min": 2,
                "max": 99,
                "step": 0.1
            }
        ],
        "calculated": [
            {
                "name": "A1",
                "label": "{{function}}",
                "function": " A1 = Lemonlib.round({{Q1}}/0.91, 2)"
            }
        ],
        "uniques": true
    },
    "algorithm": {
        "name": "calculateOperation",
        "params": {
            "method": "equivLiteral"
        }
    }
}</t>
  </si>
  <si>
    <t>Calcula la siguiente equivalencia (1 milla = 1.61 km). Redondea el resultado a las centésimas.</t>
  </si>
  <si>
    <t>{{Q1}} km = {{response}} millas</t>
  </si>
  <si>
    <t>A1 = Lemonlib.round({{Q1}}/1.61, 2)</t>
  </si>
  <si>
    <t>&lt;p&gt;La forma de calcular esta igualdad es:&lt;/p&gt;&lt;p style=\"text-align: center\"&gt;{{Q1}} km = {{Q1}} : 1.61 = ...&lt;/p&gt;</t>
  </si>
  <si>
    <t>&lt;p&gt;La forma de calcular esta igualdad es:&lt;/p&gt;&lt;p style=\"text-align: center\"&gt;{{Q1}} km = {{Q1}} : 1.61 = {{A1}} millas&lt;/p&gt;</t>
  </si>
  <si>
    <t>{
    "id": "M6-MyM-30b-E-4",
    "stimulus": "&lt;p&gt;Calcula la siguiente equivalencia (1 milla = 1.61 km). Redondea el resultado a las centésimas.&lt;/p&gt;",
    "template": "&lt;p style=\"text-align:center;\"&gt;{{Q1}} km = {{response}} millas&lt;/p&gt;",
    "hint": "&lt;p&gt;La forma de calcular esta igualdad es:&lt;/p&gt;&lt;p style=\"text-align: center\"&gt;{{Q1}} km = {{Q1}} : 1.61 = ...&lt;/p&gt;",
    "feedback": "&lt;p&gt;La forma de calcular esta igualdad es:&lt;/p&gt;&lt;p style=\"text-align: center\"&gt;{{Q1}} km = {{Q1}} : 1.61 = {{A1}} millas&lt;/p&gt;",
    "seed": {
        "parameters": [
            {
                "name": "Q1",
                "label": null,
                "min": 2,
                "max": 99,
                "step": 0.1
            }
        ],
        "calculated": [
            {
                "name": "A1",
                "label": "{{function}}",
                "function": "Lemonlib.round({{Q1}}/1.61, 2)"
            }
        ],
        "uniques": true
    },
    "algorithm": {
        "name": "calculateOperation",
        "params": {
            "method": "equivLiteral"
        }
    }
}</t>
  </si>
  <si>
    <t>Un grupo de senderistas han caminado durante {{Q1}} millas antes de hacer una parada. ¿A cuántos kilómetros equivalen? (1 milla = 1.61 km).</t>
  </si>
  <si>
    <t>Han caminado {{response}} km.</t>
  </si>
  <si>
    <t>Q1 = Min = 2; Max = 10; Step = 0.5</t>
  </si>
  <si>
    <t>A1 = Lemonlib.round({{Q1}}*1.61, 3)</t>
  </si>
  <si>
    <t>&lt;p&gt;La forma de calcular esta equivalencia es:&lt;/p&gt;&lt;p style=\"text-align: center\"&gt;{{Q1}} millas = {{Q1}} × 1.61 = ...&lt;/p&gt;</t>
  </si>
  <si>
    <t>&lt;p&gt;La forma de calcular esta equivalencia es:&lt;/p&gt;&lt;p style=\"text-align: center\"&gt;{{Q1}} millas = {{Q1}} × 1.61 = {{A1}} km&lt;/p&gt;</t>
  </si>
  <si>
    <t>{
    "id": "M6-MyM-30b-A-1",
    "stimulus": "&lt;p&gt;Un grupo de senderistas han caminado durante {{Q1}} millas antes de hacer una parada. ¿A cuántos kilómetros equivalen? (1 milla = 1.61 km)&lt;/p&gt;",
    "template": "&lt;p&gt;Han caminado {{response}} km.&lt;/p&gt;",
    "hint": "&lt;p&gt;La forma de calcular esta equivalencia es:&lt;/p&gt;&lt;p style=\"text-align: center\"&gt;{{Q1}} millas = {{Q1}} × 1.61 = ...&lt;/p&gt;",
    "feedback": "&lt;p&gt;La forma de calcular esta equivalencia es:&lt;/p&gt;&lt;p style=\"text-align: center\"&gt;{{Q1}} millas = {{Q1}} × 1.61 = {{A1}} km&lt;/p&gt;",
    "seed": {
        "parameters": [
            {
                "name": "Q1",
                "label": null,
                "min": 2,
                "max": 10,
                "step": 0.5
            }
        ],
        "calculated": [
            {
                "name": "A1",
                "label": "{{function}}",
                "function": "A1 = Lemonlib.round({{Q1}}*1.61, 3)"
            }
        ],
        "uniques": true
    },
    "algorithm": {
        "name": "calculateOperation",
        "params": {
            "method": "equivLiteral"
        }
    }
}</t>
  </si>
  <si>
    <t>El portero de fútbol ha lanzado el balón a una distancia de {{Q1}} yardas. ¿A cuántos metros equivalen? (1 yarda = 0.91 m).</t>
  </si>
  <si>
    <t>Lo ha lanzado a {{response}} m.</t>
  </si>
  <si>
    <t>Q1 = Min = 10; Max = 30; Step = 1</t>
  </si>
  <si>
    <t>A1 = Lemonlib.round({{Q1}}*0.91, 2)</t>
  </si>
  <si>
    <t>&lt;p&gt;La forma de calcular esta equivalencia es:&lt;/p&gt;&lt;p style=\"text-align: center\"&gt;{{Q1}} yardas = {{Q1}} × 0.91 = ...&lt;/p&gt;</t>
  </si>
  <si>
    <t>&lt;p&gt;La forma de calcular esta equivalencia es:&lt;/p&gt;&lt;p style=\"text-align: center\"&gt;{{Q1}} yardas = {{Q1}} × 0.91 = {{A1}} m&lt;/p&gt;</t>
  </si>
  <si>
    <t>{
    "id": "M6-MyM-30b-A-2",
    "stimulus": "&lt;p&gt;El portero de fútbol ha lanzado el balón a una distancia de {{Q1}} yardas. ¿A cuántos metros equivalen? (1 yarda = 0.91 m)&lt;/p&gt;",
    "template": "&lt;p&gt;Lo ha lanzado a {{response}} m.&lt;/p&gt;",
    "hint": "&lt;p&gt;La forma de calcular esta equivalencia es:&lt;/p&gt;&lt;p style=\"text-align: center\"&gt;{{Q1}} yardas = {{Q1}} × 0.91 = ...&lt;/p&gt;",
    "feedback": "&lt;p&gt;La forma de calcular esta equivalencia es:&lt;/p&gt;&lt;p style=\"text-align: center\"&gt;{{Q1}} yardas = {{Q1}} × 0.91 = {{A1}} m&lt;/p&gt;",
    "seed": {
        "parameters": [
            {
                "name": "Q1",
                "label": null,
                "min": 10,
                "max": 30,
                "step": 1
            }
        ],
        "calculated": [
            {
                "name": "A1",
                "label": "{{function}}",
                "function": "Lemonlib.round({{Q1}}*0.91, 2)"
            }
        ],
        "uniques": true
    },
    "algorithm": {
        "name": "calculateOperation",
        "params": {
            "method": "equivLiteral"
        }
    }
}</t>
  </si>
  <si>
    <t>La habitación de Estanis tiene un ancho de {{Q1}} cm. ¿A cuántos pies equivalen? Redondea el resultado a las centésimas (1 pie = 30.48 cm).</t>
  </si>
  <si>
    <t>Su ancho es de {{response}} pies.</t>
  </si>
  <si>
    <t>Q1 = Min = 250; Max = 450; Step = 10</t>
  </si>
  <si>
    <t>A1 = Lemonlib.round({{Q1}}/30.48, 2)</t>
  </si>
  <si>
    <t>&lt;p&gt;La forma de calcular esta equivalencia es:&lt;/p&gt;&lt;p style=\"text-align: center\"&gt;{{Q1}} cm = {{Q1}} : 30.48 = ...&lt;/p&gt;</t>
  </si>
  <si>
    <t>&lt;p&gt;La forma de calcular esta equivalencia es:&lt;/p&gt;&lt;p style=\"text-align: center\"&gt;{{Q1}} cm = {{Q1}} : 30.48 = {{A1}} pies&lt;/p&gt;</t>
  </si>
  <si>
    <t>{
    "id": "M6-MyM-30b-A-3",
    "stimulus": "&lt;p&gt;La habitación de Estanis tiene un ancho de {{Q1}} cm. ¿A cuántos pies equivalen? Redondea el resultado a las centésimas. (1 pie = 30.48 cm)&lt;/p&gt;",
    "template": "&lt;p&gt;Su ancho es de {{response}} pies.&lt;/p&gt;",
    "hint": "&lt;p&gt;La forma de calcular esta equivalencia es:&lt;/p&gt;&lt;p style=\"text-align: center\"&gt;{{Q1}} cm = {{Q1}} : 30.48 = ...&lt;/p&gt;",
    "feedback": "&lt;p&gt;La forma de calcular esta equivalencia es:&lt;/p&gt;&lt;p style=\"text-align: center\"&gt;{{Q1}} cm = {{Q1}} : 30.48 = {{A1}} pies&lt;/p&gt;",
    "seed": {
        "parameters": [
            {
                "name": "Q1",
                "label": null,
                "min": 250,
                "max": 450,
                "step": 10
            }
        ],
        "calculated": [
            {
                "name": "A1",
                "label": "{{function}}",
                "function": "Lemonlib.round({{Q1}}/30.48, 2)"
            }
        ],
        "uniques": true
    },
    "algorithm": {
        "name": "calculateOperation",
        "params": {
            "method": "equivLiteral"
        }
    }
}</t>
  </si>
  <si>
    <t>Una botella tiene una altura de {{Q1}} cm. ¿A cuántas pulgadas equivalen? Redondea el resultado a las centésimas (1 pulgada = 2.54 cm).</t>
  </si>
  <si>
    <t>Mide {{response}} pulgadas.</t>
  </si>
  <si>
    <t>Q1 = Min = 15; Max = 30; Step = 1</t>
  </si>
  <si>
    <t>&lt;p&gt;La forma de calcular esta equivalencia es:&lt;/p&gt;&lt;p style=\"text-align: center\"&gt;{{Q1}} cm = {{Q1}} : 2.54 = ...&lt;/p&gt;</t>
  </si>
  <si>
    <t>&lt;p&gt;La forma de calcular esta equivalencia es:&lt;/p&gt;&lt;p style=\"text-align: center\"&gt;{{Q1}} cm = {{Q1}} : 2.54 = {{A1}} pulgadas&lt;/p&gt;</t>
  </si>
  <si>
    <t>{
    "id": "M6-MyM-30b-A-4",
    "stimulus": "&lt;p&gt;Una botella tiene una altura de {{Q1}} cm. ¿A cuántas pulgadas equivalen? Redondea el resultado a las centésimas. (1 pulgada = 2.54 cm)&lt;/p&gt;",
    "template": "&lt;p&gt;Mide {{response}} pulgadas.&lt;/p&gt;",
    "hint": "&lt;p&gt;La forma de calcular esta equivalencia es:&lt;/p&gt;&lt;p style=\"text-align: center\"&gt;{{Q1}} cm = {{Q1}} : 2.54 = ...&lt;/p&gt;",
    "feedback": "&lt;p&gt;La forma de calcular esta equivalencia es:&lt;/p&gt;&lt;p style=\"text-align: center\"&gt;{{Q1}} cm = {{Q1}} : 2.54 = {{A1}} pulgadas&lt;/p&gt;",
    "seed": {
        "parameters": [
            {
                "name": "Q1",
                "label": null,
                "min": 15,
                "max": 30,
                "step": 1
            }
        ],
        "calculated": [
            {
                "name": "A1",
                "label": "{{function}}",
                "function": "Lemonlib.round({{Q1}}/2.54, 2)"
            }
        ],
        "uniques": true
    },
    "algorithm": {
        "name": "calculateOperation",
        "params": {
            "method": "equivLiteral"
        }
    }
}</t>
  </si>
  <si>
    <t>M6-MyM-31a</t>
  </si>
  <si>
    <t>Compara unidades convencionales y métricas de capacidad (l, ml, onzas, tazas, pintas, cuartos y galones)</t>
  </si>
  <si>
    <t>&lt;p&gt;Selecciona la medida de capacidad más pequeña (1 galón = 3.79 litros).&lt;/p&gt;
{{T1}}
{{T2}}
{{T3}}</t>
  </si>
  <si>
    <t>Q1 = "min": 5, "max": 20, "step": 1
Q2 = "min": 5, "max": 20, "step": 1
Q3 = "min": 5, "max": 20, "step": 1
Q4 = "list": ["*1", "*3.79", "*4"]
Q5 = "list": ["*1", "*3.79", "*4"]
Q6 = "list": ["*1", "*3.79", "*4"]</t>
  </si>
  <si>
    <t>T1 = [{{Q1}} {{Q2}} {{Q3}}].sort(function(a, b){return a - b;})[0]
T2 = [{{Q1}} {{Q2}} {{Q3}}].sort(function(a, b){return a - b;})[1]
T3 = [{{Q1}} {{Q2}} {{Q3}}].sort(function(a, b){return a - b;})[2]
T4 = Lemonlib.round({{T1}}{{Q4}} 2)
T5 = Lemonlib.round({{T2}}{{Q5}} 2)
T6 = Lemonlib.round({{T3}}{{Q6}} 2)
T7 = if ('{{Q4}}' == '*1') {''} else {if ('{{Q4}}' == '*3.79') {'&lt;p style=\"text-align: center\"&gt;{{T4}} l = {{T4}} : 3.79 = {{T1}} galones&lt;/p&gt;'} else {'&lt;p style=\"text-align: center\"&gt;{{T4}} cuartos = {{T4}} : 4 = {{T1}} galones&lt;/p&gt;'}}
T8 = if ('{{Q5}}' == '*1') {''} else {if ('{{Q5}}' == '*3.79') {'&lt;p style=\"text-align: center\"&gt;{{T5}} l = {{T5}} : 3.79 = {{T2}} galones&lt;/p&gt;'} else {'&lt;p style=\"text-align: center\"&gt;{{T5}} cuartos = {{T5}} : 4  = {{T2}} galones&lt;/p&gt;'}}
T9 = if ('{{Q6}}' == '*1') {''} else {if ('{{Q6}}' == '*3.79') {'&lt;p style=\"text-align: center\"&gt;{{T6}} l = {{T6}} : 3.79 = {{T3}} galones&lt;/p&gt;'} else {'&lt;p style=\"text-align: center\"&gt;{{T6}} cuartos = {{T6}} : 4  = {{T3}} galones&lt;/p&gt;'}}
A1 = "{{T4}} {{function}}"
function = if ('{{Q4}}' == '*1') {'galones'} else {if ('{{Q4}}' == '*3.79') {'l'} else {'cuartos'}}
A2 = "{{T5}} {{function}}"
function = if ('{{Q5}}' == '*1') {'galones'} else {if ('{{Q5}}' == '*3.79') {'l'} else {'cuartos'}}
A3 = "{{T6}} {{function}}"
function = if ('{{Q6}}' == '*1') {'galones'} else {if ('{{Q6}}' == '*3.79') {'l'} else {'cuartos'}}</t>
  </si>
  <si>
    <t>&lt;p&gt;Para poder comparar estas medidas, hay que convertirlas a la misma unidad:&lt;/p&gt;{{T7.label}}{{T8.label}}{{T9.label}}&lt;p&gt;Por eso:&lt;/p&gt;&lt;p style=\"text-align: center\"&gt;{{T1}} galones &lt; {{T2}} galones &lt; {{T3}} galones&lt;/p&gt;</t>
  </si>
  <si>
    <t>{
    "id": "M6-MyM-31a-I-1",
    "stimulus": "&lt;p&gt;Selecciona la medida de capacidad más pequeña (1 galón = 3.79 litros).&lt;/p&gt;",
    "hint": "&lt;p&gt;Convierte todas las medidas a la misma unidad.&lt;/p&gt;",
    "feedback": "&lt;p&gt;Para poder comparar estas medidas, hay que convertirlas a la misma unidad:&lt;/p&gt;{{T7.label}}{{T8.label}}{{T9.label}}&lt;p&gt;Por eso:&lt;/p&gt;&lt;p style=\"text-align: center\"&gt;{{T1}} galones &lt; {{T2}} galones &lt; {{T3}} galones&lt;/p&gt;",
    "seed": {
        "parameters": [
            {
                "name": "Q1",
                "label": "",
                "min": 5,
                "max": 20,
                "step": 1
            },
            {
                "name": "Q2",
                "label": "",
                "min": 5,
                "max": 20,
                "step": 1
            },
            {
                "name": "Q3",
                "label": "",
                "min": 5,
                "max": 20,
                "step": 1
            },
            {
                "name": "Q4",
                "label": "",
                "list": [
                    "*1",
                    "*3.79",
                    "*4"
                ]
            },
            {
                "name": "Q5",
                "label": "",
                "list": [
                    "*1",
                    "*3.79",
                    "*4"
                ]
            },
            {
                "name": "Q6",
                "label": "",
                "list": [
                    "*1",
                    "*3.79",
                    "*4"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'*3.79') {'&lt;p style=\"text-align: center\"&gt;{{T4}} l = {{T4}} : 3.79 = {{T1}} galones&lt;/p&gt;'} else {'&lt;p style=\"text-align: center\"&gt;{{T4}} cuartos = {{T4}} : 4 = {{T1}} galones&lt;/p&gt;'}}",
                "temp": true
            },
            {
                "name": "T8",
                "label": "{{function}}",
                "function": "if ('{{Q5}}' == '*1') {''} else {if ('{{Q5}}' == '*3.79') {'&lt;p style=\"text-align: center\"&gt;{{T5}} l = {{T5}} : 3.79 = {{T2}} galones&lt;/p&gt;'} else {'&lt;p style=\"text-align: center\"&gt;{{T5}} cuartos = {{T5}} : 4  = {{T2}} galones&lt;/p&gt;'}}",
                "temp": true
            },
            {
                "name": "T9",
                "label": "{{function}}",
                "function": "if ('{{Q6}}' == '*1') {''} else {if ('{{Q6}}' == '*3.79') {'&lt;p style=\"text-align: center\"&gt;{{T6}} l = {{T6}} : 3.79 = {{T3}} galones&lt;/p&gt;'} else {'&lt;p style=\"text-align: center\"&gt;{{T6}} cuartos = {{T6}} : 4  = {{T3}} galones&lt;/p&gt;'}}",
                "temp": true
            },
            {
                "name": "A1",
                "label": "{{T4}} {{function}}",
                "function": "if ('{{Q4}}' == '*1') {'galones'} else {if ('{{Q4}}' == '*3.79') {'l'} else {'cuartos'}}"
            },
            {
                "name": "A2",
                "label": "{{T5}} {{function}}",
                "function": "if ('{{Q5}}' == '*1') {'galones'} else {if ('{{Q5}}' == '*3.79') {'l'} else {'cuartos'}}",
                "incorrect": true
            },
            {
                "name": "A3",
                "label": "{{T6}} {{function}}",
                "function": "if ('{{Q6}}' == '*1') {'galones'} else {if ('{{Q6}}' == '*3.79') {'l'} else {'cuartos'}}",
                "incorrect": true
            }
        ],
        "uniques": true
    },
    "algorithm": {
        "name": "trueFalse",
        "template": "Multiple choice – standard",
        "params": {
            "countCorrect": 1,
            "countIncorrect": 2,
            "showCheckIcon": false,
            "columns": 3
        }
    }
}</t>
  </si>
  <si>
    <t>&lt;p&gt;Selecciona la medida de capacidad más pequeña (1 pinta = 2.11 l).&lt;/p&gt;
{{T1}}
{{T2}}
{{T3}}</t>
  </si>
  <si>
    <t>Q1 = "min": 5, "max": 20, "step": 1
Q2 = "min": 5, "max": 20, "step": 1
Q3 = "min": 5, "max": 20, "step": 1
Q4 = "list": ["*1", "*2.11", "/2"]
Q5 = "list": ["*1", "*2.11", "/2"]
Q6 = "list": ["*1", "*2.11", "/2"]</t>
  </si>
  <si>
    <t>T1 = [{{Q1}} {{Q2}} {{Q3}}].sort(function(a, b){return a - b;})[0]
T2 = [{{Q1}} {{Q2}} {{Q3}}].sort(function(a, b){return a - b;})[1]
T3 = [{{Q1}} {{Q2}} {{Q3}}].sort(function(a, b){return a - b;})[2]
T4 = Lemonlib.round({{T1}}{{Q4}} 2)
T5 = Lemonlib.round({{T2}}{{Q5}} 2)
T6 = Lemonlib.round({{T3}}{{Q6}} 2)
T7 = if ('{{Q4}}' == '*1') {''} else {if ('{{Q4}}' == '*2.11') {'&lt;p style=\"text-align: center\"&gt;{{T4}} l = {{T4}} : 2.11 = {{T1}} pintas&lt;/p&gt;'} else {'&lt;p style=\"text-align: center\"&gt;{{T4}} cuartos = {{T4}} × 2 = {{T1}} pintas&lt;/p&gt;'}}
T8 = if ('{{Q5}}' == '*1') {''} else {if ('{{Q5}}' == '*2.11') {'&lt;p style=\"text-align: center\"&gt;{{T5}} l = {{T5}} : 2.11 = {{T2}} pintas&lt;/p&gt;'} else {'&lt;p style=\"text-align: center\"&gt;{{T5}} cuartos = {{T5}} × 2  = {{T2}} pintas&lt;/p&gt;'}}
T9 = if ('{{Q6}}' == '*1') {''} else {if ('{{Q6}}' == '*2.11') {'&lt;p style=\"text-align: center\"&gt;{{T6}} l = {{T6}} : 2.11 = {{T3}} pintas&lt;/p&gt;'} else {'&lt;p style=\"text-align: center\"&gt;{{T6}} cuartos = {{T6}} × 2  = {{T3}} pintas&lt;/p&gt;'}}
A1 = "{{T4}} {{function}}"
function = if ('{{Q4}}' == '*1') {'pintas'} else {if ('{{Q4}}' == '*2.11') {'l'} else {'cuartos'}}
A2 = "{{T5}} {{function}}"
function = if ('{{Q5}}' == '*1') {'pintas'} else {if ('{{Q5}}' == '*2.11') {'l'} else {'cuartos'}}
A3 = "{{T6}} {{function}}"
function = if ('{{Q6}}' == '*1') {'pintas'} else {if ('{{Q6}}' == '*2.11') {'l'} else {'cuartos'}}</t>
  </si>
  <si>
    <t>&lt;p&gt;Para poder comparar estas medidas, hay que convertirlas a la misma unidad:&lt;/p&gt;{{T7.label}}{{T8.label}}{{T9.label}}&lt;p&gt;Por eso:&lt;/p&gt;&lt;p style=\"text-align: center\"&gt;{{T1}} pintas &lt; {{T2}} pintas &lt; {{T3}} pintas&lt;/p&gt;</t>
  </si>
  <si>
    <t>{
    "id": "M6-MyM-31a-I-2",
    "stimulus": "&lt;p&gt;Selecciona la medida de capacidad más pequeña (1 pinta = 2.11 l).&lt;/p&gt;",
    "hint": "&lt;p&gt;Convierte todas las medidas a la misma unidad.&lt;/p&gt;",
    "feedback": "&lt;p&gt;Para poder comparar estas medidas, hay que convertirlas a la misma unidad:&lt;/p&gt;{{T7.label}}{{T8.label}}{{T9.label}}&lt;p&gt;Por eso:&lt;/p&gt;&lt;p style=\"text-align: center\"&gt;{{T1}} pintas &lt; {{T2}} pintas &lt; {{T3}} pintas&lt;/p&gt;",
    "seed": {
        "parameters": [
            {
                "name": "Q1",
                "label": "",
                "min": 5,
                "max": 20,
                "step": 1
            },
            {
                "name": "Q2",
                "label": "",
                "min": 5,
                "max": 20,
                "step": 1
            },
            {
                "name": "Q3",
                "label": "",
                "min": 5,
                "max": 20,
                "step": 1
            },
            {
                "name": "Q4",
                "label": "",
                "list": [
                    "*1",
                    "*2.11",
                    "/2"
                ]
            },
            {
                "name": "Q5",
                "label": "",
                "list": [
                    "*1",
                    "*2.11",
                    "/2"
                ]
            },
            {
                "name": "Q6",
                "label": "",
                "list": [
                    "*1",
                    "*2.11",
                    "/2"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'*2.11') {'&lt;p style=\"text-align: center\"&gt;{{T4}} l = {{T4}} : 2.11 = {{T1}} pintas&lt;/p&gt;'} else {'&lt;p style=\"text-align: center\"&gt;{{T4}} cuartos = {{T4}} × 2 = {{T1}} pintas&lt;/p&gt;'}}",
                "temp": true
            },
            {
                "name": "T8",
                "label": "{{function}}",
                "function": "if ('{{Q5}}' == '*1') {''} else {if ('{{Q5}}' == '*2.11') {'&lt;p style=\"text-align: center\"&gt;{{T5}} l = {{T5}} : 2.11 = {{T2}} pintas&lt;/p&gt;'} else {'&lt;p style=\"text-align: center\"&gt;{{T5}} cuartos = {{T5}} × 2  = {{T2}} pintas&lt;/p&gt;'}}",
                "temp": true
            },
            {
                "name": "T9",
                "label": "{{function}}",
                "function": "if ('{{Q6}}' == '*1') {''} else {if ('{{Q6}}' == '*2.11') {'&lt;p style=\"text-align: center\"&gt;{{T6}} l = {{T6}} : 2.11 = {{T3}} pintas&lt;/p&gt;'} else {'&lt;p style=\"text-align: center\"&gt;{{T6}} cuartos = {{T6}} × 2  = {{T3}} pintas&lt;/p&gt;'}}",
                "temp": true
            },
            {
                "name": "A1",
                "label": "{{T4}} {{function}}",
                "function": "if ('{{Q4}}' == '*1') {'pintas'} else {if ('{{Q4}}' == '*2.11') {'l'} else {'cuartos'}}"
            },
            {
                "name": "A2",
                "label": "{{T5}} {{function}}",
                "function": "if ('{{Q5}}' == '*1') {'pintas'} else {if ('{{Q5}}' == '*2.11') {'l'} else {'cuartos'}}",
                "incorrect": true
            },
            {
                "name": "A3",
                "label": "{{T6}} {{function}}",
                "function": "if ('{{Q6}}' == '*1') {'pintas'} else {if ('{{Q6}}' == '*2.11') {'l'} else {'cuartos'}}",
                "incorrect": true
            }
        ],
        "uniques": true
    },
    "algorithm": {
        "name": "trueFalse",
        "template": "Multiple choice – standard",
        "params": {
            "countCorrect": 1,
            "countIncorrect": 2,
            "showCheckIcon": false,
            "columns": 3
        }
    }
}</t>
  </si>
  <si>
    <t>&lt;p&gt;Selecciona la medida de capacidad más pequeña (1 onza líquida = 29.6 ml).&lt;/p&gt;
{{T1}}
{{T2}}
{{T3}}</t>
  </si>
  <si>
    <t>Q1 = "min": 5, "max": 20, "step": 1
Q2 = "min": 5, "max": 20, "step": 1
Q3 = "min": 5, "max": 20, "step": 1
Q4 = "list": ["*1", "*29.6", "*8"]
Q5 = "list": ["*1", "*29.6", "*8"]
Q6 = "list": ["*1", "*29.6", "*8"]</t>
  </si>
  <si>
    <t>T1 = [{{Q1}} {{Q2}} {{Q3}}].sort(function(a, b){return a - b;})[0]
T2 = [{{Q1}} {{Q2}} {{Q3}}].sort(function(a, b){return a - b;})[1]
T3 = [{{Q1}} {{Q2}} {{Q3}}].sort(function(a, b){return a - b;})[2]
T4 = Lemonlib.round({{T1}}{{Q4}} 2)
T5 = Lemonlib.round({{T2}}{{Q5}} 2)
T6 = Lemonlib.round({{T3}}{{Q6}} 2)
T7 = if ('{{Q4}}' == '*1') {''} else {if ('{{Q4}}' == '*29.6') {'&lt;p style=\"text-align: center\"&gt;{{T4}} ml = {{T4}} : 29.6 = {{T1}} tazas&lt;/p&gt;'} else {'&lt;p style=\"text-align: center\"&gt;{{T4}} onzas líquidas = {{T4}} : 8 = {{T1}} tazas&lt;/p&gt;'}}
T8 = if ('{{Q5}}' == '*1') {''} else {if ('{{Q5}}' == '*29.6') {'&lt;p style=\"text-align: center\"&gt;{{T5}} ml = {{T5}} : 29.6 = {{T2}} tazas&lt;/p&gt;'} else {'&lt;p style=\"text-align: center\"&gt;{{T5}} onzas líquidas = {{T5}} : 8  = {{T2}} tazas&lt;/p&gt;'}}
T9 = if ('{{Q6}}' == '*1') {''} else {if ('{{Q6}}' == '*29.6') {'&lt;p style=\"text-align: center\"&gt;{{T6}} ml = {{T6}} : 29.6 = {{T3}} tazas&lt;/p&gt;'} else {'&lt;p style=\"text-align: center\"&gt;{{T6}} onzas líquidas = {{T6}} : 8  = {{T3}} tazas&lt;/p&gt;'}}
A1 = "{{T4}} {{function}}"
function = if ('{{Q4}}' == '*1') {'tazas'} else {if ('{{Q4}}' == '*29.6') {'ml'} else {'onzas líquidas'}}
A2 = "{{T5}} {{function}}"
function = if ('{{Q5}}' == '*1') {'tazas'} else {if ('{{Q5}}' == '*29.6') {'ml'} else {'onzas líquidas'}}
A3 = "{{T6}} {{function}}"
function = if ('{{Q6}}' == '*1') {'tazas'} else {if ('{{Q6}}' == '*29.6') {'ml'} else {'onzas líquidas'}}</t>
  </si>
  <si>
    <t>&lt;p&gt;Para poder comparar estas medidas, hay que convertirlas a la misma unidad:&lt;/p&gt;{{T7.label}}{{T8.label}}{{T9.label}}&lt;p&gt;Por eso:&lt;/p&gt;&lt;p style=\"text-align: center\"&gt;{{T1}} tazas &lt; {{T2}} tazas &lt; {{T3}} tazas&lt;/p&gt;</t>
  </si>
  <si>
    <t>{
    "id": "M6-MyM-31a-I-3",
    "stimulus": "&lt;p&gt;Selecciona la medida de capacidad más pequeña (1 onza líquida = 29.6 ml).&lt;/p&gt;",
    "hint": "&lt;p&gt;Convierte todas las medidas a la misma unidad.&lt;/p&gt;",
    "feedback": "&lt;p&gt;Para poder comparar estas medidas, hay que convertirlas a la misma unidad:&lt;/p&gt;{{T7.label}}{{T8.label}}{{T9.label}}&lt;p&gt;Por eso:&lt;/p&gt;&lt;p style=\"text-align: center\"&gt;{{T1}} tazas &lt; {{T2}} tazas &lt; {{T3}} tazas&lt;/p&gt;",
    "seed": {
        "parameters": [
            {
                "name": "Q1",
                "label": "",
                "min": 5,
                "max": 20,
                "step": 1
            },
            {
                "name": "Q2",
                "label": "",
                "min": 5,
                "max": 20,
                "step": 1
            },
            {
                "name": "Q3",
                "label": "",
                "min": 5,
                "max": 20,
                "step": 1
            },
            {
                "name": "Q4",
                "label": "",
                "list": [
                    "*1",
                    "*29.6",
                    "*8"
                ]
            },
            {
                "name": "Q5",
                "label": "",
                "list": [
                    "*1",
                    "*29.6",
                    "*8"
                ]
            },
            {
                "name": "Q6",
                "label": "",
                "list": [
                    "*1",
                    "*29.6",
                    "*8"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'*29.6') {'&lt;p style=\"text-align: center\"&gt;{{T4}} ml = {{T4}} : 29.6 = {{T1}} tazas&lt;/p&gt;'} else {'&lt;p style=\"text-align: center\"&gt;{{T4}} onzas líquidas = {{T4}} : 8 = {{T1}} tazas&lt;/p&gt;'}}",
                "temp": true
            },
            {
                "name": "T8",
                "label": "{{function}}",
                "function": "if ('{{Q5}}' == '*1') {''} else {if ('{{Q5}}' == '*29.6') {'&lt;p style=\"text-align: center\"&gt;{{T5}} ml = {{T5}} : 29.6 = {{T2}} tazas&lt;/p&gt;'} else {'&lt;p style=\"text-align: center\"&gt;{{T5}} onzas líquidas = {{T5}} : 8  = {{T2}} tazas&lt;/p&gt;'}}",
                "temp": true
            },
            {
                "name": "T9",
                "label": "{{function}}",
                "function": "if ('{{Q6}}' == '*1') {''} else {if ('{{Q6}}' == '*29.6') {'&lt;p style=\"text-align: center\"&gt;{{T6}} ml = {{T6}} : 29.6 = {{T3}} tazas&lt;/p&gt;'} else {'&lt;p style=\"text-align: center\"&gt;{{T6}} onzas líquidas = {{T6}} : 8  = {{T3}} tazas&lt;/p&gt;'}}",
                "temp": true
            },
            {
                "name": "A1",
                "label": "{{T4}} {{function}}",
                "function": "if ('{{Q4}}' == '*1') {'tazas'} else {if ('{{Q4}}' == '*29.6') {'ml'} else {'onzas líquidas'}}"
            },
            {
                "name": "A2",
                "label": "{{T5}} {{function}}",
                "function": "if ('{{Q5}}' == '*1') {'tazas'} else {if ('{{Q5}}' == '*29.6') {'ml'} else {'onzas líquidas'}}",
                "incorrect": true
            },
            {
                "name": "A3",
                "label": "{{T6}} {{function}}",
                "function": "if ('{{Q6}}' == '*1') {'tazas'} else {if ('{{Q6}}' == '*29.6') {'ml'} else {'onzas líquidas'}}",
                "incorrect": true
            }
        ],
        "uniques": true
    },
    "algorithm": {
        "name": "trueFalse",
        "template": "Multiple choice – standard",
        "params": {
            "countCorrect": 1,
            "countIncorrect": 2,
            "showCheckIcon": false,
            "columns": 3
        }
    }
}</t>
  </si>
  <si>
    <t>&lt;p&gt;Ordena estas medidas de capacidad (1 galón = 3.79 litros).&lt;/p&gt;</t>
  </si>
  <si>
    <t>T1 = {{Q2}}*3.79
T2 = if ('{{Q1}}' &lt; '{{Q2}}') {'{{Q1}} galones'} else {'{{Q2}} galones'}
T3 = if ('{{Q2}}' &lt; '{{Q1}}') {'{{Q1}} galones'} else {'{{Q2}} galones'}
A1 = if ('{{Q1}}' &lt; '{{Q2}}') {'{{Q1}} galones'} else {'{{T1}} l'}
A2 = if ('{{Q2}}' &lt; '{{Q1}}') {'{{Q1}} galones'} else {'{{T1}} l'}</t>
  </si>
  <si>
    <t>&lt;p&gt;Para comparar medidas en unidades diferentes, hay que convertirlas a la misma unidad:&lt;/p&gt;&lt;p style=\"text-align: center\"&gt;{{T1}} l = {{T1}} : 3.79 = {{Q2}} galones&lt;/p&gt;&lt;p&gt;Por tanto:&lt;/p&gt;&lt;p style=\"text-align: center\"&gt;{{T2}} &lt; {{T3}}&lt;/p&gt;</t>
  </si>
  <si>
    <t>{
    "id": "M6-MyM-31a-E-1",
    "stimulus": "&lt;p&gt;Ordena estas medidas de capacidad (1 galón = 3.79 litros).&lt;/p&gt;",
    "template": "&lt;p style=\"text-align: center\"&gt;{{response}} &lt; {{response}}&lt;/p&gt;",
    "hint": "&lt;p&gt;Convierte las dos medidas a la misma unidad.&lt;/p&gt;",
    "feedback": "&lt;p&gt;Para comparar medidas en unidades diferentes, hay que convertirlas a la misma unidad:&lt;/p&gt;&lt;p style=\"text-align: center\"&gt;{{T1}} l = {{T1}} : 3.79 = {{Q2}} galones&lt;/p&gt;&lt;p&gt;Por tanto:&lt;/p&gt;&lt;p style=\"text-align: center\"&gt;{{T2}} &lt; {{T3}}&lt;/p&gt;",
    "seed": {
        "parameters": [
            {
                "name": "Q1",
                "label": null,
                "min": 2,
                "max": 9.9,
                "step": 0.1
            },
            {
                "name": "Q2",
                "label": null,
                "min": 2,
                "max": 9.9,
                "step": 0.1
            }
        ],
        "calculated": [
            {
                "name": "T1",
                "label": "{{function}}",
                "function": "Lemonlib.round({{Q2}}*3.79, 2)",
                "temp": true
            },
            {
                "name": "T2",
                "label": "{{function}}",
                "function": "if ('{{Q1}}' &lt; '{{Q2}}') {'{{Q1}} galones'} else {'{{Q2}} galones'}",
                "temp": true
            },
            {
                "name": "T3",
                "label": "{{function}}",
                "function": "if ('{{Q2}}' &lt; '{{Q1}}') {'{{Q1}} galones'} else {'{{Q2}} galones'}",
                "temp": true
            },
            {
                "name": "A1",
                "label": "{{function}}",
                "function": "if ('{{Q1}}' &lt; '{{Q2}}') {'{{Q1}} galones'} else {'{{T1}} l'}"
            },
            {
                "name": "A2",
                "label": "{{function}}",
                "function": "if ('{{Q2}}' &lt; '{{Q1}}') {'{{Q1}} galones'} else {'{{T1}} l'}"
            }
        ],
        "uniques": true
    },
    "algorithm": {
        "name": "calculateOperation",
        "template": "Cloze with drag &amp; drop"
    }
}</t>
  </si>
  <si>
    <t>&lt;p&gt;Ordena estas medidas de capacidad (1 onza líquida = 29.6 ml).&lt;/p&gt;</t>
  </si>
  <si>
    <t>T1 = {{Q2}}*29.6
T2 = if ('{{Q1}}' &lt; '{{Q2}}') {'{{Q1}} onzas líquidas'} else {'{{Q2}} onzas líquidas'}
T3 = if ('{{Q2}}' &lt; '{{Q1}}') {'{{Q1}} onzas líquidas'} else {'{{Q2}} onzas líquidas'}
A1 = if ('{{Q1}}' &lt; '{{Q2}}') {'{{Q1}} onzas líquidas'} else {'{{T1}} ml'}
A2 = if ('{{Q2}}' &lt; '{{Q1}}') {'{{Q1}} onzas líquidas'} else {'{{T1}} ml'}</t>
  </si>
  <si>
    <t>&lt;p&gt;Para comparar medidas en unidades diferentes, hay que convertirlas a la misma unidad:&lt;/p&gt;&lt;p style=\"text-align: center\"&gt;{{T1}} ml = {{T1}} : 29.6 = {{Q2}} onzas líquidas&lt;/p&gt;&lt;p&gt;Por tanto:&lt;/p&gt;&lt;p style=\"text-align: center\"&gt;{{T2}} &lt; {{T3}}&lt;/p&gt;</t>
  </si>
  <si>
    <t>{
    "id": "M6-MyM-31a-E-2",
    "stimulus": "&lt;p&gt;Ordena estas medidas de capacidad (1 onza líquida = 29.6 ml).&lt;/p&gt;",
    "template": "&lt;p style=\"text-align: center\"&gt;{{response}} &lt; {{response}}&lt;/p&gt;",
    "hint": "&lt;p&gt;Convierte las dos medidas a la misma unidad.&lt;/p&gt;",
    "feedback": "&lt;p&gt;Para comparar medidas en unidades diferentes, hay que convertirlas a la misma unidad:&lt;/p&gt;&lt;p style=\"text-align: center\"&gt;{{T1}} ml = {{T1}} : 29.6 = {{Q2}} onzas líquidas&lt;/p&gt;&lt;p&gt;Por tanto:&lt;/p&gt;&lt;p style=\"text-align: center\"&gt;{{T2}} &lt; {{T3}}&lt;/p&gt;",
    "seed": {
        "parameters": [
            {
                "name": "Q1",
                "label": null,
                "min": 2,
                "max": 9.9,
                "step": 0.1
            },
            {
                "name": "Q2",
                "label": null,
                "min": 2,
                "max": 9.9,
                "step": 0.1
            }
        ],
        "calculated": [
            {
                "name": "T1",
                "label": "{{function}}",
                "function": "Lemonlib.round({{Q2}}*29.6, 2)",
                "temp": true
            },
            {
                "name": "T2",
                "label": "{{function}}",
                "function": "if ('{{Q1}}' &lt; '{{Q2}}') {'{{Q1}} onzas líquidas'} else {'{{Q2}} onzas líquidas'}",
                "temp": true
            },
            {
                "name": "T3",
                "label": "{{function}}",
                "function": "if ('{{Q2}}' &lt; '{{Q1}}') {'{{Q1}} onzas líquidas'} else {'{{Q2}} onzas líquidas'}",
                "temp": true
            },
            {
                "name": "A1",
                "label": "{{function}}",
                "function": "if ('{{Q1}}' &lt; '{{Q2}}') {'{{Q1}} onzas líquidas'} else {'{{T1}} ml'}"
            },
            {
                "name": "A2",
                "label": "{{function}}",
                "function": "if ('{{Q2}}' &lt; '{{Q1}}') {'{{Q1}} onzas líquidas'} else {'{{T1}} ml'}"
            }
        ],
        "uniques": true
    },
    "algorithm": {
        "name": "calculateOperation",
        "template": "Cloze with drag &amp; drop"
    }
}</t>
  </si>
  <si>
    <t>&lt;p&gt;Ordena estas medidas de capacidad (1 pinta = 2.11 l).&lt;/p&gt;</t>
  </si>
  <si>
    <t>T1 = {{Q2}}*2.11
T2 = if ('{{Q1}}' &lt; '{{Q2}}') {'{{Q1}} pintas'} else {'{{Q2}} pintas'}
T3 = if ('{{Q2}}' &lt; '{{Q1}}') {'{{Q1}} pintas'} else {'{{Q2}} pintas'}
A1 = if ('{{Q1}}' &lt; '{{Q2}}') {'{{Q1}} pintas'} else {'{{T1}} l'}
A2 = if ('{{Q2}}' &lt; '{{Q1}}') {'{{Q1}} pintas'} else {'{{T1}} l'}</t>
  </si>
  <si>
    <t>&lt;p&gt;Para comparar medidas en unidades diferentes, hay que convertirlas a la misma unidad:&lt;/p&gt;&lt;p style=\"text-align: center\"&gt;{{T1}} l = {{T1}} : 2.11 = {{Q2}} pintas&lt;/p&gt;&lt;p&gt;Por tanto:&lt;/p&gt;&lt;p style=\"text-align: center\"&gt;{{T2}} &lt; {{T3}}&lt;/p&gt;</t>
  </si>
  <si>
    <t>{
    "id": "M6-MyM-31a-E-3",
    "stimulus": "&lt;p&gt;Ordena estas medidas de capacidad (1 pinta = 2.11 l).&lt;/p&gt;",
    "template": "&lt;p style=\"text-align: center\"&gt;{{response}} &lt; {{response}}&lt;/p&gt;",
    "hint": "&lt;p&gt;Convierte las dos medidas a la misma unidad.&lt;/p&gt;",
    "feedback": "&lt;p&gt;Para comparar medidas en unidades diferentes, hay que convertirlas a la misma unidad:&lt;/p&gt;&lt;p style=\"text-align: center\"&gt;{{T1}} l = {{T1}} : 2.11 = {{Q2}} pintas&lt;/p&gt;&lt;p&gt;Por tanto:&lt;/p&gt;&lt;p style=\"text-align: center\"&gt;{{T2}} &lt; {{T3}}&lt;/p&gt;",
    "seed": {
        "parameters": [
            {
                "name": "Q1",
                "label": null,
                "min": 2,
                "max": 9.9,
                "step": 0.1
            },
            {
                "name": "Q2",
                "label": null,
                "min": 2,
                "max": 9.9,
                "step": 0.1
            }
        ],
        "calculated": [
            {
                "name": "T1",
                "label": "{{function}}",
                "function": "Lemonlib.round({{Q2}}*2.11, 2)",
                "temp": true
            },
            {
                "name": "T2",
                "label": "{{function}}",
                "function": "if ('{{Q1}}' &lt; '{{Q2}}') {'{{Q1}} pintas'} else {'{{Q2}} pintas'}",
                "temp": true
            },
            {
                "name": "T3",
                "label": "{{function}}",
                "function": "if ('{{Q2}}' &lt; '{{Q1}}') {'{{Q1}} pintas'} else {'{{Q2}} pintas'}",
                "temp": true
            },
            {
                "name": "A1",
                "label": "{{function}}",
                "function": "if ('{{Q1}}' &lt; '{{Q2}}') {'{{Q1}} pintas'} else {'{{T1}} l'}"
            },
            {
                "name": "A2",
                "label": "{{function}}",
                "function": "if ('{{Q2}}' &lt; '{{Q1}}') {'{{Q1}} pintas'} else {'{{T1}} l'}"
            }
        ],
        "uniques": true
    },
    "algorithm": {
        "name": "calculateOperation",
        "template": "Cloze with drag &amp; drop"
    }
}</t>
  </si>
  <si>
    <t>&lt;p&gt;Los depósitos de dos coches tienen las siguientes cantidades de combustible. ¿Cuál de los dos contiene más y cuál menos? Arrastra para completar los huecos (1 galón = 3.79 litros).&lt;/p&gt;</t>
  </si>
  <si>
    <t>{
    "id": "M6-MyM-31a-A-1",
    "stimulus": "&lt;p&gt;Los depósitos de dos coches tienen las siguientes cantidades de combustible. ¿Cuál de los dos contiene más y cuál menos? Arrastra para completar los huecos. (1 galón = 3.79 litros)&lt;/p&gt;",
    "template": "&lt;p style=\"text-align: center\"&gt;{{response}} &lt; {{response}}&lt;/p&gt;",
    "hint": "&lt;p&gt;Convierte las dos medidas a la misma unidad.&lt;/p&gt;",
    "feedback": "&lt;p&gt;Para comparar medidas en unidades diferentes, hay que convertirlas a la misma unidad:&lt;/p&gt;&lt;p style=\"text-align: center\"&gt;{{T1}} l = {{T1}} : 3.79 = {{Q2}} galones&lt;/p&gt;&lt;p&gt;Por tanto:&lt;/p&gt;&lt;p style=\"text-align: center\"&gt;{{T2}} &lt; {{T3}}&lt;/p&gt;",
    "seed": {
        "parameters": [
            {
                "name": "Q1",
                "label": null,
                "min": 2,
                "max": 9.9,
                "step": 0.1
            },
            {
                "name": "Q2",
                "label": null,
                "min": 2,
                "max": 9.9,
                "step": 0.1
            }
        ],
        "calculated": [
            {
                "name": "T1",
                "label": "{{function}}",
                "function": "Lemonlib.round({{Q2}}*3.79, 2)",
                "temp": true
            },
            {
                "name": "T2",
                "label": "{{function}}",
                "function": "if ('{{Q1}}' &lt; '{{Q2}}') {'{{Q1}} galones'} else {'{{Q2}} galones'}",
                "temp": true
            },
            {
                "name": "T3",
                "label": "{{function}}",
                "function": "if ('{{Q2}}' &lt; '{{Q1}}') {'{{Q1}} galones'} else {'{{Q2}} galones'}",
                "temp": true
            },
            {
                "name": "A1",
                "label": "{{function}}",
                "function": "if ('{{Q1}}' &lt; '{{Q2}}') {'{{Q1}} galones'} else {'{{T1}} l'}"
            },
            {
                "name": "A2",
                "label": "{{function}}",
                "function": "if ('{{Q2}}' &lt; '{{Q1}}') {'{{Q1}} galones'} else {'{{T1}} l'}"
            }
        ],
        "uniques": true
    },
    "algorithm": {
        "name": "calculateOperation",
        "template": "Cloze with drag &amp; drop"
    }
}</t>
  </si>
  <si>
    <t>&lt;p&gt;Un químico está fabricando un disolvente mezclando dos sustancias que tienen los siguientes volúmenes. ¿Cuál de las dos cantidades es mayor? Arrastra para completar los huecos  (1 onza líquida = 29.6 ml).&lt;/p&gt;</t>
  </si>
  <si>
    <t>{
    "id": "M6-MyM-31a-A-2",
    "stimulus": "&lt;p&gt;Un químico está fabricando un disolvente mezclando dos sustancias que tienen los siguientes volúmenes. ¿Cuál de las dos cantidades es mayor? Arrastra para completar los huecos. (1 onza líquida = 29.6 ml)&lt;/p&gt;",
    "template": "&lt;p style=\"text-align: center\"&gt;{{response}} &lt; {{response}}&lt;/p&gt;",
    "hint": "&lt;p&gt;Convierte las dos medidas a la misma unidad.&lt;/p&gt;",
    "feedback": "&lt;p&gt;Para comparar medidas en unidades diferentes, hay que convertirlas a la misma unidad:&lt;/p&gt;&lt;p style=\"text-align: center\"&gt;{{T1}} ml = {{T1}} : 29.6 = {{Q2}} onzas líquidas&lt;/p&gt;&lt;p&gt;Por tanto:&lt;/p&gt;&lt;p style=\"text-align: center\"&gt;{{T2}} &lt; {{T3}}&lt;/p&gt;",
    "seed": {
        "parameters": [
            {
                "name": "Q1",
                "label": null,
                "min": 2,
                "max": 9.9,
                "step": 0.1
            },
            {
                "name": "Q2",
                "label": null,
                "min": 2,
                "max": 9.9,
                "step": 0.1
            }
        ],
        "calculated": [
            {
                "name": "T1",
                "label": "{{function}}",
                "function": "Lemonlib.round({{Q2}}*29.6, 2)",
                "temp": true
            },
            {
                "name": "T2",
                "label": "{{function}}",
                "function": "if ('{{Q1}}' &lt; '{{Q2}}') {'{{Q1}} onzas líquidas'} else {'{{Q2}} onzas líquidas'}",
                "temp": true
            },
            {
                "name": "T3",
                "label": "{{function}}",
                "function": "if ('{{Q2}}' &lt; '{{Q1}}') {'{{Q1}} onzas líquidas'} else {'{{Q2}} onzas líquidas'}",
                "temp": true
            },
            {
                "name": "A1",
                "label": "{{function}}",
                "function": "if ('{{Q1}}' &lt; '{{Q2}}') {'{{Q1}} onzas líquidas'} else {'{{T1}} ml'}"
            },
            {
                "name": "A2",
                "label": "{{function}}",
                "function": "if ('{{Q2}}' &lt; '{{Q1}}') {'{{Q1}} onzas líquidas'} else {'{{T1}} ml'}"
            }
        ],
        "uniques": true
    },
    "algorithm": {
        "name": "calculateOperation",
        "template": "Cloze with drag &amp; drop"
    }
}</t>
  </si>
  <si>
    <t>&lt;p&gt;Durante la boda de Alberto y Maite se han bebido las siguientes cantidades de refresco de limón y naranja respectivamente. ¿Cuál ha sido el más y el menos bebido? Arrastra para completar los huecos (1 pinta = 2.11 l).&lt;/p&gt;</t>
  </si>
  <si>
    <t>{
    "id": "M6-MyM-31a-A-3",
    "stimulus": "&lt;p&gt;Durante la boda de Alberto y Maite se han bebido las siguientes cantidades de refresco de limón y naranja respectivamente. ¿Cuál ha sido el más y el menos bebido? Arrastra para completar los huecos. (1 pinta = 2.11 l)&lt;/p&gt;",
    "template": "&lt;p style=\"text-align: center\"&gt;{{response}} &lt; {{response}}&lt;/p&gt;",
    "hint": "&lt;p&gt;Convierte las dos medidas a la misma unidad.&lt;/p&gt;",
    "feedback": "&lt;p&gt;Para comparar medidas en unidades diferentes, hay que convertirlas a la misma unidad:&lt;/p&gt;&lt;p style=\"text-align: center\"&gt;{{T1}} l = {{T1}} : 2.11 = {{Q2}} pintas&lt;/p&gt;&lt;p&gt;Por tanto:&lt;/p&gt;&lt;p style=\"text-align: center\"&gt;{{T2}} &lt; {{T3}}&lt;/p&gt;",
    "seed": {
        "parameters": [
            {
                "name": "Q1",
                "label": null,
                "min": 2,
                "max": 9.9,
                "step": 0.1
            },
            {
                "name": "Q2",
                "label": null,
                "min": 2,
                "max": 9.9,
                "step": 0.1
            }
        ],
        "calculated": [
            {
                "name": "T1",
                "label": "{{function}}",
                "function": "Lemonlib.round({{Q2}}*2.11, 2)",
                "temp": true
            },
            {
                "name": "T2",
                "label": "{{function}}",
                "function": "if ('{{Q1}}' &lt; '{{Q2}}') {'{{Q1}} pintas'} else {'{{Q2}} pintas'}",
                "temp": true
            },
            {
                "name": "T3",
                "label": "{{function}}",
                "function": "if ('{{Q2}}' &lt; '{{Q1}}') {'{{Q1}} pintas'} else {'{{Q2}} pintas'}",
                "temp": true
            },
            {
                "name": "A1",
                "label": "{{function}}",
                "function": "if ('{{Q1}}' &lt; '{{Q2}}') {'{{Q1}} pintas'} else {'{{T1}} l'}"
            },
            {
                "name": "A2",
                "label": "{{function}}",
                "function": "if ('{{Q2}}' &lt; '{{Q1}}') {'{{Q1}} pintas'} else {'{{T1}} l'}"
            }
        ],
        "uniques": true
    },
    "algorithm": {
        "name": "calculateOperation",
        "template": "Cloze with drag &amp; drop"
    }
}</t>
  </si>
  <si>
    <t>M6-MyM-31b</t>
  </si>
  <si>
    <t>Establece equivalencias entre las unidades convencionales y métricas de capacidad (l, ml, onzas, tazas, pintas, cuartos y galones)</t>
  </si>
  <si>
    <t>¿Cuánto son {{Q1}} galones? (1 galón = 3.79 litros).</t>
  </si>
  <si>
    <t>Q1 = Min = 5; Max = 20; Step = 1
Q2 = Min = 5; Max = 20; Step = 1
Q3 = Min = 5; Max = 20; Step = 1</t>
  </si>
  <si>
    <t>T1 = Lemonlib.round({{Q1}}*3.79, 2
T2 = Lemonlib.round({{Q2}}*3.79, 2
T3 = Lemonlib.round({{Q3}}*3.79, 2
A1={{T1}} l#*
A2={{T2}} l#
A3={{T3}} l#</t>
  </si>
  <si>
    <t>&lt;p&gt;La forma de calcular esta equivalencia es:&lt;/p&gt;&lt;p style="text-align: center"&gt;{{Q1}} galones = {{Q1}} × 3.79 = ...&lt;/p&gt;</t>
  </si>
  <si>
    <t>&lt;p&gt;La forma de calcular esta equivalencia es:&lt;/p&gt;&lt;p style="text-align: center"&gt;{{Q1}} galones = {{Q1}} × 3.79 = {{A1}} l&lt;/p&gt;</t>
  </si>
  <si>
    <t>{
    "id": "M6-MyM-31b-I-1",
    "stimulus": "¿Cuánto son {{Q1}} galones? (1 galón = 3.79 litros)",
    "hint": "&lt;p&gt;La forma de calcular esta equivalencia es:&lt;/p&gt;&lt;p style=\"text-align: center\"&gt;{{Q1}} galones = {{Q1}} × 3.79 = ...&lt;/p&gt;",
    "feedback": "&lt;p&gt;La forma de calcular esta equivalencia es:&lt;/p&gt;&lt;p style=\"text-align: center\"&gt;{{Q1}} galones = {{Q1}} × 3.79 = {{T1}} l&lt;/p&gt;",
    "seed": {
        "parameters": [
            {
                "name": "Q1",
                "label": null,
                "min": 5,
                "max": 20,
                "step": 1
            },
            {
                "name": "Q2",
                "label": null,
                "min": 5,
                "max": 20,
                "step": 1
            },
            {
                "name": "Q3",
                "label": null,
                "min": 5,
                "max": 20,
                "step": 1
            }
        ],
        "calculated": [
            {
                "name": "T1",
                "label": "{{function}}",
                "function": "Lemonlib.round({{Q1}}*3.79, 2)",
                "temp": true
            },
            {
                "name": "T2",
                "label": "{{function}}",
                "function": "Lemonlib.round({{Q2}}*3.79, 2)",
                "temp": true
            },
            {
                "name": "T3",
                "label": "{{function}}",
                "function": "Lemonlib.round({{Q3}}*3.79, 2)",
                "temp": true
            },
            {
                "name": "A1",
                "label": "{{T1}} l"
            },
            {
                "name": "A2",
                "label": "{{T2}} l",
                "incorrect": true
            },
            {
                "name": "A3",
                "label": "{{T3}} l",
                "incorrect": true
            }
        ],
        "uniques": true
    },
    "algorithm": {
        "name": "trueFalse",
        "template": "Multiple choice – standard",
        "params": {
            "countCorrect": 1,
            "countIncorrect": 2,
            "showCheckIcon": false,
            "columns": 3
        }
    }
}</t>
  </si>
  <si>
    <t>¿Cuánto son {{Q1}} onzas líquidas? (1 onza líquida = 29.6 ml).</t>
  </si>
  <si>
    <t>T1 = Lemonlib.round({{Q1}}*29.6, 2
T2 = Lemonlib.round({{Q2}}*29.6, 2
T3 = Lemonlib.round({{Q3}}*29.6, 2
A1={{T1}} ml#*
A2={{T2}} ml#
A3={{T3}} ml#</t>
  </si>
  <si>
    <t>&lt;p&gt;La forma de calcular esta equivalencia es:&lt;/p&gt;&lt;p style="text-align: center"&gt;{{Q1}} onzas líquidas = {{Q1}} × 29.6 = ...&lt;/p&gt;</t>
  </si>
  <si>
    <t>&lt;p&gt;La forma de calcular esta equivalencia es:&lt;/p&gt;&lt;p style="text-align: center"&gt;{{Q1}} onzas líquidas = {{Q1}} × 29.6 = {{A1}} ml&lt;/p&gt;</t>
  </si>
  <si>
    <t>{
    "id": "M6-MyM-31b-I-2",
    "stimulus": "¿Cuánto son {{Q1}} onzas líquidas? (1 onza líquida = 29.6 ml)",
    "hint": "&lt;p&gt;La forma de calcular esta equivalencia es:&lt;/p&gt;&lt;p style=\"text-align: center\"&gt;{{Q1}} onzas líquidas = {{Q1}} × 29.6 = ...&lt;/p&gt;",
    "feedback": "&lt;p&gt;La forma de calcular esta equivalencia es:&lt;/p&gt;&lt;p style=\"text-align: center\"&gt;{{Q1}} onzas líquidas = {{Q1}} × 29.6 = {{T1}} ml&lt;/p&gt;",
    "seed": {
        "parameters": [
            {
                "name": "Q1",
                "label": null,
                "min": 5,
                "max": 20,
                "step": 1
            },
            {
                "name": "Q2",
                "label": null,
                "min": 5,
                "max": 20,
                "step": 1
            },
            {
                "name": "Q3",
                "label": null,
                "min": 5,
                "max": 20,
                "step": 1
            }
        ],
        "calculated": [
            {
                "name": "T1",
                "label": "{{function}}",
                "function": "Lemonlib.round({{Q1}}*29.6, 2)",
                "temp": true
            },
            {
                "name": "T2",
                "label": "{{function}}",
                "function": "Lemonlib.round({{Q2}}*29.6, 2)",
                "temp": true
            },
            {
                "name": "T3",
                "label": "{{function}}",
                "function": "Lemonlib.round({{Q3}}*29.6, 2)",
                "temp": true
            },
            {
                "name": "A1",
                "label": "{{T1}} ml"
            },
            {
                "name": "A2",
                "label": "{{T2}} ml",
                "incorrect": true
            },
            {
                "name": "A3",
                "label": "{{T3}} ml",
                "incorrect": true
            }
        ],
        "uniques": true
    },
    "algorithm": {
        "name": "trueFalse",
        "template": "Multiple choice – standard",
        "params": {
            "countCorrect": 1,
            "countIncorrect": 2,
            "showCheckIcon": false,
            "columns": 3
        }
    }
}</t>
  </si>
  <si>
    <t>¿Cuánto son {{T1}} l? (1 pinta = 2.11 l).</t>
  </si>
  <si>
    <t>T1 = Lemonlib.round({{Q1}}*2.11, 2)
A1={{Q1}} pintas#*
A2={{Q2}} pintas#
A3={{Q3}} pintas#</t>
  </si>
  <si>
    <t>&lt;p&gt;La forma de calcular esta equivalencia es:&lt;/p&gt;&lt;p style="text-align: center"&gt;{{T1}} l = {{Q1}} : 2.11 = ...&lt;/p&gt;</t>
  </si>
  <si>
    <t>&lt;p&gt;La forma de calcular esta equivalencia es:&lt;/p&gt;&lt;p style="text-align: center"&gt;{{T1}} l = {{Q1}} : 2.11 = {{A1}} pintas&lt;/p&gt;</t>
  </si>
  <si>
    <t>{
    "id": "M6-MyM-31b-I-3",
    "stimulus": "¿Cuánto son {{T1}} l? (1 pinta = 2.11 l).",
    "hint": "&lt;p&gt;La forma de calcular esta equivalencia es:&lt;/p&gt;&lt;p style=\"text-align: center\"&gt;{{T1}} l = {{T1}} : 2.11 = ...&lt;/p&gt;",
    "feedback": "&lt;p&gt;La forma de calcular esta equivalencia es:&lt;/p&gt;&lt;p style=\"text-align: center\"&gt;{{T1}} l = {{T1}} : 2.11 = {{Q1}} pintas&lt;/p&gt;",
    "seed": {
        "parameters": [
            {
                "name": "Q1",
                "label": null,
                "min": 5,
                "max": 20,
                "step": 1
            },
            {
                "name": "Q2",
                "label": null,
                "min": 5,
                "max": 20,
                "step": 1
            },
            {
                "name": "Q3",
                "label": null,
                "min": 5,
                "max": 20,
                "step": 1
            }
        ],
        "calculated": [
            {
                "name": "T1",
                "label": "{{function}}",
                "function": "Lemonlib.round({{Q1}}*2.11, 2)",
                "temp": true
            },
            {
                "name": "A1",
                "label": "{{Q1}} pintas"
            },
            {
                "name": "A2",
                "label": "{{Q2}} pintas",
                "incorrect": true
            },
            {
                "name": "A3",
                "label": "{{Q3}} pintas",
                "incorrect": true
            }
        ],
        "uniques": true
    },
    "algorithm": {
        "name": "trueFalse",
        "template": "Multiple choice – standard",
        "params": {
            "countCorrect": 1,
            "countIncorrect": 2,
            "showCheckIcon": false,
            "columns": 3
        }
    }
}</t>
  </si>
  <si>
    <t>¿Cuánto son {{T1}} l? (1 taza = 0.24 l).</t>
  </si>
  <si>
    <t>T1 = Lemonlib.round({{Q1}}*0.24, 2)
A1={{Q1}} tazas#*
A2={{Q2}} tazas#
A3={{Q3}} tazas#</t>
  </si>
  <si>
    <t>&lt;p&gt;La forma de calcular esta equivalencia es:&lt;/p&gt;&lt;p style="text-align: center"&gt;{{T1}} l = {{Q1}} : 0.24 = ...&lt;/p&gt;</t>
  </si>
  <si>
    <t>&lt;p&gt;La forma de calcular esta equivalencia es:&lt;/p&gt;&lt;p style="text-align: center"&gt;{{T1}} l = {{Q1}} : 0.24 = {{A1}} tazas&lt;/p&gt;</t>
  </si>
  <si>
    <t>{
    "id": "M6-MyM-31b-I-4",
    "stimulus": "¿Cuánto son {{T1}} l? (1 taza = 0.24 l).",
    "hint": "&lt;p&gt;La forma de calcular esta equivalencia es:&lt;/p&gt;&lt;p style=\"text-align: center\"&gt;{{T1}} l = {{T1}} : 0.24 = ...&lt;/p&gt;",
    "feedback": "&lt;p&gt;La forma de calcular esta equivalencia es:&lt;/p&gt;&lt;p style=\"text-align: center\"&gt;{{T1}} l = {{T1}} : 0.24 = {{Q1}} tazas&lt;/p&gt;",
    "seed": {
        "parameters": [
            {
                "name": "Q1",
                "label": null,
                "min": 5,
                "max": 20,
                "step": 1
            },
            {
                "name": "Q2",
                "label": null,
                "min": 5,
                "max": 20,
                "step": 1
            },
            {
                "name": "Q3",
                "label": null,
                "min": 5,
                "max": 20,
                "step": 1
            }
        ],
        "calculated": [
            {
                "name": "T1",
                "label": "{{function}}",
                "function": "Lemonlib.round({{Q1}}*0.24, 2)",
                "temp": true
            },
            {
                "name": "A1",
                "label": "{{Q1}} tazas"
            },
            {
                "name": "A2",
                "label": "{{Q2}} tazas",
                "incorrect": true
            },
            {
                "name": "A3",
                "label": "{{Q3}} tazas",
                "incorrect": true
            }
        ],
        "uniques": true
    },
    "algorithm": {
        "name": "trueFalse",
        "template": "Multiple choice – standard",
        "params": {
            "countCorrect": 1,
            "countIncorrect": 2,
            "showCheckIcon": false,
            "columns": 3
        }
    }
}</t>
  </si>
  <si>
    <t>&lt;p&gt;Calcula esta equivalencia (1 cuarto = 0.95 l). Redondea el resultado a las centésimas.&lt;/p&gt;</t>
  </si>
  <si>
    <t>&lt;p&gt;{{Q1}} l = {{response}} cuartos&lt;/p&gt;</t>
  </si>
  <si>
    <t>Q1 = Min = 5; Max = 20; Step = 1</t>
  </si>
  <si>
    <t>A1 = Lemonlib.round({{Q1}}/0.95, 2)</t>
  </si>
  <si>
    <t>&lt;p&gt;La forma de calcular esta equivalencia es:&lt;/p&gt;&lt;p style="text-align: center"&gt;{{Q1}} l = {{Q1}} : 0.95 = ...&lt;/p&gt;</t>
  </si>
  <si>
    <t>&lt;p&gt;La forma de calcular esta equivalencia es:&lt;/p&gt;&lt;p style="text-align: center"&gt;{{Q1}} l = {{Q1}} : 0.95 = {{A1}} cuartos&lt;/p&gt;</t>
  </si>
  <si>
    <t>{
    "id": "M6-MyM-31b-E-1",
    "stimulus": "&lt;p&gt;Calcula esta equivalencia (1 cuarto = 0.95 l). Redondea el resultado a las centésimas.&lt;/p&gt;",
    "template": "&lt;p style=\"text-align:center;\"&gt;{{Q1}} l = {{response}} cuartos&lt;/p&gt;",
    "hint": "&lt;p&gt;La forma de calcular esta equivalencia es:&lt;/p&gt;&lt;p style=\"text-align: center\"&gt;{{Q1}} l = {{Q1}} : 0.95 = ...&lt;/p&gt;",
    "feedback": "&lt;p&gt;La forma de calcular esta equivalencia es:&lt;/p&gt;&lt;p style=\"text-align: center\"&gt;{{Q1}} l = {{Q1}} : 0.95 = {{A1}} cuartos&lt;/p&gt;",
    "seed": {
        "parameters": [
            {
                "name": "Q1",
                "label": null,
                "min": 5,
                "max": 20,
                "step": 1
            }
        ],
        "calculated": [
            {
                "name": "A1",
                "label": "{{function}}",
                "function": "Lemonlib.round({{Q1}}/0.95, 2)"
            }
        ],
        "uniques": true
    },
    "algorithm": {
        "name": "calculateOperation",
        "params": {
            "method": "equivLiteral",
            "keyboard": "INTERMEDIATE"
        }
    }
}</t>
  </si>
  <si>
    <t>&lt;p&gt;Calcula esta equivalencia (1 onza líquida = 29.6 ml). Redondea el resultado a las centésimas.&lt;/p&gt;</t>
  </si>
  <si>
    <t>&lt;p&gt;{{Q1}} ml = {{response}} onzas líquidas&lt;/p&gt;</t>
  </si>
  <si>
    <t>Q1 = Min = 50; Max = 200; Step = 1</t>
  </si>
  <si>
    <t>A1 = Lemonlib.round({{Q1}}/29.6, 2)</t>
  </si>
  <si>
    <t>&lt;p&gt;La forma de calcular esta equivalencia es:&lt;/p&gt;&lt;p style="text-align: center"&gt;{{Q1}} ml = {{Q1}} : 29.6 = ...&lt;/p&gt;</t>
  </si>
  <si>
    <t>&lt;p&gt;La forma de calcular esta equivalencia es:&lt;/p&gt;&lt;p style="text-align: center"&gt;{{Q1}} ml = {{Q1}} : 29.6 = {{A1}} onzas líquidas&lt;/p&gt;</t>
  </si>
  <si>
    <t>{
    "id": "M6-MyM-31b-E-2",
    "stimulus": "&lt;p&gt;Calcula esta equivalencia (1 onza líquida = 29.6 ml). Redondea el resultado a las centésimas.&lt;/p&gt;",
    "template": "&lt;p style=\"text-align:center;\"&gt;{{Q1}} ml = {{response}} onzas líquidas&lt;/p&gt;",
    "hint": "&lt;p&gt;La forma de calcular esta equivalencia es:&lt;/p&gt;&lt;p style=\"text-align: center\"&gt;{{Q1}} ml = {{Q1}} : 29.6 = ...&lt;/p&gt;",
    "feedback": "&lt;p&gt;La forma de calcular esta equivalencia es:&lt;/p&gt;&lt;p style=\"text-align: center\"&gt;{{Q1}} ml = {{Q1}} : 29.6 = {{A1}} onzas líquidas&lt;/p&gt;",
    "seed": {
        "parameters": [
            {
                "name": "Q1",
                "label": null,
                "min": 50,
                "max": 200,
                "step": 1
            }
        ],
        "calculated": [
            {
                "name": "A1",
                "label": "{{function}}",
                "function": "Lemonlib.round({{Q1}}/29.6, 2)"
            }
        ],
        "uniques": true
    },
    "algorithm": {
        "name": "calculateOperation",
        "params": {
            "method": "equivLiteral",
            "keyboard": "INTERMEDIATE"
        }
    }
}</t>
  </si>
  <si>
    <t>&lt;p&gt;Calcula esta equivalencia (1 pinta = 2.11 l).&lt;/p&gt;</t>
  </si>
  <si>
    <t>&lt;p&gt;{{Q1}} pintas = {{response}} l&lt;/p&gt;</t>
  </si>
  <si>
    <t>A1 = Lemonlib.round({{Q1}}*2.11, 2)</t>
  </si>
  <si>
    <t>&lt;p&gt;La forma de calcular esta equivalencia es:&lt;/p&gt;&lt;p style="text-align: center"&gt;{{Q1}} pintas = {{Q1}} × 2.11 = ...&lt;/p&gt;</t>
  </si>
  <si>
    <t>&lt;p&gt;La forma de calcular esta equivalencia es:&lt;/p&gt;&lt;p style="text-align: center"&gt;{{Q1}} pintas = {{Q1}} × 2.11 = {{A1}} l&lt;/p&gt;</t>
  </si>
  <si>
    <t>{
    "id": "M6-MyM-31b-E-3",
    "stimulus": "&lt;p&gt;Calcula esta equivalencia (1 pinta = 2.11 l).&lt;/p&gt;",
    "template": "&lt;p style=\"text-align:center;\"&gt;{{Q1}} pintas = {{response}} l&lt;/p&gt;",
    "hint": "&lt;p&gt;La forma de calcular esta equivalencia es:&lt;/p&gt;&lt;p style=\"text-align: center\"&gt;{{Q1}} pintas = {{Q1}} × 2.11 = ...&lt;/p&gt;",
    "feedback": "&lt;p&gt;La forma de calcular esta equivalencia es:&lt;/p&gt;&lt;p style=\"text-align: center\"&gt;{{Q1}} pintas = {{Q1}} × 2.11 = {{A1}} l&lt;/p&gt;",
    "seed": {
        "parameters": [
            {
                "name": "Q1",
                "label": null,
                "min": 5,
                "max": 20,
                "step": 1
            }
        ],
        "calculated": [
            {
                "name": "A1",
                "label": "{{function}}",
                "function": "Lemonlib.round({{Q1}}*2.11, 2)"
            }
        ],
        "uniques": true
    },
    "algorithm": {
        "name": "calculateOperation",
        "params": {
            "method": "equivLiteral",
            "keyboard": "INTERMEDIATE"
        }
    }
}</t>
  </si>
  <si>
    <t>&lt;p&gt;Calcula esta equivalencia (1 taza = 0.24 l).&lt;/p&gt;</t>
  </si>
  <si>
    <t>&lt;p&gt;{{Q1}} tazas = {{response}} l&lt;/p&gt;</t>
  </si>
  <si>
    <t>A1 = Lemonlib.round({{Q1}}*0.24, 2)</t>
  </si>
  <si>
    <t>&lt;p&gt;La forma de calcular esta equivalencia es:&lt;/p&gt;&lt;p style="text-align: center"&gt;{{Q1}} tazas = {{Q1}} × 0.24 = ...&lt;/p&gt;</t>
  </si>
  <si>
    <t>&lt;p&gt;La forma de calcular esta equivalencia es:&lt;/p&gt;&lt;p style="text-align: center"&gt;{{Q1}} tazas = {{Q1}} × 0.24 = {{A1}} l&lt;/p&gt;</t>
  </si>
  <si>
    <t>{
    "id": "M6-MyM-31b-E-4",
    "stimulus": "&lt;p&gt;Calcula esta equivalencia (1 taza = 0.24 l).&lt;/p&gt;",
    "template": "&lt;p style=\"text-align:center;\"&gt;{{Q1}} tazas = {{response}} l&lt;/p&gt;",
    "hint": "&lt;p&gt;La forma de calcular esta equivalencia es:&lt;/p&gt;&lt;p style=\"text-align: center\"&gt;{{Q1}} tazas = {{Q1}} × 0.24 = ...&lt;/p&gt;",
    "feedback": "&lt;p&gt;La forma de calcular esta equivalencia es:&lt;/p&gt;&lt;p style=\"text-align: center\"&gt;{{Q1}} tazas = {{Q1}} × 0.24 = {{A1}} l&lt;/p&gt;",
    "seed": {
        "parameters": [
            {
                "name": "Q1",
                "label": null,
                "min": 5,
                "max": 20,
                "step": 1
            }
        ],
        "calculated": [
            {
                "name": "A1",
                "label": "{{function}}",
                "function": "Lemonlib.round({{Q1}}*0.24, 2)"
            }
        ],
        "uniques": true
    },
    "algorithm": {
        "name": "calculateOperation",
        "params": {
            "method": "equivLiteral",
            "keyboard": "INTERMEDIATE"
        }
    }
}</t>
  </si>
  <si>
    <t>&lt;p&gt;Para preparar una receta, el chef Andoni tiene que usar {{Q1}} litros de leche. ¿A cuántos tazas equivalen? (1 taza = 0.24 l).&lt;/p&gt;</t>
  </si>
  <si>
    <t>&lt;p&gt;Va a usar {{response}} tazas.&lt;/p&gt;</t>
  </si>
  <si>
    <t>Q1 = Min = 0.5; Max = 1; Step = 0.1</t>
  </si>
  <si>
    <t>A1 = Lemonlib.round({{Q1}}/0.24, 2)</t>
  </si>
  <si>
    <t>&lt;p&gt;La forma de calcular esta equivalencia es:&lt;/p&gt;&lt;p style="text-align: center"&gt;{{Q1}} l = {{Q1}} : 0.24 = ...&lt;/p&gt;</t>
  </si>
  <si>
    <t>&lt;p&gt;La forma de calcular esta equivalencia es:&lt;/p&gt;&lt;p style="text-align: center"&gt;{{Q1}} l = {{Q1}} : 0.24 = {{A1}} tazas&lt;/p&gt;</t>
  </si>
  <si>
    <t>{
    "id": "M6-MyM-31b-A-1",
    "stimulus": "&lt;p&gt;Para preparar una receta, el chef Andoni tiene que usar {{Q1}} litros de leche. ¿A cuántos tazas equivalen? (1 taza = 0.24 l)&lt;/p&gt;",
    "template": "&lt;p&gt;Va a usar {{response}} tazas.&lt;/p&gt;",
    "hint": "&lt;p&gt;La forma de calcular esta equivalencia es:&lt;/p&gt;&lt;p style=\"text-align: center\"&gt;{{Q1}} l = {{Q1}} : 0.24 = ...&lt;/p&gt;",
    "feedback": "&lt;p&gt;La forma de calcular esta equivalencia es:&lt;/p&gt;&lt;p style=\"text-align: center\"&gt;{{Q1}} l = {{Q1}} : 0.24 = {{A1}} tazas&lt;/p&gt;",
    "seed": {
        "parameters": [
            {
                "name": "Q1",
                "label": null,
                "min": 0.5,
                "max": 1,
                "step": 0.1
            }
        ],
        "calculated": [
            {
                "name": "A1",
                "label": "{{function}}",
                "function": "Lemonlib.round({{Q1}}/0.24, 2)"
            }
        ],
        "uniques": true
    },
    "algorithm": {
        "name": "calculateOperation",
        "params": {
            "method": "equivLiteral",
            "keyboard": "INTERMEDIATE"
        }
    }
}</t>
  </si>
  <si>
    <t>&lt;p&gt;Un cine ha comprado {{Q1}} l de refresco, pero no saben si van a tener espacio para guardarlos en su almacén. Como hasta ahora compraban los refrescos por galones, necesitan saber a cuánto equivalen esos litros. ¿Podrías calcular esta conversión? (1 galón = 3.79 l).&lt;/p&gt;</t>
  </si>
  <si>
    <t>&lt;p&gt;{{Q1}} l equivalen a {{response}} galones.&lt;/p&gt;</t>
  </si>
  <si>
    <t>Q1 = Min = 50; Max = 100; Step = 0.5</t>
  </si>
  <si>
    <t>A1 = Lemonlib.round({{Q1}}/3.79, 2)</t>
  </si>
  <si>
    <t>&lt;p&gt;La forma de calcular esta equivalencia es:&lt;/p&gt;&lt;p style="text-align: center"&gt;{{Q1}} l = {{Q1}} : 3.79 = ...&lt;/p&gt;</t>
  </si>
  <si>
    <t>&lt;p&gt;La forma de calcular esta equivalencia es:&lt;/p&gt;&lt;p style="text-align: center"&gt;{{Q1}} l = {{Q1}} : 3.79 = {{A1}} galones&lt;/p&gt;</t>
  </si>
  <si>
    <t>{
    "id": "M6-MyM-31b-A-2",
    "stimulus": "&lt;p&gt;Un cine ha comprado {{Q1}} l de refresco, pero no saben si van a tener espacio para guardarlos en su almacén. Como hasta ahora compraban los refrescos por galones, necesitan saber a cuánto equivalen esos litros. ¿Podrías calcular esta conversión? (1 galón = 3.79 l)&lt;/p&gt;",
    "template": "&lt;p&gt;{{Q1}} l equivalen a {{response}} galones.&lt;/p&gt;",
    "hint": "&lt;p&gt;La forma de calcular esta equivalencia es:&lt;/p&gt;&lt;p style=\"text-align: center\"&gt;{{Q1}} l = {{Q1}} : 3.79 = ...&lt;/p&gt;",
    "feedback": "&lt;p&gt;La forma de calcular esta equivalencia es:&lt;/p&gt;&lt;p style=\"text-align: center\"&gt;{{Q1}} l = {{Q1}} : 3.79 = {{A1}} galones&lt;/p&gt;",
    "seed": {
        "parameters": [
            {
                "name": "Q1",
                "label": null,
                "min": 50,
                "max": 100,
                "step": 0.5
            }
        ],
        "calculated": [
            {
                "name": "A1",
                "label": "{{function}}",
                "function": "Lemonlib.round({{Q1}}/3.79, 2)"
            }
        ],
        "uniques": true
    },
    "algorithm": {
        "name": "calculateOperation",
        "params": {
            "method": "equivLiteral",
            "keyboard": "INTERMEDIATE"
        }
    }
}</t>
  </si>
  <si>
    <t>&lt;p&gt;En su casa de campo, Eloi tiene un depósito de agua con {{Q1}} cuartos de capacidad. ¿Con cuántos litros podría llenarlo? (1 cuarto = 0.95 l).&lt;/p&gt;</t>
  </si>
  <si>
    <t>&lt;p&gt;El depósito tiene una capacidad de {{response}} l.&lt;/p&gt;</t>
  </si>
  <si>
    <t>Q1 = Min = 1000; Max = 2000; Step = 10</t>
  </si>
  <si>
    <t>A1 = {{Q1}}*0.95</t>
  </si>
  <si>
    <t>&lt;p&gt;La forma de calcular esta equivalencia es:&lt;/p&gt;&lt;p style="text-align: center"&gt;{{Q1}} cuartos = {{Q1}} × 0.95 = ...&lt;/p&gt;</t>
  </si>
  <si>
    <t>&lt;p&gt;La forma de calcular esta equivalencia es:&lt;/p&gt;&lt;p style="text-align: center"&gt;{{Q1}} cuartos = {{Q1}} × 0.95 = {{A1}} l&lt;/p&gt;</t>
  </si>
  <si>
    <t>{
    "id": "M6-MyM-31b-A-3",
    "stimulus": "&lt;p&gt;En su casa de campo, Eloi tiene un depósito de agua con {{Q1}} cuartos de capacidad. ¿Con cuántos litros podría llenarlo? (1 cuarto = 0.95 l)&lt;/p&gt;",
    "template": "&lt;p&gt;El depósito tiene una capacidad de {{response}} l.&lt;/p&gt;",
    "hint": "&lt;p&gt;La forma de calcular esta equivalencia es:&lt;/p&gt;&lt;p style=\"text-align: center\"&gt;{{Q1}} cuartos = {{Q1}} × 0.95 = ...&lt;/p&gt;",
    "feedback": "&lt;p&gt;La forma de calcular esta equivalencia es:&lt;/p&gt;&lt;p style=\"text-align: center\"&gt;{{Q1}} cuartos = {{Q1}} × 0.95 = {{A1}} l&lt;/p&gt;",
    "seed": {
        "parameters": [
            {
                "name": "Q1",
                "label": null,
                "min": 1000,
                "max": 2000,
                "step": 10
            }
        ],
        "calculated": [
            {
                "name": "A1",
                "label": "{{function}}",
                "function": "{{Q1}}*0.95"
            }
        ],
        "uniques": true
    },
    "algorithm": {
        "name": "calculateOperation",
        "params": {
            "method": "equivLiteral",
            "keyboard": "INTERMEDIATE"
        }
    }
}</t>
  </si>
  <si>
    <t>M6-MyM-32a</t>
  </si>
  <si>
    <t>Compara unidades convencionales y métricas de masa (kg, g, mg, onzas, libras y toneladas)</t>
  </si>
  <si>
    <t>&lt;p&gt;Selecciona la medida de masa más pequeña (1 libra = 0.45 kg).&lt;/p&gt;</t>
  </si>
  <si>
    <t>Q1 = "min": 5, "max": 20, "step": 1
Q2 = "min": 5, "max": 20, "step": 1
Q3 = "min": 5, "max": 20, "step": 1
Q4 = "list": ["*1", "*0.45", "*16"]
Q5 = "list": ["*1", "*0.45", "*16"]
Q6 = "list": ["*1", "*0.45", "*16"]</t>
  </si>
  <si>
    <t>T1 = [{{Q1}}, {{Q2}}, {{Q3}}].sort(function(a, b){return a - b;})[0]
T2 = [{{Q1}}, {{Q2}}, {{Q3}}].sort(function(a, b){return a - b;})[1]
T3 = [{{Q1}}, {{Q2}}, {{Q3}}].sort(function(a, b){return a - b;})[2]
T4 = Lemonlib.round({{T1}}{{Q4}}, 2)
T5 = Lemonlib.round({{T2}}{{Q5}}, 2)
T6 = Lemonlib.round({{T3}}{{Q6}}, 2)
T7 = if ('{{Q4}}' == '*1') {''} else {if ('{{Q4}}' == '*0.45') {'&lt;p style=\"text-align: center\"&gt;{{T4}} kg = {{T4}} : 0.45 = {{T1}} libras&lt;/p&gt;'} else {'&lt;p style=\"text-align: center\"&gt;{{T4}} onzas = {{T4}} : 16 = {{T1}} libras&lt;/p&gt;'}}
T8 = if ('{{Q5}}' == '*1') {''} else {if ('{{Q5}}' == '*0.45') {'&lt;p style=\"text-align: center\"&gt;{{T5}} kg = {{T5}} : 0.45 = {{T2}} libras&lt;/p&gt;'} else {'&lt;p style=\"text-align: center\"&gt;{{T5}} onzas = {{T5}} : 16 = {{T2}} libras&lt;/p&gt;'}}
T9 = if ('{{Q6}}' == '*1') {''} else {if ('{{Q6}}' == '*0.45') {'&lt;p style=\"text-align: center\"&gt;{{T6}} kg = {{T6}} : 0.45 = {{T3}} libras&lt;/p&gt;'} else {'&lt;p style=\"text-align: center\"&gt;{{T6}} onzas = {{T6}} : 16 = {{T3}} libras&lt;/p&gt;'}}
A1 = "{{T4}} {{function}}"
function = if ('{{Q4}}' == '*1') {'libras'} else {if ('{{Q4}}' == '*0.45') {'kg'} else {'onzas'}}
A2 = "{{T5}} {{function}}"
function = if ('{{Q5}}' == '*1') {'libras'} else {if ('{{Q5}}' == '*0.45') {'kg'} else {'onzas'}}
A3 = "{{T6}} {{function}}"
function = if ('{{Q6}}' == '*1') {'libras'} else {if ('{{Q6}}' == '*0.45') {'kg'} else {'onzas'}}</t>
  </si>
  <si>
    <t>&lt;p&gt;Para poder comparar estas medidas, hay que convertirlas a la misma unidad:&lt;/p&gt;{{T7.label}}{{T8.label}}{{T9.label}}&lt;p&gt;Por eso:&lt;/p&gt;&lt;p style=\"text-align: center\"&gt;{{T1}} libras &lt; {{T2}} libras &lt; {{T3}} libras&lt;/p&gt;</t>
  </si>
  <si>
    <t>{
    "id": "M6-MyM-32a-I-1",
    "stimulus": "&lt;p&gt;Selecciona la medida de masa más pequeña (1 libra = 0.45 kg).&lt;/p&gt;",
    "hint": "&lt;p&gt;Convierte todas las medidas a la misma unidad.&lt;/p&gt;",
    "feedback": "&lt;p&gt;Para poder comparar estas medidas, hay que convertirlas a la misma unidad:&lt;/p&gt;{{T7.label}}{{T8.label}}{{T9.label}}&lt;p&gt;Por eso:&lt;/p&gt;&lt;p style=\"text-align: center\"&gt;{{T1}} libras &lt; {{T2}} libras &lt; {{T3}} libras&lt;/p&gt;",
    "seed": {
        "parameters": [
            {
                "name": "Q1",
                "label": "",
                "min": 5,
                "max": 20,
                "step": 1
            },
            {
                "name": "Q2",
                "label": "",
                "min": 5,
                "max": 20,
                "step": 1
            },
            {
                "name": "Q3",
                "label": "",
                "min": 5,
                "max": 20,
                "step": 1
            },
            {
                "name": "Q4",
                "label": "",
                "list": [
                    "*1",
                    "*0.45",
                    "*16"
                ]
            },
            {
                "name": "Q5",
                "label": "",
                "list": [
                    "*1",
                    "*0.45",
                    "*16"
                ]
            },
            {
                "name": "Q6",
                "label": "",
                "list": [
                    "*1",
                    "*0.45",
                    "*16"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'*0.45') {'&lt;p style=\"text-align: center\"&gt;{{T4}} kg = {{T4}} : 0.45 = {{T1}} libras&lt;/p&gt;'} else {'&lt;p style=\"text-align: center\"&gt;{{T4}} onzas = {{T4}} : 16 = {{T1}} libras&lt;/p&gt;'}}",
                "temp": true
            },
            {
                "name": "T8",
                "label": "{{function}}",
                "function": "if ('{{Q5}}' == '*1') {''} else {if ('{{Q5}}' == '*0.45') {'&lt;p style=\"text-align: center\"&gt;{{T5}} kg = {{T5}} : 0.45 = {{T2}} libras&lt;/p&gt;'} else {'&lt;p style=\"text-align: center\"&gt;{{T5}} onzas = {{T5}} : 16 = {{T2}} libras&lt;/p&gt;'}}",
                "temp": true
            },
            {
                "name": "T9",
                "label": "{{function}}",
                "function": "if ('{{Q6}}' == '*1') {''} else {if ('{{Q6}}' == '*0.45') {'&lt;p style=\"text-align: center\"&gt;{{T6}} kg = {{T6}} : 0.45 = {{T3}} libras&lt;/p&gt;'} else {'&lt;p style=\"text-align: center\"&gt;{{T6}} onzas = {{T6}} : 16 = {{T3}} libras&lt;/p&gt;'}}",
                "temp": true
            },
            {
                "name": "A1",
                "label": "{{T4}} {{function}}",
                "function": "if ('{{Q4}}' == '*1') {'libras'} else {if ('{{Q4}}' == '*0.45') {'kg'} else {'onzas'}}"
            },
            {
                "name": "A2",
                "label": "{{T5}} {{function}}",
                "function": "if ('{{Q5}}' == '*1') {'libras'} else {if ('{{Q5}}' == '*0.45') {'kg'} else {'onzas'}}",
                "incorrect": true
            },
            {
                "name": "A3",
                "label": "{{T6}} {{function}}",
                "function": "if ('{{Q6}}' == '*1') {'libras'} else {if ('{{Q6}}' == '*0.45') {'kg'} else {'onzas'}}",
                "incorrect": true
            }
        ],
        "uniques": true
    },
    "algorithm": {
        "name": "trueFalse",
        "template": "Multiple choice – standard",
        "params": {
            "countCorrect": 1,
            "countIncorrect": 2,
            "showCheckIcon": false,
            "columns": 3
        }
    }
}</t>
  </si>
  <si>
    <t>&lt;p&gt;Selecciona la medida de masa más pequeña (1 tonelada corta = 2 000 libras, 1 tonelada corta = 907 kg).&lt;/p&gt;</t>
  </si>
  <si>
    <t>Q1 = "min": 5, "max": 20, "step": 1
Q2 = "min": 5, "max": 20, "step": 1
Q3 = "min": 5, "max": 20, "step": 1
Q4 = "list": ["*1", "*2000", "*907"]
Q5 = "list": ["*1", "*2000", "*907"]
Q6 = "list": ["*1", "*2000", "*907"]</t>
  </si>
  <si>
    <t>T1 = [{{Q1}}, {{Q2}}, {{Q3}}].sort(function(a, b){return a - b;})[0]
T2 = [{{Q1}}, {{Q2}}, {{Q3}}].sort(function(a, b){return a - b;})[1]
T3 = [{{Q1}}, {{Q2}}, {{Q3}}].sort(function(a, b){return a - b;})[2]
T4 = Lemonlib.round({{T1}}{{Q4}}, 2)
T5 = Lemonlib.round({{T2}}{{Q5}}, 2)
T6 = Lemonlib.round({{T3}}{{Q6}}, 2)
T7 = if ('{{Q4}}' == '*1') {''} else {if ('{{Q4}}' == '*2000') {'&lt;p style=\"text-align: center\"&gt;{{T4}} libras = {{T4}} : 2000 = {{T1}} toneladas cortas&lt;/p&gt;'} else {'&lt;p style=\"text-align: center\"&gt;{{T4}} kg = {{T4}} : 907 = {{T1}} toneladas cortas&lt;/p&gt;'}}
T8 = if ('{{Q5}}' == '*1') {''} else {if ('{{Q5}}' == '*2000') {'&lt;p style=\"text-align: center\"&gt;{{T5}} libras = {{T5}} : 2000 = {{T2}} toneladas cortas&lt;/p&gt;'} else {'&lt;p style=\"text-align: center\"&gt;{{T5}} kg = {{T5}} : 907  = {{T2}} toneladas cortas&lt;/p&gt;'}}
T9 = if ('{{Q6}}' == '*1') {''} else {if ('{{Q6}}' == '*2000') {'&lt;p style=\"text-align: center\"&gt;{{T6}} libras = {{T6}} : 2000 = {{T3}} toneladas cortas&lt;/p&gt;'} else {'&lt;p style=\"text-align: center\"&gt;{{T6}} kg = {{T6}} : 907  = {{T3}} toneladas cortas&lt;/p&gt;'}}
A1 = "{{T4}} {{function}}"
function = if ('{{Q4}}' == '*1') {'toneladas cortas'} else {if ('{{Q4}}' == '*2000') {'libras'} else {'kg'}}
A2 = "{{T5}} {{function}}"
function = if ('{{Q5}}' == '*1') {'toneladas cortas'} else {if ('{{Q5}}' == '*2000') {'libras'} else {'kg'}}
A3 = "{{T6}} {{function}}"
function = if ('{{Q6}}' == '*1') {'toneladas cortas'} else {if ('{{Q6}}' == '*2000') {'libras'} else {'kg'}}</t>
  </si>
  <si>
    <t>&lt;p&gt;Para poder comparar estas medidas, hay que convertirlas a la misma unidad:&lt;/p&gt;{{T7.label}}{{T8.label}}{{T9.label}}&lt;p&gt;Por eso:&lt;/p&gt;&lt;p style=\"text-align: center\"&gt;{{T1}} toneladas cortas &lt; {{T2}} toneladas cortas &lt; {{T3}} toneladas cortas&lt;/p&gt;</t>
  </si>
  <si>
    <t>{
    "id": "M6-MyM-32a-I-2",
    "stimulus": "&lt;p&gt;Selecciona la medida de masa más pequeña (1 tonelada corta = 2 000 libras, 1 tonelada corta = 907 kg).&lt;/p&gt;",
    "hint": "&lt;p&gt;Convierte todas las medidas a la misma unidad.&lt;/p&gt;",
    "feedback": "&lt;p&gt;Para poder comparar estas medidas, hay que convertirlas a la misma unidad:&lt;/p&gt;{{T7.label}}{{T8.label}}{{T9.label}}&lt;p&gt;Por eso:&lt;/p&gt;&lt;p style=\"text-align: center\"&gt;{{T1}} toneladas cortas &lt; {{T2}} toneladas cortas &lt; {{T3}} toneladas cortas&lt;/p&gt;",
    "seed": {
        "parameters": [
            {
                "name": "Q1",
                "label": "",
                "min": 5,
                "max": 20,
                "step": 1
            },
            {
                "name": "Q2",
                "label": "",
                "min": 5,
                "max": 20,
                "step": 1
            },
            {
                "name": "Q3",
                "label": "",
                "min": 5,
                "max": 20,
                "step": 1
            },
            {
                "name": "Q4",
                "label": "",
                "list": [
                    "*1",
                    "*2000",
                    "*907"
                ]
            },
            {
                "name": "Q5",
                "label": "",
                "list": [
                    "*1",
                    "*2000",
                    "*907"
                ]
            },
            {
                "name": "Q6",
                "label": "",
                "list": [
                    "*1",
                    "*2000",
                    "*907"
                ]
            }
        ],
        "calculated": [
            {
                "name": "T1",
                "label": "{{function}}",
                "function": "[{{Q1}}, {{Q2}}, {{Q3}}].sort(function(a, b){return a - b;})[0]",
                "temp": true
            },
            {
                "name": "T2",
                "label": "{{function}}",
                "function": "[{{Q1}}, {{Q2}}, {{Q3}}].sort(function(a, b){return a - b;})[1]",
                "temp": true
            },
            {
                "name": "T3",
                "label": "{{function}}",
                "function": "[{{Q1}}, {{Q2}}, {{Q3}}].sort(function(a, b){return a - b;})[2]",
                "temp": true
            },
            {
                "name": "T4",
                "label": "{{function}}",
                "function": "Lemonlib.round({{T1}}{{Q4}}, 2)",
                "temp": true
            },
            {
                "name": "T5",
                "label": "{{function}}",
                "function": "Lemonlib.round({{T2}}{{Q5}}, 2)",
                "temp": true
            },
            {
                "name": "T6",
                "label": "{{function}}",
                "function": "Lemonlib.round({{T3}}{{Q6}}, 2)",
                "temp": true
            },
            {
                "name": "T7",
                "label": "{{function}}",
                "function": "if ('{{Q4}}' == '*1') {''} else {if ('{{Q4}}' == '*2000') {'&lt;p style=\"text-align: center\"&gt;{{T4}} libras = {{T4}} : 2000 = {{T1}} toneladas cortas&lt;/p&gt;'} else {'&lt;p style=\"text-align: center\"&gt;{{T4}} kg = {{T4}} : 907 = {{T1}} toneladas cortas&lt;/p&gt;'}}",
                "temp": true
            },
            {
                "name": "T8",
                "label": "{{function}}",
                "function": "if ('{{Q5}}' == '*1') {''} else {if ('{{Q5}}' == '*2000') {'&lt;p style=\"text-align: center\"&gt;{{T5}} libras = {{T5}} : 2000 = {{T2}} toneladas cortas&lt;/p&gt;'} else {'&lt;p style=\"text-align: center\"&gt;{{T5}} kg = {{T5}} : 907  = {{T2}} toneladas cortas&lt;/p&gt;'}}",
                "temp": true
            },
            {
                "name": "T9",
                "label": "{{function}}",
                "function": "if ('{{Q6}}' == '*1') {''} else {if ('{{Q6}}' == '*2000') {'&lt;p style=\"text-align: center\"&gt;{{T6}} libras = {{T6}} : 2000 = {{T3}} toneladas cortas&lt;/p&gt;'} else {'&lt;p style=\"text-align: center\"&gt;{{T6}} kg = {{T6}} : 907  = {{T3}} toneladas cortas&lt;/p&gt;'}}",
                "temp": true
            },
            {
                "name": "A1",
                "label": "{{T4}} {{function}}",
                "function": "if ('{{Q4}}' == '*1') {'toneladas cortas'} else {if ('{{Q4}}' == '*2000') {'libras'} else {'kg'}}"
            },
            {
                "name": "A2",
                "label": "{{T5}} {{function}}",
                "function": "if ('{{Q5}}' == '*1') {'toneladas cortas'} else {if ('{{Q5}}' == '*2000') {'libras'} else {'kg'}}",
                "incorrect": true
            },
            {
                "name": "A3",
                "label": "{{T6}} {{function}}",
                "function": "if ('{{Q6}}' == '*1') {'toneladas cortas'} else {if ('{{Q6}}' == '*2000') {'libras'} else {'kg'}}",
                "incorrect": true
            }
        ],
        "uniques": true
    },
    "algorithm": {
        "name": "trueFalse",
        "template": "Multiple choice – standard",
        "params": {
            "countCorrect": 1,
            "countIncorrect": 2,
            "showCheckIcon": false,
            "columns": 3
        }
    }
}</t>
  </si>
  <si>
    <t>&lt;p&gt;Ordena estas medidas de capacidad (1 onza = 28.35 g).&lt;/p&gt;</t>
  </si>
  <si>
    <t>T1 = {{Q2}}*28.35
T2 = if ('{{Q1}}' &lt; '{{Q2}}') {'{{Q1}} onzas'} else {'{{Q2}} onzas'}
T3 = if ('{{Q2}}' &lt; '{{Q1}}') {'{{Q1}} onzas'} else {'{{Q2}} onzas'}
A1 = if ('{{Q1}}' &lt; '{{Q2}}') {'{{Q1}} onzas'} else {'{{T1}} g'}
A2 = if ('{{Q2}}' &lt; '{{Q1}}') {'{{Q1}} onzas'} else {'{{T1}} g'}</t>
  </si>
  <si>
    <t>&lt;p&gt;Para comparar medidas en unidades diferentes, hay que convertirlas a la misma unidad:&lt;/p&gt;&lt;p style=\"text-align: center\"&gt;{{T1}} g = {{T1}} : 28.35 = {{Q2}} onzas&lt;/p&gt;&lt;p&gt;Por tanto:&lt;/p&gt;&lt;p style=\"text-align: center\"&gt;{{T2}} &lt; {{T3}}&lt;/p&gt;</t>
  </si>
  <si>
    <t>{
    "id": "M6-MyM-32a-E-1",
    "stimulus": "&lt;p&gt;Ordena estas medidas de masa (1 onza = 28.35 g).&lt;/p&gt;",
    "template": "&lt;p style=\"text-align: center\"&gt;{{response}} &lt; {{response}}&lt;/p&gt;",
    "hint": "&lt;p&gt;Convierte las dos medidas a la misma unidad.&lt;/p&gt;",
    "feedback": "&lt;p&gt;Para comparar medidas en unidades diferentes, hay que convertirlas a la misma unidad:&lt;/p&gt;&lt;p style=\"text-align: center\"&gt;{{T1}} g = {{T1}} : 28.35 = {{Q2}} onzas&lt;/p&gt;&lt;p&gt;Por tanto:&lt;/p&gt;&lt;p style=\"text-align: center\"&gt;{{T2}} &lt; {{T3}}&lt;/p&gt;",
    "seed": {
        "parameters": [
            {
                "name": "Q1",
                "label": null,
                "min": 2,
                "max": 9.9,
                "step": 0.1
            },
            {
                "name": "Q2",
                "label": null,
                "min": 2,
                "max": 9.9,
                "step": 0.1
            }
        ],
        "calculated": [
            {
                "name": "T1",
                "label": "{{function}}",
                "function": "Lemonlib.round({{Q2}}*28.35, 2)",
                "temp": true
            },
            {
                "name": "T2",
                "label": "{{function}}",
                "function": "if ('{{Q1}}' &lt; '{{Q2}}') {'{{Q1}} onzas'} else {'{{Q2}} onzas'}",
                "temp": true
            },
            {
                "name": "T3",
                "label": "{{function}}",
                "function": "if ('{{Q2}}' &lt; '{{Q1}}') {'{{Q1}} onzas'} else {'{{Q2}} onzas'}",
                "temp": true
            },
            {
                "name": "A1",
                "label": "{{function}}",
                "function": "if ('{{Q1}}' &lt; '{{Q2}}') {'{{Q1}} onzas'} else {'{{T1}} g'}"
            },
            {
                "name": "A2",
                "label": "{{function}}",
                "function": "if ('{{Q2}}' &lt; '{{Q1}}') {'{{Q1}} onzas'} else {'{{T1}} g'}"
            }
        ],
        "uniques": true
    },
    "algorithm": {
        "name": "calculateOperation",
        "template": "Cloze with drag &amp; drop"
    }
}</t>
  </si>
  <si>
    <t>&lt;p&gt;Ordena estas medidas de capacidad (1 libra = 0.45 kg).&lt;/p&gt;</t>
  </si>
  <si>
    <t>T1 = {{Q2}}*0.45
T2 = if ('{{Q1}}' &lt; '{{Q2}}') {'{{Q1}} libras'} else {'{{Q2}} libras'}
T3 = if ('{{Q2}}' &lt; '{{Q1}}') {'{{Q1}} libras'} else {'{{Q2}} libras'}
A1 = if ('{{Q1}}' &lt; '{{Q2}}') {'{{Q1}} libras'} else {'{{T1}} kg'}
A2 = if ('{{Q2}}' &lt; '{{Q1}}') {'{{Q1}} libras'} else {'{{T1}} kg'}</t>
  </si>
  <si>
    <t>&lt;p&gt;Para comparar medidas en unidades diferentes, hay que convertirlas a la misma unidad:&lt;/p&gt;&lt;p style=\"text-align: center\"&gt;{{T1}} kg = {{T1}} : 0.45 = {{Q2}} libras&lt;/p&gt;&lt;p&gt;Por tanto:&lt;/p&gt;&lt;p style=\"text-align: center\"&gt;{{T2}} &lt; {{T3}}&lt;/p&gt;</t>
  </si>
  <si>
    <t>{
    "id": "M6-MyM-32a-E-2",
    "stimulus": "&lt;p&gt;Ordena estas medidas de masa (1 libra = 0.45 kg).&lt;/p&gt;",
    "template": "&lt;p style=\"text-align: center\"&gt;{{response}} &lt; {{response}}&lt;/p&gt;",
    "hint": "&lt;p&gt;Convierte las dos medidas a la misma unidad.&lt;/p&gt;",
    "feedback": "&lt;p&gt;Para comparar medidas en unidades diferentes, hay que convertirlas a la misma unidad:&lt;/p&gt;&lt;p style=\"text-align: center\"&gt;{{T1}} kg = {{T1}} : 0.45 = {{Q2}} libras&lt;/p&gt;&lt;p&gt;Por tanto:&lt;/p&gt;&lt;p style=\"text-align: center\"&gt;{{T2}} &lt; {{T3}}&lt;/p&gt;",
    "seed": {
        "parameters": [
            {
                "name": "Q1",
                "label": null,
                "min": 2,
                "max": 9.9,
                "step": 0.1
            },
            {
                "name": "Q2",
                "label": null,
                "min": 2,
                "max": 9.9,
                "step": 0.1
            }
        ],
        "calculated": [
            {
                "name": "T1",
                "label": "{{function}}",
                "function": "Lemonlib.round({{Q2}}*0.45, 2)",
                "temp": true
            },
            {
                "name": "T2",
                "label": "{{function}}",
                "function": "if ('{{Q1}}' &lt; '{{Q2}}') {'{{Q1}} libras'} else {'{{Q2}} libras'}",
                "temp": true
            },
            {
                "name": "T3",
                "label": "{{function}}",
                "function": "if ('{{Q2}}' &lt; '{{Q1}}') {'{{Q1}} libras'} else {'{{Q2}} libras'}",
                "temp": true
            },
            {
                "name": "A1",
                "label": "{{function}}",
                "function": "if ('{{Q1}}' &lt; '{{Q2}}') {'{{Q1}} libras'} else {'{{T1}} kg'}"
            },
            {
                "name": "A2",
                "label": "{{function}}",
                "function": "if ('{{Q2}}' &lt; '{{Q1}}') {'{{Q1}} libras'} else {'{{T1}} kg'}"
            }
        ],
        "uniques": true
    },
    "algorithm": {
        "name": "calculateOperation",
        "template": "Cloze with drag &amp; drop"
    }
}</t>
  </si>
  <si>
    <t>&lt;p&gt;Ordena estas medidas de capacidad (1 tonelada corta = 907 kg).&lt;/p&gt;</t>
  </si>
  <si>
    <t>T1 = {{Q2}}*907
T2 = if ('{{Q1}}' &lt; '{{Q2}}') {'{{Q1}} toneladas cortas'} else {'{{Q2}} toneladas cortas'}
T3 = if ('{{Q2}}' &lt; '{{Q1}}') {'{{Q1}} toneladas cortas'} else {'{{Q2}} toneladas cortas'}
A1 = if ('{{Q1}}' &lt; '{{Q2}}') {'{{Q1}} toneladas cortas'} else {'{{T1}} kg'}
A2 = if ('{{Q2}}' &lt; '{{Q1}}') {'{{Q1}} toneladas cortas'} else {'{{T1}} kg'}</t>
  </si>
  <si>
    <t>&lt;p&gt;Para comparar medidas en unidades diferentes, hay que convertirlas a la misma unidad:&lt;/p&gt;&lt;p style=\"text-align: center\"&gt;{{T1}} kg = {{T1}} : 907 = {{Q2}} toneladas cortas&lt;/p&gt;&lt;p&gt;Por tanto:&lt;/p&gt;&lt;p style=\"text-align: center\"&gt;{{T2}} &lt; {{T3}}&lt;/p&gt;</t>
  </si>
  <si>
    <t>{
    "id": "M6-MyM-32a-E-3",
    "stimulus": "&lt;p&gt;Ordena estas medidas de masa (1 tonelada corta = 907 kg).&lt;/p&gt;",
    "template": "&lt;p style=\"text-align: center\"&gt;{{response}} &lt; {{response}}&lt;/p&gt;",
    "hint": "&lt;p&gt;Convierte las dos medidas a la misma unidad.&lt;/p&gt;",
    "feedback": "&lt;p&gt;Para comparar medidas en unidades diferentes, hay que convertirlas a la misma unidad:&lt;/p&gt;&lt;p style=\"text-align: center\"&gt;{{T1}} kg = {{T1}} : 907 = {{Q2}} toneladas cortas&lt;/p&gt;&lt;p&gt;Por tanto:&lt;/p&gt;&lt;p style=\"text-align: center\"&gt;{{T2}} &lt; {{T3}}&lt;/p&gt;",
    "seed": {
        "parameters": [
            {
                "name": "Q1",
                "label": null,
                "min": 2,
                "max": 9.9,
                "step": 0.1
            },
            {
                "name": "Q2",
                "label": null,
                "min": 2,
                "max": 9.9,
                "step": 0.1
            }
        ],
        "calculated": [
            {
                "name": "T1",
                "label": "{{function}}",
                "function": "Lemonlib.round({{Q2}}*907, 2)",
                "temp": true
            },
            {
                "name": "T2",
                "label": "{{function}}",
                "function": "if ('{{Q1}}' &lt; '{{Q2}}') {'{{Q1}} toneladas cortas'} else {'{{Q2}} toneladas cortas'}",
                "temp": true
            },
            {
                "name": "T3",
                "label": "{{function}}",
                "function": "if ('{{Q2}}' &lt; '{{Q1}}') {'{{Q1}} toneladas cortas'} else {'{{Q2}} toneladas cortas'}",
                "temp": true
            },
            {
                "name": "A1",
                "label": "{{function}}",
                "function": "if ('{{Q1}}' &lt; '{{Q2}}') {'{{Q1}} toneladas cortas'} else {'{{T1}} kg'}"
            },
            {
                "name": "A2",
                "label": "{{function}}",
                "function": "if ('{{Q2}}' &lt; '{{Q1}}') {'{{Q1}} toneladas cortas'} else {'{{T1}} kg'}"
            }
        ],
        "uniques": true
    },
    "algorithm": {
        "name": "calculateOperation",
        "template": "Cloze with drag &amp; drop"
    }
}</t>
  </si>
  <si>
    <t>&lt;p&gt;Las cestas de la compra de Mónica y Álvaro tienen las siguientes masas. ¿Cuál es la más ligera y cuál la más pesada? Arrastra para completar los huecos (1 onza = 28.35 g).&lt;/p&gt;</t>
  </si>
  <si>
    <t>{
    "id": "M6-MyM-32a-A-1",
    "stimulus": "&lt;p&gt;Las cestas de la compra de Mónica y Álvaro tienen las siguientes masas. ¿Cuál es la más ligera y cuál la más pesada? Arrastra para completar los huecos. (1 onza = 28.35 g)&lt;/p&gt;",
    "template": "&lt;p style=\"text-align: center\"&gt;{{response}} &lt; {{response}}&lt;/p&gt;",
    "hint": "&lt;p&gt;Convierte las dos medidas a la misma unidad.&lt;/p&gt;",
    "feedback": "&lt;p&gt;Para comparar medidas en unidades diferentes, hay que convertirlas a la misma unidad:&lt;/p&gt;&lt;p style=\"text-align: center\"&gt;{{T1}} g = {{T1}} : 28.35 = {{Q2}} onzas&lt;/p&gt;&lt;p&gt;Por tanto:&lt;/p&gt;&lt;p style=\"text-align: center\"&gt;{{T2}} &lt; {{T3}}&lt;/p&gt;",
    "seed": {
        "parameters": [
            {
                "name": "Q1",
                "label": null,
                "min": 2,
                "max": 9.9,
                "step": 0.1
            },
            {
                "name": "Q2",
                "label": null,
                "min": 2,
                "max": 9.9,
                "step": 0.1
            }
        ],
        "calculated": [
            {
                "name": "T1",
                "label": "{{function}}",
                "function": "Lemonlib.round({{Q2}}*28.35, 2)",
                "temp": true
            },
            {
                "name": "T2",
                "label": "{{function}}",
                "function": "if ('{{Q1}}' &lt; '{{Q2}}') {'{{Q1}} onzas'} else {'{{Q2}} onzas'}",
                "temp": true
            },
            {
                "name": "T3",
                "label": "{{function}}",
                "function": "if ('{{Q2}}' &lt; '{{Q1}}') {'{{Q1}} onzas'} else {'{{Q2}} onzas'}",
                "temp": true
            },
            {
                "name": "A1",
                "label": "{{function}}",
                "function": "if ('{{Q1}}' &lt; '{{Q2}}') {'{{Q1}} onzas'} else {'{{T1}} g'}"
            },
            {
                "name": "A2",
                "label": "{{function}}",
                "function": "if ('{{Q2}}' &lt; '{{Q1}}') {'{{Q1}} onzas'} else {'{{T1}} g'}"
            }
        ],
        "uniques": true
    },
    "algorithm": {
        "name": "calculateOperation",
        "template": "Cloze with drag &amp; drop"
    }
}</t>
  </si>
  <si>
    <t>&lt;p&gt;Los dos perros de Laura tienen los siguientes pesos. ¿Cuál es la más ligero? ¿Y el más pesado? Arrastra para completar los huecos (1 libra = 0.45 kg).&lt;/p&gt;</t>
  </si>
  <si>
    <t>Q1 = Min = 4; Max = 9.9; Step = 0.1
Q2 = Min = 4; Max = 9.9; Step = 0.1</t>
  </si>
  <si>
    <t>{
    "id": "M6-MyM-32a-A-2",
    "stimulus": "&lt;p&gt;Los dos perros de Laura tienen los siguientes pesos. ¿Cuál es el más ligero? ¿Y el más pesado? Arrastra para completar los huecos. (1 libra = 0.45 kg)&lt;/p&gt;",
    "template": "&lt;p style=\"text-align: center\"&gt;{{response}} &lt; {{response}}&lt;/p&gt;",
    "hint": "&lt;p&gt;Convierte las dos medidas a la misma unidad.&lt;/p&gt;",
    "feedback": "&lt;p&gt;Para comparar medidas en unidades diferentes, hay que convertirlas a la misma unidad:&lt;/p&gt;&lt;p style=\"text-align: center\"&gt;{{T1}} kg = {{T1}} : 0.45 = {{Q2}} libras&lt;/p&gt;&lt;p&gt;Por tanto:&lt;/p&gt;&lt;p style=\"text-align: center\"&gt;{{T2}} &lt; {{T3}}&lt;/p&gt;",
    "seed": {
        "parameters": [
            {
                "name": "Q1",
                "label": null,
                "min": 4,
                "max": 9.9,
                "step": 0.1
            },
            {
                "name": "Q2",
                "label": null,
                "min": 4,
                "max": 9.9,
                "step": 0.1
            }
        ],
        "calculated": [
            {
                "name": "T1",
                "label": "{{function}}",
                "function": "Lemonlib.round({{Q2}}*0.45, 2)",
                "temp": true
            },
            {
                "name": "T2",
                "label": "{{function}}",
                "function": "if ('{{Q1}}' &lt; '{{Q2}}') {'{{Q1}} libras'} else {'{{Q2}} libras'}",
                "temp": true
            },
            {
                "name": "T3",
                "label": "{{function}}",
                "function": "if ('{{Q2}}' &lt; '{{Q1}}') {'{{Q1}} libras'} else {'{{Q2}} libras'}",
                "temp": true
            },
            {
                "name": "A1",
                "label": "{{function}}",
                "function": "if ('{{Q1}}' &lt; '{{Q2}}') {'{{Q1}} libras'} else {'{{T1}} kg'}"
            },
            {
                "name": "A2",
                "label": "{{function}}",
                "function": "if ('{{Q2}}' &lt; '{{Q1}}') {'{{Q1}} libras'} else {'{{T1}} kg'}"
            }
        ],
        "uniques": true
    },
    "algorithm": {
        "name": "calculateOperation",
        "template": "Cloze with drag &amp; drop"
    }
}</t>
  </si>
  <si>
    <t>&lt;p&gt;La empresa de Carlos ha hecho dos mudanzas en una semana con las siguientes masas. ¿Cuál es la más pesada? Arrastra para completar los huecos (1 tonelada corta = 907 kg).&lt;/p&gt;</t>
  </si>
  <si>
    <t>{
    "id": "M6-MyM-32a-A-3",
    "stimulus": "&lt;p&gt;La empresa de Carlos ha hecho dos mudanzas en una semana con las siguientes masas. ¿Cuál ha sido la más ligera? Arrastra para completar los huecos. (1 tonelada corta = 907 kg)&lt;/p&gt;",
    "template": "&lt;p style=\"text-align: center\"&gt;{{response}} &lt; {{response}}&lt;/p&gt;",
    "hint": "&lt;p&gt;Convierte las dos medidas a la misma unidad.&lt;/p&gt;",
    "feedback": "&lt;p&gt;Para comparar medidas en unidades diferentes, hay que convertirlas a la misma unidad:&lt;/p&gt;&lt;p style=\"text-align: center\"&gt;{{T1}} kg = {{T1}} : 907 = {{Q2}} toneladas cortas&lt;/p&gt;&lt;p&gt;Por tanto:&lt;/p&gt;&lt;p style=\"text-align: center\"&gt;{{T2}} &lt; {{T3}}&lt;/p&gt;",
    "seed": {
        "parameters": [
            {
                "name": "Q1",
                "label": null,
                "min": 2,
                "max": 9.9,
                "step": 0.1
            },
            {
                "name": "Q2",
                "label": null,
                "min": 2,
                "max": 9.9,
                "step": 0.1
            }
        ],
        "calculated": [
            {
                "name": "T1",
                "label": "{{function}}",
                "function": "Lemonlib.round({{Q2}}*907, 2)",
                "temp": true
            },
            {
                "name": "T2",
                "label": "{{function}}",
                "function": "if ('{{Q1}}' &lt; '{{Q2}}') {'{{Q1}} toneladas cortas'} else {'{{Q2}} toneladas cortas'}",
                "temp": true
            },
            {
                "name": "T3",
                "label": "{{function}}",
                "function": "if ('{{Q2}}' &lt; '{{Q1}}') {'{{Q1}} toneladas cortas'} else {'{{Q2}} toneladas cortas'}",
                "temp": true
            },
            {
                "name": "A1",
                "label": "{{function}}",
                "function": "if ('{{Q1}}' &lt; '{{Q2}}') {'{{Q1}} toneladas cortas'} else {'{{T1}} kg'}"
            },
            {
                "name": "A2",
                "label": "{{function}}",
                "function": "if ('{{Q2}}' &lt; '{{Q1}}') {'{{Q1}} toneladas cortas'} else {'{{T1}} kg'}"
            }
        ],
        "uniques": true
    },
    "algorithm": {
        "name": "calculateOperation",
        "template": "Cloze with drag &amp; drop"
    }
}</t>
  </si>
  <si>
    <t>M6-MyM-32b</t>
  </si>
  <si>
    <t>Establece equivalencias entre las unidades convencionales y métricas de masa (kg, g, mg, onzas, libras y toneladas)</t>
  </si>
  <si>
    <t>&lt;p&gt;Selecciona la opción correcta en esta equivalencia (1 onza = 28.35 g).&lt;/p&gt;</t>
  </si>
  <si>
    <t>&lt;p&gt;{{Q1}} g = {{response}} onzas&lt;/p&gt;</t>
  </si>
  <si>
    <t>Q1 = Min = 50; Max = 200; Step = 1
Q2 = Min = 50; Max = 200; Step = 1
Q3 = Min = 50; Max = 200; Step = 1</t>
  </si>
  <si>
    <t>T1 = Lemonlib.round({{Q1}}/28.35, 2)
T2 = Lemonlib.round({{Q2}}/28.35, 2)
T3 = Lemonlib.round({{Q3}}/28.35, 2)
group1=
A1={{T1}}*
A2={{T2}}
A3={{T3}}</t>
  </si>
  <si>
    <t>&lt;p&gt;La forma de calcular esta equivalencia es:&lt;/p&gt;&lt;p style="text-align: center"&gt;{{Q1}} g = {{Q1}} : 28.35 = ...&lt;/p&gt;</t>
  </si>
  <si>
    <t>&lt;p&gt;La forma de calcular esta equivalencia es:&lt;/p&gt;&lt;p style="text-align: center"&gt;{{Q1}} g = {{Q1}} : 28.35 = {{A1}} onzas&lt;/p&gt;</t>
  </si>
  <si>
    <t>{
    "id": "M6-MyM-32b-I-1",
    "stimulus": "&lt;p&gt;Selecciona la opción correcta en esta equivalencia (1 onza = 28.35 g).&lt;/p&gt;",
    "template": "&lt;p style=\"text-align:center;\"&gt;{{Q1}} g = {{response}} onzas&lt;/p&gt;",
    "hint": "&lt;p&gt;La forma de calcular esta equivalencia es:&lt;/p&gt;&lt;p style=\"text-align: center\"&gt;{{Q1}} g = {{Q1}} : 28.35 = ...&lt;/p&gt;",
    "feedback": "&lt;p&gt;La forma de calcular esta equivalencia es:&lt;/p&gt;&lt;p style=\"text-align: center\"&gt;{{Q1}} g = {{Q1}} : 28.35 = {{A1}} onzas&lt;/p&gt;",
    "seed": {
        "parameters": [
            {
                "name": "Q1",
                "label": null,
                "min": 50,
                "max": 200,
                "step": 1
            },
            {
                "name": "Q2",
                "label": null,
                "min": 50,
                "max": 200,
                "step": 1
            },
            {
                "name": "Q3",
                "label": null,
                "min": 50,
                "max": 200,
                "step": 1
            }
        ],
        "calculated": [
            {
                "name": "T1",
                "label": "{{function}}",
                "function": "Lemonlib.round({{Q1}}/28.35, 2)",
                "temp": true
            },
            {
                "name": "T2",
                "label": "{{function}}",
                "function": "Lemonlib.round({{Q2}}/28.35, 2)",
                "temp": true
            },
            {
                "name": "T3",
                "label": "{{function}}",
                "function": "Lemonlib.round({{Q3}}/28.35,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</si>
  <si>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libra = 0.45 kg).&lt;/p&gt;</t>
  </si>
  <si>
    <t>&lt;p&gt;{{Q1}} libras = {{response}} kg&lt;/p&gt;</t>
  </si>
  <si>
    <t>T1 = Lemonlib.round({{Q1}}*0.45, 2)
T2 = Lemonlib.round({{Q2}}*0.45, 2)
T3 = Lemonlib.round({{Q3}}*0.45, 2)
group1=
A1={{T1}}*
A2={{T2}}
A3={{T3}}</t>
  </si>
  <si>
    <t>&lt;p&gt;La forma de calcular esta equivalencia es:&lt;/p&gt;&lt;p style="text-align: center"&gt;{{Q1}} libras = {{Q1}} × 0.45 = ...&lt;/p&gt;</t>
  </si>
  <si>
    <t>&lt;p&gt;La forma de calcular esta equivalencia es:&lt;/p&gt;&lt;p style="text-align: center"&gt;{{Q1}} libras = {{Q1}} × 0.45 = {{A1}} kg&lt;/p&gt;</t>
  </si>
  <si>
    <t>{
    "id": "M6-MyM-32b-I-2",
    "stimulus": "&lt;p&gt;Selecciona la opción correcta en esta equivalencia (1 libra = 0.45 kg).&lt;/p&gt;",
    "template": "&lt;p style=\"text-align:center;\"&gt;{{Q1}} libras = {{response}} kg&lt;/p&gt;",
    "hint": "&lt;p&gt;La forma de calcular esta equivalencia es:&lt;/p&gt;&lt;p style=\"text-align: center\"&gt;{{Q1}} libras = {{Q1}} × 0.45 = ...&lt;/p&gt;",
    "feedback": "&lt;p&gt;La forma de calcular esta equivalencia es:&lt;/p&gt;&lt;p style=\"text-align: center\"&gt;{{Q1}} libras = {{Q1}} × 0.45 = {{A1}} kg&lt;/p&gt;",
    "seed": {
        "parameters": [
            {
                "name": "Q1",
                "label": null,
                "min": 5,
                "max": 20,
                "step": 1
            },
            {
                "name": "Q2",
                "label": null,
                "min": 5,
                "max": 20,
                "step": 1
            },
            {
                "name": "Q3",
                "label": null,
                "min": 5,
                "max": 20,
                "step": 1
            }
        ],
        "calculated": [
            {
                "name": "T1",
                "label": "{{function}}",
                "function": "Lemonlib.round({{Q1}}*0.45, 2)",
                "temp": true
            },
            {
                "name": "T2",
                "label": "{{function}}",
                "function": "Lemonlib.round({{Q2}}*0.45, 2)",
                "temp": true
            },
            {
                "name": "T3",
                "label": "{{function}}",
                "function": "Lemonlib.round({{Q3}}*0.45, 2)",
                "temp": true
            },
            {
                "name": "A1",
                "label": "{{function}}",
                "function": "{{T1}}",
                "group": 1
            },
            {
                "name": "A2",
                "label": "{{function}}",
                "function": "{{T2}}",
                "incorrect": true,
                "group": 1
            },
            {
                "name": "A3",
                "label": "{{function}}",
                "function": "{{T3}}",
                "incorrect": true,
                "group": 1
            }
        ],
        "uniques": true
    },
    "algorithm": {
        "name": "groupResponses",
        "template": "Cloze with drop down"
    }
}</t>
  </si>
  <si>
    <t>&lt;p&gt;Selecciona la opción correcta en esta equivalencia (1 tonelada corta = 907 kg).&lt;/p&gt;</t>
  </si>
  <si>
    <t>&lt;p&gt;{{Q1}} toneladas cortas = {{response}} kg&lt;/p&gt;</t>
  </si>
  <si>
    <t>T1 = {{Q1}}*907
T2 = {{Q1}}*907
T3 = {{Q1}}*907
group1=
A1={{T1}}*
A2={{T2}}
A3={{T3}}</t>
  </si>
  <si>
    <t>&lt;p&gt;La forma de calcular esta equivalencia es:&lt;/p&gt;&lt;p style="text-align: center"&gt;{{Q1}} toneladas cortas = {{Q1}} × 907 = ...&lt;/p&gt;</t>
  </si>
  <si>
    <t>&lt;p&gt;La forma de calcular esta equivalencia es:&lt;/p&gt;&lt;p style="text-align: center"&gt;{{Q1}} toneladas cortas = {{Q1}} × 907 = {{A1}} kg&lt;/p&gt;</t>
  </si>
  <si>
    <t>{
    "id": "M6-MyM-32b-I-3",
    "stimulus": "&lt;p&gt;Selecciona la opción correcta en esta equivalencia (1 tonelada corta = 907 kg).&lt;/p&gt;",
    "template": "&lt;p style=\"text-align:center;\"&gt;{{Q1}} toneladas cortas = {{response}} kg&lt;/p&gt;",
    "hint": "&lt;p&gt;La forma de calcular esta equivalencia es:&lt;/p&gt;&lt;p style=\"text-align: center\"&gt;{{Q1}} toneladas cortas = {{Q1}} × 907 = ...&lt;/p&gt;",
    "feedback": "&lt;p&gt;La forma de calcular esta equivalencia es:&lt;/p&gt;&lt;p style=\"text-align: center\"&gt;{{Q1}} toneladas cortas = {{Q1}} × 907 = {{A1}} kg&lt;/p&gt;",
    "seed": {
        "parameters": [
            {
                "name": "Q1",
                "label": null,
                "min": 5,
                "max": 20,
                "step": 1
            },
            {
                "name": "Q2",
                "label": null,
                "min": 5,
                "max": 20,
                "step": 1
            },
            {
                "name": "Q3",
                "label": null,
                "min": 5,
                "max": 20,
                "step": 1
            }
        ],
        "calculated": [
            {
                "name": "T1",
                "label": "{{function}}",
                "function": "{{Q1}}*907",
                "temp": true
            },
            {
                "name": "T2",
                "label": "{{function}}",
                "function": "{{Q2}}*907",
                "temp": true
            },
            {
                "name": "T3",
                "label": "{{function}}",
                "function": "{{Q3}}*907",
                "temp": true
            },
            {
                "name": "A1",
                "label": "{{function}}",
                "function": "{{T1}}",
                "group": 1
            },
            {
                "name": "A2",
                "label": "{{function}}",
                "function": "{{T2}}",
                "incorrect": true,
                "group": 1
            },
            {
                "name": "A3",
                "label": "{{function}}",
                "function": "{{T3}}",
                "incorrect": true,
                "group": 1
            }
        ],
        "uniques": true
    },
    "algorithm": {
        "name": "groupResponses",
        "template": "Cloze with drop down"
    }
}</t>
  </si>
  <si>
    <t>&lt;p&gt;Calcula esta equivalencia (1 onza = 28.35 g).&lt;/p&gt;</t>
  </si>
  <si>
    <t>&lt;p&gt;{{Q1}} onzas = {{response}} g&lt;/p&gt;</t>
  </si>
  <si>
    <t>A1 = Lemonlib.round({{Q1}}*28.35, 2)</t>
  </si>
  <si>
    <t>&lt;p&gt;La forma de calcular esta equivalencia es:&lt;/p&gt;&lt;p style="text-align: center"&gt;{{Q1}} onzas = {{Q1}} × 28.35 = ...&lt;/p&gt;</t>
  </si>
  <si>
    <t>&lt;p&gt;La forma de calcular esta equivalencia es:&lt;/p&gt;&lt;p style="text-align: center"&gt;{{Q1}} onzas = {{Q1}} × 28.35 = {{A1}} g&lt;/p&gt;</t>
  </si>
  <si>
    <t>{
    "id": "M6-MyM-32b-E-1",
    "stimulus": "&lt;p&gt;Calcula esta equivalencia (1 onza = 28.35 g).&lt;/p&gt;",
    "template": "&lt;p style=\"text-align:center;\"&gt;{{Q1}} onzas = {{response}} g&lt;/p&gt;",
    "hint": "&lt;p&gt;La forma de calcular esta equivalencia es:&lt;/p&gt;&lt;p style=\"text-align: center\"&gt;{{Q1}} onzas = {{Q1}} × 28.35 = ...&lt;/p&gt;",
    "feedback": "&lt;p&gt;La forma de calcular esta equivalencia es:&lt;/p&gt;&lt;p style=\"text-align: center\"&gt;{{Q1}} onzas = {{Q1}} × 28.35 = {{A1}} g&lt;/p&gt;",
    "seed": {
        "parameters": [
            {
                "name": "Q1",
                "label": null,
                "min": 5,
                "max": 20,
                "step": 1
            }
        ],
        "calculated": [
            {
                "name": "A1",
                "label": "{{function}}",
                "function": "Lemonlib.round({{Q1}}*28.35, 2)"
            }
        ],
        "uniques": true
    },
    "algorithm": {
        "name": "calculateOperation",
        "params": {
            "method": "equivLiteral",
            "keyboard": "INTERMEDIATE"
        }
    }
}</t>
  </si>
  <si>
    <t>&lt;p&gt;Calcula esta equivalencia. Redondea el resultado a las centésimas (1 libra = 0.45 kg).&lt;/p&gt;</t>
  </si>
  <si>
    <t>&lt;p&gt;{{Q1}} kg = {{response}} libras&lt;/p&gt;</t>
  </si>
  <si>
    <t>A1 = Lemonlib.round({{Q1}}/0.45, 2)</t>
  </si>
  <si>
    <t>&lt;p&gt;La forma de calcular esta equivalencia es:&lt;/p&gt;&lt;p style="text-align: center"&gt;{{Q1}} kg = {{Q1}} : 0.45 = ...&lt;/p&gt;</t>
  </si>
  <si>
    <t>&lt;p&gt;La forma de calcular esta equivalencia es:&lt;/p&gt;&lt;p style="text-align: center"&gt;{{Q1}} kg = {{Q1}} : 0.45 = {{A1}} libras&lt;/p&gt;</t>
  </si>
  <si>
    <t>{
    "id": "M6-MyM-32b-E-2",
    "stimulus": "&lt;p&gt;Calcula esta equivalencia. Redondea el resultado a las centésimas (1 libra = 0.45 kg).&lt;/p&gt;",
    "template": "&lt;p style=\"text-align:center;\"&gt;{{Q1}} kg = {{response}} libras&lt;/p&gt;",
    "hint": "&lt;p&gt;La forma de calcular esta equivalencia es:&lt;/p&gt;&lt;p style=\"text-align: center\"&gt;{{Q1}} kg = {{Q1}} : 0.45 = ...&lt;/p&gt;",
    "feedback": "&lt;p&gt;La forma de calcular esta equivalencia es:&lt;/p&gt;&lt;p style=\"text-align: center\"&gt;{{Q1}} kg = {{Q1}} : 0.45 = {{A1}} libras&lt;/p&gt;",
    "seed": {
        "parameters": [
            {
                "name": "Q1",
                "label": null,
                "min": 5,
                "max": 20,
                "step": 1
            }
        ],
        "calculated": [
            {
                "name": "A1",
                "label": "{{function}}",
                "function": "Lemonlib.round({{Q1}}/0.45, 2)"
            }
        ],
        "uniques": true
    },
    "algorithm": {
        "name": "calculateOperation",
        "params": {
            "method": "equivLiteral",
            "keyboard": "INTERMEDIATE"
        }
    }
}</t>
  </si>
  <si>
    <t>&lt;p&gt;Calcula esta equivalencia. Redondea el resultado a las centésimas (1 tonelada corta = 907 kg).&lt;/p&gt;</t>
  </si>
  <si>
    <t>&lt;p&gt;{{Q1}} kg = {{response}} toneladas cortas&lt;/p&gt;</t>
  </si>
  <si>
    <t>Q1 = Min = 1500; Max = 2000; Step = 1</t>
  </si>
  <si>
    <t>A1 = Lemonlib.round({{Q1}}/907, 2)</t>
  </si>
  <si>
    <t>&lt;p&gt;La forma de calcular esta equivalencia es:&lt;/p&gt;&lt;p style="text-align: center"&gt;{{Q1}} kg = {{Q1}} : 907 = ...&lt;/p&gt;</t>
  </si>
  <si>
    <t>&lt;p&gt;La forma de calcular esta equivalencia es:&lt;/p&gt;&lt;p style="text-align: center"&gt;{{Q1}} kg = {{Q1}} : 907 = {{A1}} toneladas cortas&lt;/p&gt;</t>
  </si>
  <si>
    <t>{
    "id": "M6-MyM-32b-E-3",
    "stimulus": "&lt;p&gt;Calcula esta equivalencia. Redondea el resultado a las centésimas (1 tonelada corta = 907 kg).&lt;/p&gt;",
    "template": "&lt;p style=\"text-align:center;\"&gt;{{Q1}} kg = {{response}} toneladas cortas&lt;/p&gt;",
    "hint": "&lt;p&gt;La forma de calcular esta equivalencia es:&lt;/p&gt;&lt;p style=\"text-align: center\"&gt;{{Q1}} kg = {{Q1}} : 907 = ...&lt;/p&gt;",
    "feedback": "&lt;p&gt;La forma de calcular esta equivalencia es:&lt;/p&gt;&lt;p style=\"text-align: center\"&gt;{{Q1}} kg = {{Q1}} : 907 = {{A1}} toneladas cortas&lt;/p&gt;",
    "seed": {
        "parameters": [
            {
                "name": "Q1",
                "label": null,
                "min": 1500,
                "max": 2000,
                "step": 1
            }
        ],
        "calculated": [
            {
                "name": "A1",
                "label": "{{function}}",
                "function": "Lemonlib.round({{Q1}}/907, 2)"
            }
        ],
        "uniques": true
    },
    "algorithm": {
        "name": "calculateOperation",
        "params": {
            "method": "equivLiteral",
            "keyboard": "INTERMEDIATE"
        }
    }
}</t>
  </si>
  <si>
    <t>&lt;p&gt;Los sacos de fertilizantes de Jacobo vienen en kilogramos, pero él tiene que echar {{Q1}} libras en sus campos. ¿Cuántos kilogramos debería usar? (1 libra = 0.45 kg).&lt;/p&gt;</t>
  </si>
  <si>
    <t>&lt;p&gt;Tiene que usar {{response}} kg de fertilizante.&lt;/p&gt;</t>
  </si>
  <si>
    <t>Q1 = Min = 5; Max = 20; Step = 0.5</t>
  </si>
  <si>
    <t>A1 = Lemonlib.round({{Q1}}*0.45, 3)</t>
  </si>
  <si>
    <t>{
    "id": "M6-MyM-32b-A-1",
    "stimulus": "&lt;p&gt;Los sacos de fertilizantes de Jacobo vienen en kilogramos, pero él tiene que echar {{Q1}} libras en sus campos. ¿Cuántos kilogramos debería usar? (1 libra = 0.45 kg).&lt;/p&gt;",
    "template": "&lt;p&gt;Tiene que usar {{response}} kg de fertilizante.&lt;/p&gt;",
    "hint": "&lt;p&gt;La forma de calcular esta equivalencia es:&lt;/p&gt;&lt;p style=\"text-align: center\"&gt;{{Q1}} libras = {{Q1}} × 0.45 = ...&lt;/p&gt;",
    "feedback": "&lt;p&gt;La forma de calcular esta equivalencia es:&lt;/p&gt;&lt;p style=\"text-align: center\"&gt;{{Q1}} libras = {{Q1}} × 0.45 = {{A1}} kg&lt;/p&gt;",
    "seed": {
        "parameters": [
            {
                "name": "Q1",
                "label": null,
                "min": 5,
                "max": 20,
                "step": 0.5
            }
        ],
        "calculated": [
            {
                "name": "A1",
                "label": "{{function}}",
                "function": "Lemonlib.round({{Q1}}*0.45, 3)"
            }
        ],
        "uniques": true
    },
    "algorithm": {
        "name": "calculateOperation",
        "params": {
            "method": "equivLiteral",
            "keyboard": "INTERMEDIATE"
        }
    }
}</t>
  </si>
  <si>
    <t>&lt;p&gt;A un albañil le han dicho que utilice {{Q1}} kg de cemento para levantar una pared, pero los sacos que tiene vienen en libras. ¿Cuántas tiene que usar? Redondea el resultado a las centésimas (1 libra = 0.45 kg).&lt;/p&gt;</t>
  </si>
  <si>
    <t>&lt;p&gt;Necesita {{response}} libras.&lt;/p&gt;</t>
  </si>
  <si>
    <t>Q1 = Min = 80; Max = 180; Step = 5</t>
  </si>
  <si>
    <t>{
    "id": "M6-MyM-32b-A-2",
    "stimulus": "&lt;p&gt;A un albañil le han dicho que utilice {{Q1}} kg de cemento para levantar una pared, pero los sacos que tiene vienen en libras. ¿Cuántas tiene que usar? Redondea el resultado a las centésimas (1 libra = 0.45 kg).&lt;/p&gt;",
    "template": "&lt;p&gt;Necesita {{response}} libras.&lt;/p&gt;",
    "hint": "&lt;p&gt;La forma de calcular esta equivalencia es:&lt;/p&gt;&lt;p style=\"text-align: center\"&gt;{{Q1}} kg = {{Q1}} : 0.45 = ...&lt;/p&gt;",
    "feedback": "&lt;p&gt;La forma de calcular esta equivalencia es:&lt;/p&gt;&lt;p style=\"text-align: center\"&gt;{{Q1}} kg = {{Q1}} : 0.45 = {{A1}} libras&lt;/p&gt;",
    "seed": {
        "parameters": [
            {
                "name": "Q1",
                "label": null,
                "min": 80,
                "max": 180,
                "step": 5
            }
        ],
        "calculated": [
            {
                "name": "A1",
                "label": "{{function}}",
                "function": "Lemonlib.round({{Q1}}/0.45, 2)"
            }
        ],
        "uniques": true
    },
    "algorithm": {
        "name": "calculateOperation",
        "params": {
            "method": "equivLiteral",
            "keyboard": "INTERMEDIATE"
        }
    }
}</t>
  </si>
  <si>
    <t>&lt;p&gt;En la receta que está preparando Amaia, todas las cantidades aparecen en gramos. Si necesita {{Q1}} g de chocolate, ¿a cuántas onzas equivalen? Redondea el resultado a las centésimas (1 onza = 28.35 g).&lt;/p&gt;</t>
  </si>
  <si>
    <t>&lt;p&gt;Tiene que usar {{response}} onzas de chocolate.&lt;/p&gt;</t>
  </si>
  <si>
    <t>Q1 = Min = 100; Max = 300; Step = 5</t>
  </si>
  <si>
    <t>A1 = Lemonlib.round({{Q1}}/28.35, 2)</t>
  </si>
  <si>
    <t>{
    "id": "M6-MyM-32b-A-3",
    "stimulus": "&lt;p&gt;En la receta que está preparando Amaia, todas las cantidades aparecen en gramos. Si necesita {{Q1}} g de chocolate, ¿a cuántas onzas equivalen? Redondea el resultado a las centésimas (1 onza = 28.35 g).&lt;/p&gt;",
    "template": "&lt;p&gt;Tiene que usar {{response}} onzas de chocolate.&lt;/p&gt;",
    "hint": "&lt;p&gt;La forma de calcular esta equivalencia es:&lt;/p&gt;&lt;p style=\"text-align: center\"&gt;{{Q1}} g = {{Q1}} : 28.35 = ...&lt;/p&gt;",
    "feedback": "&lt;p&gt;La forma de calcular esta equivalencia es:&lt;/p&gt;&lt;p style=\"text-align: center\"&gt;{{Q1}} g = {{Q1}} : 28.35 = {{A1}} onzas&lt;/p&gt;",
    "seed": {
        "parameters": [
            {
                "name": "Q1",
                "label": null,
                "min": 100,
                "max": 300,
                "step": 5
            }
        ],
        "calculated": [
            {
                "name": "A1",
                "label": "{{function}}",
                "function": "Lemonlib.round({{Q1}}/28.35, 2)"
            }
        ],
        "uniques": true
    },
    "algorithm": {
        "name": "calculateOperation",
        "params": {
            "method": "equivLiteral",
            "keyboard": "INTERMEDIATE"
        }
    }
}</t>
  </si>
  <si>
    <t>M6-MyM-3a</t>
  </si>
  <si>
    <t>Conoce las unidades de medida de capacidad</t>
  </si>
  <si>
    <t>Selecciona las unidades de capacidad.
{{Q1}}*
{{Q2}}*
{{Q3}}
{{Q4}}
Se ven 3</t>
  </si>
  <si>
    <t>Selecciona cuáles de las siguientes son unidades de capacidad:
24 km
0,5 dl *
70 cm
9 kl*</t>
  </si>
  <si>
    <t>Q1 = List = "kl", "dl", "cl", "l","ml","dal","hl"
Q2 = List = "kl", "dl", "cl", "l","ml","dal","hl"
Q3 = List = "cg", "m", "kg","mg","mm","km"
Q4 = List = "cg", "m", "kg","mg","mm","km"</t>
  </si>
  <si>
    <t>Las unidades de medida de capacidad son los múltiplos y submúltiplos del litro.</t>
  </si>
  <si>
    <t>Las unidades de capacidad son los múltiplos y submúltiplos del litro.
(Tabla con kl, hl, dal, l, dl, cl, ml)</t>
  </si>
  <si>
    <t>{"id":"M6-MyM-3a-I-1","stimulus":"&lt;p&gt;Selecciona las unidades de capacidad.&lt;/p&gt;","hint":"&lt;p&gt;Las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t>
  </si>
  <si>
    <t>Selecciona la oración correcta.
Los centilitros son más pequeños que los litros.*
Los decalitros son más pequeños que los kilolitros.*
Los mililitros son más pequeños que los decilitros.*
Los decilitros son más pequeños que los decalitros.*
Los decalitros son más pequeños que los decilitros.
Los kilolitros son más pequeños que los hectolitros.
Los hectolitros son más pequeños que los decalitros.
Los decilitros son más pequeños que los mililitros.
Los litros son más pequeños que los decilitros.
Los decalitros son más pequeños que los centilitros.
Se ven 3</t>
  </si>
  <si>
    <t>{"id":"M6-MyM-3a-E-1","stimulus":"&lt;p&gt;Selecciona la oración correcta.&lt;/p&gt;","hint":"&lt;p&gt;Las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255);\"&gt;ml&lt;/span&gt;&lt;/td&gt;&lt;/tr&gt;&lt;/tbody&gt;&lt;/table&gt;","seed":{"parameters":[],"calculated":[{"name":"A1","label":"Los centilitros son más pequeños que los litros."},{"name":"A2","label":"Los decalitros son más pequeños que los kilolitros."},{"name":"A3","label":"Los mililitros son más pequeños que los decilitros."},{"name":"A4","label":"Los decilitros son más pequeños que los decalitros."},{"name":"A5","label":"Los decalitros son más pequeños que los decilitros.","incorrect":true},{"name":"A6","label":"Los kilolitros son más pequeños que los hectolitros.","incorrect":true},{"name":"A7","label":"Los hectolitros son más pequeños que los decalitros.","incorrect":true},{"name":"A8","label":"Los decilitros son más pequeños que los mililitros.","incorrect":true},{"name":"A9","label":"Los litros son más pequeños que los decilitros.","incorrect":true},{"name":"A10","label":"Los decalitros son más pequeños que los centilitros.","incorrect":true}],"uniques":true},"algorithm":{"name":"trueFalse","template":"Multiple choice – standard","params":{"countCorrect":1,"countIncorrect":2
        }
    }
}</t>
  </si>
  <si>
    <t>M6-MyM-3b</t>
  </si>
  <si>
    <t>Establece equivalencias entre las distintas unidades de medida de capacidad</t>
  </si>
  <si>
    <t>Selecciona la equivalencia correcta.
{{Q1}} hl = {{T1}} kl*
{{T21}} cl = {{T2}} ml*
{{T22}} kl = {{T3}} l*
{{Q4}} dl = {{T4}} dal*
{{Q5}} hl = {{T5}} kl
{{T23}} cl = {{T6}} ml
{{T24}} kl = {{T7}} l
{{Q8}} dl = {{T8}} dal
{{Q9}} hl = {{T9}} kl
{{T25}} cl = {{T10}} ml
{{T26}} kl = {{T11}} l
{{Q12}} dl = {{T12}} dal
Se ven 3</t>
  </si>
  <si>
    <t>Une las siguientes medidas con su equivalente:
26 hl             2,6 kl
502 cl           5020 ml
0,49 kl          490 l
4800 dl        48 dal</t>
  </si>
  <si>
    <t>Q1 = Min= 10; Max= 99; Step= 1
Q2 = Min= 1000; Max= 9999; Step= 1
Q3 = Min= 100; Max= 9999; Step= 1
Q4 = Min= 100; Max= 999; Step=  1
Q5 = Min= 10; Max= 99; Step= 1
Q6 = Min= 1000; Max= 9999; Step= 1
Q7 = Min= 100; Max= 9999; Step= 1
Q8 = Min= 100; Max= 999; Step=  1
Q9 = Min= 10; Max= 99; Step= 1
Q10 = Min= 1000; Max= 9999; Step= 1
Q11 = Min= 100; Max= 9999; Step= 1
Q12 = Min= 100; Max= 999; Step=  1</t>
  </si>
  <si>
    <t>T1 = {{Q1}}/10
T2 = {{Q2}}/10
T3 = {{Q3}}
T4 = {{Q4}}/100
T5 = {{Q1}}*10
T6 = {{Q2}}
T7 = {{Q3}}*10
T8 = {{Q4}}/10
T9 = {{Q1}}/100
T10 = {{Q2}}*10
T11 = {{Q3}}*100
T12 = {{Q4}}*10
T21 = {{Q2}}/100
T22 = {{Q3}}/1000
T23 = {{Q6}}/100
T24 = {{Q7}}/1000
T25 = {{Q10}}/100
T26 = {{Q11}}/1000</t>
  </si>
  <si>
    <t>Imagen: M6-MyM-3b-1</t>
  </si>
  <si>
    <t>Imagen: M6-MyM-3b-1
A5 = {{Q5}} hl : 10 = {{T13}} kl
A6 = {{T23}} cl × 10 = {{T14}} ml
A7 = {{T24}} kl × 1 000 = {{T15}} l
A8 = {{Q8}} dl : 100 = {{T16}} dal
A9 = {{Q9}} hl : 10 = {{T17}} kl
A10 = {{T25}} cl × 10 = {{T18}} ml
A11 = {{T26}} kl × 1 000 = {{T19}} l
A12 = {{Q12}} dl : 100 = {{T20}} dal</t>
  </si>
  <si>
    <t>T13 = {{Q5}}/10
T14 = {{Q6}}/10
T15 = {{Q7}}
T16 = {{Q8}}/100
T17 = {{Q9}}/10
T18 = {{Q10}}/10
T19 = {{Q11}}
T20 = {{Q12}}/100</t>
  </si>
  <si>
    <t>{"id":"M6-MyM-3b-I-1","stimulus":"&lt;p&gt;Selecciona la equivalencia correcta.&lt;/p&gt;","hint":"&lt;div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t>
  </si>
  <si>
    <t>Escribe el resultado de estas igualdades.</t>
  </si>
  <si>
    <t>{{Q1}} l = {{A1}} dl
{{Q2}} cl = {{A2}} kl</t>
  </si>
  <si>
    <t>Elige la respuesta adecuada:
5 l = 0,5|50|500 dl
700 cl = 0,000 7|0,07|0,7 kl
13 dal = 1 300|13 000|130 ml</t>
  </si>
  <si>
    <t>Q1 = Min= 0.1; Max= 9.9; Step= 1
Q2 = Min= 100000 ; Max = 9000000; Step = 100000</t>
  </si>
  <si>
    <t xml:space="preserve">A1 = {{Q1}} *10
A2 = {{Q2}}/100000
</t>
  </si>
  <si>
    <t>Imagen: M6-MyM-3b-1
A1 = {{Q1}} l × 10 = {{A1}} dl
A2 = {{Q2}} cl : 100 000 = {{A2}} kl</t>
  </si>
  <si>
    <t>{"id":"M6-MyM-3b-E-1","stimulus":"&lt;p&gt;Escribe el resultado de estas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t>
  </si>
  <si>
    <t>{{T1}} dal = {{A1}} ml
{{T2}} l = {{A2}} cl</t>
  </si>
  <si>
    <t>Q1 = Min= 100 = ; Max =9999 ; Step = 1
Q2 = Min = 1000; Max = 9999; Step = 1</t>
  </si>
  <si>
    <t>A1 = {{Q1}}*10
A2 = {{Q2}}
T1 = {{Q1}}/1000
T2 = {{Q2}}/100</t>
  </si>
  <si>
    <t>Imagen: M6-MyM-3b-1
A1 = {{T1}} dal × 10 000 = {{A1}} ml
A2 = {{T2}} l × 100 = {{Q2}} cl</t>
  </si>
  <si>
    <t>{"id":"M6-MyM-3b-E-2","stimulus":"&lt;p&gt;Escribe el resultado de estas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t>
  </si>
  <si>
    <t>{{Q1}} dl = {{A1}} dal
{{T1}} kl =  {{A2}} hl</t>
  </si>
  <si>
    <t>Q1 = Min= 10 = ; Max =999 ; Step = 1
Q2 = Min = 100; Max = 999; Step = 1</t>
  </si>
  <si>
    <t>A1 = {{Q1}}/100
A2 = {{Q2}}/10
T1 = {{Q2}}/100</t>
  </si>
  <si>
    <t>Imagen: M6-MyM-3b-1
A1 = {{Q1}} dl : 100 = {{A1}} dal
A2 = {{T1}} kl × 10 = {{A2}} hl</t>
  </si>
  <si>
    <t>{"id":"M6-MyM-3b-E-3","stimulus":"&lt;p&gt;Escribe el resultado de estas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t>
  </si>
  <si>
    <t>Ofelia tiene una piscina con una capacidad de {{T1}} kl. ¿Cuántos decalitros son?</t>
  </si>
  <si>
    <t>La piscina tiene una capacidad de {{A1}} dal.</t>
  </si>
  <si>
    <t xml:space="preserve">En el natatorio cuentan con piscinas de diferentes capacidades. Una de ellas tiene una capacidad de {{Q1}} cl y otra {{Q2}} dl. ¿Cuántos litros tiene la piscina de mayor capacidad?  </t>
  </si>
  <si>
    <t>Q1 = Min = 250; Max = 480; Step = 1</t>
  </si>
  <si>
    <t>T1 = {{Q1}}/10
A1 = {{Q1}}*10</t>
  </si>
  <si>
    <t>Imagen: M6-MyM-3b-1
&lt;p&gt;Por tanto:&lt;/p&gt;&lt;p&gt;{{T1}} kl × 100 = {{A1}} dal&lt;/p&gt;</t>
  </si>
  <si>
    <t>{
    "id": "M6-MyM-3b-A-1",
    "stimulus": "&lt;p&gt;Ofelia tiene una piscina con una capacidad de {{T1}} kl. ¿Cuántos decalitros son?&lt;/p&gt;",
    "template": "&lt;p&gt;La piscina tiene una capacidad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 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t>
  </si>
  <si>
    <t>Una de las ollas de Agoney tiene una capacidad de {{Q1}} cl. ¿Cuántos litros son?</t>
  </si>
  <si>
    <t>Su capacidad es de {{A1}} l.</t>
  </si>
  <si>
    <t>Lucía ha llenado sus cacerolas con agua, para preparar el almuerzo. La de mayor capacidad tiene {{Q1}} cl, y la de menor {{Q2}} dl. ¿ Qué capacidad en litros tiene cada una de las cacerolas?</t>
  </si>
  <si>
    <r>
      <rPr>
        <rFont val="Calibri"/>
        <color theme="1"/>
        <sz val="12.0"/>
      </rPr>
      <t xml:space="preserve">Q1= Min = 200; Max = 900; Step = </t>
    </r>
    <r>
      <rPr>
        <rFont val="Calibri"/>
        <color theme="1"/>
        <sz val="12.0"/>
      </rPr>
      <t>25</t>
    </r>
  </si>
  <si>
    <r>
      <rPr>
        <rFont val="Calibri"/>
        <color theme="1"/>
        <sz val="12.0"/>
      </rPr>
      <t xml:space="preserve">
</t>
    </r>
    <r>
      <rPr>
        <rFont val="Calibri"/>
        <color theme="1"/>
        <sz val="12.0"/>
      </rPr>
      <t>A1 = {{Q1}}/100</t>
    </r>
  </si>
  <si>
    <t>Imagen: M6-MyM-3b-1
&lt;p&gt;Por tanto:&lt;/p&gt;&lt;p&gt;{{Q1}} cl : 100 = {{A1}} l&lt;/p&gt;</t>
  </si>
  <si>
    <t>{"id":"M6-MyM-3b-A-2","stimulus":"&lt;p&gt;Una de las ollas de Agoney tiene una capacidad de {{Q1}} cl. ¿Cuántos litros son?&lt;/p&gt;","template":"&lt;p&gt;Su capacidad es de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cl : 100 = {{A1}} l&lt;/p&gt;","seed":{"parameters":[{"name":"Q1","label":null,"min":200,"max":900,"step":25}],"calculated":[{"name":"A1","label":"{{function}}","function":"{{Q1}}/100"}],"uniques":true},"algorithm":{"name":"calculateOperation","params":{"method":"equivLiteral","keyboard":"INTERMEDIATE"}}}</t>
  </si>
  <si>
    <t>Para llenar un estanque de patos, Idaira ha necesitado {{Q1}} dal de agua. ¿A cuántos decilitros equivalen?</t>
  </si>
  <si>
    <t>Su capacidad es de {{A1}} dl.</t>
  </si>
  <si>
    <t>Pablo es granjero. Llena los estanques de agua para sus animales.
El estanque de los patos tiene una capacidad de {{Q1}} l y {{Q2}} dal, el estanque de los caballos tiene {{Q3}} dal. ¿Cuál de estos estanques necesita mayor cantidad de litros de agua, para llenarlo?</t>
  </si>
  <si>
    <r>
      <rPr>
        <rFont val="Calibri"/>
        <color theme="1"/>
        <sz val="12.0"/>
      </rPr>
      <t xml:space="preserve">Q1= Min = 20; Max = 100; Step = </t>
    </r>
    <r>
      <rPr>
        <rFont val="Calibri"/>
        <color theme="1"/>
        <sz val="12.0"/>
      </rPr>
      <t>1</t>
    </r>
  </si>
  <si>
    <t>Imagen: M6-MyM-3b-1
&lt;p&gt;Por tanto:&lt;/p&gt;&lt;p&gt;{{T1}} dal × 100 = {{A1}} dl&lt;/p&gt;</t>
  </si>
  <si>
    <t>{"id":"M6-MyM-3b-A-3","stimulus":"&lt;p&gt;Para llenar un estanque de patos, Idaira ha necesitado {{Q1}} dal de agua. ¿A cuántos decilitros equivalen?&lt;/p&gt;","template":"&lt;p&gt;Su capacidad es de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dal × 100 = {{A1}} dl&lt;/p&gt;","seed":{"parameters":[{"name":"Q1","label":null,"min":20,"max":100,"step":1}],"calculated":[{"name":"A1","label":"{{function}}","function":"{{Q1}}*100"}],"uniques":true},"algorithm":{"name":"calculateOperation","params":{"method":"equivLiteral","keyboard":"INTERMEDIATE"}}}</t>
  </si>
  <si>
    <t>M6-MyM-20a</t>
  </si>
  <si>
    <t>Expresa en forma simple una medida de capacidad dada en forma compleja y viceversa</t>
  </si>
  <si>
    <t>Escoge la equivalencia correcta.</t>
  </si>
  <si>
    <t>&lt;p&gt;{{Q1}} l y {{Q2}} dl = {{group1}} dl&lt;/p&gt;&lt;p&gt;{{T1}} ml = {{group2}} dl y {{group3}} ml&lt;/p&gt;</t>
  </si>
  <si>
    <t>Q1 = Min= 1; Max= 99; Step= 1
Q2 = Min= 1; Max= 9; Step= 1
Q3 = Min=1; Max=9;Step= 1
Q4 = Min= 1; Max= 9; Step= 1</t>
  </si>
  <si>
    <t>T1= {{Q3}}*100+{{Q4}}
group1
A1 = {{Q1}}*10+{{Q2}}*
A2 = {{Q1}}*100+{{Q2}}
A3 = {{Q1}}/10+{{Q2}}
group2
A4 = {{Q3}}*
A5 = {{Q3}}*10
A6 = {{Q3}}/10
group3
A7 = {{Q4}}*
A8 = {{Q4}}*10
A9 = {{Q4}}*100</t>
  </si>
  <si>
    <t>&lt;p&gt;Imagen M6-MyM-3b-1&lt;/p&gt;</t>
  </si>
  <si>
    <t xml:space="preserve">&lt;p&gt;Imagen M6-MyM-3b-1&lt;/p&gt;
group1 = {{Q1}} l y {{Q2}} dl = {{Q1}} × 10 + {{Q2}} = {{A1}} dl
group2= {{T1}} ml = {{T2}} ml + {{Q4}} ml =  {{Q3}} dl + {{Q4}} ml 
group3= {{T1}} ml = {{T2}} ml + {{Q4}} ml =  {{Q3}} dl + {{Q4}} ml </t>
  </si>
  <si>
    <t>T2= {{Q3}}*100</t>
  </si>
  <si>
    <t>{"id":"M6-MyM-20a-I-1","stimulus":"&lt;p&gt;Escoge la equivalencia correcta.&lt;/p&gt;","template":"&lt;p style=\"text-align:center;\"&gt;{{Q1}} l y {{Q2}} dl = {{response}} dl&lt;/p&gt;&lt;p style=\"text-align:center;\"&gt;{{T1}} ml = {{response}} dl y {{response}} ml&lt;/p&gt;","hint":"&lt;p&gt;&lt;div style=\"display:flex; justify-content:center;\"&gt;&lt;img src=\"https://blueberry-assets.oneclick.es/M6_MyM_3b_1.svg\" width=\"500\"&gt;&lt;/img&gt;&lt;/div&gt;&lt;/p&gt;","feedback":"&lt;div style=\"display:flex; justify-content:center;\"&gt;&lt;img src=\"https://blueberry-assets.oneclick.es/M6_MyM_3b_1.svg\" width=\"500\"&gt;&lt;/img&gt;&lt;/div&gt;","seed":{"parameters":[{"name":"Q1","label":null,"min":1,"max":99,"step":1},{"name":"Q2","label":null,"min":1,"max":9,"step":1},{"name":"Q3","label":null,"min":1,"max":9,"step":1},{"name":"Q4","label":null,"min":1,"max":9,"step":1}],"calculated":[{"name":"T2","label":"{{function}}","function":"{{Q3}}*100","temp":true},{"name":"T1","label":"{{function}}","function":"{{Q3}}*100+{{Q4}}","temp":true},{"name":"T3","label":"{{function}}","function":"{{Q1}}*10+{{Q2}}","temp":true},{"name":"A1","label":"{{function}}","function":"{{Q1}}*10+{{Q2}}","group":1,"feedback":"{{Q1}} l y {{Q2}} dl = {{Q1}} × 10 + {{Q2}} = {{T3}} dl"},{"name":"A2","label":"{{function}}","function":"{{Q1}}*100+{{Q2}}","incorrect":true,"group":1,"feedback":"{{Q1}} l y {{Q2}} dl = {{Q1}} × 10 + {{Q2}} = {{T3}} dl"},{"name":"A3","label":"{{function}}","function":"{{Q1}}/10+{{Q2}}","incorrect":true,"group":1,"feedback":"{{Q1}} l y {{Q2}} dl = {{Q1}} × 10 + {{Q2}} = {{T3}} dl"},{"name":"A4","label":"{{function}}","function":" {{Q3}}","incorrect":false,"group":2,"feedback":" {{T1}} ml = {{T2}} ml + {{Q4}} ml = {{Q3}} dl + {{Q4}} ml "},{"name":"A5","label":"{{function}}","function":" {{Q3}}*10","incorrect":true,"group":2,"feedback":" {{T1}} ml = {{T2}} ml + {{Q4}} ml = {{Q3}} dl + {{Q4}} ml "},{"name":"A6","label":"{{function}}","function":" {{Q3}}/10","incorrect":true,"group":2,"feedback":" {{T1}} ml = {{T2}} ml + {{Q4}} ml = {{Q3}} dl + {{Q4}} ml "},{"name":"A7","label":"{{function}}","function":" {{Q4}}","incorrect":false,"group":3,"feedback":" {{T1}} ml = {{T2}} ml + {{Q4}} ml = {{Q3}} dl + {{Q4}} ml "},{"name":"A8","label":"{{function}}","function":" {{Q4}}*10","incorrect":true,"group":3,"feedback":" {{T1}} ml = {{T2}} ml + {{Q4}} ml = {{Q3}} dl + {{Q4}} ml "},{"name":"A9","label":"{{function}}","function":" {{Q4}}*100","incorrect":true,"group":3,"feedback":" {{T1}} ml = {{T2}} ml + {{Q4}} ml = {{Q3}} dl + {{Q4}} ml "}],"uniques":true},"algorithm":{"name":"groupResponses","template":"Cloze with drop down"}}</t>
  </si>
  <si>
    <t>&lt;p&gt;Escoge la equivalencia correcta.&lt;/p&gt;</t>
  </si>
  <si>
    <t>&lt;p&gt;{{T1}} hl = {{group1}} kl y {{group2}} hl&lt;/p&gt;&lt;p&gt;{{Q3}} dal y {{Q4}} cl = {{group3}} cl&lt;/p&gt;</t>
  </si>
  <si>
    <t>Q1 = Min= 10; Max= 90; Step= 10
Q2 = Min= 1; Max= 99; Step= 1
Q3 = Min=1 ; Max=10;Step= 1
Q4 = Min= 1; Max= 99; Step= 1</t>
  </si>
  <si>
    <t>T1= {{Q1}}*10+{{Q2}}
T2= {{Q1}}*10
group1=
A1 = {{Q1}}*
A2 = {{Q1}}*10|{{Q1}} hl = {{T2}} hl + {{Q2}} hl = {{Q1}} kl y {{Q2}} hl
A3 = {{Q1}}/10|{{Q1}} hl = {{T2}} hl + {{Q2}} hl = {{Q1}} kl y {{Q2}} hl
group2=
A4 = {{Q2}}*
A5 = {{Q2}}*10|{{Q1}} hl = {{T2}} hl + {{Q2}} hl = {{Q1}} kl y {{Q2}} hl
A6 = {{Q2}}/10|{{Q1}} hl = {{T2}} hl + {{Q2}} hl = {{Q1}} kl y {{Q2}} hl
group3=
A7 = {{Q3}}*1000+{{Q4}}*
A8 = {{Q3}}*100+{{Q4}}|{{Q3}} dal y {{Q4}} cl = {{Q3}} × 1 000 + {{Q4}} = {{A7}} cl
A9 = {{Q3}}*10+{{Q4}}|{{Q3}} dal y {{Q4}} cl = {{Q3}} × 1 000 + {{Q4}} = {{A7}} cl</t>
  </si>
  <si>
    <t>$$IMG=M6-MyM-3b-1</t>
  </si>
  <si>
    <t>{"id":"M6-MyM-20a-I-2","stimulus":"&lt;p&gt;Escoge la equivalencia correcta.&lt;/p&gt;","template":"&lt;p style=\"text-align:center;\"&gt;{{T1}} hl = {{response}} kl y {{response}} hl&lt;/p&gt;&lt;p style=\"text-align:center;\"&gt;{{Q3}} dal y {{Q4}} cl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90,"step":10},{"name":"Q2","label":null,"min":1,"max":99,"step":1},{"name":"Q3","label":null,"min":1,"max":10,"step":1},{"name":"Q4","label":null,"min":1,"max":99,"step":1}],"calculated":[{"name":"T1","label":"{{function}}","function":"{{Q1}}*10+{{Q2}}","temp":true},{"name":"T2","label":"{{function}}","function":"{{Q1}}*10","temp":true},{"name":"T3","label":"{{function}}","function":"{{Q3}}*1000+{{Q4}}","temp":true},{"name":"A1","label":"{{function}}","function":"{{Q1}}","group":1},{"name":"A2","label":"{{function}}","function":"{{Q1}}*10","incorrect":true,"feedback":"{{T1}} hl = {{T2}} hl + {{Q2}} hl = {{Q1}} kl y {{Q2}} hl","group":1},{"name":"A3","label":"{{function}}","function":"{{Q1}}/10","incorrect":true,"feedback":"{{T1}} hl = {{T2}} hl + {{Q2}} hl = {{Q1}} kl y {{Q2}} hl","group":1},{"name":"A4","label":"{{function}}","function":"{{Q2}}","group":2},{"name":"A5","label":"{{function}}","function":"{{Q2}}*10","incorrect":true,"feedback":"{{T1}} hl = {{T2}} hl + {{Q2}} hl = {{Q1}} kl y {{Q2}} hl","group":2},{"name":"A6","label":"{{function}}","function":"{{Q2}}/10","incorrect":true,"feedback":"{{T1}} hl = {{T2}} hl + {{Q2}} hl = {{Q1}} kl y {{Q2}} hl","group":2},{"name":"A7","label":"{{function}}","function":"{{Q3}}*1000+{{Q4}}","group":3},{"name":"A8","label":"{{function}}","function":"{{Q3}}*100+{{Q4}}","incorrect":true,"feedback":"{{Q3}} dal y {{Q4}} cl = {{Q3}} × 1 000 + {{Q4}} = {{T3}} cl","group":3},{"name":"A9","label":"{{function}}","function":"{{Q3}}*10+{{Q4}}","incorrect":true,"feedback":"{{Q3}} dal y {{Q4}} cl = {{Q3}} × 1 000 + {{Q4}} = {{T3}} cl","group":3}],"uniques":true},"algorithm":{"name":"groupResponses","template":"Cloze with drop down"}}</t>
  </si>
  <si>
    <t>&lt;p&gt;Calcula estas equivalencias.&lt;/p&gt;</t>
  </si>
  <si>
    <t>{{T1}} l = {{A1}} kl y {{A2}} l
{{Q3}} hl y {{Q4}} dl = {{A3}} dl</t>
  </si>
  <si>
    <t>Q1: Mín 1;Máx 99; Step: 1 
Q2: Mín 1;Máx 999; Step: 1
Q3: Mín 1;Máx 9; Step: 1
Q4: Mín 1;Máx 999; Step: 1</t>
  </si>
  <si>
    <t>T1 = {{Q1}}*1000 + {{Q2}}
A1 = {{Q1}}
A2 = {{Q2}}
A3 = {{Q3}}*1000 + {{Q4}}</t>
  </si>
  <si>
    <t>&lt;p&gt;Imagen M6-MyM-3b-1&lt;/p&gt;
-Si falla A1
&lt;p&gt;{{T1}} l = {{Q1}} 000 l y {{Q2}} l = {{Q1}} kl y {{Q2}} l&lt;/p&gt;
-Si falla A2
&lt;p&gt;{{T1}} l = {{Q1}} 000 l y {{Q2}} l = {{Q1}} kl y {{Q2}} l&lt;/p&gt;
-Si falla A3
&lt;p&gt;{{Q3}} hl y {{Q4}} dl = {{Q3}} × 1 000 + {{Q4}} = {{A1}} dl&lt;/p&gt;</t>
  </si>
  <si>
    <t>{"id":"M6-MyM-20a-E-1","stimulus":"&lt;p&gt;Calcula estas equivalencias.&lt;/p&gt;","template":"&lt;p style=\"text-align:center;\"&gt;{{T1}} l = {{response}} kl y {{response}} l&lt;/p&gt;&lt;p style=\"text-align:center;\"&gt;{{Q3}} hl y {{Q4}} dl =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99,"step":1},{"name":"Q2","label":null,"min":1,"max":999,"step":1},{"name":"Q3","label":null,"min":1,"max":9,"step":1},{"name":"Q4","label":null,"min":1,"max":999,"step":1}],"calculated":[{"name":"T1","label":"{{function}}","function":"{{Q1}}*1000 + {{Q2}}","temp":true},{"name":"T3","label":"{{function}}","function":"{{Q3}}*1000 + {{Q4}}","temp":true},{"name":"A1","label":"{{function}}","function":"{{Q1}}","feedback":"&lt;p&gt;{{T1}} l = {{Q1}} 000 l y {{Q2}} l = {{Q1}} kl y {{Q2}} l&lt;/p&gt;"},{"name":"A2","label":"{{function}}","function":"{{Q2}}","feedback":"&lt;p&gt;{{T1}} l = {{Q1}} 000 l y {{Q2}} l = {{Q1}} kl y {{Q2}} l&lt;/p&gt;"},{"name":"A3","label":"{{function}}","function":"{{Q3}}*1000 + {{Q4}}","feedback":"&lt;p&gt;{{Q3}} hl y {{Q4}} dl = {{Q3}} × 1 000 + {{Q4}} = {{T3}} dl&lt;/p&gt;"}],"uniques":true},"algorithm":{"name":"calculateOperation","params":{"method":"equivLiteral","keyboard":"NUMERICAL"}}}</t>
  </si>
  <si>
    <t>{{Q1}} l y {{Q2}} cl = {{A1}} cl
{{T1}} dl = {{A2}} dal y {{A3}} dl</t>
  </si>
  <si>
    <t>Q1: Mín 1;Máx 9; Step: 1
Q2: Mín 1;Máx 99; Step: 1
Q3: Mín 1;Máx 99; Step: 1
Q4: Mín 1;Máx 99; Step: 1</t>
  </si>
  <si>
    <t>A1 = {{Q1}}*100 + {{Q2}}
T1 = {{Q3}}*100 + {{Q4}}
A3 = {{Q3}}
A4 = {{Q4}}</t>
  </si>
  <si>
    <t>&lt;p&gt;Imagen M6-MyM-3b-1&lt;/p&gt;
-Si falla A2
&lt;p&gt;{{Q3}} l y {{Q4}} cl = {{Q3}} × 100 + {{Q4}} = {{A2}} cl&lt;/p&gt;
-Si falla A2
&lt;p&gt;{{T1}} dl = {{T2}} dl y {{Q4}} dl = {{Q3}} dal y {{Q4}} dl&lt;/p&gt;</t>
  </si>
  <si>
    <t>T2 = {{Q3}}*100</t>
  </si>
  <si>
    <t>{"id":"M6-MyM-20a-E-2","stimulus":"&lt;p&gt;Calcula estas equivalencias.&lt;/p&gt;","template":"&lt;p style=\"text-align:center;\"&gt;{{Q1}} l y {{Q2}} cl = {{response}} cl&lt;/p&gt;&lt;p style=\"text-align:center;\"&gt;{{T1}} dl = {{response}} dal y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step":1},{"name":"Q2","label":null,"min":1,"max":99,"step":1},{"name":"Q3","label":null,"min":1,"max":99,"step":1},{"name":"Q4","label":null,"min":1,"max":99,"step":1}],"calculated":[{"name":"T1","label":"{{function}}","function":"{{Q3}}*100 + {{Q4}}","temp":true},{"name":"T2","label":"{{function}}","function":"{{Q3}}*100","temp":true},{"name":"A1","label":"{{function}}","function":"{{Q1}}*100 + {{Q2}}","feedback":"&lt;p&gt;{{Q1}} l y {{Q2}} cl = {{Q1}} × 100 + {{Q2}} = {{function}} cl&lt;/p&gt;"},{"name":"A2","label":"{{function}}","function":"{{Q3}}","feedback":"&lt;p&gt;{{T1}} dl = {{T2}} dl y {{Q4}} dl = {{Q3}} dal y {{Q4}} dl&lt;/p&gt;"},{"name":"A4","label":"{{function}}","function":"{{Q4}}","feedback":"&lt;p&gt;{{T1}} dl = {{T2}} dl y {{Q4}} dl = {{Q3}} dal y {{Q4}} dl&lt;/p&gt;"}],"uniques":true},"algorithm":{"name":"calculateOperation","params":{"method":"equivLiteral","keyboard":"NUMERICAL"}}}</t>
  </si>
  <si>
    <t>&lt;p&gt;Carlos ha colocado un cubo debajo de la gotera de su terraza para recoger el agua de lluvia. Después de una tormenta, el cubo contenía {{Q1}} dl y {{Q2}} cl de agua. ¿Cuántos decilitros de agua ha recogido?&lt;/p&gt;</t>
  </si>
  <si>
    <t>&lt;p&gt;Ha recogido {{A1}} dl de agua.&lt;/p&gt;</t>
  </si>
  <si>
    <t>Carlos ha colocado un cubo justo debajo de la gotera de su terraza para recoger el agua de lluvia durante el fin de semana. El viernes el cubo se llenó con 36 dl; tras vaciarlo, el sábado se volvió a llenar con 0,15 l y 48 cl, y el domingo recogió 74 cl y 190 mm de lluvia. Ordena las cantidades de menor a mayor para saber qué días llovió más.
36 dl
0,15 l y 48 cl
74 cl y 190 mm</t>
  </si>
  <si>
    <t>Q1= Min= 50; Max= 99; Step= 1
Q2= Min= 1; Max = 9; Step= 1</t>
  </si>
  <si>
    <t>A1={{Q1}}+{{Q2}/10</t>
  </si>
  <si>
    <t>¿Qué cantidad de agua contiene el cubo tras la tormenta?
Contiene {{A2}} dl y {{A3} cl de agua.
#Cloze math#
A2={{Q1}}
A3={{Q2}}</t>
  </si>
  <si>
    <t>¿Qué pide el enunciado?
Hallar los litros de agua recogida.
Hallar los decilitros de agua recogida.*
Hallar los centilitros de agua recogida.</t>
  </si>
  <si>
    <t>¿En qué tabla están las conversiones de unidades correctas?
Imagen M6-MyM-3b-1*
Imagen M6-MyM-3b-2
Imagen M6-MyM-3b-3
(Single choice)</t>
  </si>
  <si>
    <t>Con esto en mente, completa el siguiente cálculo para obtener los decilitros de agua recogida.
{{Q1}} dl y {{Q2}} cl = {{Q1}} + {{Q2}} : 10 = {{A4}} dl
(Cloze math)
A4 = {{Q1}}+{{Q2}/10</t>
  </si>
  <si>
    <t>{
    "id": "M6-MyM-20a-A-1",
    "seed": {
        "parameters": [
            {
                "name": "Q1",
                "label": null,
                "min": 50,
                "max": 99,
                "step": 1
            },
            {
                "name": "Q2",
                "label": null,
                "min": 1,
                "max": 9,
                "step": 1
            }
        ],
        "uniques": true
    },
    "scaffolding": [
        {
            "id": "step-0",
            "stimulus": "&lt;p&gt;Carlos ha colocado un cubo debajo de la gotera de su terraza para recoger el agua de lluvia. Después de una tormenta, el cubo contenía {{Q1}} dl y {{Q2}} cl de agua. ¿Cuántos decilitros de agua ha recogido?&lt;/p&gt;",
            "template": "&lt;p&gt;Ha recogido {{response}} dl de agua.&lt;/p&gt;",
            "seed": {
                "calculated": [
                    {
                        "name": "A1",
                        "label": "{{function}}",
                        "function": "{{Q1}}+{{Q2}}/10"
                    }
                ]
            },
            "algorithm": {
                "name": "calculateOperation",
                "params": {
                    "method": "equivLiteral",
                    "keyboard": "INTERMEDIATE"
                }
            }
        },
        {
            "id": "step-1",
            "stimulus": "&lt;p&gt;¿Qué cantidad de agua contiene el cubo tras la tormenta?&lt;/p&gt;",
            "template": "&lt;p&gt;Contiene {{response}} dl y {{response}} cl de agua.&lt;/p&gt;",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los decilitros de agua recogida.&lt;/p&gt;",
                        "incorrect": false
                    },
                    {
                        "name": "1-A2",
                        "label": "&lt;p&gt;Hallar los litros de agua recogida.&lt;/p&gt;",
                        "incorrect": true
                    },
                    {
                        "name": "1-A3",
                        "label": "&lt;p&gt;Hallar los centilitros de agua recogida.&lt;/p&gt;",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decilitros de agua recogida.&lt;/p&gt;",
            "template": "&lt;p style=\"text-align:center;\"&gt;{{Q1}} dl y {{Q2}} cl = {{Q1}} + {{Q2}} : 10 = {{response}} dl&lt;/p&gt;",
            "seed": {
                "calculated": [
                    {
                        "name": "A1",
                        "label": "{{function}}",
                        "function": " {{Q1}}+{{Q2}}/10"
                    }
                ]
            },
            "algorithm": {
                "name": "calculateOperation",
                "params": {
                    "method": "equivLiteral",
                    "keyboard": "INTERMEDIATE"
                }
            }
        }
    ]
}</t>
  </si>
  <si>
    <t>&lt;p&gt;Ana necesita {{T1}} l de pintura para reparar el frente de su casa. Expresa esta medida en forma compleja.&lt;/p&gt;</t>
  </si>
  <si>
    <t>&lt;p&gt;Ana ha comprado {{A1}} dal y {{A2}} l de pintura.&lt;/p&gt;</t>
  </si>
  <si>
    <t xml:space="preserve">Ana necesita comprar un tarros de pintura para arreglar el frente de su casa. En la tienda le ofrecen tarros que contienen {{Q1}} dl, {{Q2}} ml, y {{Q3}} l. ¿Cuál de los tres tarros tiene menor cantidad de litros de pintura? </t>
  </si>
  <si>
    <t>Q1 = Min = 1; Max = 4; Step = 1
Q2 = Min = 1; Max = 9; Step = 1</t>
  </si>
  <si>
    <t>¿Qué cantidad de pintura ha comprado Ana?
Ha comprado {{A2}} l.
#cloze math#
A2 = {{T1}}
T1={{Q1}}*10+{{Q2}}</t>
  </si>
  <si>
    <t>¿Qué pide el enunciado?
Hallar la cantidad de pintura en decalitros y litros.*
Hallar la cantidad de pintura en decalitros y decilitros.
Hallar la cantidad de pintura en litros y decilitros.
#Single choice#</t>
  </si>
  <si>
    <t>Con esto en mente, completa el siguiente cálculo para obtener los decalitros y litros de pintura.
{{T1}} l = {{T2}} l + {{Q2}} l = {{A3}} dal y {{A4}} l
(Cloze math)
T1={{Q1}}*10+{{Q2}}
T2={{Q1}}*10
A2={{Q1}}
A4 = {{Q2}}</t>
  </si>
  <si>
    <t>{"id":"M6-MyM-20a-A-2","seed":{"parameters":[{"name":"Q1","label":null,"list":[1,2,3,4]},{"name":"Q2","label":null,"min":1,"max":9,"step":1}],"uniques":true},"scaffolding":[{"id":"step-0","stimulus":"&lt;p&gt;Ana necesita {{T1}} l de pintura para reparar el frente de su casa. Expresa esta medida en forma compleja.&lt;/p&gt;","template":"&lt;p&gt;Ana ha comprado {{response}} dal y {{response}} l de pintura.&lt;/p&gt;","seed":{"calculated":[{"name":"T1","label":"{{function}}","function":"{{Q1}}*10+{{Q2}}","temp":true},{"name":"A1","label":"{{function}}","function":"{{Q1}}"},{"name":"A2","label":"{{function}}","function":"{{Q2}}"}]},"algorithm":{"name":"calculateOperation","params":{"method":"equivLiteral","keyboard":"NUMERICAL"}}},{"id":"step-1","stimulus":"&lt;p&gt;¿Qué cantidad de pintura ha comprado Ana?&lt;/p&gt;","template":"&lt;p&gt;Ha comprado {{response}} l.&lt;/p&gt;","seed":{"calculated":[{"name":"A2","label":"{{function}}","function":"{{Q1}}*10+{{Q2}}"}]},"algorithm":{"name":"calculateOperation","params":{"method":"equivLiteral","keyboard":"NUMERICAL"}}},{"id":"step-2","stimulus":"&lt;p&gt;¿Qué pide el enunciado?&lt;/p&gt;","seed":{"calculated":[{"name":"1-A1","label":"&lt;p&gt;Hallar la cantidad de pintura en decalitros y litros.&lt;/p&gt;","incorrect":false},{"name":"1-A2","label":"&lt;p&gt;Hallar la cantidad de pintura en decalitros y decilitros.&lt;/p&gt;","incorrect":true},{"name":"1-A3","label":"&lt;p&gt;Hallar la cantidad de pintura en litros y decilitros.&lt;/p&gt;","incorrect":true}]},"algorithm":{"name":"trueFalse","template":"Multiple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src=\"https://blueberry-assets.oneclick.es/M6_MyM_3b_1.svg\" width=\"450\"&gt;&lt;/img&gt;&lt;/div&gt;","incorrect":false},{"name":"1-A2","label":"&lt;div style=\"display:flex; justify-content:center;\"&gt;&lt;img src=\"https://blueberry-assets.oneclick.es/M5_MyM_3c_2.svg\" width=\"450\"&gt;&lt;/img&gt;&lt;/div&gt;","incorrect":true},{"name":"1-A3","label":"&lt;div style=\"display:flex; justify-content:center;\"&gt;&lt;img src=\"https://blueberry-assets.oneclick.es/M5_MyM_3c_3.svg\" width=\"450\"&gt;&lt;/img&gt;&lt;/div&gt;","incorrect":true}]},"algorithm":{"name":"trueFalse","template":"Multiple choice – standard","params":{"countCorrect":1,"countIncorrect":2,"showCheckIcon":false}}},{"id":"step-4","stimulus":"&lt;p&gt;Con esto en mente, completa el siguiente cálculo para obtener los decalitros y litros de pintura.&lt;/p&gt;","template":"&lt;p style=\"text-align:center;\"&gt;{{T1}} l = {{T2}} l + {{Q2}} l = {{response}} dal y {{response}} l&lt;/p&gt;","seed":{"calculated":[{"name":"T1","label":"{{function}}","function":"{{Q1}}*10+{{Q2}}","temp":true},{"name":"T2","label":"{{function}}","function":"{{Q1}}*10","temp":true},{"name":"A2","label":"{{function}}","function":"{{Q1}}"},{"name":"A4","label":"{{function}}","function":"{{Q2}}"}]},"algorithm":{"name":"calculateOperation","params":{"method":"equivLiteral","keyboard":"NUMERICAL"}}}]}</t>
  </si>
  <si>
    <t xml:space="preserve">&lt;p&gt;En una perfumería se usan recipientes de {{Q1}} cl y {{Q2}} ml para que los clientes testen los perfumes. Expresa esta medida en centilitros.&lt;/p&gt; </t>
  </si>
  <si>
    <t>&lt;p&gt;En un recipiente hay {{A1}} cl de perfume.&lt;/p&gt;</t>
  </si>
  <si>
    <t xml:space="preserve">En la perfumería de Paris tienen fragancias para testear, en recipientes que contienen {{Q1}} cl y {{Q2}} ml. Expresa esta medida de capacidad en centilitros, para determinar la cantidad de perfume en el recipiente. </t>
  </si>
  <si>
    <t>Q1 = Min = 20; Max = 100; Step = 5 
Q2 = Min = 1; Max = 9; Step = 1</t>
  </si>
  <si>
    <t>A1 = {{Q1}}+({{Q2}}/10</t>
  </si>
  <si>
    <t>¿Qué capacidad tiene un recipiente?
Su capacidad es de {{A2}} cl y {{A3}} ml.
#Cloze math#
A2 = {{Q1}}
A3 = {{Q2}}</t>
  </si>
  <si>
    <t>¿Qué pide el enunciado?
Hallar la capacidad de un recipiente en centilitros.*
Hallar la capacidad de un recipiente en litros.
Hallar la capacidad de un recipiente en mililitros.
#Single choice#</t>
  </si>
  <si>
    <t>Con esto en mente, completa el siguiente cálculo para obtener los centilitros de perfume.
{{Q1}} cl y {{Q2}} ml = {{Q1}} + {{Q2}} : 10 = {{A4}} cl
(Cloze math)
A4 = {{Q1}}+{{Q2}/10</t>
  </si>
  <si>
    <t>{
    "id": "M6-MyM-20a-A-3",
    "seed": {
        "parameters": [
            {
                "name": "Q1",
                "label": null,
                "min": 20,
                "max": 100,
                "step": 5
            },
            {
                "name": "Q2",
                "label": null,
                "min": 1,
                "max": 9,
                "step": 1
            }
        ],
        "uniques": true
    },
    "scaffolding": [
        {
            "id": "step-0",
            "stimulus": "&lt;p&gt;En una perfumería se usan recipientes de {{Q1}} cl y {{Q2}} ml para que los clientes testen los perfumes. Expresa esta medida en centilitros.&lt;/p&gt;",
            "template": "&lt;p&gt;En un recipiente hay {{response}} cl de perfume.&lt;/p&gt;",
            "seed": {
                "calculated": [
                    {
                        "name": "A1",
                        "label": "{{function}}",
                        "function": "{{Q1}}+{{Q2}}/10"
                    }
                ]
            },
            "algorithm": {
                "name": "calculateOperation",
                "params": {
                    "method": "equivLiteral",
                    "keyboard": "INTERMEDIATE"
                }
            }
        },
        {
            "id": "step-1",
            "stimulus": "&lt;p&gt;¿Qué capacidad tiene un recipiente?&lt;/p&gt;",
            "template": "&lt;p&gt;Su capacidad es de {{response}} cl y {{response}} ml.&lt;/p&gt;",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la capacidad de un recipiente en centilitros.&lt;/p&gt;",
                        "incorrect": false
                    },
                    {
                        "name": "1-A2",
                        "label": "&lt;p&gt;Hallar la capacidad de un recipiente en litros.&lt;/p&gt;",
                        "incorrect": true
                    },
                    {
                        "name": "1-A3",
                        "label": "&lt;p&gt;Hallar la capacidad de un recipiente en mililitros.&lt;/p&gt;",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centilitros de perfume.&lt;/p&gt;",
            "template": "&lt;p style=\"text-align:center;\"&gt;{{Q1}} cl y {{Q2}} ml = {{Q1}} + {{Q2}} : 10 = {{response}} cl&lt;/p&gt;",
            "seed": {
                "calculated": [
                    {
                        "name": "A4",
                        "label": "{{function}}",
                        "function": "{{Q1}}+{{Q2}}/10"
                    }
                ]
            },
            "algorithm": {
                "name": "calculateOperation",
                "params": {
                    "method": "equivLiteral",
                    "keyboard": "INTERMEDIATE"
                }
            }
        }
    ]
}</t>
  </si>
  <si>
    <t>M6-MyM-3d</t>
  </si>
  <si>
    <t>Estima capacidades eligiendo la unidad adecuada</t>
  </si>
  <si>
    <t>&lt;p&gt;Selecciona las afirmaciones correctas.&lt;/p&gt;</t>
  </si>
  <si>
    <t>Q1 = Min= 10; Max= 30; Step= 5
Q2 = List= dal, hl, kl, ml
Q3 = Min = 5; Max = 30; Step = 5
Q4 = List= l,  dal, hl, kl
Q5 = Min = 100; Max = 200; Step = 5
Q6 = List= ml, dl, cl, kl
Q7 = Min = 1; Max = 20; Step = 1
Q8 = List=ml, cl, kl</t>
  </si>
  <si>
    <t>A1=Una botella tiene una capacidad de 50 cl.#*
A2=Un vaso tiene una capacidad de 20 cl.#*
A3=Una bañera tiene una capacidad de 200 l.#*
A4=Una garrafa tiene una capacidad de 20 l.#*
A5=Una botella tiene una capacidad de {{Q1}} {{Q2}}.#|&lt;p&gt;La capacidad de una botella suele estar entre los 0.75 l y los 2 l.&lt;/p&gt;
A6=Un vaso tiene una capacidad de {{Q3}} {{Q4}}.#|&lt;p&gt;La capacidad de un vaso suele ser de unos 250 cl.&lt;/p&gt;
A7=Una bañera tiene una capacidad de {{Q5}} {{Q6}}.#|&lt;p&gt;La capacidad de una bañera está por encima de los 100 l.&lt;/p&gt;
A8=Una garrafa tiene una capacidad de {{Q7}} {{Q8}}.#|&lt;p&gt;La capacidad de una garrafa suele estar entre los 5 l y los 20 l.&lt;/p&gt;</t>
  </si>
  <si>
    <t>&lt;p&gt;1 kl = 1 000 l y 1 l = 1 000 ml&lt;/p&gt;</t>
  </si>
  <si>
    <t>&lt;p&gt;1 kl equivale a 1 000 l y 1 l equivale a 1 000 ml.&lt;/p&gt;</t>
  </si>
  <si>
    <t>{"id":"M6-MyM-3d-I-1","stimulus":"&lt;p&gt;Selecciona las afirmaciones correctas.&lt;/p&gt;","hint":"&lt;p style=\"text-align:center;\"&gt;1 kl = 1 000 l y 1 l = 1 000 ml&lt;/p&gt;","feedback":"&lt;p&gt;1 kl equivale a 1 000 l y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na botella tiene una capacidad de 50 cl.","function":""},{"name":"A2","label":"Un vaso tiene una capacidad de 20 cl.","function":""},{"name":"A3","label":"Una bañera tiene una capacidad de 200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cl.&lt;/p&gt;"},{"name":"A7","label":"Una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
        }
    }
}</t>
  </si>
  <si>
    <t>Completa estas oraciones con la unidad de capacidad que corresponda de forma abreviada.</t>
  </si>
  <si>
    <r>
      <rPr>
        <rFont val="Calibri"/>
        <color theme="1"/>
        <sz val="12.0"/>
      </rPr>
      <t>El depósito de un coche tiene una capacidad de {{Q1}} {{A1}}.
Una taza tiene una capacidad de {{Q2}} {{A2}}.
El cartucho de tinta de una pluma tiene una capacidad</t>
    </r>
    <r>
      <rPr>
        <rFont val="Calibri"/>
        <color theme="1"/>
        <sz val="12.0"/>
      </rPr>
      <t xml:space="preserve"> </t>
    </r>
    <r>
      <rPr>
        <rFont val="Calibri"/>
        <color theme="1"/>
        <sz val="12.0"/>
      </rPr>
      <t>de {{Q3}} {{A3}}.</t>
    </r>
  </si>
  <si>
    <r>
      <rPr>
        <rFont val="Calibri"/>
        <color theme="1"/>
        <sz val="12.0"/>
      </rPr>
      <t xml:space="preserve">Q1 = Min= 40; Max= 70; Step= 1
Q2 = Min= 20; Max= 30; Step= 0.5
</t>
    </r>
    <r>
      <rPr>
        <rFont val="Calibri"/>
        <color theme="1"/>
        <sz val="12.0"/>
      </rPr>
      <t>Q3 = Min= 0.75; Max= 1.45; Step= 0.05</t>
    </r>
  </si>
  <si>
    <t>A1 = "l"
A2 = "cl"
A3 = "ml"</t>
  </si>
  <si>
    <t>1 kl = 1 000 l y 1 l = 1 000 ml</t>
  </si>
  <si>
    <t>&lt;p&gt;1 kl equivale a 1 000 l y 1 l equivale a 1 000 ml.&lt;/p&gt;
A1 =&lt;p&gt;El depósito de un coche tiene una capacidad de entre 40 l y 70 l.&lt;/p&gt;
A2 =&lt;p&gt;Una taza tiene una capacidad de entre 20 y 30 cl.&lt;/p&gt;
A3 =&lt;p&gt;La capacidad de un cartucho de tinta de una pluma está entre 0.75 ml y 1.45 ml.&lt;/p&gt;</t>
  </si>
  <si>
    <t>{"id":"M6-MyM-3d-E-1","stimulus":"&lt;p&gt;Completa estas oraciones con la unidad de capacidad que corresponda de forma abreviada.&lt;/p&gt;","template":"&lt;p&gt;El depósito de un coche tiene una capacidad de {{Q1}} {{response}}.&lt;/p&gt;&lt;p&gt;Una taza tiene una capacidad de {{Q2}} {{response}}.&lt;/p&gt;&lt;p&gt;El cartucho de tinta de una pluma tiene una capacidad de {{Q3}} {{response}}.&lt;/p&gt;","hint":"&lt;p style=\"text-align:center;\"&gt;1 kl = 1 000 l y 1 l = 1 000 ml&lt;/p&gt;","feedback":"&lt;p&gt;1 kl equivale a 1 000 l y 1 l equivale a 1 000 ml.&lt;/p&gt;","seed":{"parameters":[{"name":"Q1","label":null,"min":40,"max":70,"step":1},{"name":"Q2","label":null,"min":20,"max":30,"step":0.5},{"name":"Q3","label":null,"min":0.75,"max":1.45,"step":0.05}],"calculated":[{"name":"A1","label":"{{function}}","function":"l","feedback":"&lt;p&gt;El depósito de un coche tiene una capacidad de entre 40 l y 70 l.&lt;/p&gt;"},{"name":"A2","label":"{{function}}","function":"cl","feedback":"&lt;p&gt;Una taza tiene una capacidad de entre 20 y 30 cl.&lt;/p&gt;"},{"name":"A3","label":"{{function}}","function":"ml","feedback":"&lt;p&gt;La capacidad de un cartucho de tinta de una pluma está entre 0.75 ml y 1.45 ml.&lt;/p&gt;"}],"uniques":true},"algorithm":{"name":"calculateOperation","template":"Cloze with text"}}</t>
  </si>
  <si>
    <t>La capacidad de una lata de leche de coco es de {{Q1}} {{A1}}.
Es recomendable beber {{Q2}} {{A2}} de agua al día.
Un brik de zumo tiene una capacidad de {{Q3}} {{A3}}.</t>
  </si>
  <si>
    <t>Q1 = Min= 40; Max= 50; Step= 1
Q2 = Min= 2; Max= 3; Step= 0.1
Q3 = Min= 950; Max= 1000; Step= 1</t>
  </si>
  <si>
    <t>A1= "cl"
A2= "l"
A3= "ml"</t>
  </si>
  <si>
    <t>&lt;p&gt;1 kl equivale a 1 000 l y 1 l equivale a 1 000 ml.&lt;/p&gt;
A1 =&lt;p&gt;La capacidad de una lata de leche de coco ronda los 40 cl y los 50 cl.&lt;/p&gt;
A2 =&lt;p&gt;Es recomendable beber al día entre 2 l y 3 l de agua.&lt;/p&gt;
A3 =&lt;p&gt;La capacidad de un brik de zumo es de alrededor 1 l.&lt;/p&gt;</t>
  </si>
  <si>
    <t>{"id":"M6-MyM-3d-E-2","stimulus":"&lt;p&gt;Completa estas oraciones con la unidad de capacidad que corresponda de forma abreviada.&lt;/p&gt;","template":"&lt;p&gt;La capacidad de una lata de leche de coco es de {{Q1}} {{response}}.&lt;/p&gt;&lt;p&gt;Es recomendable beber {{Q2}} {{response}} de agua al día.&lt;/p&gt;&lt;p&gt;Un brik de zumo tiene una capacidad de {{Q3}} {{response}}.&lt;/p&gt;","hint":"&lt;p style=\"text-align:center;\"&gt;1 kl = 1 000 l y 1 l = 1 000 ml&lt;/p&gt;","feedback":"&lt;p&gt;1 kl equivale a 1 000 l y 1 l equivale a 1 000 ml.&lt;/p&gt;","seed":{"parameters":[{"name":"Q1","label":null,"min":40,"max":50,"step":1},{"name":"Q2","label":null,"min":2,"max":3,"step":0.1},{"name":"Q3","label":null,"min":950,"max":1000,"step":1}],"calculated":[{"name":"A1","label":"{{function}}","function":"cl","feedback":"&lt;p&gt;La capacidad de una lata de leche de coco ronda los 40 cl y los 50 cl.&lt;/p&gt;"},{"name":"A2","label":"{{function}}","function":"l","feedback":"&lt;p&gt;Es recomendable beber al día entre 2 l y 3 l de agua.&lt;/p&gt;"},{"name":"A3","label":"{{function}}","function":"ml","feedback":"&lt;p&gt;La capacidad de un brik de zumo es de alrededor 1 l.&lt;/p&gt;"}],"uniques":true},"algorithm":{"name":"calculateOperation","template":"Cloze with text"}}</t>
  </si>
  <si>
    <t>Para un lavado se necesitan {{Q1}} {{A1}} de suavizante.
Un barreño tiene una capacidad de {{Q2}} {{A2}}.
Una lata de refresco tiene una capacidad de {{Q3}} {{A3}}.</t>
  </si>
  <si>
    <t>Q1 = Min= 20; Max= 50; Step=1
Q2 = Min= 5; Max= 20; Step= 2
Q3 = Min= 33; Max= 50; Step= 1</t>
  </si>
  <si>
    <t xml:space="preserve">A1 = "ml"
A2 = "l"
A3 = "cl"
</t>
  </si>
  <si>
    <t>&lt;p&gt;1 kl equivale a 1 000 l y 1 l equivale a 1 000 ml.&lt;/p&gt;
A1 =&lt;p&gt;La dosis de suavizante para un lavado está entre los 20 ml y 50 ml.&lt;/p&gt;
A2 =&lt;p&gt;La capacidad de un barreño suele estar entre los 5 l y los 20 l.&lt;/p&gt;
A3 =&lt;p&gt;Una lata suele contener entre 33 cl o 50 cl de líquido.&lt;/p&gt;</t>
  </si>
  <si>
    <t>{"id":"M6-MyM-3d-E-3","stimulus":"&lt;p&gt;Completa estas oraciones con la unidad de capacidad que corresponda de forma abreviada.&lt;/p&gt;","template":"&lt;p&gt;Para un lavado se necesitan {{Q1}} {{response}} de suavizante.&lt;/p&gt;&lt;p&gt;Un barreño tiene una capacidad de {{Q2}} {{response}}.&lt;/p&gt;&lt;p&gt;Una lata de refresco tiene una capacidad de {{Q3}} {{response}}.&lt;/p&gt;","hint":"&lt;p style=\"text-align:center;\"&gt;1 kl = 1 000 l y 1 l = 1 000 ml&lt;/p&gt;","feedback":"&lt;p&gt;1 kl equivale a 1 000 l y 1 l equivale a 1 000 ml.&lt;/p&gt;","seed":{"parameters":[{"name":"Q1","label":null,"min":20,"max":50,"step":1},{"name":"Q2","label":null,"min":5,"max":20,"step":2},{"name":"Q3","label":null,"min":33,"max":50,"step":1}],"calculated":[{"name":"A1","label":"{{function}}","function":"ml","feedback":"&lt;p&gt;La dosis de suavizante para un lavado está entre los 20 ml y 50 ml.&lt;/p&gt;"},{"name":"A2","label":"{{function}}","function":"l","feedback":"&lt;p&gt;La capacidad de un barreño suele estar entre los 5 l y los 20 l.&lt;/p&gt;"},{"name":"A3","label":"{{function}}","function":"cl","feedback":"&lt;p&gt;Una lata suele contener entre 33 cl o 50 cl de líquido.&lt;/p&gt;"}],"uniques":true},"algorithm":{"name":"calculateOperation","template":"Cloze with text"}}</t>
  </si>
  <si>
    <t>M6-MyM-4a</t>
  </si>
  <si>
    <t>Suma y resta unidades de capacidad en forma simple</t>
  </si>
  <si>
    <t>Escoge el resultado de la siguiente suma.
{{Q1}} {{Q3}} + {{Q2}} {{Q3}} = ...
{{T1}} {{Q3}}*
{{T1}} {{Q4}}
{{T2}} {{Q3}}
{{T3}} {{Q3}}
{{T4}} {{Q3}}
{{T5}} {{Q3}}
(se ven 3)</t>
  </si>
  <si>
    <t>Q1= Min = 10;Max = 500; Step = 1
Q2= Min = 10;Max = 300; Step = 1
Q3= List= "kl", "hl", "dal", "l", "dl", "cl", "ml"
Q4= List= "kl", "hl", "dal", "l", "dl", "cl", "ml"
Q5 = min = 1; max = 99; step = 1
Q6 = min = 10; max = 90; step = 10
Q7 = min = 1; max = 99; step = 1
Q8 = min = 10; max = 90; step = 10</t>
  </si>
  <si>
    <t>T1= {{Q1}}+{{Q2}}
T2= {{Q1}}+{{Q2}}+{{Q5}}
T3= {{Q1}}+{{Q2}}+{{Q6}}
T4= {{Q1}}+{{Q2}}-{{Q7}}
T5= {{Q1}}+{{Q2}}-{{Q8}}</t>
  </si>
  <si>
    <t>&lt;p&gt;Para realizar sumas con unidades de capacidad, todas las medidas tienen que estar expresadas en la misma unidad.&lt;/p&gt;</t>
  </si>
  <si>
    <t>{"id":"M6-MyM-4a-I-1","stimulus":"&lt;p&gt;Escoge el resultado de la siguiente suma.&lt;/p&gt;&lt;p style=\"text-align:center;\"&gt;{{Q1}} {{Q3}} + {{Q2}} {{Q3}} = ...&lt;/p&gt;","hint":"&lt;p&gt;Para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t>
  </si>
  <si>
    <t>Escoge el resultado de la siguiente resta.
{{T1}} {{Q3}} − {{Q2}} {{Q3}} = ...
{{Q1}} {{Q3}}*
{{Q1}} {{Q4}}
{{T2}} {{Q3}}
{{T3}} {{Q3}}
{{T4}} {{Q3}}
{{T5}} {{Q3}}
(se ven 3)</t>
  </si>
  <si>
    <t>Q1= Min = 100;Max = 500; Step = 1
Q2= Min = 100;Max = 500; Step = 1
Q3= List= "kl", "hl", "dal", "l", "dl", "cl", "ml"
Q4= List= "kl", "hl", "dal", "l", "dl", "cl", "ml"
Q5 = min = 1; max = 99; step = 1
Q6 = min = 10; max = 90; step = 10
Q7 = min = 1; max = 99; step = 1
Q8 = min = 10; max = 90; step = 10</t>
  </si>
  <si>
    <t>T1= {{Q1}}+{{Q2}}
T2= {{Q1}}+{{Q5}}
T3= {{Q1}}+{{Q6}}
T4= {{Q1}}-{{Q7}}
T5= {{Q1}}-{{Q8}}</t>
  </si>
  <si>
    <t>&lt;p&gt;Para realizar restas con unidades de capacidad, todas las medidas tienen que estar expresadas en la misma unidad.&lt;/p&gt;</t>
  </si>
  <si>
    <t>{"id":"M6-MyM-4a-I-2","stimulus":"&lt;p&gt;Escoge el resultado de la siguiente resta.&lt;/p&gt;&lt;p style=\"text-align:center;\"&gt;{{T1}} {{Q3}} − {{Q2}} {{Q3}} = ...&lt;/p&gt;","hint":"&lt;p&gt;Para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t>
  </si>
  <si>
    <t>{{Q1}} {{Q3}} + {{Q2}} {{Q3}} = {{A1}} {{Q3}}</t>
  </si>
  <si>
    <t>NO</t>
  </si>
  <si>
    <t>Q1= Min = 100;Max = 500; Step = 1
Q2= Min = 100;Max = 300; Step = 1
Q3= List= "kl", "hl", "dal", "l", "dl", "cl", "ml"</t>
  </si>
  <si>
    <t>{"id":"M6-MyM-4a-E-1","stimulus":"&lt;p&gt;Calcula la siguiente suma.&lt;/p&gt;","template":"&lt;p style=\"text-align:center;\"&gt;{{Q1}} {{Q3}} + {{Q2}} {{Q3}} = {{response}} {{Q3}}&lt;/p&gt;","hint":"&lt;p&gt;Para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100,"max":500,"step":1},{"name":"Q2","label":null,"min":100,"max":300,"step":1},{"name":"Q3","label":null,"list":["kl","hl","dal","l","dl","cl","ml"]}],"calculated":[{"name":"A1","label":"{{function}}","function":"{{Q1}}+{{Q2}}"}],"uniques":true},"algorithm":{"name":"calculateOperation","params":{"method":"equivLiteral","keyboard":"NUMERICAL"}}}</t>
  </si>
  <si>
    <t>{{T1}} {{Q3}} − {{Q2}} {{Q3}} = {{A1}} {{Q3}}</t>
  </si>
  <si>
    <t>T1= {{Q1}}+{{Q2}}
A1= {{Q1}}</t>
  </si>
  <si>
    <t>{"id":"M6-MyM-4a-E-2","stimulus":"&lt;p&gt;Calcula la siguiente resta.&lt;/p&gt;","template":"&lt;p style=\"text-align:center;\"&gt;{{T1}} {{Q3}} − {{Q2}} {{Q3}} = {{response}} {{Q3}}&lt;/p&gt;","hint":"&lt;p&gt;Para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300,"step":1},{"name":"Q3","label":null,"list":["kl","hl","dal","l","dl","cl","ml"]}],"calculated":[{"name":"T1","label":"{{function}}","function":"{{Q1}}+{{Q2}}","temp":true},{"name":"A1","label":"{{function}}","function":"{{Q1}}"}],"uniques":true},"algorithm":{"name":"calculateOperation","params":{"method":"equivLiteral","keyboard":"NUMERICAL"}}}</t>
  </si>
  <si>
    <t>En un restaurante, Andrea ha pedido un refresco en un vaso de {{Q1}} cl y agua en un vaso de {{Q2}} cl. ¿Cuántos centilitros de bebida ha pedido en total?</t>
  </si>
  <si>
    <t>Andrea ha pedido {{A1}} cl de bebida.</t>
  </si>
  <si>
    <t xml:space="preserve">Q1= Min = 200;Max = 500; Step = 50
Q2= Min = 500;Max = 750; Step = 50
</t>
  </si>
  <si>
    <t>&lt;p&gt;Para realizar sumas con unidades de capacidad, todas las medidas tienen que estar expresadas en la misma unidad.&lt;/p&gt;&lt;p&gt;{{Q1}} cl + {{Q2}} cl = {{A1}} cl&lt;/p&gt;</t>
  </si>
  <si>
    <t>{"id":"M6-MyM-4a-A-1","stimulus":"&lt;p&gt;En un restaurante, Andrea ha pedido un refresco en un vaso de {{Q1}} cl y agua en un vaso de {{Q2}} cl. ¿Cuántos centilitros de bebida ha pedido en total?&lt;/p&gt;","template":"&lt;p&gt;Andrea ha pedido {{response}} cl de bebida.&lt;/p&gt;","hint":"&lt;p&gt;Para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cl + {{Q2}} cl = {{A1}} cl&lt;/p&gt;","seed":{"parameters":[{"name":"Q1","label":null,"min":200,"max":500,"step":50},{"name":"Q2","label":null,"min":500,"max":700,"step":50}],"calculated":[{"name":"A1","label":"{{function}}","function":"{{Q1}}+{{Q2}}"}],"uniques":true},"algorithm":{"name":"calculateOperation","params":{"method":"equivLiteral","keyboard":"NUMERICAL"}}}</t>
  </si>
  <si>
    <t>En una piscina de {{Q1}} l de capacidad se han echado {{Q2}} l de agua. ¿Cuántos litros faltan para llenarla?</t>
  </si>
  <si>
    <t>Faltan {{A1}} l.</t>
  </si>
  <si>
    <t>Q1= Min = 25000;Max = 50000; Step = 5000
Q2= Min = 1000;Max = 1500; Step = 50</t>
  </si>
  <si>
    <t>A1= {{Q1}}-{{Q2}}</t>
  </si>
  <si>
    <t>&lt;p&gt;Para realizar restas con unidades de capacidad, todas las medidas tienen que estar expresadas en la misma unidad.&lt;/p&gt;&lt;p&gt;{{Q1}} l − {{Q2}} l = {{A1}} l&lt;/p&gt;</t>
  </si>
  <si>
    <t>{"id":"M6-MyM-4a-A-2","stimulus":"&lt;p&gt;En una piscina de {{Q1}} l de capacidad se han echado {{Q2}} l de agua. ¿Cuántos litros faltan para llenarla?&lt;/p&gt;","template":"&lt;p&gt;Faltan {{response}} l.&lt;/p&gt;","hint":"&lt;p&gt;Para realizar restas con unidades de capacidad, todas las medidas tienen que estar expresadas en la misma unidad.&lt;/p&gt;","feedback":"&lt;p&gt;Para realizar restas con unidades de capacidad, todas las medidas tienen que estar expresadas en la misma unidad.&lt;/p&gt;&lt;p style=\"text-align:center;\"&gt;{{Q1}} l − {{Q2}} l = {{A1}} l&lt;/p&gt;","seed":{"parameters":[{"name":"Q1","label":null,"min":25000,"max":50000,"step":5000},{"name":"Q2","label":null,"min":1000,"max":1500,"step":50}],"calculated":[{"name":"A1","label":"{{function}}","function":"{{Q1}}-{{Q2}}"}],"uniques":true},"algorithm":{"name":"calculateOperation","params":{"method":"equivLiteral","keyboard":"NUMERICAL"}}}</t>
  </si>
  <si>
    <t>Una empresa de lácteos tiene dos depósitos, uno de {{Q1}} hl y otro de {{Q2}} hl para guardar leche. ¿Cuántos hectolitros almacena la empresa entre los dos depósitos?</t>
  </si>
  <si>
    <t>La empresa almacena {{A1}} hl en total.</t>
  </si>
  <si>
    <t>Ignacio compra su bebida favorita. En el almuerzo bebe {{Q2}} cl, y en la cena {{Q3}} cl de lo que le quedaba. ¿Cuántos cl ha bebido?</t>
  </si>
  <si>
    <t>Q1 = Min= 100; Max= 300; Step= 1
Q2 = Min= 100; Max= 300; Step= 1</t>
  </si>
  <si>
    <t>&lt;p&gt;Para realizar sumas con unidades de capacidad, todas las medidas tienen que estar expresadas en la misma unidad.&lt;/p&gt;&lt;p&gt;{{Q1}} hl + {{Q2}} hl = {{A1}} hl&lt;/p&gt;</t>
  </si>
  <si>
    <t>{"id":"M6-MyM-4a-A-3","stimulus":"&lt;p&gt;Una empresa de lácteos tiene dos depósitos para guardar leche, uno de {{Q1}} hl y otro de {{Q2}} hl. ¿Cuántos hectolitros almacena la empresa entre los dos depósitos?&lt;/p&gt;","template":"&lt;p&gt;La empresa almacena {{response}} hl en total.&lt;/p&gt;","hint":"&lt;p&gt;Para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hl + {{Q2}} hl = {{A1}} hl&lt;/p&gt;","seed":{"parameters":[{"name":"Q1","label":null,"min":100,"max":300,"step":1},{"name":"Q2","label":null,"min":100,"max":300,"step":1}],"calculated":[{"name":"A1","label":"{{function}}","function":"{{Q1}}+{{Q2}}"}],"uniques":true},"algorithm":{"name":"calculateOperation","params":{"method":"equivLiteral","keyboard":"NUMERICAL"}}}</t>
  </si>
  <si>
    <t>M6-MyM-4c</t>
  </si>
  <si>
    <t>Suma y resta unidades de capacidad en forma compleja</t>
  </si>
  <si>
    <t>&lt;span class=\"no-break\"&gt;{{Q1}} l&lt;/span&gt; + &lt;span class=\"no-break\"&gt;{{Q2}} kl&lt;/span&gt; y &lt;span class=\"no-break\"&gt;{{Q3}} l&lt;/span&gt; = &lt;span class=\"no-break\"&gt;{{A1}} l&lt;/span&gt;</t>
  </si>
  <si>
    <t>Q1= Min= 1; Max= 999; Step= 0.1
Q2= Min= 1; Max= 8; Step= 1
Q3= Min= 1; Max= 999; Step= 1</t>
  </si>
  <si>
    <t>A1= {{Q1}} + {{Q2}}*1000 + {{Q3}}
A2= {{Q1}} + {{Q2}}*100 + {{Q3}}
A3= {{Q1}} + {{Q2}}*10 + {{Q3}}</t>
  </si>
  <si>
    <t>&lt;p&gt;Expresa todas las magnitudes en la misma unidad.&lt;/p&gt;</t>
  </si>
  <si>
    <t xml:space="preserve">&lt;p&gt;Expresa todas las magnitudes en la misma unidad.&lt;/p&gt;&lt;p&gt;{{Q1}} l y {{Q2}} kl + {{Q3}} l = {{Q1}} + {{Q2}} × 1 000 + {{Q3}} = {{Q1}} + {{T1}} + {{Q3}} = {{A1}} l&lt;/p&gt;
</t>
  </si>
  <si>
    <t>T1={{Q2}}*1000</t>
  </si>
  <si>
    <t>{"id":"M6-MyM-4c-I-1","stimulus":"&lt;p&gt;Arrastra el resultado de esta suma.&lt;/p&gt;","template":"&lt;p style=\"text-align:center;\"&gt;&lt;span class=\"no-break\"&gt;{{Q1}} l&lt;/span&gt; + &lt;span class=\"no-break\"&gt;{{Q2}} kl&lt;/span&gt; y &lt;span class=\"no-break\"&gt;{{Q3}} l&lt;/span&gt; = &lt;span class=\"no-break\"&gt;{{response}} l&lt;/span&gt;&lt;/p&gt;","hint":"&lt;p&gt;Expresa todas las magnitudes en la misma unidad.&lt;/p&gt;","feedback":"&lt;p&gt;Expresa todas las magnitudes en la misma unidad.&lt;/p&gt;&lt;p style=\"text-align:center;\"&gt;{{Q1}} l y {{Q2}} kl + {{Q3}} l = {{Q1}} + {{Q2}} × 1 000 + {{Q3}} = {{Q1}} + {{T1}} + {{Q3}} = {{A1}} l&lt;/p&gt;","seed":{"parameters":[{"name":"Q1","label":null,"min":1,"max":999,"step":0.1},{"name":"Q2","label":null,"min":1,"max":9,"step":1},{"name":"Q3","label":null,"min":1,"max":999,"step":1}],"calculated":[{"name":"T1","label":"{{function}}","function":"{{Q2}}*1000","temp":true},{"name":"A1","label":"{{function}}","function":" {{Q1}} + {{Q2}}*1000 + {{Q3}}"},{"name":"A2","label":"{{function}}","function":"{{Q1}} + {{Q2}}*100 + {{Q3}}","incorrect":true},{"name":"A3","label":"{{function}}","function":"{{Q1}} + {{Q2}}*10 + {{Q3}}","incorrect":true}],"uniques":true},"algorithm":{"name":"calculateOperation","template":"Cloze with drag &amp; drop","params":{"keyboard":"INTERMEDIATE"}}}</t>
  </si>
  <si>
    <t xml:space="preserve">&lt;span class=\"no-break\"&gt;{{Q4}} dl&lt;/span&gt; y &lt;span class=\"no-break\"&gt;{{Q5}} ml&lt;/span&gt; − &lt;span class=\"no-break\"&gt;{{Q6}} ml&lt;/span&gt; = &lt;span class=\"no-break\"&gt;{{A1}} ml&lt;/span&gt; </t>
  </si>
  <si>
    <t>Q4= Min= 20; Max= 99; Step= 1
Q5= Min= 1;Max= 99; Step= 1
Q6= Min= 1;Max= 1999; Step= 1</t>
  </si>
  <si>
    <t>A1= {{Q4}}*100 +{{Q5}} - {{Q6}}
A2= {{Q4}}*10 +{{Q5}} - {{Q6}}
A3= {{Q4}}*1000 +{{Q5}} - {{Q6}}</t>
  </si>
  <si>
    <t>&lt;p&gt;Expresa todas las magnitudes en la misma unidad.&lt;/p&gt;&lt;p&gt;{{Q4}} dl y {{Q5}} ml − {{Q6}} ml = {{Q4}} × 100 + {{Q5}} − {{Q6}} = {{T1}} + {{Q5}} − {{Q6}} = {{A1}} ml&lt;/p&gt;</t>
  </si>
  <si>
    <t>T1={{Q4}} *100</t>
  </si>
  <si>
    <t>{"id":"M6-MyM-4c-I-2","stimulus":"&lt;p&gt;Arrastra el resultado de esta resta.&lt;/p&gt;","template":"&lt;p style=\"text-align:center;\"&gt;&lt;span class=\"no-break\"&gt;{{Q4}} dl&lt;/span&gt; y &lt;span class=\"no-break\"&gt;{{Q5}} ml&lt;/span&gt; − &lt;span class=\"no-break\"&gt;{{Q6}} ml&lt;/span&gt; = &lt;span class=\"no-break\"&gt;{{response}} ml&lt;/span&gt;&lt;/p&gt;","hint":"&lt;p&gt;Expresa todas las magnitudes en la misma unidad.&lt;/p&gt;","feedback":"&lt;p&gt;Expresa todas las magnitudes en la misma unidad.&lt;/p&gt;&lt;p style=\"text-align:center;\"&gt;{{Q4}} dl y {{Q5}} ml − {{Q6}} ml = {{Q4}} × 100 + {{Q5}} − {{Q6}} = {{T1}} + {{Q5}} − {{Q6}} = {{A1}} ml&lt;/p&gt;","seed":{"parameters":[{"name":"Q4","label":null,"min":20,"max":99,"step":1},{"name":"Q5","label":null,"min":1,"max":99,"step":1},{"name":"Q6","label":null,"min":1,"max":1999,"step":1}],"calculated":[{"name":"T1","label":"{{function}}","function":"{{Q4}}*100","temp":true},{"name":"A1","label":"{{function}}","function":"{{Q4}}*100 +{{Q5}} - {{Q6}}"},{"name":"A2","label":"{{function}}","function":" math.abs({{Q4}}*10 +{{Q5}} - {{Q6}})","incorrect":true},{"name":"A3","label":"{{function}}","function":"math.abs({{Q4}}*1000 +{{Q5}} - {{Q6}})","incorrect":true}],"uniques":true},"algorithm":{"name":"calculateOperation","template":"Cloze with drag &amp; drop","params":{"keyboard":"INTERMEDIATE"}}}</t>
  </si>
  <si>
    <t>&lt;p&gt;Halla el resultado de esta operación.&lt;/p&gt;</t>
  </si>
  <si>
    <t>{{Q1}} ml + {{Q2}} cl y {{Q3}} ml = {{A1}} ml</t>
  </si>
  <si>
    <t>A1= {{Q1}} + {{Q2}}*10 + {{Q3}}</t>
  </si>
  <si>
    <t>&lt;p&gt;Para calcular la suma, expresa todas las magnitudes en la misma unidad.&lt;/p&gt;&lt;p&gt;{{Q1}} ml + {{Q2}} cl y {{Q3}} ml = {{Q1}} + {{Q2}} × 10 + {{Q3}} = {{Q1}} + {{T1}} + {{Q3}} = {{A1}} ml&lt;/p&gt;</t>
  </si>
  <si>
    <t>T1={{Q2}}*10</t>
  </si>
  <si>
    <t>{"id":"M6-MyM-4c-E-1","stimulus":"&lt;p&gt;Halla el resultado de esta operación.&lt;/p&gt;","template":"&lt;p style=\"text-align:center;\"&gt;{{Q1}} ml + {{Q2}} cl y {{Q3}} ml = {{response}} ml&lt;/p&gt;","hint":"&lt;p&gt;Expresa todas las magnitudes en la misma unidad.&lt;/p&gt;","feedback":"&lt;p&gt;Para calcular la suma, expresa todas las magnitudes en la misma unidad.&lt;/p&gt;&lt;p style=\"text-align:center;\"&gt;{{Q1}} ml + {{Q2}} cl y {{Q3}} ml = {{Q1}} + {{Q2}} × 10 + {{Q3}} = {{Q1}} + {{T1}} + {{Q3}} = {{A1}} ml&lt;/p&gt;","seed":{"parameters":[{"name":"Q1","label":null,"min":1000,"max":9999,"step":1},{"name":"Q2","label":null,"min":1,"max":9,"step":1},{"name":"Q3","label":null,"min":1,"max":999,"step":1}],"calculated":[{"name":"A1","label":"{{function}}","function":"{{Q1}} + {{Q2}}*10 + {{Q3}}"},{"name":"T1","label":"{{function}}","function":"{{Q2}}*10","temp":true}],"uniques":true},"algorithm":{"name":"calculateOperation","params":{"method":"equivLiteral","keyboard":"NUMERICAL"}}}</t>
  </si>
  <si>
    <t>{{T1}} dal y {{T2}} cl − {{Q4}} cl = {{A2}} cl</t>
  </si>
  <si>
    <t>Q4= Min 1000;Max 9999; Step= 1
Q5= Min 1;Max 9; Step= 1</t>
  </si>
  <si>
    <t>T1 = math.floor(({{Q4}}+{{Q5}})/1000)
T2 = {{Q4}}+{{Q5}}-math.floor(({{Q4}}+{{Q5}})/1000)*1000
A2= {{Q5}}</t>
  </si>
  <si>
    <t>&lt;p&gt;Para calcular la resta, expresa todas las magnitudes en la misma unidad.&lt;/p&gt;&lt;p&gt;{{T1}} dal y {{T2}} cl − {{Q4}} cl = {{T1}} × 1 000 + {{T2}} − {{Q4}} = {{T3}} + {{T2}} − {{Q4}} = {{A1}} cl&lt;/p&gt;</t>
  </si>
  <si>
    <t>T3={{T1}}*1000</t>
  </si>
  <si>
    <t>{"id":"M6-MyM-4c-E-2","stimulus":"&lt;p&gt;Halla el resultado de esta operación.&lt;/p&gt;","template":"&lt;p style=\"text-align:center;\"&gt;{{T1}} dal y {{T2}} cl − {{Q4}} cl = {{response}} cl&lt;/p&gt;","hint":"&lt;p&gt;Expresa todas las magnitudes en la misma unidad.&lt;/p&gt;","feedback":"&lt;p&gt;Para calcular la resta, expresa todas las magnitudes en la misma unidad.&lt;/p&gt;&lt;p style=\"text-align:center;\"&gt;{{T1}} dal y {{T2}} cl − {{Q4}} cl = {{T1}} × 1 000 + {{T2}} − {{Q4}} = {{T3}} + {{T2}} − {{Q4}} = {{A2}} cl&lt;/p&gt;","seed":{"parameters":[{"name":"Q4","label":null,"min":1000,"max":9999,"step":1},{"name":"Q5","label":null,"min":1,"max":9,"step":1}],"calculated":[{"name":"T1","label":"{{function}}","function":" math.floor(({{Q4}}+{{Q5}})/1000)","temp":true},{"name":"T2","label":"{{function}}","function":" {{Q4}}+{{Q5}}-math.floor(({{Q4}}+{{Q5}})/1000)*1000","temp":true},{"name":"T3","label":"{{function}}","function":" {{T1}}*1000","temp":true},{"name":"A2","label":"{{function}}","function":"{{Q5}}"}],"uniques":true},"algorithm":{"name":"calculateOperation","params":{"method":"equivLiteral","keyboard":"NUMERICAL"}}}</t>
  </si>
  <si>
    <t xml:space="preserve">&lt;p&gt;Álex tiene dos fiambreras con distintas capacidades. Una es de &lt;span class=\"no-break\"&gt;{{Q1}} cl&lt;/span&gt; y la otra de &lt;span class=\"no-break\"&gt;{{Q2}} cl&lt;/span&gt; y &lt;span class=\"no-break\"&gt;{{Q3}} ml.&lt;/span&gt; ¿Cuántos mililitros caben en total entre las dos fiambreras?&lt;/p&gt;
</t>
  </si>
  <si>
    <t>&lt;p&gt;La capacidad total es de &lt;span class=\"no-break\"&gt;{{A1}} ml.&lt;/span&gt;&lt;/p&gt;</t>
  </si>
  <si>
    <t>Datos de referencia
300 a 800 cm3
1l 1000cm3
1.8 l 1800cm3</t>
  </si>
  <si>
    <t>Q1 = Min= 30; Max= 80; Step= 0.5
Q2 = Min= 30; Max= 80; Step= 5
Q3 = Min= 1; Max= 9; Step= 1</t>
  </si>
  <si>
    <t>A1 = {{Q1}}*10 + {{Q2}}*10 + {{Q3}}</t>
  </si>
  <si>
    <t>&lt;p&gt;Expresa todas las magnitudes en la misma unidad.&lt;/p&gt;&lt;p&gt;{{Q1}} cl + {{Q2}} cl y {{Q3}} ml = {{Q1}} × 10 + {{Q2}} × 10 + {{Q3}} =  {{T1}} + {{T2}}  + {{Q3}} = {{A1}} ml&lt;/p&gt;</t>
  </si>
  <si>
    <t>T1 = {{Q1}}*10
T2 = {{Q2}}*10</t>
  </si>
  <si>
    <t>{"id":"M6-MyM-4c-A-1","stimulus":"&lt;p&gt;Álex tiene dos fiambreras con distintas capacidades. Una es de &lt;span class=\"no-break\"&gt;{{Q1}} cl&lt;/span&gt; y la otra de &lt;span class=\"no-break\"&gt;{{Q2}} cl&lt;/span&gt; y &lt;span class=\"no-break\"&gt;{{Q3}} ml.&lt;/span&gt; ¿Cuántos mililitros caben en total entre las dos fiambreras?&lt;/p&gt;","template":"&lt;p&gt;La capacidad total es de &lt;span class=\"no-break\"&gt;{{response}} ml.&lt;/span&gt;&lt;/p&gt;","hint":"&lt;p&gt;Expresa todas las magnitudes en la misma unidad.&lt;/p&gt;","feedback":"&lt;p&gt;Expresa todas las magnitudes en la misma unidad.&lt;/p&gt;&lt;p style=\"text-align:center;\"&gt;{{Q1}} cl + {{Q2}} cl y {{Q3}} ml = {{Q1}} × 10 + {{Q2}} × 10 + {{Q3}} = {{T1}} + {{T2}} + {{Q3}} = {{A1}} ml&lt;/p&gt;","seed":{"parameters":[{"name":"Q1","label":null,"min":30,"max":80,"step":0.5},{"name":"Q2","label":null,"min":30,"max":80,"step":5},{"name":"Q3","label":null,"min":1,"max":9,"step":1}],"calculated":[{"name":"T1","label":"{{function}}","function":" {{Q1}}*10","temp":true},{"name":"T2","label":"{{function}}","function":" {{Q2}}*10","temp":true},{"name":"A1","label":"{{function}}","function":"{{Q1}}*10 + {{Q2}}*10 + {{Q3}}"}],"uniques":true},"algorithm":{"name":"calculateOperation","params":{"method":"equivLiteral","keyboard":"NUMERICAL"}}}</t>
  </si>
  <si>
    <t xml:space="preserve">Un camión de bomberos contiene &lt;span class=\"no-break\"&gt;{{T1}} kl&lt;/span&gt; y &lt;span class=\"no-break\"&gt;{{T2}} l&lt;/span&gt; de agua en la cisterna. Durante un incendio se utilizan &lt;span class=\"no-break\"&gt;{{Q1}} l&lt;/span&gt;. ¿Cuántos litros de agua quedan? 
</t>
  </si>
  <si>
    <t>En el camión quedan {{A1}} l de agua.</t>
  </si>
  <si>
    <t>Datos de referencia
Camion 8000 a 15000 litros</t>
  </si>
  <si>
    <t>Q1 = Min= 1000; Max= 5000; Step= 1
Q2=  Min= 1000; Max= 5000; Step= 1</t>
  </si>
  <si>
    <t>T1 = floor(({{Q1}}+{{Q2}})/1000)
T2 = {{Q1}}+{{Q2}}-floor(({{Q1}}+{{Q2}})/1000)*1000
A1 = {{Q2}}</t>
  </si>
  <si>
    <t>Expresa todas las medidas en litros y resta.</t>
  </si>
  <si>
    <t>&lt;p&gt;Se expresan todas las medidas en litros y se resta a la capacidad del camión el agua que se ha gastado en el incendio.&lt;/p&gt;&lt;p&gt;Capacidad del camión {{T1}} kl y {{T2}} l = {{T1}} × 1 000 + {{T2}} = {{T01}} l. A estos {{T01}} l restamos el agua que se ha gastado para saber la que queda: {{T01}} l - {{Q1}} l = {{Q2}} l.&lt;/p&gt;</t>
  </si>
  <si>
    <t>T01= {{T1}}*1000+{{T2}}</t>
  </si>
  <si>
    <t>{"id":"M6-MyM-4c-A-2","stimulus":"&lt;p&gt;Un camión de bomberos contiene &lt;span class=\"no-break\"&gt;{{T1}} kl&lt;/span&gt; y &lt;span class=\"no-break\"&gt;{{T2}} l&lt;/span&gt; de agua en la cisterna. Durante un incendio se utilizan &lt;span class=\"no-break\"&gt;{{Q1}} l&lt;/span&gt;. ¿Cuántos litros de agua quedan?&lt;/p&gt;","template":"&lt;p&gt;En el camión quedan {{response}} l de agua.&lt;/p&gt;","hint":"&lt;p&gt;Expresa todas las medidas en litros y resta.&lt;/p&gt;","feedback":"&lt;p&gt;Se expresan todas las medidas en litros y se resta a la capacidad del camión el agua que se ha gastado en el incendio.&lt;/p&gt;&lt;p&gt;Capacidad del camión:&lt;/p&gt;&lt;p style=\"text-align:center;\"&gt;{{T1}} kl y {{T2}} l = {{T1}} × 1 000 + {{T2}} = {{T01}} l&lt;/p&gt;&lt;p style=\"text-align:center;\"&gt;A estos {{T01}} l restamos el agua que se ha gastado para saber la que queda:&lt;/p&gt;&lt;p style=\"text-align:center;\"&gt;{{T01}} l - {{Q1}} l = {{Q2}} l.&lt;/p&gt;","seed":{"parameters":[{"name":"Q1","label":null,"min":1000,"max":5000,"step":1},{"name":"Q2","label":null,"min":1000,"max":5000,"step":1}],"calculated":[{"name":"A1","label":"{{function}}","function":"{{Q2}}"},{"name":"T1","label":"{{function}}","function":" math.floor(({{Q1}}+{{Q2}})/1000)","temp":true},{"name":"T2","label":"{{function}}","function":" {{Q1}}+{{Q2}}-math.floor(({{Q1}}+{{Q2}})/1000)*1000","temp":true},{"name":"T01","label":"{{function}}","function":" {{T1}}*1000+{{T2}}","temp":true}],"uniques":true},"algorithm":{"name":"calculateOperation","params":{"method":"equivLiteral","keyboard":"NUMERICAL"}}}</t>
  </si>
  <si>
    <t>Julieta ha preparado zumos de diferentes frutas. De uva ha elaborado {{Q1}} l; de naranja, {{Q2}} l y {{Q3}} dl; y de fresa ha preparado {{Q4}} cl. ¿Cuántos litros de zumo ha elaborado Julieta en total?</t>
  </si>
  <si>
    <t>Julieta ha preparado {{A1}} litros de zumo.</t>
  </si>
  <si>
    <t>Julieta prepara zumos de diferentes frutas. De uva prepara {{Q1}} l, de ananá {{Q2}} l y {{Q3}} dl, de fresas {{Q4}} cl. ¿Cuántos litros de zumo ha preparado?</t>
  </si>
  <si>
    <t>Q1 = Min= 0.5; Max= 4; Step= 0.25
Q2 = Min= 1; Max= 4; Step= 0.25
Q3 = Min= 1; Max= 9; Step= 1 
Q4 = Min= 50; Max= 400; Step= 25</t>
  </si>
  <si>
    <t>T1 = {{Q2}}+{{Q3}}/10
T2 = {{Q4}}/100
A1 = {{Q1}}+{{T1}}+{{T2}}</t>
  </si>
  <si>
    <t>Expresa todas las medidas en litros y suma.</t>
  </si>
  <si>
    <t>&lt;p&gt;Se expresan todas las medidas en litros y se suman las cantidades de los zumos.&lt;/p&gt;&lt;p&gt;El zumo de uva: {{Q1}} l.&lt;/p&gt;&lt;p&gt;El zumo de naranja: {{Q2}} l + {{Q3}} dl = {{Q2}} + {{Q3}} : 10 = {{T1}} l.&lt;/p&gt;&lt;p&gt;El zumo de fresas: {{Q4}} cl = {{Q4}} : 100 = {{T2}} l.&lt;/p&gt;&lt;p&gt;Ha preparado {{Q1}} l +{{T1}} l + {{T2}} l = {{A1}} l de zumo.&lt;/p&gt;</t>
  </si>
  <si>
    <t>{"id":"M6-MyM-4c-A-3","stimulus":"&lt;p&gt;Julieta ha preparado zumos de diferentes frutas. De uva ha elaborado {{Q1}} l; de naranja, {{Q2}} l y {{Q3}} dl; y de fresa ha preparado {{Q4}} cl. ¿Cuántos litros de zumo ha elaborado Julieta en total?&lt;/p&gt;","template":"&lt;p&gt;Julieta ha preparado {{response}} litros de zumo.&lt;/p&gt;","hint":"&lt;p&gt;Expresa todas las medidas en litros y suma.&lt;/p&gt;","feedback":"&lt;p&gt;Se expresan todas las medidas en litros y se suman las cantidades de los zumos.&lt;/p&gt;&lt;p&gt;El zumo de uva: {{Q1}} l.&lt;/p&gt;&lt;p&gt;El zumo de naranja: {{Q2}} l + {{Q3}} dl = {{Q2}} + {{Q3}} : 10 = {{T1}} l.&lt;/p&gt;&lt;p&gt;El zumo de fresas:&lt;/p&gt;&lt;p style=\"text-align:center;\"&gt;{{Q4}} cl = {{Q4}} : 100 = {{T2}} l.&lt;/p&gt;&lt;p&gt;Ha preparado:&lt;/p&gt;&lt;p style=\"text-align:center;\"&gt;{{Q1}} l +{{T1}} l + {{T2}} l = {{A1}} l de zumo.&lt;/p&gt;","seed":{"parameters":[{"name":"Q1","label":null,"min":0.5,"max":4,"step":0.25},{"name":"Q2","label":null,"min":1,"max":4,"step":0.25},{"name":"Q3","label":null,"min":1,"max":9,"step":1},{"name":"Q4","label":null,"min":50,"max":400,"step":25}],"calculated":[{"name":"T1","label":"{{function}}","function":"{{Q2}}+{{Q3}}/10","temp":true},{"name":"T2","label":"{{function}}","function":"{{Q4}}/100","temp":true},{"name":"A1","label":"{{function}}","function":"{{Q1}}+{{T1}}+{{T2}}"}],"uniques":true},"algorithm":{"name":"calculateOperation","params":{"method":"equivLiteral","keyboard":"NUMERICAL"}}}</t>
  </si>
  <si>
    <t>M6-MyM-4b</t>
  </si>
  <si>
    <t>Multiplica y divide unidades de capacidad en forma simple</t>
  </si>
  <si>
    <t>&lt;p&gt;Arrastra el resultado a su operación correspondiente.&lt;/p&gt;</t>
  </si>
  <si>
    <t>&lt;p&gt;{{Q1}} {{Q11}} × {{Q2}} = {{A1}} {{Q11}}&lt;/p&gt;</t>
  </si>
  <si>
    <t>Q1= Min=100;Max =999; Step= 0.1
Q2= Min =1;Max= 9; Step= 1
Q5= Min =1;Max =99; Step= 0.1
Q11= List= kl, hl, dal, l, dl, cl, ml</t>
  </si>
  <si>
    <t>A1 = {{Q1}}*{{Q2}}*
A3 = {{Q1}}*{{Q2}}+{{Q5}}
A5 = {{Q1}}*{{Q2}}-{{Q5}}</t>
  </si>
  <si>
    <t>&lt;p&gt;Multiplica los números y mantén la misma unidad de capacidad.&lt;/p&gt;</t>
  </si>
  <si>
    <t>&lt;p&gt;Se operan los números y el resultado tiene la misma unidad de capacidad.&lt;/p&gt;&lt;p&gt;{{Q1}} {{Q11}} × {{Q2}} = {{A1}} {{Q11}}&lt;/p&gt;</t>
  </si>
  <si>
    <t>{"id":"M6-MyM-4b-I-1","stimulus":"&lt;p&gt;Arrastra el resultado correspondiente a la operación.&lt;/p&gt;","template":"&lt;p style=\"text-align:center;\"&gt;{{Q1}} {{Q11}} × {{Q2}} = {{response}} {{Q11}}&lt;/p&gt;","hint":"&lt;p&gt;Multiplica los números y mantén la misma unidad de capacidad.&lt;/p&gt;","feedback":"&lt;p&gt;Se operan los números y el resultado tiene la misma unidad de capacidad.&lt;/p&gt;&lt;p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t>
  </si>
  <si>
    <t>&lt;p&gt;{{T1}} {{Q22}} : {{Q3}} = {{A2}} {{Q22}}&lt;/p&gt;</t>
  </si>
  <si>
    <t>Q3= Min =1;Max =9; Step= 1
Q4= Min =100;Max =999; Step= 0.1
Q6= Min =1;Max =10; Step= 0.1
Q22= List= kl, hl, dal, l, dl, cl, ml</t>
  </si>
  <si>
    <t>T1 = {{Q3}}*{{Q4}}
A2 = {{Q4}}*
A4 = {{Q4}}-{{Q6}}
A6 = {{Q4}}+{{Q6}}</t>
  </si>
  <si>
    <t>&lt;p&gt;Divide los números y mantén la misma unidad de capacidad.&lt;/p&gt;</t>
  </si>
  <si>
    <t>&lt;p&gt;Se operan los números y el resultado tiene la misma unidad de capacidad.&lt;/p&gt;&lt;p&gt;{{T1}} {{Q22}} : {{Q3}} = {{A2}} {{Q22}}&lt;/p&gt;</t>
  </si>
  <si>
    <t>{"id":"M6-MyM-4b-I-2","stimulus":"&lt;p&gt;Arrastra el resultado correspondiente a la operación.&lt;/p&gt;","template":"&lt;p style=\"text-align:center;\"&gt;{{T1}} {{Q22}} : {{Q3}} = {{response}} {{Q22}}&lt;/p&gt;","hint":"&lt;p&gt;Divide los números y mantén la misma unidad de capacidad.&lt;/p&gt;","feedback":"&lt;p&gt;Se operan los números y el resultado tiene la misma unidad de capacidad.&lt;/p&gt;&lt;p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t>
  </si>
  <si>
    <t>&lt;p&gt;Realiza las siguientes operaciones.&lt;/p&gt;</t>
  </si>
  <si>
    <t>&lt;p&gt;{{T1}} {{Q11}} : {{Q1}} = {{A1}} {{Q11}}&lt;/p&gt;</t>
  </si>
  <si>
    <t>Q1 = Min= 100; Max= 999; Step= 0.1
Q2 = Min= 1; Max= 9; Step= 1
Q11= List= kl, hl, dal, l, dl, cl, ml</t>
  </si>
  <si>
    <t>T1 = {{Q1}}*{{Q2}}
A1 = {{Q2}}
T11 = {{Q2}}</t>
  </si>
  <si>
    <t>&lt;p&gt;Se operan los números y el resultado tiene la misma unidad de capacidad.&lt;/p&gt;&lt;p&gt;A1 = {{T1}} {{Q11}} : {{Q1}} = {{T11}} {{Q11}}&lt;/p&gt;</t>
  </si>
  <si>
    <t>{"id":"M6-MyM-4b-E-1","stimulus":"&lt;p&gt;Realiza la siguiente operación.&lt;/p&gt;","template":"&lt;p style=\"text-align:center;\"&gt;{{T1}} {{Q11}} : {{Q1}} = {{response}} {{Q11}}&lt;/p&gt;","hint":"&lt;p&gt;Divide los números y mantén la misma unidad de capacidad.&lt;/p&gt;","feedback":"&lt;p&gt;Se operan los números y el resultado tiene la misma unidad de capacidad.&lt;/p&gt;&lt;p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t>
  </si>
  <si>
    <t>&lt;p&gt;{{Q3}} {{Q22}} × {{Q4}} = {{A2}} {{Q22}}&lt;/p&gt;</t>
  </si>
  <si>
    <t>Q3 = Min= 1; Max =9; Step= 1
Q4 = Min= 100; Max =999; Step= 0.1
Q22= List= kl, hl, dal, l, dl, cl, ml</t>
  </si>
  <si>
    <t>A2 = {{Q3}}*{{Q4}}
T21 = {{Q3}}*{{Q4}}</t>
  </si>
  <si>
    <t>&lt;p&gt;Se operan los números y el resultado tiene la misma unidad de capacidad.&lt;/p&gt;&lt;p&gt;A2 = {{Q3}} {{Q22}} × {{Q4}} = {{T21}} {{Q22}}&lt;/p&gt;</t>
  </si>
  <si>
    <t>{"id":"M6-MyM-4b-E-2","stimulus":"&lt;p&gt;Realiza la siguiente operación.&lt;/p&gt;","template":"&lt;p style=\"text-align:center;\"&gt;{{Q3}} {{Q22}} × {{Q4}} = {{response}} {{Q22}}&lt;/p&gt;","hint":"&lt;p&gt;Multiplica los números y mantén la misma unidad de capacidad.&lt;/p&gt;","feedback":"&lt;p&gt;Se operan los números y el resultado tiene la misma unidad de capacidad.&lt;/p&gt;&lt;p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t>
  </si>
  <si>
    <t>&lt;p&gt;Para pintar un aula se necesitan &lt;span class="no-break"&gt;{{Q1}} dl&lt;/span&gt; de pintura. ¿Cuántos decilitros se necesitan para pintar {{Q2}} aulas?&lt;/p&gt;</t>
  </si>
  <si>
    <t>&lt;p&gt;{{A1}} dl&lt;/p&gt;</t>
  </si>
  <si>
    <t>Q1 = Min= 150; Max= 250; Step= 1
Q2= Min= 3; Max= 9; Step= 1</t>
  </si>
  <si>
    <t>&lt;p&gt;Multiplica la cantidad de pintura que se necesita para un aula por el número de aulas que se quieren pintar.&lt;/p&gt;</t>
  </si>
  <si>
    <t>&lt;p&gt;Se multiplica la cantidad de pintura que se necesita para un aula por el número de aulas que se quieren pintar.&lt;/p&gt;&lt;p&gt;{{Q1}} dl por aula × {{Q2}} aulas = {{A1}} dl de pintura.&lt;/p&gt;</t>
  </si>
  <si>
    <t>{"id":"M6-MyM-4b-A-1","stimulus":"&lt;p&gt;Para pintar un aula se necesitan &lt;span class=\"no-break\"&gt;{{Q1}} dl&lt;/span&gt; de pintura. ¿Cuántos decilitros se necesitan para pintar {{Q2}} aulas?&lt;/p&gt;","template":"&lt;p&gt;Se necesitan {{response}} dl de pintura.&lt;/p&gt;","hint":"&lt;p&gt;Multiplica la cantidad de pintura que se necesita para un aula por el número de aulas que se quieren pintar.&lt;/p&gt;","feedback":"&lt;p&gt;Multiplica la cantidad de pintura que se necesita para un aula por el número de aulas que se quieren pintar.&lt;/p&gt;&lt;p style=\"text-align:center;\"&gt;{{Q1}} dl × {{Q2}} aulas = {{A1}} dl de pintura&lt;/p&gt;","seed":{"parameters":[{"name":"Q1","label":null,"min":150,"max":250,"step":1},{"name":"Q2","label":null,"min":3,"max":9,"step":1}],"calculated":[{"name":"A1","label":"{{function}}","function":"{{Q1}}*{{Q2}}"}],"uniques":true},"algorithm":{"name":"calculateOperation","params":{"method":"equivLiteral","keyboard":"NUMERICAL"}}}</t>
  </si>
  <si>
    <t>&lt;p&gt;Una granja ha tenido una producción de &lt;span class="no-break"&gt;{{T1}} l&lt;/span&gt; de leche que se han distribuido en {{Q1}} tanques. ¿Cuántos litros contiene cada tanque?&lt;/p&gt;</t>
  </si>
  <si>
    <t>&lt;p&gt;{{A1}} l&lt;/p&gt;</t>
  </si>
  <si>
    <t>Q1= Min= 3; Max= 9; Step= 1
Q2= Min= 250; Max= 1000; Step= 10</t>
  </si>
  <si>
    <t>&lt;p&gt;Divide la cantidad de litros de leche entre el número de tanques.&lt;/p&gt;</t>
  </si>
  <si>
    <t>&lt;p&gt;Se divide la cantidad de litros de leche producida entre el número de tanques.&lt;/p&gt;&lt;p&gt;{{T1}} l de leche : {{Q1}} tanques = {{Q2}} l de leche en cada tanque.&lt;/p&gt;</t>
  </si>
  <si>
    <t>{"id":"M6-MyM-4b-A-2","stimulus":"&lt;p&gt;Una granja ha tenido una producción de &lt;span class=\"no-break\"&gt;{{T1}} l&lt;/span&gt; de leche que se han distribuido en {{Q1}} tanques. ¿Cuántos litros contiene cada tanque?&lt;/p&gt;","template":"&lt;p&gt;Cada tanque contiene {{response}} l de leche.&lt;/p&gt;","hint":"&lt;p&gt;Divide la cantidad de litros de leche entre el número de tanques.&lt;/p&gt;","feedback":"&lt;p&gt;Divide la cantidad de litros de leche producida entre el número de tanques.&lt;/p&gt;&lt;p style=\"text-align:center;\"&gt;{{T1}} l : {{Q1}} tanques = {{Q2}} l de leche&lt;/p&gt;","seed":{"parameters":[{"name":"Q1","label":null,"min":3,"max":9,"step":1},{"name":"Q2","label":null,"min":250,"max":1000,"step":10}],"calculated":[{"name":"T1","label":"{{function}}","function":"{{Q1}}*{{Q2}}","temp":true},{"name":"A1","label":"{{function}}","function":"{{Q2}}"}],"uniques":true},"algorithm":{"name":"calculateOperation","params":{"method":"equivLiteral","keyboard":"NUMERICAL"}}}</t>
  </si>
  <si>
    <r>
      <rPr>
        <rFont val="Calibri"/>
        <color theme="1"/>
        <sz val="12.0"/>
      </rPr>
      <t xml:space="preserve">&lt;p&gt;Una colmena de abejas produce en </t>
    </r>
    <r>
      <rPr>
        <rFont val="Calibri"/>
        <color theme="1"/>
        <sz val="12.0"/>
      </rPr>
      <t xml:space="preserve">un </t>
    </r>
    <r>
      <rPr>
        <rFont val="Calibri"/>
        <color theme="1"/>
        <sz val="12.0"/>
      </rPr>
      <t>año {{Q1}} cl de miel. ¿Cuantos centilitros de miel producirá en {{Q2</t>
    </r>
    <r>
      <rPr>
        <rFont val="Calibri"/>
        <color theme="1"/>
        <sz val="12.0"/>
      </rPr>
      <t>}} a</t>
    </r>
    <r>
      <rPr>
        <rFont val="Calibri"/>
        <color theme="1"/>
        <sz val="12.0"/>
      </rPr>
      <t>ños?&lt;/p&gt;</t>
    </r>
  </si>
  <si>
    <t>&lt;p&gt;Producirá {{A1}} cl de miel.&lt;/p&gt;</t>
  </si>
  <si>
    <t>Q1 = Min= 2800; Max= 7000; Step= 100
Q2 = Min= 2; Max= 5; Step= 1</t>
  </si>
  <si>
    <t>&lt;p&gt;Multiplica la unidad de capacidad con la cantidad de años estipulada.&lt;/p&gt;</t>
  </si>
  <si>
    <t>&lt;p&gt;Multiplica la unidad de capacidad con la cantidad de años. Luego expresa el resultado en la unidad indicada.&lt;/p&gt;&lt;p&gt;{{Q1}} cl × {{Q2}} = {{A1}} cl&lt;/p&gt;</t>
  </si>
  <si>
    <t>{"id":"M6-MyM-4b-A-3","stimulus":"&lt;p&gt;Una colmena de abejas produce en un año {{Q1}} cl de miel. ¿Cuantos centilitros de miel producirá en {{Q2}} años?&lt;/p&gt;","template":"&lt;p&gt;Producirá {{response}} cl de miel.&lt;/p&gt;","hint":"&lt;p&gt;Multiplica los centilitros de miel que se producen en un año por los años a calcular.&lt;/p&gt;","feedback":"&lt;p&gt;Multiplica los centilitros de miel que se producen en un año por los años a calcular.&lt;/p&gt;&lt;p style=\"text-align:center;\"&gt;{{Q1}} cl × {{Q2}} años = {{A1}} cl de miel&lt;/p&gt;","seed":{"parameters":[{"name":"Q1","label":null,"min":2800,"max":7000,"step":100},{"name":"Q2","label":null,"min":2,"max":5,"step":1}],"calculated":[{"name":"A1","label":"{{function}}","function":"{{Q1}}*{{Q2}}"}],"uniques":true},"algorithm":{"name":"calculateOperation","params":{"method":"equivLiteral","keyboard":"NUMERICAL"}}}</t>
  </si>
  <si>
    <t>M6-MyM-4d</t>
  </si>
  <si>
    <t>Multiplica y divide unidades de capacidad en forma compleja</t>
  </si>
  <si>
    <t>&lt;p&gt;Selecciona el resultado de la operación.&lt;/p&gt;</t>
  </si>
  <si>
    <t>&lt;p&gt;{{T1}} kl y {{T2}} l : {{Q1}} = {{A1}} kl y {{A4}} l&lt;/p&gt;</t>
  </si>
  <si>
    <t>Q1= Min = 2; Max = 15; Step = 1 
Q11= Min = 2; Max = 10; Step = 1
Q12= Min = 20; Max = 50; Step = 1 
Q2= Min = 2; Max = 10; Step = 1 
Q3= Min = 2; Max = 9; Step = 1</t>
  </si>
  <si>
    <t>T1 = {{Q1}}*{{Q11}}
T2 = {{Q1}}*{{Q12}}
group1=
A1 = {{Q11}}*
A2 = {{Q11}}+{{Q12}}|&lt;p&gt;{{T1}} kl : {{Q1}} = {{A1}} kl&lt;/p&gt;
A3 = {{Q11}}+{{Q3}}|&lt;p&gt;{{T1}} kl : {{Q1}} = {{A1}} kl&lt;/p&gt;
group2=
A4 = ({{Q12}}*
A5 = {{Q12}}+{{Q3}}|&lt;p&gt;{{T2}} l : {{Q1}} = {{A4}} l&lt;/p&gt;
A6 = {{Q12}}-{{Q2}}|&lt;p&gt;{{T2}} l : {{Q1}} = {{A4}}&lt;/p&gt;</t>
  </si>
  <si>
    <t>&lt;p&gt;Divide como con los números naturales.&lt;/p&gt;</t>
  </si>
  <si>
    <t>{"id":"M6-MyM-4d-I-1","stimulus":"&lt;p&gt;Selecciona el resultado de la operación.&lt;/p&gt;","template":"&lt;p style=\"text-align:center;\"&gt;{{T1}} kl y {{T2}} l : {{Q1}} = {{response}} kl y {{response}} 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</si>
  <si>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dl y {{Q22}} ml × {{Q2}} = {{A7}} dl y {{A10}} ml&lt;/p&gt;</t>
  </si>
  <si>
    <t xml:space="preserve">Q2= Min = 2; Max = 10; Step = 1 
Q21= Min = 2; Max = 99; Step = 1 
Q22= Min = 1; Max = 9; Step = 1
Q1= Min = 2; Max = 15; Step = 1 
Q3= Min = 2; Max = 9; Step = 1
Q11= Min = 2; Max = 10; Step = 1
</t>
  </si>
  <si>
    <t>group3=
A7 = {{Q2}}*{{Q21}}*
A8 = {{Q2}}*{{Q3}}|&lt;p&gt;{{Q21}} dl × {{Q2}} = {{A7}} dl&lt;/p&gt;
A9 = {{Q2}}*{{Q1}}|&lt;p&gt;{{Q21}} dl × {{Q2}} = {{A7}} dl&lt;/p&gt;
group4=
A10 = {{Q2}}*{{Q22}}*
A11 = {{Q2}}*({{Q22}}-1}})|&lt;p&gt;{{Q22}} ml × {{Q2}} = {{A10}} ml&lt;/p&gt;
A12 = {{Q2}}*{{Q11}}|&lt;p&gt;{{Q22}} ml × {{Q2}} = {{A10}} ml&lt;/p&gt;</t>
  </si>
  <si>
    <t>&lt;p&gt;Multiplica como con los números naturales.&lt;/p&gt;</t>
  </si>
  <si>
    <t>{"id":"M6-MyM-4d-I-2","stimulus":"&lt;p&gt;Selecciona el resultado de la operación.&lt;/p&gt;","template":"&lt;p style=\"text-align:center;\"&gt;{{Q21}} dl y {{Q22}} ml × {{Q2}} = {{response}} dl y {{response}} ml&lt;/p&gt;","hint":"&lt;p&gt;Multiplica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</si>
  <si>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&lt;p&gt;{{T1}} hl y {{T2}} cl : {{Q1}} = {{A1}} hl y {{A4}} cl&lt;/p&gt;</t>
  </si>
  <si>
    <t>{"id":"M6-MyM-4d-I-3","stimulus":"&lt;p&gt;Selecciona el resultado de la operación.&lt;/p&gt;","template":"&lt;p style=\"text-align:center;\"&gt;{{T1}} hl y {{T2}} cl : {{Q1}} = {{response}} hl y {{response}} cl&lt;/p&gt;","hint":"&lt;p&gt;Divide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</si>
  <si>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dal y {{Q22}} l × {{Q2}} = {{A7}} dal y {{A10}} l&lt;/p&gt;</t>
  </si>
  <si>
    <t>{"id":"M6-MyM-4d-I-4","stimulus":"&lt;p&gt;Selecciona el resultado de la operación.&lt;/p&gt;","template":"&lt;p style=\"text-align:center;\"&gt;{{Q21}} dal y {{Q22}} l × {{Q2}} = {{response}} dal y {{response}} 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</si>
  <si>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&lt;p&gt;Calcula esta operación con unidades de capacidad.&lt;/p&gt;</t>
  </si>
  <si>
    <t>&lt;p&gt;{{T1}} hl y {{T2}} l : {{Q1}} = {{A1}} hl y {{A2}} l&lt;/p&gt;</t>
  </si>
  <si>
    <t xml:space="preserve">Q1= Min = 2; Max = 15; Step = 1 
Q11= Min = 2; Max = 10; Step = 1
Q12= Min = 1; Max = 6; Step = 1 </t>
  </si>
  <si>
    <t>T1 = {{Q1}}*{{Q11}}
T2 = {{Q1}}*{{Q12}}
A1 = {{Q11}}|&lt;p&gt;{{T1}} hl : {{Q1}} = {{function}} hl&lt;/p&gt;
A2 = {{Q12}}|&lt;p&gt;{{T2}} l : {{Q1}} = {{function}} l&lt;/p&gt;</t>
  </si>
  <si>
    <t>{"id":"M6-MyM-4d-E-1","stimulus":"&lt;p&gt;Calcula esta operación con unidades de capacidad.&lt;/p&gt;","template":"&lt;p style=\"text-align:center;\"&gt;{{T1}} hl y {{T2}} l : {{Q1}} = {{response}} hl y {{response}} 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t>
  </si>
  <si>
    <t>&lt;p&gt;{{Q21}} l y {{Q22}} ml  × {{Q2}} = {{A3}} l y {{A4}} ml&lt;/p&gt;</t>
  </si>
  <si>
    <t>Q2= Min = 2; Max = 20; Step = 1
Q21= Min = 2; Max = 20; Step = 1 
Q22= Min = 1; Max = 45; Step = 1</t>
  </si>
  <si>
    <t>A3 = {{Q21}}*{{Q2}}|&lt;p&gt;{{Q21}} l × {{Q2}} = {{function}} l&lt;/p&gt;
A4 = {{Q22}*{{Q2}}|&lt;p&gt;{{Q22}} ml × {{Q2}} = {{function}} ml&lt;/p&gt;</t>
  </si>
  <si>
    <t>{"id":"M6-MyM-4d-E-2","stimulus":"&lt;p&gt;Calcula esta operación con unidades de capacidad.&lt;/p&gt;","template":"&lt;p style=\"text-align:center;\"&gt;{{Q21}} l y {{Q22}} ml × {{Q2}} = {{response}} l y {{response}} ml&lt;/p&gt;","hint":"&lt;p&gt;Multiplica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t>
  </si>
  <si>
    <t>&lt;p&gt;{{T1}} kl y {{T2}} cl : {{Q1}} = {{A1}} kl y {{A2}} cl&lt;/p&gt;</t>
  </si>
  <si>
    <t>{"id":"M6-MyM-4d-E-3","stimulus":"&lt;p&gt;Calcula esta operación con unidades de capacidad.&lt;/p&gt;","template":"&lt;p style=\"text-align:center;\"&gt;{{T1}} kl y {{T2}} cl : {{Q1}} = {{response}} kl y {{response}} cl&lt;/p&gt;","hint":"&lt;p&gt;Divide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t>
  </si>
  <si>
    <t>&lt;p&gt;{{Q21}} dal y {{Q22}} dl  × {{Q2}} = {{A3}} dal y {{A4}} dl&lt;/p&gt;</t>
  </si>
  <si>
    <t>{"id":"M6-MyM-4d-E-4","stimulus":"&lt;p&gt;Calcula esta operación con unidades de capacidad.&lt;/p&gt;","template":"&lt;p style=\"text-align:center;\"&gt;{{Q21}} dal y {{Q22}} dl × {{Q2}} = {{response}} dal y {{response}} dl&lt;/p&gt;","hint":"&lt;p&gt;Multiplica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t>
  </si>
  <si>
    <t>&lt;p&gt;Amalia quiere distribuir {{T1}} dl y {{T2}} ml de agua en {{Q1}} recipientes. ¿Cuántos dl y ml de agua tendrán los recipientes?&lt;/p&gt;</t>
  </si>
  <si>
    <t>&lt;p&gt;Cada recipiente tendrá {{A1}} dl y {{A2}} ml de agua.&lt;/p&gt;</t>
  </si>
  <si>
    <t>Q1= Min = 2; Max = 10; Step = 1 
Q11= Min = 2; Max = 10; Step = 1 
Q12= Min = 1; Max = 9; Step = 1</t>
  </si>
  <si>
    <t>T1 = {{Q1}}*{{Q11}} 
T2 = {{Q1}}*{{Q12}} 
A1 = {{Q11}} 
A2 = {{Q12}}</t>
  </si>
  <si>
    <t>&lt;p&gt;Divide como con los números naturales.&lt;/p&gt;&lt;p&gt;{{T1}} dl y {{T2}} ml : {{Q1}} = {{A1}} dl y {{A2}} ml&lt;/p&gt;</t>
  </si>
  <si>
    <t>{"id":"M6-MyM-4d-A-1","stimulus":"&lt;p&gt;Amalia quiere distribuir {{T1}} dl y {{T2}} ml de agua en {{Q1}} recipientes. ¿Cuántos dl y ml de agua tendrán los recipientes?&lt;/p&gt;","template":"&lt;p&gt;Cada recipiente tendrá {{response}} dl y {{response}} ml de agua.&lt;/p&gt;","hint":"&lt;p&gt;Divide como con los números naturales.&lt;/p&gt;","feedback":"&lt;p&gt;Divide como con los números naturales.&lt;/p&gt;&lt;p style=\"text-align:center;\"&gt;{{T1}} dl y {{T2}} ml : {{Q1}} = {{A1}} dl y {{A2}} m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t>
  </si>
  <si>
    <t>&lt;p&gt;Susana tiene que repartir {{T1}} hl y {{T2}} l aceite de coche entre {{Q1}} talleres mecánicos. ¿Cuántos hl y l de aceite recibirá cada taller?&lt;/p&gt;</t>
  </si>
  <si>
    <t>&lt;p&gt;Recibirá {{A1}} hl y {{A2}} l de aceite.&lt;/p&gt;</t>
  </si>
  <si>
    <t>&lt;p&gt;Divide como con los números naturales.&lt;/p&gt;&lt;p&gt;{{T1}} hl y {{T2}} l  : {{Q1}} = {{A1}} hl y {{A2}} l&lt;/p&gt;</t>
  </si>
  <si>
    <t>{"id":"M6-MyM-4d-A-2","stimulus":"&lt;p&gt;Susana tiene que repartir {{T1}} hl y {{T2}} l aceite de coche entre {{Q1}} talleres mecánicos. ¿Cuántos hl y l de aceite recibirá cada taller?&lt;/p&gt;","template":"&lt;p&gt;Recibirá {{response}} hl y {{response}} l de aceite.&lt;/p&gt;","hint":"&lt;p&gt;Divide como con los números naturales.&lt;/p&gt;","feedback":"&lt;p&gt;Divide como con los números naturales.&lt;/p&gt;&lt;p style=\"text-align:center;\"&gt;{{T1}} hl y {{T2}} l : {{Q1}} = {{A1}} hl y {{A2}} 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t>
  </si>
  <si>
    <t>&lt;p&gt;Enrique ha comprado {{Q1}} envases de espuma de afeitar. La capacidad de cada uno es de {{Q11}} dl y {{Q12}} ml. ¿Cuántos dl y ml de espuma de afeitar tiene Enrique?&lt;/p&gt;</t>
  </si>
  <si>
    <t>&lt;p&gt;Tiene {{A1}} dl y {{A2}} ml.&lt;/p&gt;</t>
  </si>
  <si>
    <t>Q1= Min = 2; Max = 8; Step = 1 
Q11= Min = 2; Max = 9; Step = 1 
Q12= Min = 1; Max = 12; Step = 1</t>
  </si>
  <si>
    <t>A1 = {{Q1}}*{{Q11}}
A2 = {{Q1}}*{{Q12}}</t>
  </si>
  <si>
    <t>&lt;p&gt;Multiplica como con los números naturales.&lt;/p&gt;&lt;p&gt;{{Q11}} dl y {{Q12}} ml × {{Q1}} = {{A1}} dl y {{A2}} ml&lt;/p&gt;</t>
  </si>
  <si>
    <t>{"id":"M6-MyM-4d-A-3","stimulus":"&lt;p&gt;Enrique ha comprado {{Q1}} envases de espuma de afeitar. La capacidad de cada uno es de {{Q11}} dl y {{Q12}} ml. ¿Cuántos dl y ml de espuma de afeitar tiene Enrique?&lt;/p&gt;","template":"&lt;p&gt;Tiene {{response}} dl y {{response}} ml.&lt;/p&gt;","hint":"&lt;p&gt;Multiplica como con los números naturales.&lt;/p&gt;","feedback":"&lt;p&gt;Multiplica como con los números naturales.&lt;/p&gt;&lt;p style=\"text-align:center;\"&gt;{{Q11}} dl y {{Q12}} ml × {{Q1}} = {{A1}} dl y {{A2}} ml&lt;/p&gt;","seed":{"parameters":[{"name":"Q1","label":null,"min":2,"max":8,"step":1},{"name":"Q11","label":null,"min":2,"max":9,"step":1},{"name":"Q12","label":null,"min":1,"max":12,"step":1}],"calculated":[{"name":"A1","label":"{{function}}","function":"{{Q1}}*{{Q11}}"},{"name":"A2","label":"{{function}}","function":"{{Q1}}*{{Q12}}"}],"uniques":true},"algorithm":{"name":"calculateOperation","params":{"method":"equivLiteral","keyboard":"NUMERICAL"}}}</t>
  </si>
  <si>
    <t>M6-MyM-5a</t>
  </si>
  <si>
    <t>Conoce las unidades de medida de masa</t>
  </si>
  <si>
    <t>Selecciona las medidas de masa.</t>
  </si>
  <si>
    <t>Q1-Q4 = Min= 0.1; Max= 100; Step= 0.1
Q5= List= kg, dg, cg, g, mg, dag, hg
Q51=  List= kg, dg, cg, g, mg, dag, hg
Q6= List= cl, m, kl, ml, mm, km
Q61= List= cl, m, kl, ml, mm, km</t>
  </si>
  <si>
    <t>A1={{Q1}} {{Q6}}
A2={{Q2}} {{Q5}}*
A3={{Q3}} {{Q61}}
A4={{Q4}} {{Q51}}*</t>
  </si>
  <si>
    <t>Las unidades de medida de masa son submúltiplos y múltiplos del gramo.</t>
  </si>
  <si>
    <t>Las unidades de medida de masa son submúltiplos y múltiplos del gramo.
(TABLA UNIDADES)</t>
  </si>
  <si>
    <t>{"id":"M6-MyM-5a-I-1","stimulus":"Selecciona las medidas de masa.","template":"","hint":"Las unidades de medida de masa son submúltiplos y múltiplos del gramo.","feedback":"Las unidades de medida de masa son submúltiplos y múltiplos del gramo.\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t>
  </si>
  <si>
    <t>&lt;p&gt;¿Qué unidad de masa es la más apropiada para esta medida? Escríbela en su forma abreviada.&lt;/p&gt;</t>
  </si>
  <si>
    <t>&lt;p&gt;Una persona pesa {{Q1}} {{A1}}.&lt;/p&gt;</t>
  </si>
  <si>
    <t>Q1= Min = 40; Max = 80; Step = 1</t>
  </si>
  <si>
    <t>A1=kg</t>
  </si>
  <si>
    <t>&lt;p&gt;Las unidades de medida de masa son submúltiplos y múltiplos del gramo.&lt;/p&gt;</t>
  </si>
  <si>
    <t>&lt;p&gt;Las unidades de medida de masa son submúltiplos y múltiplos del gramo. El peso de un adulto se encuentra entre los 40 kg y los 90 kg.&lt;/p&gt;
Table=1x7
0,0= kg,#1ABC9C,#FFFFFF,bold
0,1= hg,#1ABC9C,#FFFFFF,bold
0,2= dag,#1ABC9C,#FFFFFF,bold
0,3= g,#1ABC9C,#FFFFFF,bold
0,4= dg,#1ABC9C,#FFFFFF,bold
0,5= cg,#1ABC9C,#FFFFFF,bold
0,6= mg,#1ABC9C,#FFFFFF,bold</t>
  </si>
  <si>
    <t>{"id":"M6-MyM-5a-E-1","stimulus":"&lt;p&gt;¿Qué unidad de masa es la más apropiada para esta medida? Escríbela en su forma abreviada.&lt;/p&gt;","template":"&lt;p&gt;Una persona pesa {{Q1}} {{response}}.&lt;/p&gt;","hint":"&lt;p&gt;Las unidades de medida de masa son submúltiplos y múltiplos del gramo.&lt;/p&gt;","feedback":"&lt;p&gt;Las unidades de medida de masa son submúltiplos y múltiplos del gramo. El peso de un adulto se encuentra entre los 40 kg y los 90 kg.&lt;/p&gt;","seed":{"parameters":[{"name":"Q1","min":40,"max":80,"step":1}],"calculated":[{"name":"A1","label":"kg"}],"uniques":true},"algorithm":{"name":"calculateOperation","template":"Cloze with text"}}</t>
  </si>
  <si>
    <t>&lt;p&gt;Un blíster de embutido pesa {{Q1}} {{A1}}.&lt;/p&gt;</t>
  </si>
  <si>
    <t>Q1= Min = 100; Max = 250; Step = 10</t>
  </si>
  <si>
    <t>A1= g</t>
  </si>
  <si>
    <t>&lt;p&gt;Las unidades de medida de masa son submúltiplos y múltiplos del gramo. El peso de un blíster de embutido se encuentra entre los 100 g y los 250 g.&lt;/p&gt;
Table=1x7
0,0= kg,#ED9B0C,#FFFFFF,bold
0,1= hg,#ED9B0C,#FFFFFF,bold
0,2= dag,#ED9B0C,#FFFFFF,bold
0,3= g,#ED9B0C,#FFFFFF,bold
0,4= dg,#ED9B0C,#FFFFFF,bold
0,5= cg,#ED9B0C,#FFFFFF,bold
0,6= mg,#ED9B0C,#FFFFFF,bold</t>
  </si>
  <si>
    <t>{"id":"M6-MyM-5a-E-2","stimulus":"&lt;p&gt;¿Qué unidad de masa es la más apropiada para esta medida? Escríbela en su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t>
  </si>
  <si>
    <t>&lt;p&gt;Una pastilla para el dolor de cabeza pesa {{Q1}} {A1}}.&lt;/p&gt;</t>
  </si>
  <si>
    <t>Q1= Min = 500; Max = 600; Step = 10</t>
  </si>
  <si>
    <t>A1= mg</t>
  </si>
  <si>
    <t>&lt;p&gt;Las unidades de medida de masa son submúltiplos y múltiplos del gramo. El peso de una pastilla para el dolor de cabeza se encuentra entre los 500 mg y los 600 mg.&lt;/p&gt;
Table=1x7
0,0= kg,#04B776,#FFFFFF,bold
0,1= hg,#04B776,#FFFFFF,bold
0,2= dag,#04B776,#FFFFFF,bold
0,3= g,#04B776,#FFFFFF,bold
0,4= dg,#04B776,#FFFFFF,bold
0,5= cg,#04B776,#FFFFFF,bold
0,6= mg,#04B776,#FFFFFF,bold</t>
  </si>
  <si>
    <t>{"id":"M6-MyM-5a-E-3","stimulus":"&lt;p&gt;¿Qué unidad de masa es la más apropiada para esta medida? Escríbela en su forma abreviada.&lt;/p&gt;","template":"&lt;p&gt;Una pastilla para el dolor de cabeza pesa {{Q1}} {{response}}.&lt;/p&gt;","hint":"&lt;p&gt;Las unidades de medida de masa son submúltiplos y múltiplos del gramo.&lt;/p&gt;","feedback":"&lt;p&gt;Las unidades de medida de masa son submúltiplos y múltiplos del gramo. El peso de una pastilla para el dolor de cabeza se encuentra entre los 500 mg y los 600 mg.&lt;/p&gt;\r","seed":{"parameters":[{"name":"Q1","min":500,"max":600,"step":10}],"calculated":[{"name":"A1","label":"mg"}],"uniques":true},"algorithm":{"name":"calculateOperation","template":"Cloze with text"}}</t>
  </si>
  <si>
    <t>M6-MyM-5b</t>
  </si>
  <si>
    <t>Establece equivalencias entre las distintas unidades de medida de masa</t>
  </si>
  <si>
    <t>{{T1}} kg = {{group1}} g</t>
  </si>
  <si>
    <t>Elige la unidad de masa resultante en gramos de la siguiente operación:
2 kg + 350 g = 
2350 g *
2420 g
2600 g</t>
  </si>
  <si>
    <t>Q1= Min= 1; Max= 99; Step= 1</t>
  </si>
  <si>
    <t>T1 = {{Q1}}/10
grupo1 = {{A1}}* | {{A2}} | {{A3}}
A1 = {{Q1}}*100
A2 = {{Q1}}*10
A3 = {{Q1}}</t>
  </si>
  <si>
    <t>Imagen M6-MyM-5b-1</t>
  </si>
  <si>
    <t>Imagen M6-MyM-5b-1
&lt;p&gt;Esta conversión se calcula de la siguiente forma:&lt;/p&gt;&lt;p&gt;{{T1}} kg = {{T1}} × 1 000 = {{A1}} g&lt;/p&gt;</t>
  </si>
  <si>
    <t>{"id":"M6-MyM-5b-I-1","stimulus":"&lt;p&gt;Selecciona la conversión de unidades correcta.&lt;/p&gt;","template":"&lt;p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t>
  </si>
  <si>
    <t>{{Q1}} dg = {{group1}} dag</t>
  </si>
  <si>
    <t>Q1 = Min = 100; Max = 900; Step = 10</t>
  </si>
  <si>
    <t>grupo1 = {{A1}}* | {{A2}} | {{A3}}
A1 = {{Q1}}/100
A2 = {{Q1}}/10
A3 = {{Q1}}*10</t>
  </si>
  <si>
    <t>Imagen M6-MyM-5b-1
&lt;p&gt;Esta conversión se calcula de la siguiente manera:&lt;/p&gt;&lt;p&gt;{{Q1}} dg = {{Q1}} : 100 = {{A1}} dag&lt;/p&gt;</t>
  </si>
  <si>
    <t>{"id":"M6-MyM-5b-I-2","stimulus":"&lt;p&gt;Selecciona la conversión de unidades correcta.&lt;/p&gt;","template":"&lt;p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t>
  </si>
  <si>
    <t>{{T1}} dg = {{group1}} mg</t>
  </si>
  <si>
    <t>Q1 = Min = 1; Max = 99; Step = 1</t>
  </si>
  <si>
    <t>T1 = {{Q1}}/10
grupo1 = {{A1}}* | {{A2}} | {{A3}}
A1 = {{Q1}}*10
A2 = {{Q1}}*100
A3 = {{Q1}}/10</t>
  </si>
  <si>
    <t>Imagen M6-MyM-5b-1
&lt;p&gt;Esta conversión se calcula de la siguiente manera:&lt;/p&gt;&lt;p&gt;{{T1}} dg = {{T1}} × 100 = {{A1}} mg&lt;/p&gt;</t>
  </si>
  <si>
    <t>{"id":"M6-MyM-5b-I-3","stimulus":"&lt;p&gt;Selecciona la conversión de unidades correcta.&lt;/p&gt;","template":"&lt;p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t>
  </si>
  <si>
    <t>Calcula esta conversión.</t>
  </si>
  <si>
    <t>{{T1}} hg = {{A1}} dag</t>
  </si>
  <si>
    <t>Calcula el resultado de las siguientes operaciones:
10 dag + 10 g = 110 g
55 cg + 30 mg y 2 cg + 20 mg = 620 mg</t>
  </si>
  <si>
    <t>Q1 =  Min= 1; Max= 999; Step= 1</t>
  </si>
  <si>
    <t>T1 = {{Q1}}/10
A1 = {{Q1}}</t>
  </si>
  <si>
    <t>Imagen M6-MyM-5b-1
&lt;p&gt;Esta conversión se calcula de la siguiente forma:&lt;/p&gt;&lt;p&gt;{{T1}} hg = {{T1}} × 10 = {{A1}} dag&lt;/p&gt;</t>
  </si>
  <si>
    <t>{"id":"M6-MyM-5b-E-1","stimulus":"&lt;p&gt;Calcula esta conversión.&lt;/p&gt;","template":"&lt;p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hg = {{T1}} × 10 = {{A1}} dag&lt;/p&gt;","seed":{"parameters":[{"name":"Q1","min":1,"max":999,"step":1}],"calculated":[{"name":"A1","function":"{{Q1}}"},{"name":"T1","function":"{{Q1}}/10","temp":"true"}],"uniques":true},"algorithm":{"name":"calculateOperation","params":{"method":"equivLiteral","keyboard":"NUMERICAL"}}}</t>
  </si>
  <si>
    <t>{{Q1}} mg = {{A1}} g</t>
  </si>
  <si>
    <t>Q1 =  Min= 10; Max= 99; Step= 1</t>
  </si>
  <si>
    <t>T1 = {{Q1}}
A1 = {{Q1}}/1000</t>
  </si>
  <si>
    <t>Imagen M6-MyM-5b-1
&lt;p&gt;Esta conversión se calcula de la siguiente manera:&lt;/p&gt;&lt;p&gt;{{T1}} mg = {{T1}} : 1 000 = {{A1}} g&lt;/p&gt;</t>
  </si>
  <si>
    <t>{"id":"M6-MyM-5b-E-2","stimulus":"&lt;p&gt;Calcula esta conversión.&lt;/p&gt;","template":"&lt;p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mg = {{T1}} : 1 000 = {{A1}} g&lt;/p&gt;","seed":{"parameters":[{"name":"Q1","min":10,"max":99,"step":1}],"calculated":[{"name":"A1","function":"{{Q1}}/1000"},{"name":"T1","function":"{{Q1}}","temp":"true"}],"uniques":true},"algorithm":{"name":"calculateOperation","params":{"method":"equivLiteral","keyboard":"INTERMEDIATE"}}}</t>
  </si>
  <si>
    <t>{{T1}} g = {{A1}} dag</t>
  </si>
  <si>
    <t>T1 = {{Q1}}/10
A1 = {{Q1}}/100</t>
  </si>
  <si>
    <t>Imagen M6-MyM-5b-1
&lt;p&gt;Esta conversión se calcula de la siguiente manera:&lt;/p&gt;&lt;p&gt;{{T1}} g = {{T1}} : 10 = {{A1}} dag&lt;/p&gt;</t>
  </si>
  <si>
    <t>{"id":"M6-MyM-5b-E-3","stimulus":"&lt;p&gt;Calcula esta conversión.&lt;/p&gt;","template":"&lt;p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g = {{T1}} : 10 = {{A1}} dag&lt;/p&gt;","seed":{"parameters":[{"name":"Q1","min":10,"max":99,"step":1}],"calculated":[{"name":"A1","function":"{{Q1}}/100"},{"name":"T1","function":"{{Q1}}/10","temp":"true"}],"uniques":true},"algorithm":{"name":"calculateOperation","params":{"method":"equivLiteral","keyboard":"INTERMEDIATE"}}}</t>
  </si>
  <si>
    <t>Ana ha comprado {{Q1}} dg de coliflor. ¿A cuántos gramos equivalen?</t>
  </si>
  <si>
    <t>Equivalen a {{A1}} g.</t>
  </si>
  <si>
    <t xml:space="preserve">Ana quiere comprar coliflores, pero solo tiene espacio en su mochila para 2 kg. Si cada coliflor pesa 400 g, ¿cuántas podrá comprar?
Ana podrá comprar 5 coliflores. </t>
  </si>
  <si>
    <t>Q1 = Min= 5000; Max= 20000; Step=1000</t>
  </si>
  <si>
    <t>Imagen M6-MyM-5b-1
&lt;p&gt;Esta conversión se calcula de la siguiente forma:&lt;/p&gt;&lt;p&gt;{{Q1}} dg = {{Q1}} : 10 = {{A1}} g&lt;/p&gt;</t>
  </si>
  <si>
    <t>{"id":"M6-MyM-5b-A-1","stimulus":"&lt;p&gt;Ana ha comprado {{Q1}} dg de coliflor. ¿A cuántos gramos equivalen?&lt;/p&gt;","template":"&lt;p&gt;Equivalen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dg = {{Q1}} : 10 = {{A1}} g&lt;/p&gt;","seed":{"parameters":[{"name":"Q1","min":5000,"max":20000,"step":1000}],"calculated":[{"name":"A1","function":"{{Q1}}/10"}],"uniques":true},"algorithm":{"name":"calculateOperation","params":{"method":"equivLiteral","keyboard":"NUMERICAL"}}}</t>
  </si>
  <si>
    <t>Un supermercado ha comprado {{Q1}} g de sal. ¿Cuántos hectogramos son?</t>
  </si>
  <si>
    <t>Son {{A1}} hg.</t>
  </si>
  <si>
    <t>Q1 = Min= 1000; Max= 10000; Step= 10</t>
  </si>
  <si>
    <t>A1 = {{Q1}}/100</t>
  </si>
  <si>
    <t>Imagen M6-MyM-5b-1
&lt;p&gt;Esta conversión se calcula de la siguiente forma:&lt;/p&gt;&lt;p&gt;{{Q1}} g = {{Q1}} : 100 = {{A1}} hg&lt;/p&gt;</t>
  </si>
  <si>
    <t>{"id":"M6-MyM-5b-A-2","stimulus":"&lt;p&gt;Un supermercado ha comprado {{Q1}} g de sal. ¿Cuántos hectogramos son?&lt;/p&gt;","template":"&lt;p&gt;Son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g = {{Q1}} : 100 = {{A1}} hg&lt;/p&gt;","seed":{"parameters":[{"name":"Q1","min":1000,"max":10000,"step":10}],"calculated":[{"name":"A1","function":"{{Q1}}/100"}],"uniques":true},"algorithm":{"name":"calculateOperation","params":{"method":"equivLiteral","keyboard":"INTERMEDIATE"}}}</t>
  </si>
  <si>
    <t>Una máquina muele {{Q1}} kg de maíz al dia. ¿Cuántos decagramos son?</t>
  </si>
  <si>
    <t>Son {{A1}} dag.</t>
  </si>
  <si>
    <t>Q1 = Min= 10; Max= 100; Step= 1</t>
  </si>
  <si>
    <t>Imagen M6-MyM-5b-1
&lt;p&gt;Esta conversión se calcula de la siguiente forma:&lt;/p&gt;&lt;p&gt;{{Q1}} kg = {{Q1}} × 100 = {{A1}} dag&lt;/p&gt;</t>
  </si>
  <si>
    <t>{"id":"M6-MyM-5b-A-3","stimulus":"&lt;p&gt;Una máquina muele {{Q1}} kg de maíz al dia. ¿Cuántos decagramos son?&lt;/p&gt;","template":"&lt;p&gt;Son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kg = {{Q1}} × 100 = {{A1}} dag&lt;/p&gt;","seed":{"parameters":[{"name":"Q1","min":10,"max":100,"step":1}],"calculated":[{"name":"A1","function":"{{Q1}}*100"}],"uniques":true},"algorithm":{"name":"calculateOperation","params":{"method":"equivLiteral","keyboard":"NUMERICAL"}}}</t>
  </si>
  <si>
    <t>M6-MyM-21a</t>
  </si>
  <si>
    <t>Expresa en forma simple una medida de masa dada en forma compleja y viceversa</t>
  </si>
  <si>
    <t>Escoge la expresión simple de esta medida dada en forma compleja: {{Q2}} g y {{Q1}} dg.
{{A1}} dg*
{{A2}} dg
{{A3}} dg</t>
  </si>
  <si>
    <t>Q1 = Min= 1; Max= 99; Step= 0.1
Q2 = Min= 1; Max= 9; Step= 1</t>
  </si>
  <si>
    <t>A1={{Q1}}*10+{{Q2}}
A2={{Q1}}*100+{{Q2}}
A3={{Q1}}*1000+{{Q2}}</t>
  </si>
  <si>
    <t>&lt;p&gt;Imagen M6-MyM-5b-1&lt;/p&gt;&lt;p&gt;{{Q2}} g + {{Q1}} dg = {{Q1}} × 10 + {{Q2}} = {{T1}} g&lt;/p&gt;</t>
  </si>
  <si>
    <t>{"id":"M6-MyM-21a-I-1","stimulus":"&lt;p&gt;Escoge la expresión simple de esta medida dada en forma compleja: {{Q1}} g y {{Q2}} dg.&lt;/p&gt;","hint":"&lt;div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{{Q2}} dg = {{Q1}} × 10 + {{Q2}} = {{A1}} dg&lt;/p&gt;","seed":{"parameters":[{"name":"Q1","label":null,"min":1,"max":99,"step":0.1},{"name":"Q2","label":null,"min":1,"max":9,"step":1}],"calculated":[{"name":"A1","label":"{{function}} dg","function":"{{Q1}}*10+{{Q2}}"},{"name":"A2","label":"{{function}} dg","function":"math.round({{Q1}}*100+{{Q2}})","incorrect":true},{"name":"A3","label":"{{function}} dg","function":"{{Q1}}*1000+{{Q2}}","incorrect":true}],"uniques":true},"algorithm":{"name":"trueFalse","template":"Multiple choice – standard","params":{"countCorrect":1,"countIncorrect":2,
            "showCheckIcon": false,
            "columns": 3
        }
    }
}</t>
  </si>
  <si>
    <t>Escoge la expresión simple de esta medida dada en forma compleja: {{Q2}} dag y {{Q1}} cg.
{{A1}} cg
{{A2}} cg*
{{A3}} cg</t>
  </si>
  <si>
    <t>Q1 = Min= 0.1; Max= 0.9; Step= 0.01 Q2 = Min= 1; Max= 99; Step= 1</t>
  </si>
  <si>
    <t xml:space="preserve">A1={{Q1}}*100+{{Q2}}
A2={{Q1}}*1000+{{Q2}}
A3={{Q1}}*10000+{{Q2}}
</t>
  </si>
  <si>
    <t>&lt;p&gt;Imagen M6-MyM-5b-1&lt;/p&gt;&lt;p&gt;{{Q1}} dag + {{Q2}} cg = {{Q1}} × 1 000 + {{Q2}} = {{A1}} cg&lt;/p&gt;</t>
  </si>
  <si>
    <t>{"id":"M6-MyM-21a-I-2","stimulus":"&lt;p&gt;Escoge la expresión simple de esta medida dada en forma compleja: {{Q1}} dag y {{Q2}}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dag + {{Q2}} cg = {{Q1}} × 1 000 + {{Q2}} = {{A2}} cg&lt;/p&gt;","seed":{"parameters":[{"name":"Q1","label":null,"min":0.1,"max":0.9,"step":0.01},{"name":"Q2","label":null,"min":1,"max":99,"step":1}],"calculated":[{"name":"A1","label":"{{function}} cg","function":"Lemonlib.round({{Q1}}*100+{{Q2}}, 1)","incorrect":true},{"name":"A2","label":"{{function}} cg","function":"{{Q1}}*1000+{{Q2}}"},{"name":"A3","label":"{{function}} cg","function":"math.round({{Q1}}*10000+{{Q2}})","incorrect":true}],"uniques":true},"algorithm":{"name":"trueFalse","template":"Multiple choice – standard","params":{"countCorrect":1,"countIncorrect":2,
            "showCheckIcon": false,
            "columns": 3
        }
    }
}</t>
  </si>
  <si>
    <t>Escoge la expresión compleja de esta medida dada en forma simple: {{T1}} kg.
{{Q1}} kg y {{Q2}} g*
{{Q1}} kg y {{T2}} g
{{Q1}} kg y {{T3}} g</t>
  </si>
  <si>
    <t>Q1 = Min= 1; Max= 9; Step= 1
Q2 = Min= 1; Max= 999; Step= 1</t>
  </si>
  <si>
    <t>T1= {{Q1}}+{{Q2}}/1000
T2= {{Q2}}/100
T3= {{Q2}}/10
A1= {{Q1}} kg y {{Q2}} g
A2= {{Q1}} kg y {{T2}} g
A2= {{Q1}} kg y {{T3}} g</t>
  </si>
  <si>
    <t>&lt;p&gt;Imagen M6-MyM-5b-1&lt;/p&gt;&lt;p&gt;{{T1}} kg = {{Q1}} + {{T2}} = {{Q1}} kg y {{Q2}} g&lt;/p&gt;</t>
  </si>
  <si>
    <t>{"id":"M6-MyM-21a-I-3","stimulus":"&lt;p&gt;Escoge la expresión compleja de esta medida dada en forma simple: {{T1}} kg.&lt;/p&gt;","hint":"&lt;div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style=\"text-align:center;\"&gt;{{T1}} kg = {{Q1}} + {{T4}} = {{Q1}} kg y {{Q2}} g&lt;/p&gt;","seed":{"parameters":[{"name":"Q1","label":null,"min":1,"max":9,"step":1},{"name":"Q2","label":null,"min":1,"max":999,"step":1}],"calculated":[{"name":"T1","function":"Lemonlib.round({{Q1}}+{{Q2}}/1000, 3)","temp":true},{"name":"T2","function":"{{Q2}}/100","temp":true},{"name":"T3","function":"{{Q2}}/10","temp":true},{"name":"T4","function":"{{Q2}}/1000","temp":true},{"name":"A1","label":"{{Q1}} kg y {{Q2}} g"},{"name":"A2","label":"{{function}}","function":"{{Q1}} kg y {{T2}} g","incorrect":true},{"name":"A3","label":"{{function}}","function":"{{Q1}} kg y {{T3}} g","incorrect":true}],"uniques":true},"algorithm":{"name":"trueFalse","template":"Multiple choice – standard","params":{"countCorrect":1,"countIncorrect":2,
            "showCheckIcon": false,
            "columns": 3
        }
    }
}</t>
  </si>
  <si>
    <t>Escribe la siguiente unidad en expresión compleja.</t>
  </si>
  <si>
    <t>{{Q1}} g = {{A1}} hg y {{A2}} g</t>
  </si>
  <si>
    <t>Escribe en expresión compleja las siguientes unidades:
786 g = 7 hg y 86 g
56 mg = 5 cg y 6 mg
3,45 dg = 3 dg y 45 mg
6,71 hg = 6 hg y 71 g</t>
  </si>
  <si>
    <t xml:space="preserve">Q1 = Min= 101; Max= 999; Step= 2 </t>
  </si>
  <si>
    <t>T11= math.floor({{Q1}}/100)
T2 = {{T1}}*100
A1 = math.floor({{Q1}}/100)
A2 = {{Q1}}-{{T1}}*100</t>
  </si>
  <si>
    <t>&lt;p&gt;Imagen M6-MyM-5b-1&lt;/p&gt;
&lt;p&gt;{{Q1}} g = {{T2}} g + {{A2}} g = {{A1}} hg y {{A2}} g&lt;/p&gt;</t>
  </si>
  <si>
    <t>{"id":"M6-MyM-21a-E-1","stimulus":"&lt;p&gt;Escribe la siguiente unidad en expresión compleja.&lt;/p&gt;","template":"&lt;p style=\"text-align:center;\"&gt;{{Q1}} g = {{response}} hg y {{response}} 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{{T2}} g + {{A2}} g = {{A1}} hg y {{A2}} g&lt;/p&gt;","seed":{"parameters":[{"name":"Q1","label":null,"min":101,"max":999,"step":2}],"calculated":[{"name":"A1","function":"math.floor({{Q1}}/100)"},{"name":"T1","function":"math.floor({{Q1}}/100)","temp":true},{"name":"T2","label":"{{function}}","function":"{{T1}}*100","temp":true},{"name":"A2","function":"{{Q1}}-{{T1}}*100"}],"uniques":true},"algorithm":{"name":"calculateOperation","params":{"method":"equivLiteral","keyboard":"NUMERICAL"}}}</t>
  </si>
  <si>
    <t>Escribe las siguientes unidades en expresión simple.</t>
  </si>
  <si>
    <t>{{Q1}} kg y {{Q2}} dag = {{A1}} dag</t>
  </si>
  <si>
    <t>Q1 = Min= 1; Max= 10; Step= 1
Q2 = Min= 1; Max= 99; Step= 1</t>
  </si>
  <si>
    <t>A1 = {{Q2}}+{{Q1}}*100</t>
  </si>
  <si>
    <t>&lt;p&gt;Imagen M6-MyM-5b-1&lt;/p&gt;
&lt;p&gt;{{Q1}} kg y {{Q2}} dag = {{Q1}} × 100 + {{Q2}} = {{A1}} dag&lt;/p&gt;</t>
  </si>
  <si>
    <r>
      <rPr>
        <rFont val="Calibri"/>
        <sz val="12.0"/>
      </rPr>
      <t>{"id":"M6-MyM-21a-E-2","stimulus":"&lt;p&gt;Escribe las siguientes unidades en expresión simple.&lt;/p&gt;","template":"&lt;p style=\"text-align:center;\"&gt;{{Q1}} kg y {{Q2}} dag = {{response}} dag&lt;/p&gt;","hint":"&lt;div style=\"display:flex; justify-content:center;\"&gt;&lt;img src=\"https://blueberry-assets</t>
    </r>
    <r>
      <rPr>
        <rFont val="Calibri"/>
        <color rgb="FF000000"/>
        <sz val="12.0"/>
      </rPr>
      <t>.oneclick.es/M6_MyM_5b_1.svg\" width=\"500\"&gt;&lt;/img&gt;&lt;/div&gt;","feedback":"&lt;div</t>
    </r>
    <r>
      <rPr>
        <rFont val="Calibri"/>
        <sz val="12.0"/>
      </rPr>
      <t xml:space="preserve"> style=\"display:flex; justify-content:center;\"&gt;&lt;img src=\"https://blueberry-assets.oneclick.es/M6_MyM_5b_1.svg\" width=\"500\"&gt;&lt;/img&gt;&lt;/div&gt;&lt;p style=\"text-align:center;\"&gt;{{Q1}} kg y {{Q2}} dag = {{Q1}} × 100 + {{Q2}} = {{A1}} dag&lt;/p&gt;","seed":{"parameters":[{"name":"Q1","label":null,"min":1,"max":10,"step":1},{"name":"Q2","label":null,"min":1,"max":99,"step":1}],"calculated":[{"name":"A1","function":"{{Q2}}+{{Q1}}*100"}],"uniques":true},"algorithm":{"name":"calculateOperation","params":{"method":"equivLiteral","keyboard":"NUMERICAL"}}}</t>
    </r>
  </si>
  <si>
    <t>{{Q1}} cg = {{A11}} dg y {{A12}} cg</t>
  </si>
  <si>
    <t>T11= math.floor({{Q1}}/10)
T2 = {{T1}}*10
A1 = math.floor({{Q1}}/10)
A2 = {{Q1}}-{{T1}}*10</t>
  </si>
  <si>
    <t>&lt;p&gt;Imagen M6-MyM-5b-1&lt;/p&gt;
&lt;p&gt;{{Q1}} cg = {{T2}} cg + {{A2}} cg = {{A1}} dg y {{A2}} cg&lt;/p&gt;</t>
  </si>
  <si>
    <t>{"id":"M6-MyM-21a-E-3","stimulus":"&lt;p&gt;Escribe la siguiente unidad en expresión compleja.&lt;/p&gt;","template":"&lt;p style=\"text-align:center;\"&gt;{{Q1}} cg = {{response}} dg y {{response}}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cg = {{T2}} cg + {{A2}} cg = {{A1}} dg y {{A2}} cg&lt;/p&gt;","seed":{"parameters":[{"name":"Q1","label":null,"min":101,"max":999,"step":2}],"calculated":[{"name":"A1","function":"math.floor({{Q1}}/10)"},{"name":"T1","function":"math.floor({{Q1}}/10)","temp":true},{"name":"T2","label":"{{function}}","function":"{{T1}}*10","temp":true},{"name":"A2","function":"{{Q1}}-{{T1}}*10"}],"uniques":true},"algorithm":{"name":"calculateOperation","params":{"method":"equivLiteral","keyboard":"NUMERICAL"}}}</t>
  </si>
  <si>
    <t>{{Q1}} g y {{Q2}} mg = {{A1}} mg</t>
  </si>
  <si>
    <t>Q1 = Min= 1; Max= 10; Step= 1
Q2 = Min= 100; Max= 999; Step= 1</t>
  </si>
  <si>
    <t>A1 = {{Q2}}+{{Q1}}*1000</t>
  </si>
  <si>
    <t>&lt;p&gt;Imagen M6-MyM-5b-1&lt;/p&gt;
&lt;p&gt;{{Q1}} g y {{Q2}} mg = {{Q1}} × 1 000 + {{Q2}} = {{A1}} mg&lt;/p&gt;</t>
  </si>
  <si>
    <t>{"id":"M6-MyM-21a-E-4","stimulus":"&lt;p&gt;Escribe las siguientes unidades en expresión simple.&lt;/p&gt;","template":"&lt;p style=\"text-align:center;\"&gt;{{Q1}} g y {{Q2}} mg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y {{Q2}} mg = {{Q1}} × 1000 + {{Q2}} = {{A1}} mg&lt;/p&gt;","seed":{"parameters":[{"name":"Q1","label":null,"min":1,"max":10,"step":1},{"name":"Q2","label":null,"min":100,"max":999,"step":1}],"calculated":[{"name":"A1","function":"{{Q2}}+{{Q1}}*1000"}],"uniques":true},"algorithm":{"name":"calculateOperation","params":{"method":"equivLiteral","keyboard":"NUMERICAL"}}}</t>
  </si>
  <si>
    <t>Un restaurante emplea {{Q1}} hg y {{Q2}} g de sal al día. ¿Cuántos gramos necesita diariamente?</t>
  </si>
  <si>
    <t>En el restaurante se utilizan {{response}} g de sal al día.</t>
  </si>
  <si>
    <t>Q1 = Min= 5; Max= 10; Step= 1
Q2 = Min= 1; Max= 99; Step= 1</t>
  </si>
  <si>
    <t>¿Cuántos hectogramos y gramos de sal se emplean en el restaurante al día?
Se utilizan &lt;span class=\"no-break\"&gt;{{A2}} kg&lt;/span&gt; y &lt;span class=\"no-break\"&gt;{{A3}} hg.&lt;/span&gt;
A2 = {{Q1}}
A3 = {{Q2}}</t>
  </si>
  <si>
    <t>¿Qué pide el enunciado?
El total de gramos de sal que se utilizan.*
Los gramos de sal que se utilizan sin contar los hectogramos.
Los hectogramos de sal que se utilizan sin contar los gramos.</t>
  </si>
  <si>
    <t>¿En qué tabla están las conversiones de unidades correctas?
Imagen M6-MyM-5b-1*
Imagen M6-MyM-5b-2
Imagen M6-MyM-5b-3
(Single choice)</t>
  </si>
  <si>
    <t>Con esto en mente, completa el siguiente cálculo para obtener los gramos de sal.
{{Q1}} hg  × 100 + {{Q2}} g = {{T1}} g + {{Q2}} g = {{A1}} g.
T1 = {{Q1}}*100
A1 = {{T1}}+{{Q2}}</t>
  </si>
  <si>
    <t>{
    "id": "M6-MyM-21a-A-1",
    "seed": {
        "parameters": [
            {
                "name": "Q1",
                "label": null,
                "min": 5,
                "max": 10,
                "step": 1
            },
            {
                "name": "Q2",
                "label": null,
                "min": 1,
                "max": 99,
                "step": 1
            }
        ],
        "uniques": true
    },
    "scaffolding": [
        {
            "id": "step-0",
            "stimulus": "&lt;p&gt;Un restaurante emplea {{Q1}} hg y {{Q2}} g de sal al día. ¿Cuántos gramos necesita diariamente?&lt;/p&gt;",
            "template": "&lt;p&gt;En el restaurante se utilizan {{response}} g de sal al día.&lt;/p&gt;",
            "seed": {
                "parameters": [],
                "calculated": [
                    {
                        "name": "0-A1",
                        "label": "{{function}}",
                        "function": "{{Q2}}+{{Q1}}*100"
                    }
                ]
            },
            "algorithm": {
                "name": "calculateOperation",
                "params": {
                    "method": "equivLiteral",
                    "keyboard": "NUMERICAL"
                }
            }
        },
        {
            "id": "step-1",
            "stimulus": "&lt;p&gt;¿Cuántos hectogramos y gramos de sal se emplean en el restaurante al día?&lt;/p&gt;",
            "template": "&lt;p&gt;Se utilizan &lt;span class=\"no-break\"&gt;{{response}} hg&lt;/span&gt; y &lt;span class=\"no-break\"&gt;{{response}} g.&lt;/span&gt;&lt;/p&gt;",
            "seed": {
                "parameters": [],
                "calculated": [
                    {
                        "name": "0-A1",
                        "label": "{{function}}",
                        "function": "{{Q1}}"
                    },
                    {
                        "name": "0-A2",
                        "label": "{{function}}",
                        "function": "{{Q2}}"
                    }
                ]
            },
            "algorithm": {
                "name": "calculateOperation",
                "params": {
                    "method": "equivLiteral",
                    "keyboard": "NUMERICAL"
                }
            }
        },
        {
            "id": "step-2",
            "stimulus": "&lt;p&gt;¿Qué pide el enunciado?&lt;/p&gt;",
            "seed": {
                "calculated": [
                    {
                        "name": "1-A1",
                        "label": "&lt;p&gt;Hallar el total de gramos de sal que se utilizan.&lt;/p&gt;",
                        "incorrect": false
                    },
                    {
                        "name": "1-A3",
                        "label": "&lt;p&gt;Hallar los gramos de sal que se utilizan sin contar los hectogramos.&lt;/p&gt;",
                        "incorrect": true
                    },
                    {
                        "name": "1-A4",
                        "label": "&lt;p&gt;Hallar los hectogramos de sal que se utilizan sin contar los gramos.&lt;/p&gt;",
                        "incorrect": true
                    }
                ]
            },
            "algorithm": {
                "name": "trueFalse",
                "template": "Multiple choice – standard",
                "params": {
                    "countCorrect": 1,
                    "countIncorrect": 2,
                    "showCheckIcon": true
                }
            }
        },
        {
            "id": "step-2",
            "stimulus": "&lt;p&gt;¿En qué tabla están las conversiones de unidades correctas?&lt;/p&gt;",
            "seed": {
                "calculated": [
                    {
                        "name": "2-A2",
                        "label": "&lt;p&gt;&lt;div style=\"display:flex; justify-content:center;\"&gt;&lt;img src=\"https://blueberry-assets.oneclick.es/M6_MyM_5b_1.svg\" width=\"500\"&gt;&lt;/img&gt;&lt;/div&gt;&lt;/p&gt;",
                        "incorrect": false
                    },
                    {
                        "name": "2-A3",
                        "label": "&lt;p&gt;&lt;div style=\"display:flex; justify-content:center;\"&gt;&lt;img src=\"https://blueberry-assets.oneclick.es/M6_MyM_5b_2.svg\" width=\"500\"&gt;&lt;/img&gt;&lt;/div&gt;&lt;/p&gt;",
                        "incorrect": true
                    },
                    {
                        "name": "2-A4",
                        "label": "&lt;p&gt;&lt;div style=\"display:flex; justify-content:center;\"&gt;&lt;img src=\"https://blueberry-assets.oneclick.es/M6_MyM_5b_3.svg\" width=\"500\"&gt;&lt;/img&gt;&lt;/div&gt;&lt;/p&gt;",
                        "incorrect": true
                    }
                ]
            },
            "algorithm": {
                "name": "trueFalse",
                "template": "Multiple choice – standard",
                "params": {
                    "showCheckIcon": false
                }
            }
        },
        {
            "id": "step-4",
            "stimulus": "&lt;p&gt;Con esto en mente, completa el siguiente cálculo para obtener los gramos de sal.&lt;/p&gt;",
            "template": "&lt;p style=\"text-align:center;\"&gt;{{Q1}} hg × 100 + {{Q2}} g = {{T1}} g + {{Q2}} g = {{response}} g.&lt;/p&gt;",
            "seed": {
                "parameters": [],
                "calculated": [
                    {
                        "name": "T1",
                        "label": "{{function}}",
                        "function": "{{Q1}}*100",
                        "temp": true
                    },
                    {
                        "name": "4-A1",
                        "label": "{{function}}",
                        "function": "{{T1}}+{{Q2}}"
                    }
                ]
            },
            "algorithm": {
                "name": "calculateOperation",
                "params": {
                    "method": "equivLiteral",
                    "keyboard": "NUMERICAL"
                }
            }
        }
    ]
}</t>
  </si>
  <si>
    <t>Un colibrí pesa {{T1}} mg. ¿A cuántos decigramos y miligramos equivale su masa?</t>
  </si>
  <si>
    <t>El colibrí pesa {{A1}} dg y {{A2}} mg.</t>
  </si>
  <si>
    <t>Q1 = Min= 48; Max= 85; Step= 1
Q2 = Min= 1; Max= 99; Step= 1</t>
  </si>
  <si>
    <t>¿Cuántos miligramos pesa un colibrí?
Pesa {{A3}} mg.
T1 = {{Q2}}+{{Q1}}*100
A3 = {{T1}}</t>
  </si>
  <si>
    <t>¿Qué pide el enunciado?
La masa del colibrí expresada en decigramos y miligramos.*
La masa del colibrí expresada en decigramos.
La masa del colibrí expresada en miligramos.</t>
  </si>
  <si>
    <t>Con esto en mente, completa el siguiente cálculo para obtener los decigramos y miligramos.
{{T1}} mg = {{T2}} mg + {{Q2}} mg = {{A3}} dg y {{A4}} mg
T1 = ({{Q2}}+{{Q1}})*100
T2 = {{Q1}}*100
A3 = {{Q1}}
A4 = {{Q2}}</t>
  </si>
  <si>
    <t>{"id":"M6-MyM-21a-A-2","seed":{"parameters":[{"name":"Q1","label":null,"min":48,"max":85,"step":1},{"name":"Q2","label":null,"min":1,"max":99,"step":1}],"uniques":true},"scaffolding":[{"id":"step-0","stimulus":"&lt;p&gt;Un colibrí pesa {{T1}} mg. ¿A cuántos decigramos y miligramos equivale su masa?&lt;/p&gt;","template":"&lt;p&gt;El colibrí pesa {{response}} dg y {{response}} mg.&lt;/p&gt;","seed":{"parameters":[],"calculated":[{"name":"T1","function":"{{Q2}}+{{Q1}}*100","temp":true},{"name":"0-A1","label":"{{function}}","function":"{{Q1}}"},{"name":"0-A1","label":"{{function}}","function":"{{Q2}}"}]},"algorithm":{"name":"calculateOperation","params":{"method":"equivLiteral","keyboard":"NUMERICAL"}}},{"id":"step-1","stimulus":"&lt;p&gt;¿Cuántos miligramos pesa un colibrí?&lt;/p&gt;","template":"&lt;p&gt;Pesa {{response}} mg.&lt;/p&gt;","seed":{"parameters":[],"calculated":[{"name":"T1","function":"{{Q2}}+{{Q1}}*100","temp":true},{"name":"0-A1","label":"{{function}}","function":"{{T1}}"}]},"algorithm":{"name":"calculateOperation","params":{"method":"equivLiteral","keyboard":"NUMERICAL"}}},{"id":"step-2","stimulus":"&lt;p&gt;¿Qué pide el enunciado?&lt;/p&gt;","seed":{"calculated":[{"name":"1-A1","label":"&lt;p&gt;La masa del colibrí expresada en decigramos y miligramos.&lt;/p&gt;","incorrect":false},{"name":"1-A3","label":"&lt;p&gt;La masa del colibrí expresada en decigramos.&lt;/p&gt;","incorrect":true},{"name":"1-A4","label":"&lt;p&gt;La masa del colibrí expresada en miligramos.&lt;/p&gt;","incorrect":true}]},"algorithm":{"name":"trueFalse","template":"Multiple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decigramos y miligramos.&lt;/p&gt;","template":"&lt;p style=\"text-align:center;\"&gt;{{T1}} mg = {{T2}} mg + {{Q2}} mg = {{response}} dg y {{response}} mg&lt;/p&gt;","seed":{"parameters":[],"calculated":[{"name":"T1","function":"{{Q2}}+{{Q1}}*100","temp":true},{"name":"T2","function":"{{Q1}}*100","temp":true},{"name":"4-A1","label":"{{function}}","function":"{{Q1}}"},{"name":"4-A2","label":"{{function}}","function":"{{Q2}}"}]},"algorithm":{"name":"calculateOperation","params":{"method":"equivLiteral","keyboard":"NUMERICAL"}}}]}</t>
  </si>
  <si>
    <t>Agustín ha comprado {{T1}} hg de tierra fértil para rellenar su jardin. ¿A cuántos kilogramos y hectogramos equivalen?</t>
  </si>
  <si>
    <t>Agustín ha comprado {{A1}} kg y {{A2}} hg.</t>
  </si>
  <si>
    <t>Q1 = Min= 10; Max= 20; Step= 1
Q2 = Min= 1; Max= 9; Step= 1</t>
  </si>
  <si>
    <t>T1 = {{Q2}}+{{Q1}}*10
A1 = {{Q1}}
A2 = {{Q2}}</t>
  </si>
  <si>
    <t>¿Cuántos hectogramos de tierra fértil ha comprado Agustín?
Ha comprado {{A3}} hg.
T1 = {{Q2}}+{{Q1}}*10
A3 = {{T1}}</t>
  </si>
  <si>
    <t>¿Qué pide el enunciado?
La cantidad de tierra que se ha comprado expresada en kilogramos y hectogramos.*
La cantidad de tierra que se ha comprado expresada en kilogramos.
La cantidad de tierra que se ha comprado expresada en hectogramos.</t>
  </si>
  <si>
    <t>Con esto en mente, completa el siguiente cálculo para obtener los kilogramos y hectogramos.
{{T1}} hg = {{T2}} hg + {{Q2}} hg = {{A3}} kg y {{A4}} hg
T1 = ({{Q2}}+{{Q1}})*10
T2 = {{Q1}})*10
A3 = {{Q1}}
A4 = {{Q2}}</t>
  </si>
  <si>
    <t>{"id":"M6-MyM-21a-A-3","seed":{"parameters":[{"name":"Q1","label":null,"min":10,"max":20,"step":1},{"name":"Q2","label":null,"min":1,"max":9,"step":1}],"uniques":true},"scaffolding":[{"id":"step-0","stimulus":"&lt;p&gt;Agustín ha comprado {{T1}} hg de tierra fértil para su jardín. ¿A cuántos kilogramos y hectogramos equivalen?&lt;/p&gt;","template":"&lt;p&gt;Agustín ha comprado {{response}} kg y {{response}} hg.&lt;/p&gt;","seed":{"parameters":[],"calculated":[{"name":"T1","function":"{{Q2}}+{{Q1}}*10","temp":true},{"name":"0-A1","label":"{{function}}","function":"{{Q1}}"},{"name":"0-A1","label":"{{function}}","function":"{{Q2}}"}]},"algorithm":{"name":"calculateOperation","params":{"method":"equivLiteral","keyboard":"NUMERICAL"}}},{"id":"step-1","stimulus":"&lt;p&gt;¿Cuántos hectogramos de tierra fértil ha comprado Agustín?&lt;/p&gt;","template":"&lt;p&gt;Ha comprado {{response}} hg.&lt;/p&gt;","seed":{"parameters":[],"calculated":[{"name":"T1","function":"{{Q2}}+{{Q1}}*10","temp":true},{"name":"0-A1","label":"{{function}}","function":"{{T1}}"}]},"algorithm":{"name":"calculateOperation","params":{"method":"equivLiteral","keyboard":"NUMERICAL"}}},{"id":"step-2","stimulus":"&lt;p&gt;¿Qué pide el enunciado?&lt;/p&gt;","seed":{"calculated":[{"name":"1-A1","label":"&lt;p&gt;La cantidad de tierra que se ha comprado expresada en kilogramos y hectogramos.&lt;/p&gt;","incorrect":false},{"name":"1-A3","label":"&lt;p&gt;La cantidad de tierra que se ha comprado expresada en kilogramos.&lt;/p&gt;","incorrect":true},{"name":"1-A4","label":"&lt;p&gt;La cantidad de tierra que se ha comprado expresada en hectogramos.&lt;/p&gt;","incorrect":true}]},"algorithm":{"name":"trueFalse","template":"Multiple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kilogramos y hectogramos.&lt;/p&gt;","template":"&lt;p style=\"text-align:center;\"&gt;{{T1}} hg = {{T2}} hg + {{Q2}} hg = {{response}} kg y {{response}} hg&lt;/p&gt;","seed":{"parameters":[],"calculated":[{"name":"T1","function":"{{Q2}}+{{Q1}}*10","temp":true},{"name":"T2","function":"{{Q1}}*10","temp":true},{"name":"4-A1","label":"{{function}}","function":"{{Q1}}"},{"name":"4-A2","label":"{{function}}","function":"{{Q2}}"}]},"algorithm":{"name":"calculateOperation","params":{"method":"equivLiteral","keyboard":"NUMERICAL"}}}]}</t>
  </si>
  <si>
    <t>M6-MyM-5d</t>
  </si>
  <si>
    <t>Estima masas eligiendo la unidad adecuada</t>
  </si>
  <si>
    <t>Arrastra la unidad más adecuada para expresar la masa de los siguientes elementos.
{{Q1}}: {{A1}}
{{Q2}}: {{A2}}
{{Q3}}: {{A3}}</t>
  </si>
  <si>
    <t>Q1 = Lista = "Una lata de conservas", "Una tableta de chocolate", "Una bolsa de caramelos"
Q2 = Lista = "Una persona", "Una mesa", "Una leona"
Q3 = Lista = "Una pizca de sal", "Una gota de agua", "La hoja de un árbol"</t>
  </si>
  <si>
    <t>A1 = "g"
A2 = "kg"
A3 = "mg"</t>
  </si>
  <si>
    <t>1 kg = 1 000 g y 1 g = 1 000 mg</t>
  </si>
  <si>
    <t>1 kg = 1 000 g y 1 g = 1 000 mg
- Si falla A2:
&lt;p&gt;Por comparar, el peso de una mesa de comedor suele estar en alrededor de unos 100 kg.&lt;/p&gt;
- Si falla A1:
&lt;p&gt;Por comparar, el peso de una tableta de chocolate suele estar en alrededor de unos 120 g.&lt;/p&gt;
- Si falla A3:
&lt;p&gt;Por comparar, el peso de una gota de agua suele estar en alrededor de unos 50 mg.&lt;/p&gt;</t>
  </si>
  <si>
    <t>{
    "id": "M6-MyM-5d-I-1",
    "stimulus": "&lt;p&gt;Arrastra la unidad más adecuada para expresar la masa de los siguientes elementos.&lt;/p&gt;",
    "template": "&lt;p style=\"text-align:center;\"&gt;{{Q1}}: {{response}}&lt;/p&gt;&lt;p style=\"text-align:center;\"&gt;{{Q2}}: {{response}}&lt;/p&gt;&lt;p style=\"text-align:center;\"&gt;{{Q3}}: {{response}}&lt;/p&gt;",
    "hint": "&lt;p style=\"text-align:center;\"&gt;1 kg = 1 000 g y 1 g = 1 000 mg&lt;/p&gt;",
    "feedback": "&lt;p style=\"text-align:center;\"&gt;1 kg = 1 000 g y 1 g = 1 000 mg&lt;/p&gt;",
    "seed": {
        "parameters": [
            {
                "name": "Q1",
                "label": null,
                "list": [
                    "Una lata de conservas",
                    "Una tableta de chocolate",
                    "Una bolsa de caramelos"
                ]
            },
            {
                "name": "Q2",
                "label": null,
                "list": [
                    "Una persona",
                    "Una mesa",
                    "Una leona"
                ]
            },
            {
                "name": "Q3",
                "label": null,
                "list": [
                    "Una pizca de sal",
                    "Una gota de agua",
                    "La hoja de un árbol"
                ]
            }
        ],
        "calculated": [
            {
                "name": "A1x",
                "label": "g",
                "feedback": "&lt;p&gt;Por comparar, el peso de una tableta de chocolate suele estar en alrededor de unos 120 g.&lt;/p&gt;"
            },
            {
                "name": "A2",
                "label": "kg",
                "feedback": "&lt;p&gt;Por comparar, el peso de una mesa de comedor suele estar en alrededor de unos 100 kg.&lt;/p&gt;"
            },
            {
                "name": "A3",
                "label": "mg",
                "feedback": "&lt;p&gt;Por comparar, el peso de una gota de agua suele estar en alrededor de unos 50 mg.&lt;/p&gt;"
            }
        ],
        "uniques": true
    },
    "algorithm": {
        "name": "calculateOperation",
        "template": "Cloze with drag &amp; drop",
        "params": {
            "keyboard": "INTERMEDIATE"
        }
    }
}</t>
  </si>
  <si>
    <t>Q1 = Lista = "Una persona", "Una mesa", "Una leona"
Q2 = Lista = "Una lata de conservas", "Una tableta de chocolate", "Una bolsa de caramelos"
Q3 = Lista = "Una pizca de sal", "Una gota de agua", "La hoja de un árbol"</t>
  </si>
  <si>
    <t>A1 = "kg"
A2 = "g"
A3 = "mg"</t>
  </si>
  <si>
    <t>1 kg = 1 000 g y 1 g = 1 000 mg
- Si falla A1:
&lt;p&gt;Por comparar, el peso de una mesa de comedor suele estar en alrededor de unos 100 kg.&lt;/p&gt;
- Si falla A2:
&lt;p&gt;Por comparar, el peso de una tableta de chocolate suele estar en alrededor de unos 120 g.&lt;/p&gt;
- Si falla A3:
&lt;p&gt;Por comparar, el peso de una gota de agua suele estar en alrededor de unos 50 mg.&lt;/p&gt;</t>
  </si>
  <si>
    <t>{"id":"M6-MyM-5d-I-2","stimulus":"&lt;p&gt;Arrastra la unidad más adecuada para expresar la masa de los siguientes elementos.&lt;/p&gt;","template":"&lt;p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persona","Una mesa","Una leona"]},{"name":"Q2","label":null,"list":["Una lata de conservas","Una tableta de chocolate","Una bolsa de caramelos"]},{"name":"Q3","label":null,"list":["Una pizca de sal","Una gota de agua","La hoja de un árbol"]}],"calculated":[{"name":"A1","label":"kg","feedback":"&lt;p&gt;Por comparar, el peso de una mesa de comedor suele estar en alrededor de unos 100 kg.&lt;/p&gt;"},{"name":"A2","label":"g","feedback":"&lt;p&gt;Por comparar, el peso de una tableta de chocolate suele estar en alrededor de unos 120 g.&lt;/p&gt;"},{"name":"A3","label":"mg","feedback":"&lt;p&gt;Por comparar, el peso de una gota de agua suele estar en alrededor de unos 50 mg.&lt;/p&gt;"}],"uniques":true},"algorithm":{"name":"calculateOperation","template":"Cloze with drag &amp; drop","params":{"keyboard":"INTERMEDIATE"}}}</t>
  </si>
  <si>
    <t>Escribe, en su forma abreviada, en qué unidad de masa (kilogramos, gramos o miligramos) se expresan mejor las masas de los siguientes objetos.</t>
  </si>
  <si>
    <t>{{Q1}}: {{A1}}
{{Q2}}: {{A2}}
{{Q3}}: {{A3}}</t>
  </si>
  <si>
    <t>Q1 = Lista = "Un grano de arroz", "Una gota de agua"
Q2 = Lista = "Una nevera", "Una bicicleta", "Un coche"
Q3 = Lista = "Una naranja", "Un libro", "Un vaso"</t>
  </si>
  <si>
    <t>A1 = "mg"
A2 = "kg"
A3 = "g"</t>
  </si>
  <si>
    <t>1 kg = 1 000 g y 1 g = 1 000 mg
- Si falla A1:
&lt;p&gt;Por comparar, el peso de un grano de arroz suele estar en alrededor de unos 4 mg.&lt;/p&gt;
- Si falla A2:
&lt;p&gt;Por comparar, el peso de una nevera suele estar en alrededor de unos 100 kg.&lt;/p&gt;
- Si falla A3:
&lt;p&gt;Por comparar, el peso de un libro suele estar en alrededor de unos 500 g.&lt;/p&gt;</t>
  </si>
  <si>
    <t>{"id":"M6-MyM-5d-E-1","stimulus":"&lt;p&gt;Escribe,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 grano de arroz","Una gota de agua"]},{"name":"Q2","label":null,"list":["Una nevera","Una bicicleta","Un coche"]},{"name":"Q3","label":null,"list":["Una naranja","Un libro","Un vaso"]}],"calculated":[{"name":"A1","label":"mg","feedback":"&lt;p&gt;Por comparar, el peso de un grano de arroz suele estar en alrededor de unos 4 mg.&lt;/p&gt;"},{"name":"A2","label":"kg","feedback":"&lt;p&gt;Por comparar, el peso de una nevera suele estar en alrededor de unos 100 kg.&lt;/p&gt;"},{"name":"A3","label":"g","feedback":"&lt;p&gt;Por comparar, el peso de un libro suele estar en alrededor de unos 500 g.&lt;/p&gt;"}],"uniques":true},"algorithm":{"name":"calculateOperation","template":"Cloze with text"}}</t>
  </si>
  <si>
    <t>Q1 = Lista = "Una naranja", "Un libro", "Un vaso"
Q2 = Lista = "Un grano de arroz", "Una gota de agua"
Q3 = Lista = "Una nevera", "Una bicicleta", "Un coche"</t>
  </si>
  <si>
    <t>A1 = "g"
A2 = "mg"
A3 = "kg"</t>
  </si>
  <si>
    <t>1 kg = 1 000 g y 1 g = 1 000 mg
- Si falla A1:
&lt;p&gt;Por comparar, el peso de un libro suele estar en alrededor de unos 500 g.&lt;/p&gt;
- Si falla A2:
&lt;p&gt;Por comparar, el peso de un grano de arroz suele estar en alrededor de unos 4 mg.&lt;/p&gt;
- Si falla A3:
&lt;p&gt;Por comparar, el peso de una nevera suele estar en alrededor de unos 100 kg.&lt;/p&gt;</t>
  </si>
  <si>
    <t>{"id":"M6-MyM-5d-E-2","stimulus":"&lt;p&gt;Escribe,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naranja","Un libro","Un vaso"]},{"name":"Q2","label":null,"list":["Un grano de arroz","Una gota de agua"]},{"name":"Q3","label":null,"list":["Una nevera","Una bicicleta","Un coche"]}],"calculated":[{"name":"A1","label":"g","feedback":"&lt;p&gt;Por comparar, el peso de un libro suele estar en alrededor de unos 500 g.&lt;/p&gt;"},{"name":"A2","label":"mg","feedback":"&lt;p&gt;Por comparar, el peso de un grano de arroz suele estar en alrededor de unos 4 mg.&lt;/p&gt;"},{"name":"A3","label":"kg","feedback":"&lt;p&gt;Por comparar, el peso de una nevera suele estar en alrededor de unos 100 kg.&lt;/p&gt;"}],"uniques":true},"algorithm":{"name":"calculateOperation","template":"Cloze with text"}}</t>
  </si>
  <si>
    <t>M6-MyM-6a</t>
  </si>
  <si>
    <t>Suma y resta unidades de masa en forma simple</t>
  </si>
  <si>
    <t>&lt;p&gt;Indica si los resultados de estas operaciones son correctos.&lt;/p&gt;</t>
  </si>
  <si>
    <t>True or False
*: countCorrect=2
*: countIncorrect=1</t>
  </si>
  <si>
    <t>Q1= Min = 100; Max = 999; Step = 1
Q2= Min = 100; Max = 999; Step = 1
Q3= Min = 100; Max = 500; Step = 1
Q4= Min = 100; Max = 500; Step = 1
Q5= Min = 100; Max = 999; Step = 1
Q6= Min = 100; Max = 999; Step = 1
Q7= Min = 100; Max = 999; Step = 1
Q8= Min = 100; Max = 500; Step = 1
Q9= Min = 100; Max = 500; Step = 1
Q10= Min = 100; Max = 500; Step = 1
Q11= List= kg, hg, dag, g, dg, cg, mg
Q12= List= kg, hg, dag, g, dg, cg, mg
Q13= List= kg, hg, dag, g, dg, cg, mg</t>
  </si>
  <si>
    <t>T1= {{Q1}}+{{Q2}}
T2= {{Q3}}+{{Q4}} 
T3= {{Q5}}+{{Q7}}
T4= {{Q8}}+{{Q9}}
T5 = {{Q5}}+{{Q6}}
A1={{Q1}} {{Q11}} + {{Q2}} {{Q11}} = {{T1}} {{Q11}}#*
A2={{T2}} {{Q12}} − {{Q3}} {{Q12}} = {{Q4}} {{Q12}}#*
A3={{Q5}} {{Q13}} + {{Q6}} {{Q13}} = {{T3}} {{Q13}}#|&lt;p&gt;El resultado correcto es:&lt;/p&gt;{{Q5}} {{Q13}} + {{Q6}} {{Q13}} = {{T5}} {{Q13}}
A4={{T4}} {{Q13}} − {{Q8}} {{Q13}} = {{Q10}} {{Q13}}#|&lt;p&gt;El resultado correcto es:&lt;/p&gt;{{T4}} {{Q13}} − {{Q8}} {{Q13}} = {{Q9}} {{Q13}}</t>
  </si>
  <si>
    <t>&lt;p&gt;Como están expresadas en la misma unidad, hay que sumar o restar como si fuesen números naturales.&lt;/p&gt;</t>
  </si>
  <si>
    <t>{"id":"M6-MyM-6a-I-1","stimulus":"&lt;p&gt;Indica si los resultados de estas operaciones son correctos.&lt;/p&gt;","hint":"&lt;p&gt;Como están expresadas en la misma unidad, hay que sumar o restar como si fuesen números naturales.&lt;/p&gt;","feedback":"&lt;p&gt;Como están expresadas en la misma unidad, hay que sumar o restar como si fuesen números naturale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t>
  </si>
  <si>
    <t>&lt;p&gt;Escribe el resultado de esta suma.&lt;/p&gt;</t>
  </si>
  <si>
    <t>Q1= Min = 100; Max = 9999; Step = 10
Q2= Min = 100; Max = 5999; Step = 10
Q3=  List= "kg", "hg", "dag", "g", "dg", "cg", "mg"</t>
  </si>
  <si>
    <t>&lt;p&gt;Como están expresadas en la misma unidad, tienes que sumar como si fuesen números naturales.&lt;/p&gt;</t>
  </si>
  <si>
    <t>{"id":"M6-MyM-6a-E-1","stimulus":"&lt;p&gt;Escribe el resultado de esta suma.&lt;/p&gt;","template":"&lt;p style=\"text-align:center;\"&gt;{{Q1}} {{Q3}} + {{Q2}} {{Q3}} = {{response}} {{Q3}}&lt;/p&gt;","hint":"&lt;p&gt;Como están expresadas en la misma unidad, hay que sumar como si fuesen números naturales.&lt;/p&gt;","feedback":"&lt;p&gt;Como están expresadas en la misma unidad, hay que sumar como si fuesen números naturales.&lt;/p&gt;","seed":{"parameters":[{"name":"Q1","label":null,"min":100,"max":9999,"step":10},{"name":"Q2","label":null,"min":100,"max":5999,"step":10},{"name":"Q3","label":null,"list":["kg","hg","dag","g","dg","cg","mg"]}],"calculated":[{"name":"A1","label":"{{function}}","function":"{{Q1}}+{{Q2}}"}],"uniques":true},"algorithm":{"name":"calculateOperation","params":{"method":"equivLiteral","keyboard":"NUMERICAL"}}}</t>
  </si>
  <si>
    <t>&lt;p&gt;Escribe el resultado de esta resta.&lt;/p&gt;</t>
  </si>
  <si>
    <t>Q1= Min = 1000; Max = 5000; Step = 1
Q2= Min = 1000; Max = 5000; Step = 1
Q3=  List= "kg", "hg", "dag", "g", "dg", "cg", "mg"</t>
  </si>
  <si>
    <t>T1 = {{Q1}}+{{Q2}}
A1 = {{Q1}}</t>
  </si>
  <si>
    <t>&lt;p&gt;Como están expresadas en la misma unidad, tienes que restar como si fuesen números naturales.&lt;/p&gt;</t>
  </si>
  <si>
    <t>{"id":"M6-MyM-6a-E-2","stimulus":"&lt;p&gt;Escribe el resultado de esta resta.&lt;/p&gt;","template":"&lt;p style=\"text-align:center;\"&gt;{{T1}} {{Q3}} − {{Q2}} {{Q3}} = {{response}} {{Q3}}&lt;/p&gt;","hint":"&lt;p&gt;Como están expresadas en la misma unidad, hay que restar como si fuesen números naturales.&lt;/p&gt;","feedback":"&lt;p&gt;Como están expresadas en la misma unidad, hay que restar como si fuesen números naturale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t>
  </si>
  <si>
    <t>Tres amigos se han subido a un ascensor. Cada uno pesa {{Q1}} kg, {{Q2}} kg y {{Q3}} kg respectivamente. ¿Cuánto pesan entre los tres?</t>
  </si>
  <si>
    <t>Datos de referencia
Cachorro 800-1500 g
Adulro 100 a 310 kg</t>
  </si>
  <si>
    <t>Q1-Q3= Min = 45; Max = 65; Step = 1</t>
  </si>
  <si>
    <t>A1= {{Q1}}+{{Q2}}+{{Q3}}</t>
  </si>
  <si>
    <t>Como están expresadas en la misma unidad, tienes que sumar como si fuesen números naturales.</t>
  </si>
  <si>
    <t>&lt;p&gt;Como están expresadas en la misma unidad, tienes que sumar como si fuesen números naturales.&lt;/p&gt;&lt;p&gt;{{Q1}} kg + {{Q2}} kg + {{Q3}} kg = {{A1}} kg&lt;/p&gt;</t>
  </si>
  <si>
    <t>{"id":"M6-MyM-6a-A-1","stimulus":"&lt;p&gt;Tres amigos se han subido a un ascensor. Cada uno pesa {{Q1}} kg, {{Q2}} kg y {{Q3}} kg. ¿Cuánto pesan entre los tres?&lt;/p&gt;","template":"&lt;p&gt;Los tres amigos pesan {{response}} kg.&lt;/p&gt;","hint":"&lt;p&gt;Como están expresadas en la misma unidad, hay que sumar como si fuesen números naturales.&lt;/p&gt;","feedback":"&lt;p&gt;Como están expresadas en la misma unidad, hay que sumar como si fuesen números naturales.&lt;/p&gt;&lt;p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t>
  </si>
  <si>
    <t>Cuando la verdulería abrió esta mañana, tenía {{T1}} kg de productos en venta. A lo largo del día le han comprado {{Q1}} kg de frutas y verduras. ¿Cuántos le quedan por vender?</t>
  </si>
  <si>
    <t>En la verdulería disponen de cajones de frutas con {{Q1}} kg, para la venta.  En el día se han vendido {{Q2}} gr de un cajón. ¿Qué cantidad de kg quedan por vender del cajón?</t>
  </si>
  <si>
    <t>Q1= Min = 10; Max = 300; Step = 1
Q2= Min = 10; Max = 300; Step = 1</t>
  </si>
  <si>
    <t>Como están expresadas en la misma unidad, tienes que restar como si fuesen números naturales.</t>
  </si>
  <si>
    <t>&lt;p&gt;Como están expresadas en la misma unidad, tienes que restar como si fuesen números naturales.&lt;/p&gt;&lt;p&gt;{{T1}} kg − {{Q1}} kg = {{Q2}} kg&lt;/p&gt;</t>
  </si>
  <si>
    <t>{"id":"M6-MyM-6a-A-2","stimulus":"&lt;p&gt;Cuando la verdulería abrió esta mañana, tenía {{T1}} kg de productos en venta. A lo largo del día le han comprado {{Q1}} kg de frutas y verduras. ¿Cuántos kilogramos le quedan por vender?&lt;/p&gt;","template":"&lt;p&gt;Le quedan por vender {{response}} kg.&lt;/p&gt;","hint":"&lt;p&gt;Como están expresadas en la misma unidad, hay que restar como si fuesen números naturales.&lt;/p&gt;","feedback":"&lt;p&gt;Como están expresadas en la misma unidad, hay que restar como si fuesen números naturales.&lt;/p&gt;&lt;p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t>
  </si>
  <si>
    <t>Al volver de sus vacaciones, las maletas de Mariana pesaban {{Q1}} hg y {{Q2}} hg cada una. ¿Cuánto pesaban entre las dos?</t>
  </si>
  <si>
    <t>{{A1}} hg</t>
  </si>
  <si>
    <t>Al regreso de las vacaciones de Mariana, su equipaje pesaba {{Q1}} gr en una valija, y {{Q2}} kg y {{Q3}} gr en la otra.
¿Cuántos kilogramos pesa en total el equipaje de Mariana?</t>
  </si>
  <si>
    <t>Q1= Min = 100; Max = 250; Step = 1
Q2= Min = 100; Max = 250; Step = 1</t>
  </si>
  <si>
    <t>&lt;p&gt;Como están expresadas en la misma unidad, tienes que sumar como si fuesen números naturales.&lt;/p&gt;&lt;p&gt;{{Q1}} kg + {{Q2}} kg = {{A1}} kg&lt;/p&gt;</t>
  </si>
  <si>
    <t>{"id":"M6-MyM-6a-A-3","stimulus":"&lt;p&gt;Al volver de sus vacaciones, las maletas de Mariana pesaban {{Q1}} hg y {{Q2}} hg cada una. ¿Cuánto pesaban entre las dos?&lt;/p&gt;","template":"&lt;p&gt;Las dos maletas pesaban {{response}} hg.&lt;/p&gt;","hint":"&lt;p&gt;Como están expresadas en la misma unidad, hay que sumar como si fuesen números naturales.&lt;/p&gt;","feedback":"&lt;p&gt;Como están expresadas en la misma unidad, hay que sumar como si fuesen números naturales.&lt;/p&gt;&lt;p style=\"text-align:center;\"&gt;{{Q1}} kg + {{Q2}} kg = {{A1}} kg&lt;/p&gt;","seed":{"parameters":[{"name":"Q1","label":null,"min":100,"max":250,"step":1},{"name":"Q2","label":null,"min":100,"max":250,"step":1}],"calculated":[{"name":"A1","label":"{{function}}","function":"{{Q2}}+{{Q1}}"}],"uniques":true},"algorithm":{"name":"calculateOperation","params":{"method":"equivLiteral","keyboard":"NUMERICAL"}}}</t>
  </si>
  <si>
    <t>M6-MyM-22a</t>
  </si>
  <si>
    <t>Suma y resta unidades de masa en forma compleja</t>
  </si>
  <si>
    <t>&lt;p&gt;Señala si las siguientes operaciones son correctas o no.&lt;/p&gt;</t>
  </si>
  <si>
    <t>Q1= Min = 1; Max = 999; Step = 0.1
Q2= Min = 1; Max = 8; Step = 1
Q3= Min =1; Max = 999; Step = 1
Q4= Min = 20; Max = 99; Step = 1
Q5= Min = 1; Max = 99; Step = 1
Q6= Min = 1; Max = 1999; Step = 1
Q7= Min = 4000; Max = 9999; Step = 1
Q8= Min = 10; Max = 390; Step = 1
Q9= Min = 1; Max = 9; Step = 1
Q10= Min = 1; Max = 8; Step = 1
Q11= Min = 1; Max = 999; Step = 1
Q12= Min = 1; Max = 999; Step = 0.1
Q13= Min = 30; Max = 99; Step = 1
Q14= Min = 1; Max = 99; Step = 1
Q15= Min = 1; Max = 2999; Step = 1
Q16= Min = 1; Max = 9999; Step = 0.1
Q17= Min = 1; Max = 99; Step = 0.1
Q18= Min = 1; Max = 999; Step = 1
Q20= Min = 1; Max = 50; Step = 1
Q21= Min = 1; Max = 50; Step = 1</t>
  </si>
  <si>
    <t>T1= {{Q1}} + {{Q2}}*1000 + {{Q3}}
T2= {{Q4}}*100 +{{Q5}} - {{Q6}}
T3= {{Q7}} + {{Q8}}*10 - {{Q9}}
T4= {{Q10}}*100 + {{Q11}} + {{Q12}}
T5={{Q13}}*10 +{{Q14}} - {{Q15}}
T6 ={{Q16}} + {{Q17}}*100 + {{Q18}}
A1=&lt;span class="no-break"&gt;{{Q1}} g&lt;/span&gt; + &lt;span class="no-break"&gt;{{Q2}} kg&lt;/span&gt; y &lt;span class="no-break"&gt;{{Q3}} g&lt;/span&gt; = &lt;span class="no-break"&gt;{{T1}} g&lt;/span&gt;#|&lt;p&gt;{{Q1}} g + {{Q2}} kg y {{Q3}} g = {{Q1}} + {{Q2}} × 1 000 + {{Q3}} = {{T1}} g&lt;/p&gt;*
A2=&lt;span class="no-break"&gt;{{Q4}} dg&lt;/span&gt; y &lt;span class="no-break"&gt;{{Q5}} mg&lt;/span&gt; − &lt;span class="no-break"&gt;{{Q6}} mg&lt;/span&gt; = &lt;span class="no-break"&gt;{{T2}} mg&lt;/span&gt;#|&lt;p&gt;{{Q4}} dg y {{Q5}} mg − {{Q6}} mg = {{Q4}} × 100 + {{Q5}} − {{Q6}} = {{T2}} mg&lt;/p&gt;*
A3=&lt;span class="no-break"&gt;{{Q8}} dg&lt;/span&gt; − &lt;span class="no-break"&gt;{{Q7}} cg&lt;/span&gt; y &lt;span class="no-break"&gt;{{Q9}} cg&lt;/span&gt; = &lt;span class="no-break"&gt;{{T3}} cg&lt;/span&gt;#|&lt;p&gt;{{Q8}} dg y {{Q7}} cg − {{Q9}} cg = {{Q8}} × 10 + {{Q7}} − {{Q9}} = {{T3}} cg&lt;/p&gt;*
A4=&lt;span class="no-break"&gt;{{Q10}} kg&lt;/span&gt; y &lt;span class="no-break"&gt;{{Q11}} g&lt;/span&gt; + &lt;span class="no-break"&gt;{{Q12}} g&lt;/span&gt; = &lt;span class="no-break"&gt;{{T4}} g&lt;/span&gt;#|&lt;p&gt;{{Q10}} kg y {{Q11}} g + {{Q12}} g = {{Q10}} × 1 000 + {{Q11}} + {{Q12}} = {{T44}} g&lt;/p&gt;
A5=&lt;span class="no-break"&gt;{{Q13}} hg&lt;/span&gt; y &lt;span class="no-break"&gt;{{Q14}} g&lt;/span&gt; − &lt;span class="no-break"&gt;{{Q15}} g&lt;/span&gt; = &lt;span class="no-break"&gt;{{T5}} g&lt;/span&gt;#|&lt;p&gt;{{Q13}} hg y {{Q14}} g − {{Q15}} g = {{Q13}} × 100 + {{Q14}} − {{Q15}} =  {{T55}} g&lt;/p&gt;
A6=&lt;span class="no-break"&gt;{{Q17}} hg&lt;/span&gt; + &lt;span class="no-break"&gt;{{Q16}} dag&lt;/span&gt; y &lt;span class="no-break"&gt;{{Q18}} dag&lt;/span&gt; = &lt;span class="no-break"&gt;{{T6}} dag&lt;/span&gt;#|&lt;p&gt;{{Q17}} hg y {{Q16}} dag + {{Q18}} dag = {{Q17}} × 10 + {{Q16}} + {{Q18}} = {{T66}} dag&lt;/p&gt;
T11={{Q2}}*1000
T22={{Q4}} *100
T33={{Q8}}*10
T44={{Q10}}*1000 + {{Q11}} + {{Q12}}
T444={{T44}}+{{Q11}}+{{Q12}}
T55={{Q13}}*100 +{{Q14}} - {{Q15}}
T555={{T55}}+{{Q14}}−{{Q15}}
T66= {{Q16}} + {{Q17}}*10 + {{Q18}}
T666={{Q16}} + {{T66}} + {{Q18}}</t>
  </si>
  <si>
    <t>&lt;p&gt;Expresa todas las medidas en la misma unidad y opera.&lt;/p&gt;</t>
  </si>
  <si>
    <t>{"id":"M6-MyM-22a-I-1","stimulus":"&lt;p&gt;Selecciona si las siguientes operaciones son correctas o no.&lt;/p&gt;","hint":"&lt;p&gt;Expresa todas las medidas en la misma unidad y opera.&lt;/p&gt;","feedback":"&lt;p&gt;Expresa todas las medidas en la misma unidad y opera.&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{{Q17}}*100 + {{Q18}}","temp":true},{"name":"A1","label":"1 &lt;span class=\"no-break\"&gt;{{Q1}} g&lt;/span&gt; + &lt;span class=\"no-break\"&gt;{{Q2}} kg&lt;/span&gt; y &lt;span class=\"no-break\"&gt;{{Q3}} g&lt;/span&gt; = &lt;span class=\"no-break\"&gt;{{T1}} g&lt;/span&gt;","function":"","feedback":"&lt;p&gt;{{Q1}} g + {{Q2}} kg y {{Q3}} g = {{Q1}} + {{Q2}} × 1 000 + {{Q3}} = {{Q1}} + {{T11}} + {{Q3}} = {{T1}} g&lt;/p&gt;"},{"name":"A2","label":"2 &lt;span class=\"no-break\"&gt;{{Q4}} dg&lt;/span&gt; y &lt;span class=\"no-break\"&gt;{{Q5}} mg&lt;/span&gt; − &lt;span class=\"no-break\"&gt;{{Q6}} mg&lt;/span&gt; = &lt;span class=\"no-break\"&gt;{{T2}} dg&lt;/span&gt;","function":"","feedback":"&lt;p&gt;{{Q4}} dg y {{Q5}} mg - {{Q6}} mg = {{Q4}} × 100 + {{Q5}} − {{Q6}} = {{T22}} + {{Q5}} − {{Q6}} = {{T2}} dg&lt;/p&gt;"},{"name":"A3","label":"3 &lt;span class=\"no-break\"&gt;{{Q7}} cg&lt;/span&gt; − &lt;span class=\"no-break\"&gt;{{Q8}} dg&lt;/span&gt; y &lt;span class=\"no-break\"&gt;{{Q9}} cg&lt;/span&gt; = &lt;span class=\"no-break\"&gt;{{T3}} cg&lt;/span&gt;","function":"","feedback":"&lt;p&gt;{{Q7}} cg − {{Q8}} dg y {{Q9}} cg = {{Q7}} − {{Q8}} × 10 − {{Q9}} = {{Q7}} − {{T33}} − {{Q9}} = {{T3}} cg&lt;/p&gt;"},{"name":"A4","label":"4 &lt;span class=\"no-break\"&gt;{{Q10}} kg&lt;/span&gt; y &lt;span class=\"no-break\"&gt;{{Q11}} g&lt;/span&gt; + &lt;span class=\"no-break\"&gt;{{Q12}} g&lt;/span&gt; = &lt;span class=\"no-break\"&gt;{{T4}} g&lt;/span&gt;","function":"","incorrect":true,"feedback":"&lt;p&gt;{{Q10}} kg y {{Q11}} g + {{Q12}} g = {{Q10}} × 1 000 + {{Q11}} + {{Q12}} = {{T44}} + {{Q11}} + {{Q12}} = {{T444}} g&lt;/p&gt;"},{"name":"A5","label":"5 &lt;span class=\"no-break\"&gt;{{Q13}} hg&lt;/span&gt; y &lt;span class=\"no-break\"&gt;{{Q14}} g&lt;/span&gt; − &lt;span class=\"no-break\"&gt;{{Q15}} g&lt;/span&gt; = &lt;span class=\"no-break\"&gt;{{T5}} g&lt;/span&gt;","function":"","incorrect":true,"feedback":"&lt;p&gt;{{Q13}} hg y {{Q14}} g − {{Q15}} g = {{Q13}} × 100 + {{Q14}} − {{Q15}} = {{T55}} + {{Q14}} − {{Q15}} = {{T555}} g&lt;/p&gt;"},{"name":"A6","label":"6 &lt;span class=\"no-break\"&gt;{{Q16}} dag&lt;/span&gt; + &lt;span class=\"no-break\"&gt;{{Q17}} hg&lt;/span&gt; y &lt;span class=\"no-break\"&gt;{{Q18}} dag&lt;/span&gt; = &lt;span class=\"no-break\"&gt;{{T6}} dag&lt;/span&gt;","function":"","incorrect":true,"feedback":"&lt;p&gt;{{Q16}} dag + {{Q17}} hg y {{Q18}} dag = {{Q16}} + {{Q17}} × 10 + {{Q18}} = {{Q16}} + {{T66}} + {{Q18}} = {{T666}} dag&lt;/p&gt;"},{"name":"T11","label":"{{function}}","function":"{{Q2}}*1000","temp":true},{"name":"T22","label":"{{function}}","function":"{{Q4}} *100","temp":true},{"name":"T33","label":"{{function}}","function":"{{Q8}}*10","temp":true},{"name":"T44","label":"{{function}}","function":"{{Q10}}*1000","temp":true},{"name":"T444","label":"{{function}}","function":"{{T44}}+{{Q11}}+{{Q12}}","temp":true},{"name":"T55","label":"{{function}}","function":"{{Q13}}*100","temp":true},{"name":"T555","label":"{{function}}","function":"{{T55}}+{{Q14}}−{{Q15}}","temp":true},{"name":"T66","label":"{{function}}","function":"{{Q17}}*10","temp":true},{"name":"T666","label":"{{function}}","function":"{{Q16}} + {{T66}} + {{Q18}}","temp":true}],"uniques":true},"algorithm":{"name":"trueFalse","template":"Choice matrix – inline","params":{"countCorrect":2,"countIncorrect":1,"showCheckIcon":false,"options":["Correcto","Incorrecto"]}}}</t>
  </si>
  <si>
    <t>&lt;p&gt;{{Q1}} mg + {{Q2}} g y {{Q3}} mg = {{A1}} g&lt;/p&gt;</t>
  </si>
  <si>
    <t>Q1= Min = 1000; Max = 9999; Step = 1
Q2= Min = 1; Max = 999; Step = 1
Q3= Min = 1000; Max = 9999; Step = 1</t>
  </si>
  <si>
    <t>A1= {{Q1}}/1000+{{Q2}}+{{Q3}}/1000
T1={{Q2}}:1000
T3={{Q3}}:1000</t>
  </si>
  <si>
    <t>&lt;p&gt;Para calcular la suma, expresa todas las magnitudes en la misma unidad.&lt;/p&gt;</t>
  </si>
  <si>
    <t>&lt;p&gt;Para calcular la suma, expresa todas las magnitudes en la misma unidad.&lt;/p&gt;&lt;p&gt;{{Q1}} mg + {{Q2}} g y {{Q3}} mg = {{Q1}} : 1000 + {{Q2}} + {{Q3}} : 1000 = {{T1}} + {{Q2}} + {{T3}} = {{A1}} g&lt;/p&gt;</t>
  </si>
  <si>
    <t>{"id":"M6-MyM-22a-E-1","stimulus":"&lt;p&gt;Realiza la siguiente operación.&lt;/p&gt;","template":"&lt;p style=\"text-align:center;\"&gt;{{Q1}} mg + {{Q2}} g y {{Q3}} mg = {{response}} g&lt;/p&gt;","hint":"&lt;p&gt;Para calcular la suma, expresa todas las magnitudes en la misma unidad.&lt;/p&gt;","feedback":"&lt;p&gt;Para calcular la suma, expresa todas las magnitudes en la misma unidad.&lt;/p&gt;&lt;p style=\"text-align:center;\"&gt;{{Q1}} mg + {{Q2}} g y {{Q3}} mg = {{Q1}} : 1000 + {{Q2}} + {{Q3}} : 1000 = {{T1}} + {{Q2}} + {{T3}} = {{A1}} g&lt;/p&gt;","seed":{"parameters":[{"name":"Q1","label":null,"min":1000,"max":9999,"step":1},{"name":"Q2","label":null,"min":1,"max":999,"step":1},{"name":"Q3","label":null,"min":1000,"max":9999,"step":1}],"calculated":[{"name":"A1","label":"{{function}}","function":"Lemonlib.round({{Q1}}/1000+{{Q2}}+{{Q3}}/1000,3)"},{"name":"T1","label":"{{function}}","function":"{{Q1}}/1000","temp":true},{"name":"T3","label":"{{function}}","function":"{{Q3}}/1000","temp":true}],"uniques":true},"algorithm":{"name":"calculateOperation","params":{"method":"equivLiteral","keyboard":"INTERMEDIATE"}}}</t>
  </si>
  <si>
    <t>&lt;p&gt;{{T1}} g y {{T2}} mg − {{Q4}} mg = {{A2}} mg&lt;/p&gt;</t>
  </si>
  <si>
    <t>Q4= Min = 1000; Max = 9999; Step = 1
Q5= Min = 1000; Max = 9999; Step = 1</t>
  </si>
  <si>
    <t>T1= math.floor(({{Q4}}+{{Q5}})/1000)
T2= {{Q4}}+{{Q5}}-math.floor(({{Q4}}+{{Q5}})/1000)*1000
A2= {{Q5}}
T3={{T1}}*1000</t>
  </si>
  <si>
    <t>&lt;p&gt;Para calcular la resta, expresa todas las magnitudes en la misma unidad.&lt;/p&gt;</t>
  </si>
  <si>
    <t>&lt;p&gt;Para calcular la resta, expresa todas las magnitudes en la misma unidad.&lt;/p&gt;&lt;p&gt;{{T1}} g y {{T2}} mg − {{Q4}} mg = {{T1}} × 1000 + {{T2}} − {{Q4}} = {{T3}} + {{T2}} − {{Q4}} = {{A2}} mg&lt;/p&gt;</t>
  </si>
  <si>
    <t>{"id":"M6-MyM-22a-E-2","stimulus":"&lt;p&gt;Realiza la siguiente operación.&lt;/p&gt;","template":"&lt;p style=\"text-align:center;\"&gt;{{T1}} g y {{T2}} mg − {{Q4}} mg = {{response}} mg&lt;/p&gt;","hint":"&lt;p&gt;Para calcular la resta, expresa todas las magnitudes en la misma unidad.&lt;/p&gt;","feedback":"&lt;p&gt;Para calcular la resta, expresa todas las magnitudes en la misma unidad.&lt;/p&gt;&lt;p style=\"text-align:center;\"&gt;{{T1}} g y {{T2}} mg − {{Q4}} mg = {{T1}} × 1000 + {{T2}} − {{Q4}} = {{T3}} + {{T2}} − {{Q4}} = {{A2}} mg&lt;/p&gt;","seed":{"parameters":[{"name":"Q4","label":null,"min":1000,"max":9999,"step":1},{"name":"Q5","label":null,"min":1000,"max":9999,"step":1}],"calculated":[{"name":"T1","label":"{{function}}","function":"math.floor(({{Q4}}+{{Q5}})/1000)","temp":true},{"name":"T2","label":"{{function}}","function":"{{Q4}}+{{Q5}}-math.floor(({{Q4}}+{{Q5}})/1000)*1000","temp":true},{"name":"A2","label":"{{function}}","function":"{{Q5}}"},{"name":"T3","label":"{{function}}","function":"{{T1}}*1000","temp":true}],"uniques":true},"algorithm":{"name":"calculateOperation","params":{"method":"equivLiteral","keyboard":"NUMERICAL"}}}</t>
  </si>
  <si>
    <t>&lt;p&gt;Un tigre pesa al nacer &lt;span class="no-break"&gt;{{Q1}} kg.&lt;/span&gt; Ahora pesa &lt;span class="no-break"&gt;{{Q2}} kg&lt;/span&gt; y &lt;span class="no-break"&gt;{{Q3}} hg.&lt;/span&gt; ¿Cuántos kilogramos ha engordado?&lt;/p&gt;</t>
  </si>
  <si>
    <t>&lt;p&gt;Su peso ha aumentado en &lt;span class="no-break"&gt;{{A1}} kg.&lt;/span&gt;&lt;/p&gt;</t>
  </si>
  <si>
    <t>Q1= Min = 0.8; Max = 1.5; Step = 0.01
Q2= Min = 100; Max = 199; Step = 1
Q3= Min = 100; Max = 990; Step = 10</t>
  </si>
  <si>
    <t>A1= ({{Q2}} + {{Q3}}/10) - {{Q1}}
T3 = {{Q2}} + {{Q3}}/10
T4 = {{Q3}}/10</t>
  </si>
  <si>
    <t>&lt;p&gt;Para hacer el cálculo, expresa todas las magnitudes en la misma unidad.&lt;/p&gt;</t>
  </si>
  <si>
    <t>&lt;p&gt;Expresa todas las magnitudes en la misma unidad. Luego, resta el peso inicial al peso actual para calcular la diferencia.&lt;/p&gt;&lt;p&gt;{{Q2}} kg + {{Q3}} hg = {{Q2}} + {{Q3}} : 10 = {{Q2}} + {{T4}} = {{T3}} kg&lt;/p&gt;&lt;p&gt;{{T3}} kg − {{Q1}} kg = {{A1}} kg&lt;/p&gt;</t>
  </si>
  <si>
    <t>{
    "id": "M6-MyM-22a-A-1",
    "stimulus": "&lt;p&gt;Un tigre pesa al nacer &lt;span class=\"no-break\"&gt;{{Q1}} kg.&lt;/span&gt; Ahora pesa &lt;span class=\"no-break\"&gt;{{Q2}} kg&lt;/span&gt; y &lt;span class=\"no-break\"&gt;{{Q3}} hg.&lt;/span&gt; ¿Cuántos kilogramos ha engordado?&lt;/p&gt;",
    "template": "&lt;p&gt;Su peso ha aumentado en &lt;span class=\"no-break\"&gt;{{response}} kg.&lt;/span&gt;&lt;/p&gt;",
    "hint": "&lt;p&gt;Para hacer el cálculo, expresa todas las magnitudes en la misma unidad.&lt;/p&gt;",
    "feedback": "&lt;p&gt;Expresa todas las magnitudes en la misma unidad. Luego, resta el peso inicial al peso actual para calcular la diferencia.&lt;/p&gt;&lt;p style=\"text-align:center;\"&gt;{{Q2}} kg + {{Q3}} hg = {{Q2}} + {{Q3}} : 10 = {{Q2}} + {{T4}} = {{T3}} kg&lt;/p&gt;&lt;p style=\"text-align:center;\"&gt;{{T3}} kg − {{Q1}} kg = {{A1}} kg&lt;/p&gt;",
    "seed": {
        "parameters": [
            {
                "name": "Q1",
                "label": null,
                "min": 0.8,
                "max": 1.5,
                "step": 0.01
            },
            {
                "name": "Q2",
                "label": null,
                "min": 100,
                "max": 199,
                "step": 1
            },
            {
                "name": "Q3",
                "label": null,
                "min": 100,
                "max": 990,
                "step": 10
            }
        ],
        "calculated": [
            {
                "name": "A1",
                "label": "{{function}}",
                "function": "({{Q2}} + {{Q3}}/10) - {{Q1}}"
            },
            {
                "name": "T3",
                "label": "{{function}}",
                "function": "{{Q2}} + {{Q3}}/10",
                "temp": true
            },
            {
                "name": "T4",
                "label": "{{function}}",
                "function": "{{Q3}}/10",
                "temp": true
            }
        ],
        "uniques": true
    },
    "algorithm": {
        "name": "calculateOperation",
        "params": {
            "method": "equivLiteral",
            "keyboard": "INTERMEDIATE"
        }
    }
}</t>
  </si>
  <si>
    <t>&lt;p&gt;Pedro ha comprado una horma de queso de Fontina que pesa {{Q1}} kg y {{Q2}} dag, y una horma de queso azul de {{Q3}} dag. ¿Cúantos kilogramos de queso ha comprado?&lt;/p&gt;</t>
  </si>
  <si>
    <t>&lt;p&gt;Pedro ha comprado {{A1}} kg de queso.&lt;/p&gt;</t>
  </si>
  <si>
    <t>Q1= Min = 3; Max = 5; Step = 0.5
Q2= Min = 10; Max = 30; Step = 1
Q3= Min = 200; Max = 300; Step = 10</t>
  </si>
  <si>
    <t>A1= {{Q1}}+({{Q2}}+{{Q3}})/100
T3 = {{Q2}}/100
T4 = {{Q3}}/100</t>
  </si>
  <si>
    <t>&lt;p&gt;Expresa todas las magnitudes en la misma unidad y luego súmalas.&lt;/p&gt;&lt;p&gt;{{Q1}} kg + {{Q2}} dag + {{Q3}} dag = {{Q1}} + {{Q2}} : 100 + {{Q3}} : 100 =  {{Q1}} + {{T3}} + {{T4}} = {{A1}} kg&lt;p&gt;</t>
  </si>
  <si>
    <t>{"id":"M6-MyM-22a-A-2","stimulus":"&lt;p&gt;Pedro ha comprado una horma de queso de Fontina que pesa {{Q1}} kg y {{Q2}} dag, y una horma de queso azul de {{Q3}} dag. ¿Cúantos kilogramos de queso ha comprado?&lt;/p&gt;","template":"&lt;p&gt;Pedro ha comprado {{response}} kg de queso.&lt;/p&gt;","hint":"&lt;p&gt;Para hacer el cálculo, expresa todas las magnitudes en la misma unidad.&lt;/p&gt;","feedback":"&lt;p&gt;Expresa todas las magnitudes en la misma unidad y luego súmalas.&lt;/p&gt;&lt;p style=\"text-align:center;\"&gt;{{Q1}} kg + {{Q2}} dag + {{Q3}} dag = {{Q1}} + {{Q2}} : 100 + {{Q3}} : 100 = {{Q1}} + {{T3}} + {{T4}} = {{A1}} kg&lt;/p&gt;","seed":{"parameters":[{"name":"Q1","label":null,"min":3,"max":5,"step":0.5},{"name":"Q2","label":null,"min":10,"max":30,"step":1},{"name":"Q3","label":null,"min":200,"max":300,"step":10}],"calculated":[{"name":"A1","label":"{{function}}","function":"Lemonlib.round({{Q1}}+({{Q2}}+{{Q3}})/100,2)"},{"name":"T3","label":"{{function}}","function":"{{Q2}}/100","temp":true},{"name":"T4","label":"{{function}}","function":"{{Q3}}/100","temp":true}],"uniques":true},"algorithm":{"name":"calculateOperation","params":{"method":"equivLiteral","keyboard":"INTERMEDIATE"}}}</t>
  </si>
  <si>
    <t>&lt;p&gt;En el Banco de España separan las monedas de 1 € en bolsas que pesan {{Q1}} g, y las de 2 € en bolsas de {{Q2}} g y {{Q3}} cg. Si se pesan ambas bolsas, ¿cuántos gramos de monedas hay en total?&lt;/p&gt;</t>
  </si>
  <si>
    <t>&lt;p&gt;Hay en total {{A1}} gr de monedas.&lt;/p&gt;</t>
  </si>
  <si>
    <t>Q1= Min = 375; Max = 750; Step = 5
Q2= Min = 400; Max = 800; Step = 10
Q3= Min = 2500; Max = 5000; Step = 100</t>
  </si>
  <si>
    <t>A1= {{Q1}}+{{Q2}}+{{Q3}}/100
T3 = {{Q3}}/100</t>
  </si>
  <si>
    <t>&lt;p&gt;Expresa todas las magnitudes en la misma unidad y luego súmalas.&lt;/p&gt;&lt;p&gt;{{Q1}} g + {{Q2}} g + {{Q3}} dg = {{Q1}} + {{Q2}} + {{Q3}} : 100 = {{Q1}} + {{Q2}} + {{T3}} = {{A1}} g&lt;p&gt;</t>
  </si>
  <si>
    <t>{"id":"M6-MyM-22a-A-3","stimulus":"&lt;p&gt;En el Banco de España separan las monedas de 1 € en bolsas que pesan {{Q1}} g, y las de 2 € en bolsas de {{Q2}} g y {{Q3}} cg. Si se pesan ambas bolsas, ¿cuántos gramos de monedas hay en total?&lt;/p&gt;","template":"&lt;p&gt;Hay en total {{response}} gr de monedas.&lt;/p&gt;","hint":"&lt;p&gt;Para hacer el cálculo, expresa todas las magnitudes en la misma unidad.&lt;/p&gt;","feedback":"&lt;p&gt;Expresa todas las magnitudes en la misma unidad y luego súmalas.&lt;/p&gt;&lt;p style=\"text-align:center;\"&gt;{{Q1}} g + {{Q2}} g + {{Q3}} dg = {{Q1}} + {{Q2}} + {{Q3}} : 100 = {{Q1}} + {{Q2}} + {{T3}} = {{A1}} g&lt;/p&gt;","seed":{"parameters":[{"name":"Q1","label":null,"min":375,"max":750,"step":5},{"name":"Q2","label":null,"min":400,"max":800,"step":10},{"name":"Q3","label":null,"min":2500,"max":5000,"step":100}],"calculated":[{"name":"A1","label":"{{function}}","function":"{{Q1}}+{{Q2}}+{{Q3}}/100"},{"name":"T3","label":"{{function}}","function":"{{Q3}}/100","temp":true}],"uniques":true},"algorithm":{"name":"calculateOperation","params":{"method":"equivLiteral","keyboard":"NUMERICAL"}}}</t>
  </si>
  <si>
    <t>M6-MyM-6b</t>
  </si>
  <si>
    <t>Multiplica y divide unidades de masa en forma simple</t>
  </si>
  <si>
    <t>&lt;p&gt;Arrastra el resultado esta operación.&lt;/p&gt;</t>
  </si>
  <si>
    <t>Q1 = Min= 100; Max= 999; Step= 0.1
Q2 = Min= 2; Max= 9; Step= 1
Q3 = Min= 1; Max= 9; Step= 1
Q4 = Min= 100; Max= 999; Step= 0.1
Q5 = Min= 1; Max= 100; Step= 0.1
Q6 = Min= 1; Max= 10; Step= 0.1
Q11 =  List= kg, hg, dag, g, dg, cg, mg
Q22 =  List= kg, hg, dag, g, dg, cg, mg
Q33 =  List= kg, hg, dag, g, dg, cg, mg</t>
  </si>
  <si>
    <t>T1 = {{Q3}}*{{Q4}}
A1 = {{Q1}}*{{Q2}}*
A2 = {{Q4}}
T2 = {{Q5}}*{{Q6}}
A3 = {{Q6}}
T11 = {{Q1}}*{{Q2}}
T21 = {{Q4}}
T31 = {{Q6}}</t>
  </si>
  <si>
    <t>&lt;p&gt;Como están expresadas en la misma unidad, multiplica como si fuesen números naturales.&lt;/p&gt;</t>
  </si>
  <si>
    <t>{"id":"M6-MyM-6b-I-1","stimulus":"&lt;p&gt;Arrastra el resultado de esta operación.&lt;/p&gt;","template":"&lt;p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t>
  </si>
  <si>
    <t>&lt;p&gt;Arrastra el resultado de esta operación.&lt;/p&gt;</t>
  </si>
  <si>
    <t>&lt;p&gt;{{T1}} {{Q11}} : {{Q2}} = {{A1}} {{Q11}}&lt;/p&gt;</t>
  </si>
  <si>
    <t>Q1 = Min= 100; Max= 999; Step= 0.1
Q2 = Min= 2; Max= 9; Step= 1
Q11 =  List= kg, hg, dag, g, dg, cg, mg</t>
  </si>
  <si>
    <t>T1 = {{Q1}}*{{Q2}}
A1= {{Q1}}*
A2 = {{Q1}}-10
A3={{Q1}}+10</t>
  </si>
  <si>
    <t>&lt;p&gt;Como están expresadas en la misma unidad, divide como si fuesen números naturales.&lt;/p&gt;</t>
  </si>
  <si>
    <t>{
    "id": "M6-MyM-6b-I-2",
    "stimulus": "&lt;p&gt;Arrastra el resultado de esta operación.&lt;/p&gt;",
    "template": "&lt;p style=\"text-align:center;\"&gt;{{T1}} {{Q11}} : {{Q2}} = {{response}} {{Q11}}&lt;/p&gt;",
    "hint": "&lt;p&gt;Como están expresadas en la misma unidad, divide como si fuesen números naturales.&lt;/p&gt;",
    "feedback": "&lt;p&gt;Como están expresadas en la misma unidad, divide como si fuesen números naturales.&lt;/p&gt;",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t>
  </si>
  <si>
    <t>&lt;p&gt;Calcula esta multiplicación.&lt;/p&gt;</t>
  </si>
  <si>
    <t>Q1 = Min= 100; Max= 999; Step= 0.1
Q2 = Min= 2; Max= 9; Step= 1
Q3 = Min= 1; Max= 9; Step= 1
Q4 = Min= 100; Max= 999; Step= 0.1
Q11 =  List= kg, hg, dag, g, dg, cg, mg
Q22 =  List= kg, hg, dag, g, dg, cg, mg</t>
  </si>
  <si>
    <t>A1 = {{Q1}}*{{Q2}}
T1 = {{Q3}}*{{Q4}}</t>
  </si>
  <si>
    <t>{"id":"M6-MyM-6b-E-1","stimulus":"&lt;p&gt;Calcula esta multiplicación.&lt;/p&gt;","template":"&lt;p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t>
  </si>
  <si>
    <t>&lt;p&gt;Calcula esta división.&lt;/p&gt;</t>
  </si>
  <si>
    <t>T1 = {{Q1}}*{{Q2}}
A1= {{Q1}}</t>
  </si>
  <si>
    <t>{"id":"M6-MyM-6b-E-2","stimulus":"&lt;p&gt;Calcula esta división.&lt;/p&gt;","template":"&lt;p style=\"text-align:center;\"&gt;{{T1}} {{Q11}} : {{Q2}} = {{response}} {{Q11}}&lt;/p&gt;","hint":"&lt;p&gt;Como están expresadas en la misma unidad, divide como si fuesen números naturales.&lt;/p&gt;","feedback":"&lt;p&gt;Como están expresadas en la misma unidad, divide como si fuesen números naturale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t>
  </si>
  <si>
    <t>&lt;p&gt;Maximiliano ha comido {{Q2}} yogures, cada uno de los cuáles le ha aportado &lt;span class="no-break"&gt;{{Q1}} mg&lt;/span&gt; de calcio. ¿Cuántos miligramos de calcio ha ingerido gracias a estos yogures?&lt;/p&gt;</t>
  </si>
  <si>
    <t>&lt;p&gt;Ha ingerido &lt;span class="no-break"&gt;{{A1}} mg&lt;/span&gt; de calcio.&lt;/p&gt;</t>
  </si>
  <si>
    <t>Q1= Min =150;Max= 200; Step= 0.1
Q2= Min =2;Max =9; Step= 1</t>
  </si>
  <si>
    <t>A1 = {{Q1}}*{{Q2}}
T1 = {{Q1}}*{{Q2}}</t>
  </si>
  <si>
    <t>&lt;p&gt;Multiplica el número de yogures por el calcio que aporta cada uno.&lt;/p&gt;</t>
  </si>
  <si>
    <t>&lt;p&gt;Se multiplica el número de yogures por el calcio que aporta cada uno.&lt;/p&gt;&lt;p&gt;Ha ingerido {{Q2}} yogures × {{Q1}} mg de calcio por yogur = {{T1}} mg de calcio en total.&lt;/p&gt;</t>
  </si>
  <si>
    <t>{"id":"M6-MyM-6b-A-1","stimulus":"&lt;p&gt;Maximiliano ha comido {{Q2}} yogures. Cada yogur tiene un aporte nutricional de &lt;span class=\"no-break\"&gt;{{Q1}} mg&lt;/span&gt; de calcio. ¿Cuántos miligramos de calcio ha ingerido gracias a estos yogures?&lt;/p&gt;","template":"&lt;p&gt;Ha ingerido &lt;span class=\"no-break\"&gt;{{response}} mg&lt;/span&gt; de calcio.&lt;/p&gt;","hint":"&lt;p&gt;Multiplica el número de yogures por los miligramos de calcio que aporta cada uno.&lt;/p&gt;","feedback":"&lt;p&gt;Multiplica el número de yogures por los miligramos de calcio que aporta cada uno.&lt;/p&gt;&lt;p style=\"text-align:center;\"&gt;{{Q2}} × {{Q1}} = {{A1}} mg&lt;/p&gt;","seed":{"parameters":[{"name":"Q1","label":null,"min":150,"max":200,"step":0.1},{"name":"Q2","label":null,"min":2,"max":9,"step":1}],"calculated":[{"name":"A1","label":"{{function}}","function":"Lemonlib.round({{Q1}}*{{Q2}}, 1)"}],"uniques":true},"algorithm":{"name":"calculateOperation","params":{"method":"equivLiteral","keyboard":"INTERMEDIATE"}}}</t>
  </si>
  <si>
    <t>&lt;p&gt;Vera sigue un plan nutricional en el que debe ingerir {{Q1}} gramos de carbohidratos en cada comida. Si en el día tiene {{Q2}} comidas, ¿cuántos gramos de carbohidratos va a ingerir en total?&lt;/p&gt;</t>
  </si>
  <si>
    <t>&lt;p&gt;Vera va a ingerir {{A1}} g de carbohidratos.&lt;/p&gt;</t>
  </si>
  <si>
    <t xml:space="preserve">Vera sigue un plan nutricional, en el que debe ingerir {{Q1}} gramos de carbohidratos en cada comida. Si en el día tiene {{Q2}} comidas, ¿cuántos gramos de carbohidratos va a ingerir, en estas comidas? </t>
  </si>
  <si>
    <t>Q1= Min = 30; Max = 35; Step = 0.1
Q2= Min = 2; Max = 6; Step = 1</t>
  </si>
  <si>
    <t>&lt;p&gt;Multiplica el número de comidas por los gramos de carbohidratos que debe ingerir en cada una de ellas.&lt;/p&gt;</t>
  </si>
  <si>
    <t>&lt;p&gt;Multiplica los gramos de carbohidratos por el número de comidas diarias.&lt;/p&gt;&lt;p&gt;{{Q1}} g × {{Q2}} = {{A1}} g&lt;/p&gt;</t>
  </si>
  <si>
    <t>{"id":"M6-MyM-6b-A-2","stimulus":"&lt;p&gt;Vera sigue un plan nutricional en el que debe ingerir {{Q1}} g de carbohidratos en cada comida. Si hace {{Q2}} comidas al día, ¿cuántos gramos de carbohidratos toma en un día?&lt;/p&gt;","template":"&lt;p&gt;Cada día toma {{response}} g de carbohidratos.&lt;/p&gt;","hint":"&lt;p&gt;Multiplica los gramos de carbohidratos que ingiere en cada comida por el número de comidas.&lt;/p&gt;","feedback":"&lt;p&gt;Multiplica los gramos de carbohidratos que ingiere en cada comida por el número de comidas.&lt;/p&gt;&lt;p style=\"text-align:center;\"&gt;{{Q1}} × {{Q2}} = {{A1}} g&lt;/p&gt;","seed":{"parameters":[{"name":"Q1","label":null,"min":30,"max":35,"step":0.1},{"name":"Q2","label":null,"min":2,"max":6,"step":1}],"calculated":[{"name":"A1","label":"{{function}}","function":"Lemonlib.round({{Q1}}*{{Q2}},1)"}],"uniques":true},"algorithm":{"name":"calculateOperation","params":{"method":"equivLiteral","keyboard":"INTERMEDIATE"}}}</t>
  </si>
  <si>
    <t>&lt;p&gt;Un camión traslada {{Q1}} sacos con {{Q2}} kg de arroz. ¿Cuántos kilogramos de arroz transporta en total?&lt;/p&gt;</t>
  </si>
  <si>
    <t>&lt;p&gt;En total se trasladan {{A1}} kg de arroz.&lt;/p&gt;</t>
  </si>
  <si>
    <t>Un camión traslada {{Q1}} sacos, con {{Q2}} kg y {{Q3}} dag de arroz, que luego se repartirán en recipientes más pequeños. ¿Cuántos kilogramos de arroz transporta en total?</t>
  </si>
  <si>
    <t>Q1= Min = 10; Max = 50; Step = 1
Q2= Min = 25; Max = 50; Step = 1</t>
  </si>
  <si>
    <t>A1 = {{Q1}}*({{Q2}}</t>
  </si>
  <si>
    <t>&lt;p&gt;Multiplica el número de sacos por los kilogramos de arroz que contiene cada uno de ellos.&lt;/p&gt;</t>
  </si>
  <si>
    <t>&lt;p&gt;Multiplica la cantidad de sacos por los kilogramos de arroz que cada uno de ellos contiene.&lt;/p&gt;&lt;p&gt;{{Q1}} × {{Q2}} kg = {{A1}} kg&lt;/p&gt;</t>
  </si>
  <si>
    <t>{"id":"M6-MyM-6b-A-3","stimulus":"&lt;p&gt;Un camión traslada {{Q1}} sacos que contienen {{Q2}} kg de arroz cada uno. ¿Cuántos kilogramos de arroz transporta en total?&lt;/p&gt;","template":"&lt;p&gt;Transporta {{response}} kg de arroz.&lt;/p&gt;","hint":"&lt;p&gt;Multiplica el número de sacos por los kilogramos de arroz que contiene cada uno de ellos.&lt;/p&gt;","feedback":"&lt;p&gt;Multiplica la cantidad de sacos por los kilogramos de arroz que cada uno de ellos contiene.&lt;/p&gt;&lt;p style=\"text-align:center;\"&gt;{{Q1}} × {{Q2}} = {{A1}} kg&lt;/p&gt;","seed":{"parameters":[{"name":"Q1","label":null,"min":10,"max":50,"step":1},{"name":"Q2","label":null,"min":25,"max":50,"step":1}],"calculated":[{"name":"A1","label":"{{function}}","function":"{{Q1}}*{{Q2}}"}],"uniques":true},"algorithm":{"name":"calculateOperation","params":{"method":"equivLiteral","keyboard":"INTERMEDIATE"}}}</t>
  </si>
  <si>
    <t>&lt;p&gt;Un agricultor ha repartido los {{T1}} kg de aceitunas que ha recogido en {{Q2}} sacos. ¿Cuántos kilogramos pesa cada saco?&lt;/p&gt;</t>
  </si>
  <si>
    <t>&lt;p&gt;Cada saco pesa {{A1}} kg.&lt;/p&gt;</t>
  </si>
  <si>
    <t>Q1= Min = 30; Max = 50; Step = 1
Q2= Min = 25; Max = 50; Step = 1</t>
  </si>
  <si>
    <t>T1 = {{Q1}}*({{Q2}}
A1={{Q1}}</t>
  </si>
  <si>
    <t>&lt;p&gt;Divide los kilos de aceitunas entre el número de sacos.&lt;/p&gt;</t>
  </si>
  <si>
    <t>&lt;p&gt;Divide los kilos de aceitunas entre el número de sacos.&lt;/p&gt;&lt;p&gt;{{T1}} : {{Q2}} = {{A1}} kg&lt;/p&gt;</t>
  </si>
  <si>
    <t>{"id":"M6-MyM-6b-A-4","stimulus":"&lt;p&gt;Un agricultor ha repartido los {{T1}} kg de aceitunas que ha recogido en {{Q2}} sacos. ¿Cuántos kilogramos pesa cada saco?&lt;/p&gt;","template":"&lt;p&gt;Cada saco pesa {{response}} kg.&lt;/p&gt;","hint":"&lt;p&gt;Divide los kilogramos de aceitunas entre el número de sacos.&lt;/p&gt;","feedback":"&lt;p&gt;Divide los kilogramos de aceitunas entre el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t>
  </si>
  <si>
    <t>M6-MyM-22b</t>
  </si>
  <si>
    <t>Multiplica y divide unidades de masa en forma compleja</t>
  </si>
  <si>
    <t>&lt;p&gt;Selecciona el resultado de cada operación.&lt;/p&gt;</t>
  </si>
  <si>
    <t>&lt;p&gt;{{T1}} hg y {{T2}} dg : {{Q1}} = {{A1}} hg y {{A4}} dg&lt;/p&gt;</t>
  </si>
  <si>
    <t>Q1= Min = 2; Max = 15; Step = 1
Q11= Min = 2; Max = 10; Step = 1
Q12= Min = 20; Max = 60; Step = 1
Q2= Min = 2; Max = 10; Step = 1
Q3= Min = 2; Max = 9; Step = 1</t>
  </si>
  <si>
    <t>T1 = {{Q1}}*{{Q11}}
T2 = {{Q1}}*{{Q12}}
group1=
A1 = {{Q11}}*
A2 = {{Q11}}+{{Q12}}|&lt;p&gt;{{T1}} hg : {{Q1}} = {{A1}} hg&lt;/p&gt;
A3 = {{Q11}}+{{Q3}}|&lt;p&gt;{{T1}} hg : {{Q1}} = {{A1}} hg&lt;/p&gt;
group2=
A4 = ({{Q12}}*
A5 = {{Q12}}+{{Q3}}|&lt;p&gt;{{T2}} dg : {{Q1}} = {{A4}} dg&lt;/p&gt;
A6 = {{Q12}}-{{Q2}}|&lt;p&gt;{{T2}} dg : {{Q1}} = {{A4}} dg&lt;/p&gt;</t>
  </si>
  <si>
    <t>{"id":"M6-MyM-22b-I-1","stimulus":"&lt;p&gt;Selecciona el resultado de cada operación.&lt;/p&gt;","template":"&lt;p style=\"text-align:center;\"&gt;{{T1}} hg y {{T2}} dg : {{Q1}} = {{response}} hg y {{response}} dg&lt;/p&gt;","hint":"&lt;p&gt;Divide como con los números naturales.&lt;/p&gt;","feedback":"&lt;p&gt;Divide como con los números naturales.&lt;/p&gt;","seed":{"parameters":[{"name":"Q1","label":null,"min":2,"max":15,"step":1},{"name":"Q2","label":null,"min":2,"max":10,"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</si>
  <si>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&lt;p&gt;{{Q21}} g y {{Q22}} cg × {{Q2}} = {{A7}} g y {{A10}} cg&lt;/p&gt;</t>
  </si>
  <si>
    <t>Q2= Min = 2; Max = 10; Step = 1 
Q21= Min = 2; Max = 99; Step = 1 
Q22= Min = 1; Max = 9; Step = 1
Q1= Min = 2; Max = 15; Step = 1
Q11= Min = 2; Max = 10; Step = 1
Q3= Min = 2; Max = 9; Step = 1</t>
  </si>
  <si>
    <t>group3=
A7 = {{Q2}}*{{Q21}}*
A8 = {{Q2}}*{{Q3}}|&lt;p&gt;{{Q21}} g × {{Q2}} = {{A7}} g&lt;/p&gt;
A9 = {{Q2}}*{{Q1}}|&lt;p&gt;{{Q21}} g × {{Q2}} = {{A7}} g&lt;/p&gt;
group4=
A10 = {{Q2}}*{{Q22}}*
A11 = {{Q2}}*({{Q22}}-1}})|&lt;p&gt;{{Q22}} cg × {{Q2}} = {{A10}} cg&lt;/p&gt;
A12 = {{Q2}}*{{Q11}}|&lt;p&gt;{{Q22}} cg × {{Q2}} = {{A10}} cg&lt;/p&gt;</t>
  </si>
  <si>
    <t>{"id":"M6-MyM-22b-I-2","stimulus":"&lt;p&gt;Selecciona el resultado de cada operación.&lt;/p&gt;","template":"&lt;p style=\"text-align:center;\"&gt;{{Q21}} g y {{Q22}} cg × {{Q2}} = {{response}} g y {{response}} cg&lt;/p&gt;","hint":"&lt;p&gt;Multiplica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</si>
  <si>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{{T1}} kg y {{T2}} g : {{Q1}} = {{A1}} kg y {{A4}} g</t>
  </si>
  <si>
    <t>Q1= Min = 2; Max = 15; Step = 1
Q11= Min = 2; Max = 10; Step = 1
Q12= Min = 20; Max = 60; Step = 1
Q2= Min = 2; Max = 10; Step = 1 
Q3= Min = 2; Max = 9; Step = 1</t>
  </si>
  <si>
    <t>T1 = {{Q1}}*{{Q11}}
T2 = {{Q1}}*{{Q12}}
group1=
A1 = {{Q11}}*
A2 = {{Q11}}+{{Q12}}|&lt;p&gt;{{T1}} kg : {{Q1}} = {{A1}} kg&lt;/p&gt;
A3 = {{Q11}}+{{Q3}}|&lt;p&gt;{{T1}} kg : {{Q1}} = {{A1}} kg&lt;/p&gt;
group1=
A4 = ({{Q12}}*
A5 = {{Q12}}+{{Q3}}|&lt;p&gt;{{T2}} g : {{Q1}} = {{A4}} g&lt;/p&gt;
A6 = {{Q12}}-{{Q2}}|&lt;p&gt;{{T2}} g : {{Q1}} = {{A4}} g&lt;/p&gt;</t>
  </si>
  <si>
    <t>{"id":"M6-MyM-22b-I-3","stimulus":"&lt;p&gt;Selecciona el resultado de cada operación.&lt;/p&gt;","template":"&lt;p style=\"text-align:center;\"&gt;{{T1}} kg y {{T2}} g : {{Q1}} = {{response}} kg y {{response}} g&lt;/p&gt;","hint":"&lt;p&gt;Divide como con los números naturales.&lt;/p&gt;","feedback":"&lt;p&gt;Divide como con los números naturales.&lt;/p&gt;","seed":{"parameters":[{"name":"Q2","label":null,"min":2,"max":10,"step":1},{"name":"Q1","label":null,"min":2,"max":15,"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t>
  </si>
  <si>
    <t>{{Q21}} dag y {{Q22}} mg × {{Q2}} = {{grupo3}} dag y {{grupo4}} mg</t>
  </si>
  <si>
    <t>group3=
A7 = {{Q2}}*{{Q21}}*
A8 = {{Q2}}*{{Q3}}|&lt;p&gt;{{Q21}} dag × {{Q2}} = {{A7}} dag&lt;/p&gt;
A9 = {{Q2}}*{{Q1}}|&lt;p&gt;{{Q21}} dag × {{Q2}} = {{A7}} dag&lt;/p&gt;
group4=
A10 = {{Q2}}*{{Q22}}*
A11 = {{Q2}}*({{Q22}}-1}})|&lt;p&gt;{{Q22}} mg × {{Q2}} = {{A10}} mg&lt;/p&gt;
A12 = {{Q2}}*{{Q11}}|&lt;p&gt;{{Q22}} mg × {{Q2}} = {{A10}} mg&lt;/p&gt;</t>
  </si>
  <si>
    <t>{"id":"M6-MyM-22b-I-4","stimulus":"&lt;p&gt;Selecciona el resultado de cada operación.&lt;/p&gt;","template":"&lt;p style=\"text-align:center;\"&gt;{{Q21}} dag y {{Q22}} mg × {{Q2}} = {{response}} dag y {{response}} mg&lt;/p&gt;","hint":"&lt;p&gt;Multiplica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t>
  </si>
  <si>
    <t>&lt;p&gt;Calcula estas operaciones con unidades de masa.&lt;/p&gt;</t>
  </si>
  <si>
    <t>&lt;p&gt;{{T1}} g y {{T2}} mg : {{Q1}} = {{A1}} g y {{A2}} mg&lt;/p&gt;</t>
  </si>
  <si>
    <t xml:space="preserve">Q1= Min = 2; Max = 15; Step = 1 
Q11= Min = 2; Max = 10; Step = 1
Q12= Min = 1; Max = 60; Step = 1 </t>
  </si>
  <si>
    <t>T1 = {{Q1}}*{{Q11}}
T2 = {{Q1}}*{{Q12}}
A1 = {{Q11}}|&lt;p&gt;{{T1}} g : {{Q1}} = {{A1}} g&lt;/p&gt;
A2 = {{Q12}}|&lt;p&gt;{{T2}} mg : {{Q1}} = {{A2}} mg&lt;/p&gt;</t>
  </si>
  <si>
    <t>{"id":"M6-MyM-22b-E-1","stimulus":"&lt;p&gt;Calcula estas operaciones con unidades de masa.&lt;/p&gt;","template":"&lt;p style=\"text-align:center;\"&gt;{{T1}} g y {{T2}} mg : {{Q1}} = {{response}} g y {{response}} mg&lt;/p&gt;","hint":"&lt;p&gt;Divide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g : {{Q1}} = {{function}} g&lt;/p&gt;"},{"name":"A2","label":"{{function}}","function":"{{Q12}}","feedback":"&lt;p&gt;{{T2}} mg : {{Q1}} = {{function}} mg&lt;/p&gt;"}],"uniques":true},"algorithm":{"name":"calculateOperation","params":{"method":"equivLiteral","keyboard":"INTERMEDIATE"}}}</t>
  </si>
  <si>
    <t>&lt;p&gt;{{Q21}} dag y {{Q22}} cg  × {{Q2}} = {{A3}} dag y {{A4}} cg&lt;/p&gt;</t>
  </si>
  <si>
    <t>A3 = {{Q21}}*{{Q2}}|&lt;p&gt;{{Q21}} dag × {{Q2}} = {{A3}} dag&lt;/p&gt;
A4 = {{Q22}*{{Q2}}|&lt;p&gt;{{Q22}} cg × {{Q2}} = {{A4}} cg&lt;/p&gt;</t>
  </si>
  <si>
    <t>{"id":"M6-MyM-22b-E-2","stimulus":"&lt;p&gt;Calcula estas operaciones con unidades de masa.&lt;/p&gt;","template":"&lt;p style=\"text-align:center;\"&gt;{{Q21}} dag y {{Q22}} cg × {{Q2}} = {{response}} dag y {{response}} cg&lt;/p&gt;","hint":"&lt;p&gt;Multiplica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dag × {{Q2}} = {{function}} dag&lt;/p&gt;"},{"name":"A4","label":"{{function}}","function":"{{Q22}}*{{Q2}}","feedback":"&lt;p&gt;{{Q22}} cg × {{Q2}} = {{function}} cg&lt;/p&gt;"}],"uniques":true},"algorithm":{"name":"calculateOperation","params":{"method":"equivLiteral","keyboard":"INTERMEDIATE"}}}</t>
  </si>
  <si>
    <t>&lt;p&gt;{{T1}} hg y {{T2}} dg : {{Q1}} = {{A1}} hg y {{A2}} dg&lt;/p&gt;</t>
  </si>
  <si>
    <t>T1 = {{Q1}}*{{Q11}}
T2 = {{Q1}}*{{Q12}}
A1 = {{Q11}}|&lt;p&gt;{{T1}} hg : {{Q1}} = {{A1}} hg&lt;/p&gt;
A2 = {{Q12}}|&lt;p&gt;{{T2}} dg : {{Q1}} = {{A2}} dg&lt;/p&gt;</t>
  </si>
  <si>
    <t>{"id":"M6-MyM-22b-E-3","stimulus":"&lt;p&gt;Calcula estas operaciones con unidades de masa.&lt;/p&gt;","template":"&lt;p style=\"text-align:center;\"&gt;{{T1}} hg y {{T2}} dg : {{Q1}} = {{response}} hg y {{response}} dg&lt;/p&gt;","hint":"&lt;p&gt;Divide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hg : {{Q1}} = {{function}} hg&lt;/p&gt;"},{"name":"A2","label":"{{function}}","function":"{{Q12}}","feedback":"&lt;p&gt;{{T2}} dg : {{Q1}} = {{function}} dg&lt;/p&gt;"}],"uniques":true},"algorithm":{"name":"calculateOperation","params":{"method":"equivLiteral","keyboard":"INTERMEDIATE"}}}</t>
  </si>
  <si>
    <t>&lt;p&gt;{{Q21}} kg y {{Q22}} cg  × {{Q2}} = {{A3}} kg y {{A4}} mg&lt;/p&gt;</t>
  </si>
  <si>
    <t>A3 = {{Q21}}*{{Q2}}|&lt;p&gt;{{Q21}} kg × {{Q2}} = {{A3}} kg&lt;/p&gt;
A4 = {{Q22}*{{Q2}}|&lt;p&gt;{{Q22}} mg × {{Q2}} = {{A4}} mg&lt;/p&gt;</t>
  </si>
  <si>
    <t>{"id":"M6-MyM-22b-E-4","stimulus":"&lt;p&gt;Calcula estas operaciones con unidades de masa.&lt;/p&gt;","template":"&lt;p style=\"text-align:center;\"&gt;{{Q21}} kg y {{Q22}} cg × {{Q2}} = {{response}} kg y {{response}} mg&lt;/p&gt;","hint":"&lt;p&gt;Multiplica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kg × {{Q2}} = {{function}} kg&lt;/p&gt;"},{"name":"A4","label":"{{function}}","function":"{{Q22}}*{{Q2}}","feedback":"&lt;p&gt;{{Q22}} mg × {{Q2}} = {{function}} mg&lt;/p&gt;"}],"uniques":true},"algorithm":{"name":"calculateOperation","params":{"method":"equivLiteral","keyboard":"INTERMEDIATE"}}}</t>
  </si>
  <si>
    <t>&lt;p&gt;Un camión lleva {{Q1}} sacos con {{Q2}} kg y {{Q3}} dag de arroz cada uno. ¿Cuántos kg y dag de arroz transporta en total?&lt;/p&gt;</t>
  </si>
  <si>
    <t>&lt;p&gt;En total lleva {{A1}} kg y {{A2}} dag de arroz.&lt;/p&gt;</t>
  </si>
  <si>
    <r>
      <rPr>
        <rFont val="Calibri"/>
        <color theme="1"/>
        <sz val="12.0"/>
      </rPr>
      <t xml:space="preserve">Q1= Min = 2; Max = 10; Step = 1
Q2= Min = 25; Max = 50; Step = 1
</t>
    </r>
    <r>
      <rPr>
        <rFont val="Calibri"/>
        <color theme="1"/>
        <sz val="12.0"/>
      </rPr>
      <t>Q3= Min = 1; Max = 9; Step = 1</t>
    </r>
  </si>
  <si>
    <t>A1 = {{Q1}}*{{Q2}}
A2 = {{Q1}}*{{Q3}}</t>
  </si>
  <si>
    <t>&lt;p&gt;Multiplica como con los números naturales.&lt;/p&gt;&lt;p&gt;{{Q2}} kg y {{Q3}} dag × {{Q1}} = {{A1}} kg y {{A2}} dag&lt;/p&gt;</t>
  </si>
  <si>
    <t>{"id":"M6-MyM-22b-A-1","stimulus":"&lt;p&gt;Un camión lleva {{Q1}} sacos con {{Q2}} kg y {{Q3}} dag de arroz cada uno. ¿Cuántos kg y dag de arroz transporta en total?&lt;/p&gt;","template":"&lt;p&gt;En total lleva {{response}} kg y {{response}} dag de arroz.&lt;/p&gt;","hint":"&lt;p&gt;Multiplica como con los números naturales.&lt;/p&gt;","feedback":"&lt;p&gt;Multiplica como con los números naturales.&lt;/p&gt;&lt;p style=\"text-align:center;\"&gt;{{Q2}} kg y {{Q3}} dag × {{Q1}} = {{A1}} kg y {{A2}} dag&lt;/p&gt;","seed":{"parameters":[{"name":"Q1","label":null,"min":2,"max":10,"step":1},{"name":"Q2","label":null,"min":25,"max":50,"step":1},{"name":"Q3","label":null,"min":1,"max":9,"step":1}],"calculated":[{"name":"A1","label":"{{function}}","function":"{{Q1}}*{{Q2}}"},{"name":"A2","label":"{{function}}","function":"{{Q1}}*{{Q3}}"}],"uniques":true},"algorithm":{"name":"calculateOperation","params":{"method":"equivLiteral","keyboard":"INTERMEDIATE"}}}</t>
  </si>
  <si>
    <t>&lt;p&gt;Una hoja de papel pesa {{Q2}} g y {{Q3}} cg. Si Lucas tiene {{Q1}} hojas, ¿cuánto pesan todas juntas?&lt;/p&gt;</t>
  </si>
  <si>
    <t>&lt;p&gt;Pesan {{A1}} g y {{A2}} cg.&lt;/p&gt;</t>
  </si>
  <si>
    <t>Q1= Min = 5; Max = 20; Step = 1
Q2= Min = 2; Max = 10; Step = 1
Q3= Min = 1; Max = 4; Step = 1</t>
  </si>
  <si>
    <t>&lt;p&gt;Multiplica como con los números naturales.&lt;/p&gt;&lt;p&gt;{{Q2}} g y {{Q3}} cg × {{Q1}} = {{A1}} g y {{A2}} cg&lt;/p&gt;</t>
  </si>
  <si>
    <t>{"id":"M6-MyM-22b-A-2","stimulus":"&lt;p&gt;Una hoja de papel pesa {{Q2}} g y {{Q3}} cg. Si Lucas tiene {{Q1}} hojas, ¿cuánto pesan todas juntas?&lt;/p&gt;","template":"&lt;p&gt;Pesan {{response}} g y {{response}} cg.&lt;/p&gt;","hint":"&lt;p&gt;Multiplica como con los números naturales.&lt;/p&gt;","feedback":"&lt;p&gt;Multiplica como con los números naturales.&lt;/p&gt;&lt;p style=\"text-align:center;\"&gt;{{Q2}} g y {{Q3}} cg × {{Q1}} = {{A1}} g y {{A2}} cg&lt;/p&gt;","seed":{"parameters":[{"name":"Q1","label":null,"min":5,"max":20,"step":1},{"name":"Q2","label":null,"min":2,"max":10,"step":1},{"name":"Q3","label":null,"min":1,"max":4,"step":1}],"calculated":[{"name":"A1","label":"{{function}}","function":"{{Q1}}*{{Q2}}"},{"name":"A2","label":"{{function}}","function":"{{Q1}}*{{Q3}}"}],"uniques":true},"algorithm":{"name":"calculateOperation","params":{"method":"equivLiteral","keyboard":"INTERMEDIATE"}}}</t>
  </si>
  <si>
    <t>&lt;p&gt;Un granjero vende su producción de patatas a {{Q1}} restaurantes. La cosecha de la semana es de {{T1}} hg y {{T2}} dg. ¿Cuántos hg y dg le corresponden a cada restaurante?&lt;/p&gt;</t>
  </si>
  <si>
    <t>&lt;p&gt;Cada restaurante compra {{A1}} hg y {{A2}} dg de patatas.&lt;/p&gt;</t>
  </si>
  <si>
    <t>Q1= Min = 5; Max = 15; Step = 1
Q2= Min = 10; Max = 50; Step = 1
Q3= Min = 20; Max = 66; Step = 1</t>
  </si>
  <si>
    <t>T1 = {{Q1}}*{{Q2}}
T2 = {{Q1}}*{{Q3}}
A1 = {{Q2}}
A2 = {{Q3}}</t>
  </si>
  <si>
    <t>&lt;p&gt;Divide como con los números naturales.&lt;/p&gt;&lt;p&gt;{{T1}} hg y {{T2}} dg : {{Q1}} = {{A1}} hg y {{A2}} dg&lt;/p&gt;</t>
  </si>
  <si>
    <t>{"id":"M6-MyM-22b-A-3","stimulus":"&lt;p&gt;Un granjero vende su producción de patatas a {{Q1}} restaurantes. La cosecha de la semana es de {{T1}} hg y {{T2}} dg. ¿Cuántos hg y dg le corresponden a cada restaurante?&lt;/p&gt;","template":"&lt;p&gt;Cada restaurante compra {{response}} hg y {{response}} dg de patatas.&lt;/p&gt;","hint":"&lt;p&gt;Divide como con los números naturales.&lt;/p&gt;","feedback":"&lt;p&gt;Divide como con los números naturales.&lt;/p&gt;&lt;p style=\"text-align:center;\"&gt;{{T1}} hg y {{T2}} dg : {{Q1}} = {{A1}} hg y {{A2}} dg&lt;/p&gt;","seed":{"parameters":[{"name":"Q1","label":null,"min":5,"max":15,"step":1},{"name":"Q2","label":null,"min":10,"max":50,"step":1},{"name":"Q3","label":null,"min":20,"max":66,"step":1}],"calculated":[{"name":"T1","label":"{{function}}","function":"{{Q1}}*{{Q2}}","temp":true},{"name":"T2","label":"{{function}}","function":"{{Q1}}*{{Q3}}","temp":true},{"name":"A1","label":"{{function}}","function":"{{Q2}}"},{"name":"A2","label":"{{function}}","function":"{{Q3}}"}],"uniques":true},"algorithm":{"name":"calculateOperation","params":{"method":"equivLiteral","keyboard":"INTERMEDIATE"}}}</t>
  </si>
  <si>
    <t>M6-MyM-7a</t>
  </si>
  <si>
    <t>Lee en relojes analógicos y digitales</t>
  </si>
  <si>
    <t>&lt;p&gt;Selecciona los dos relojes que marcan la misma hora.&lt;/p&gt;</t>
  </si>
  <si>
    <t>Si</t>
  </si>
  <si>
    <t>Multiple Choice
*: countCorrect= 2
*: countIncorrect= 4
*: showCheckIcon= false</t>
  </si>
  <si>
    <t>A1=M6-MyM-7a-1*
A2=M6-MyM-7a-2*
A3=M6-MyM-7a-9
A4=M6-MyM-7a-10
A5=M6-MyM-7a-11
A6=M6-MyM-7a-12
A7=M6-MyM-7a-13
A8=M6-MyM-7a-14
A9=M6-MyM-7a-15
A10=M6-MyM-7a-16</t>
  </si>
  <si>
    <t>&lt;p&gt;En los relojes analógicos, la manecilla corta señala la hora y la larga, los minutos. En los digitales, el número antes de los dos puntos marca la hora y el de después, los minutos.&lt;/p&gt;</t>
  </si>
  <si>
    <t>{"id":"M6-MyM-7a-I-1","stimulus":"&lt;p&gt;Selecciona los dos relojes que marcan la misma hora.&lt;/p&gt;","hint":"&lt;p&gt;En los relojes analógicos, la manecilla corta señala la hora y la larga, los minutos. En los digitales, el número antes de los dos puntos marca la hora y el de después, los minutos.&lt;/p&gt;","feedback":"&lt;p&gt;En los relojes analógicos, la manecilla corta señala la hora y la larga, los minutos. En los digitales, el número antes de los dos puntos marca la hora y el de después, los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</si>
  <si>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A1=M6-MyM-7a-3*
A2=M6-MyM-7a-4*
A3=M6-MyM-7a-9
A4=M6-MyM-7a-10
A5=M6-MyM-7a-11
A6=M6-MyM-7a-12
A7=M6-MyM-7a-13
A8=M6-MyM-7a-14
A9=M6-MyM-7a-15
A10=M6-MyM-7a-16</t>
  </si>
  <si>
    <t>{
    "id": "M6-MyM-7a-I-2",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src=\"https://blueberry-assets.oneclick.es/M6_MyM_7a_3.svg\" width=\"300\"&gt;&lt;/img&gt;&lt;/div&gt;"
            },
            {
                "name": "A2",
                "label": "&lt;div style=\"display:flex; justify-content:center;\"&gt;&lt;img src=\"https://blueberry-assets.oneclick.es/M6_MyM_7a_4.svg\" width=\"300\"&gt;&lt;/img&gt;&lt;/div&gt;"
            },
            {
                "name": "A3",
                "label": "&lt;div style=\"display:flex; justify-content:center;\"&gt;&lt;img src=\"https://blueberry-assets.oneclick.es/M6_MyM_7a_9.svg\" width=\"300\"&gt;&lt;/img&gt;&lt;/div&gt;",
                "incorrect": true
            },
            {
                "name": "A4",
                "label": "&lt;div style=\"display:flex; justify-content:center;\"&gt;&lt;img src=\"https://blueberry-assets.oneclick.es/M6_MyM_7a_10.svg\" width=\"300\"&gt;&lt;/img&gt;&lt;/div&gt;",
                "incorrect": true
            },
            {
                "name": "A5",
                "label": "&lt;div style=\"display:flex; justify-content:center;\"&gt;&lt;img src=\"https://blueberry-assets.oneclick.es/M6_MyM_7a_11.svg\"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t>
  </si>
  <si>
    <t>A1=M6-MyM-7a-5*
A2=M6-MyM-7a-6*
A3=M6-MyM-7a-9
A4=M6-MyM-7a-10
A5=M6-MyM-7a-11
A6=M6-MyM-7a-12
A7=M6-MyM-7a-13
A8=M6-MyM-7a-14
A9=M6-MyM-7a-15
A10=M6-MyM-7a-16</t>
  </si>
  <si>
    <t>{"id":"M6-MyM-7a-I-3","stimulus":"&lt;p&gt;Selecciona los dos relojes que marcan la misma hora.&lt;/p&gt;","hint":"&lt;p&gt;En los relojes analógicos, la manecilla corta señala la hora y la larga, los minutos.&lt;/p&gt;&lt;p&gt;En los digitales, el número antes de los dos puntos marca la hora y el de después, los minutos.&lt;/p&gt;","feedback":"&lt;p&gt;En los relojes analógicos, la manecilla corta señala la hora y la larga, los minutos.&lt;/p&gt;&lt;p&gt;En los digitales, el número antes de los dos puntos marca la hora y el de después, los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t>
  </si>
  <si>
    <t>A1=M6-MyM-7a-7*
A2=M6-MyM-7a-8*
A3=M6-MyM-7a-9
A4=M6-MyM-7a-10
A5=M6-MyM-7a-11
A6=M6-MyM-7a-12
A7=M6-MyM-7a-13
A8=M6-MyM-7a-14
A9=M6-MyM-7a-15
A10=M6-MyM-7a-16</t>
  </si>
  <si>
    <t>{
    "id": "M6-MyM-7a-I-4",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src=\"https://blueberry-assets.oneclick.es/M6_MyM_7a_7.svg\" width=\"300\"&gt;&lt;/img&gt;&lt;/div&gt;"
            },
            {
                "name": "A2",
                "label": "&lt;div style=\"display:flex; justify-content:center;\"&gt;&lt;img src=\"https://blueberry-assets.oneclick.es/M6_MyM_7a_8.svg\" width=\"300\"&gt;&lt;/img&gt;&lt;/div&gt;"
            },
            {
                "name": "A3",
                "label": "&lt;div style=\"display:flex; justify-content:center;\"&gt;&lt;img src=\"https://blueberry-assets.oneclick.es/M6_MyM_7a_10.svg\" width=\"300\"&gt;&lt;/img&gt;&lt;/div&gt;",
                "incorrect": true
            },
            {
                "name": "A4",
                "label": "&lt;div style=\"display:flex; justify-content:center;\"&gt;&lt;img src=\"https://blueberry-assets.oneclick.es/M6_MyM_7a_11.svg\" width=\"300\"&gt;&lt;/img&gt;&lt;/div&gt;",
                "incorrect": true
            },
            {
                "name": "A5",
                "label": "&lt;div style=\"display:flex; justify-content:center;\"&gt;&lt;img src=\"https://blueberry-assets.oneclick.es/M6_MyM_7a_12.svg\"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t>
  </si>
  <si>
    <t>&lt;p&gt;Mueve las agujas del reloj para que marque las {{T11}} {{T12}}.&lt;/p&gt;</t>
  </si>
  <si>
    <t>Clock</t>
  </si>
  <si>
    <t>Q1 = Min = 2; Max = 11; step = 1
Q1 = Min = 0; Max = 59; step = 1</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</si>
  <si>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</si>
  <si>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analógicos, la manecilla corta señala la hora y la larga, los minutos.&lt;/p&gt;</t>
  </si>
  <si>
    <t>{"id":"M6-MyM-7a-E-1","stimulus":"&lt;p&gt;Mueve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'es')","temp":true},{"name":"A1","label":"{{function}}","function":"{{Q1}}"},{"name":"A2","label":"{{function}}","function":"{{Q2}}"}],"uniques":false},"algorithm":{"name":"clock","params":{"type":"analog"}}}</t>
  </si>
  <si>
    <t>&lt;p&gt;Haz clic en las flechas de este reloj para que marque las {{T11}} {{T12}}.&lt;/p&gt;</t>
  </si>
  <si>
    <t>&lt;p&gt;En los relojes digitales, el número antes de los dos puntos marca la hora y el de después, los minutos.&lt;/p&gt;</t>
  </si>
  <si>
    <t>{"id":"M6-MyM-7a-E-2","stimulus":"&lt;p&gt;Haz clic en las flechas de este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'es')","temp":true},{"name":"A1","label":"{{function}}","function":"{{Q1}}"},{"name":"A2","label":"{{function}}","function":"{{Q2}}"}],"uniques":false},"algorithm":{"name":"clock","params":{"type":"digital"}}}</t>
  </si>
  <si>
    <t>M6-MyM-7b</t>
  </si>
  <si>
    <t>Establece equivalencias entre distintos periodos de tiempo (días, semanas, quincenas, meses, trimestres, años, lustros, décadas, siglos, milenios)</t>
  </si>
  <si>
    <t>&lt;p&gt;Une los periodos de la misma duración.&lt;/p&gt;
{{Q1}} años - {{A1}} meses
{{Q2}} trimestres -  {{A2}} meses
{{Q3}} lustros  - {{A3}} meses</t>
  </si>
  <si>
    <t xml:space="preserve">Une las expresiones que sean 
equivalentes. 
{{Q1}} años :  {{A1}} meses
{{Q2}} quincena :  {{A2}} días
{{Q3}} lustro : {{A3}} años
</t>
  </si>
  <si>
    <t>Q1 = Min = 2; Max = 5; Step = 1
Q2 = Min = 2; Max = 5; Step = 1
Q3 = Min = 2; Max = 5; Step = 1</t>
  </si>
  <si>
    <r>
      <rPr>
        <rFont val="Calibri"/>
        <color theme="1"/>
        <sz val="12.0"/>
      </rPr>
      <t>A1 = {{Q1}}*12
A2 = {{Q2}}*3</t>
    </r>
    <r>
      <rPr>
        <rFont val="Calibri"/>
        <color theme="1"/>
        <sz val="12.0"/>
      </rPr>
      <t xml:space="preserve">
</t>
    </r>
    <r>
      <rPr>
        <rFont val="Calibri"/>
        <color theme="1"/>
        <sz val="12.0"/>
      </rPr>
      <t>A3 = {{Q3}}*60</t>
    </r>
  </si>
  <si>
    <t>&lt;p&gt;Los periodos de tiempo mayores que el día son, de menor a mayor:&lt;/p&gt;&lt;p&gt;semana, quincena, mes, trimestre, año, lustro, década, siglo y milenio.&lt;/p&gt;</t>
  </si>
  <si>
    <t>&lt;p&gt;Los períodos de tiempo mayores que el día son, de menor a mayor:&lt;/p&gt;&lt;p&gt;semana, quincena, mes, trimestre, año, lustro, década, siglo y milenio.&lt;/p&gt;&lt;ul&gt;&lt;li&gt;1 año son 12 meses.&lt;/li&gt;&lt;li&gt;1 trimestre son 3 meses.&lt;/li&gt;&lt;li&gt;1 lustro son 5 años, cada uno de 12 meses.&lt;/li&gt;&lt;/ul&gt;</t>
  </si>
  <si>
    <t>{"id":"M6-MyM-7b-I-1","stimulus":"&lt;p&gt;Arrastra cada periodo con su equivalente.&lt;/p&gt;","hint":"&lt;p&gt;Los periodos de tiempo mayores que el día son, de menor a mayor:&lt;/p&gt;&lt;p&gt;semana, quincena, mes, trimestre, año, lustro, década, siglo y milenio.&lt;/p&gt;","feedback":"&lt;p&gt;Los períodos de tiempo mayores que el día son, de menor a mayor: semana, quincena, mes, trimestre, año, lustro, década, siglo y milenio.&lt;/p&gt;&lt;ul&gt;&lt;li&gt;1 año son 12 meses.&lt;/li&gt;&lt;li&gt;1 trimestre son 3 meses.&lt;/li&gt;&lt;li&gt;1 lustro son 5 años, cada uno de 12 meses.&lt;/li&gt;&lt;/ul&gt;","seed":{"parameters":[{"name":"Q1","label":null,"list":[2,3,4,5]},{"name":"Q2","label":null,"list":[2,3,4,5]},{"name":"Q3","label":null,"list":[2,3,4,5]}],"calculated":[{"name":"T1","label":"{{function}}","function":" {{Q1}}*12","temp":true},{"name":"T2","label":"{{function}}","function":" {{Q2}}*3","temp":true},{"name":"T3","label":"{{function}}","function":" {{Q3}}*60","temp":true},{"name":"A1","label":"{{Q1}} años","function":" {{T1}} meses"},{"name":"A2","label":"{{Q2}} trimestres","function":"{{T2}} meses"},{"name":"A3","label":"{{Q3}} lustros","function":"{{T3}} meses"}],"uniques":true},"algorithm":{"name":"linkOperationResult","params":{"invert":true},"template":"Match list"}}</t>
  </si>
  <si>
    <t>&lt;p&gt;Une los periodos de la misma duración.&lt;/p&gt;
{{Q1}} semanas - {{T1}} dias
{{Q2}} meses - {{T2}} días
{{Q3}} quincenas - {{T3}} días</t>
  </si>
  <si>
    <t>Q1 = List = 2, 3, 5, 7
Q2 = List = 2, 3, 5, 7
Q3 = List = 2, 3, 5, 7</t>
  </si>
  <si>
    <r>
      <rPr>
        <rFont val="Calibri"/>
        <color theme="1"/>
        <sz val="12.0"/>
      </rPr>
      <t>A1 = {{Q1}}*7
A2 = {{Q2}}*30</t>
    </r>
    <r>
      <rPr>
        <rFont val="Calibri"/>
        <color theme="1"/>
        <sz val="12.0"/>
      </rPr>
      <t xml:space="preserve">
</t>
    </r>
    <r>
      <rPr>
        <rFont val="Calibri"/>
        <color theme="1"/>
        <sz val="12.0"/>
      </rPr>
      <t>A3 = {{Q3}}*15</t>
    </r>
  </si>
  <si>
    <t>&lt;p&gt;Los periodos de tiempo mayores que el día son, de menor a mayor:&lt;/p&gt;&lt;p&gt;semana, quincena, mes, trimestre, año, lustro, década, siglo y milenio.&lt;/p&gt;&lt;ul&gt;&lt;li&gt;1 semana son 7 días.&lt;/li&gt;&lt;li&gt;1 mes puede ser de 28, 29, 30 o 31 días.&lt;/li&gt;&lt;li&gt;1 quincena son 15 días.&lt;/li&gt;&lt;/ul&gt;</t>
  </si>
  <si>
    <t>{"id":"M6-MyM-7b-I-2","stimulus":"&lt;p&gt;Arrastra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semana son 7 días.&lt;/li&gt;&lt;li&gt;1 mes puede ser de 28, 29, 30 o 31 días.&lt;/li&gt;&lt;li&gt;1 quincena son 15 días.&lt;/li&gt;&lt;/ul&gt;","seed":{"parameters":[{"name":"Q1","label":null,"list":[2,3,7,5]},{"name":"Q2","label":null,"list":[2,3,7,5]},{"name":"Q3","label":null,"list":[2,3,7,5]}],"calculated":[{"name":"T1","label":"{{function}}","function":" {{Q1}}*7","temp":true},{"name":"T2","label":"{{function}}","function":" {{Q2}}*30","temp":true},{"name":"T3","label":"{{function}}","function":" {{Q3}}*15","temp":true},{"name":"A1","label":"{{Q1}} semanas","function":" {{T1}} días"},{"name":"A2","label":"{{Q2}} meses","function":"{{T2}} días"},{"name":"A3","label":"{{Q3}} quincenas","function":"{{T3}} días"}],"uniques":true},"algorithm":{"name":"linkOperationResult","params":{"invert":true},"template":"Match list"}}</t>
  </si>
  <si>
    <t>&lt;p&gt;Une los periodos de la misma duración.&lt;/p&gt;
{{Q1}} lustros - {{T1}} años
{{Q2}} décadas - {{T2}} años
{{Q3}} siglos - {{T3}} años</t>
  </si>
  <si>
    <t>Q1= Min = 2; Max = 5; Step = 1
Q2= Min = 2; Max = 5; Step = 1
Q3= Min = 2; Max = 5; Step = 1</t>
  </si>
  <si>
    <r>
      <rPr>
        <rFont val="Calibri"/>
        <color theme="1"/>
        <sz val="12.0"/>
      </rPr>
      <t>A1 = {{Q1}}*5
A2 = {{Q2}}*10</t>
    </r>
    <r>
      <rPr>
        <rFont val="Calibri"/>
        <color theme="1"/>
        <sz val="12.0"/>
      </rPr>
      <t xml:space="preserve">
</t>
    </r>
    <r>
      <rPr>
        <rFont val="Calibri"/>
        <color theme="1"/>
        <sz val="12.0"/>
      </rPr>
      <t>A3 = {{Q3}}*100</t>
    </r>
  </si>
  <si>
    <t>&lt;p&gt;Los periodos de tiempo mayores que el día son, de menor a mayor: semana, quincena, mes, trimestre, año, lustro, década, siglo y milenio.&lt;ul&gt;&lt;li&gt;1 lustro son 5 años.&lt;/li&gt;&lt;li&gt;1 década son 10 años.&lt;/li&gt;&lt;li&gt;1 siglo son 100 años.&lt;/li&gt;&lt;/ul&gt;</t>
  </si>
  <si>
    <t>{"id":"M6-MyM-7b-I-3","stimulus":"&lt;p&gt;Arrastra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lustro son 5 años.&lt;/li&gt;&lt;li&gt;1 década son 10 años.&lt;/li&gt;&lt;li&gt;1 siglo son 100 años.&lt;/li&gt;&lt;/ul&gt;","seed":{"parameters":[{"name":"Q1","label":null,"list":[2,3,4,5]},{"name":"Q2","label":null,"list":[2,3,4,5]},{"name":"Q3","label":null,"list":[2,3,4,5]}],"calculated":[{"name":"T1","label":"{{function}}","function":" {{Q1}}*5","temp":true},{"name":"T2","label":"{{function}}","function":" {{Q2}}*10","temp":true},{"name":"T3","label":"{{function}}","function":" {{Q3}}*100","temp":true},{"name":"A1","label":"{{Q1}} lustros","function":" {{T1}} años"},{"name":"A2","label":"{{Q2}} décadas","function":"{{T2}} años"},{"name":"A3","label":"{{Q3}} siglos","function":"{{T3}} años"}],"uniques":true},"algorithm":{"name":"linkOperationResult","params":{"invert":true},"template":"Match list"}}</t>
  </si>
  <si>
    <t>&lt;p&gt;Completa esta oración.&lt;/p&gt;</t>
  </si>
  <si>
    <t>&lt;p&gt;{{T1}} días equivalen a {{A1}} semanas.&lt;/p&gt;</t>
  </si>
  <si>
    <t xml:space="preserve">Completa la siguiente información.
{{T1}} días equivalen a {{A1}} semanas.
{{Q2}} años son {{A2}} meses.
{{Q3}} siglos equivale a {{A3}} años.
{{Q4}} trimestres equivales a {{A4}} meses.
</t>
  </si>
  <si>
    <t>Q1= Min = 2; Max = 7; Step = 1</t>
  </si>
  <si>
    <t>T1 = {{Q1}}*7
A1 = {{Q1}}</t>
  </si>
  <si>
    <t>&lt;p&gt;Los periodos de tiempo mayores que el día son, de menor a mayor: semana, quincena, mes, trimestre, año, lustro, década, siglo y milenio.&lt;/p&gt;&lt;ul&gt;&lt;li&gt;1 semana son 7 días.&lt;/li&gt;&lt;/ul&gt;</t>
  </si>
  <si>
    <t>{"id":"M6-MyM-7b-E-1","stimulus":"&lt;p&gt;Completa esta oración.&lt;/p&gt;","template":"&lt;p&gt;{{T1}} días equivalen a {{response}} semanas.&lt;/p&gt;","hint":"&lt;p&gt;Los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semana son 7 días.&lt;/p&gt;","seed":{"parameters":[{"name":"Q1","label":null,"min":2,"max":7,"step":1}],"calculated":[{"name":"T1","label":"{{function}}","function":"{{Q1}}*7","temp":true},{"name":"A1","label":"{{function}}","function":"{{Q1}}"}],"uniques":true},"algorithm":{"name":"calculateOperation","params":{"method":"equivLiteral","keyboard":"NUMERICAL"}}}</t>
  </si>
  <si>
    <t>&lt;p&gt;{{Q1}} años equivalen a {{A1}} meses.&lt;/p&gt;</t>
  </si>
  <si>
    <t>A1 = {{Q1}}*12</t>
  </si>
  <si>
    <t>&lt;p&gt;Los periodos de tiempo mayores que el día son, de menor a mayor: semana, quincena, mes, trimestre, año, lustro, década, siglo y milenio.&lt;/p&gt;&lt;ul&gt;&lt;li&gt;1 año son 12 meses.&lt;/li&gt;&lt;/ul&gt;</t>
  </si>
  <si>
    <t>{"id":"M6-MyM-7b-E-2","stimulus":"&lt;p&gt;Completa esta oración.&lt;/p&gt;","template":"&lt;p&gt;{{Q1}} años equivalen a {{response}}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año son 12 meses.&lt;/p&gt;","seed":{"parameters":[{"name":"Q1","label":null,"min":2,"max":7,"step":1}],"calculated":[{"name":"A1","label":"{{function}}","function":"{{Q1}}*12"}],"uniques":true},"algorithm":{"name":"calculateOperation","params":{"method":"equivLiteral","keyboard":"NUMERICAL"}}}</t>
  </si>
  <si>
    <t>&lt;p&gt;{{Q1}} lustros equivalen a {{A1}} años.&lt;/p&gt;</t>
  </si>
  <si>
    <t>A1 = {{Q1}}*5</t>
  </si>
  <si>
    <t>&lt;p&gt;Los periodos de tiempo mayores que el día son, de menor a mayor: semana, quincena, mes, trimestre, año, lustro, década, siglo y milenio.&lt;/p&gt;&lt;ul&gt;&lt;li&gt;1 lustro son 5 años.&lt;/li&gt;&lt;/ul&gt;</t>
  </si>
  <si>
    <t>{"id":"M6-MyM-7b-E-3","stimulus":"&lt;p&gt;Completa esta oración.&lt;/p&gt;","template":"&lt;p&gt;{{Q1}} lustros equivalen a {{response}} años.&lt;/p&gt;","hint":"&lt;p&gt;Los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7,"step":1}],"calculated":[{"name":"A1","label":"{{function}}","function":"{{Q1}}*5"}],"uniques":true},"algorithm":{"name":"calculateOperation","params":{"method":"equivLiteral","keyboard":"NUMERICAL"}}}</t>
  </si>
  <si>
    <t>&lt;p&gt;El ayuntamiento de una ciudad se edificó hace {{T1}} años. ¿Cuántos siglos han pasado desde entonces?&lt;/p&gt;</t>
  </si>
  <si>
    <t>&lt;p&gt;{{A1}} siglos.&lt;/p&gt;</t>
  </si>
  <si>
    <t>Una famosa obra de arte fue creada hace aproximadamente {{Q1}} años. ¿Cuántos siglos han pasado desde su creación?</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</si>
  <si>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xml:space="preserve"> Step = 1</t>
    </r>
  </si>
  <si>
    <t>T1 = {{Q1}}*100
A1 = {{Q1}}</t>
  </si>
  <si>
    <t>&lt;p&gt;Los periodos de tiempo mayores que el día son, de menor a mayor: semana, quincena, mes, trimestre, año, lustro, década, siglo y milenio.&lt;/p&gt;&lt;ul&gt;&lt;li&gt;1 siglo son 100 años.&lt;/li&gt;&lt;/ul&gt;</t>
  </si>
  <si>
    <t>{"id":"M6-MyM-7b-A-1","stimulus":"&lt;p&gt;El ayuntamiento de una ciudad se edificó hace {{T1}} años. ¿Cuántos siglos han pasado desde entonces?&lt;/p&gt;","template":"&lt;p&gt;{{response}} siglos.&lt;/p&gt;","hint":"&lt;p&gt;Los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siglo son 100 años.&lt;/p&gt;","seed":{"parameters":[{"name":"Q1","label":null,"min":2,"max":8,"step":1}],"calculated":[{"name":"T1","label":"{{function}}","function":"{{Q1}}*100","temp":true},{"name":"A1","label":"{{function}}","function":"{{Q1}}"}],"uniques":true},"algorithm":{"name":"calculateOperation","params":{"method":"equivLiteral","keyboard":"NUMERICAL"}}}</t>
  </si>
  <si>
    <t>&lt;p&gt;Joaquín lleva trabajando {{T1}} años. ¿A cuántos lustros equivalen?&lt;/p&gt;</t>
  </si>
  <si>
    <t>&lt;p&gt;{{A1}} lustros.&lt;/p&gt;</t>
  </si>
  <si>
    <t>Joaquín tiene una antiguedad laboral de {{Q1}} lustros y {{T1}} meses. ¿Cuántos años hace que trabaja Joaquín?</t>
  </si>
  <si>
    <r>
      <rPr>
        <rFont val="Calibri"/>
        <color theme="1"/>
        <sz val="12.0"/>
      </rPr>
      <t xml:space="preserve">Q1= Min = </t>
    </r>
    <r>
      <rPr>
        <rFont val="Calibri"/>
        <color theme="1"/>
        <sz val="12.0"/>
      </rPr>
      <t>2</t>
    </r>
    <r>
      <rPr>
        <rFont val="Calibri"/>
        <color theme="1"/>
        <sz val="12.0"/>
      </rPr>
      <t>; Max = 5; Step = 1</t>
    </r>
  </si>
  <si>
    <t>T1 = {{Q1}}*5
A1 = {{Q1}}</t>
  </si>
  <si>
    <t>{"id":"M6-MyM-7b-A-2","stimulus":"&lt;p&gt;Joaquín lleva trabajando {{T1}} años. ¿A cuántos lustros equivalen?&lt;/p&gt;","template":"&lt;p&gt;{{response}} lustros.&lt;/p&gt;","hint":"&lt;p&gt;Los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5,"step":1}],"calculated":[{"name":"T1","label":"{{function}}","function":"{{Q1}}*5","temp":true},{"name":"A1","label":"{{function}}","function":"{{Q1}}"}],"uniques":true},"algorithm":{"name":"calculateOperation","params":{"method":"equivLiteral","keyboard":"NUMERICAL"}}}</t>
  </si>
  <si>
    <t>&lt;p&gt;Isabel ha comprado un vuelo para ir a Egipto con {{Q1}} trimestres de antelación. ¿Cuántos meses faltan para el viaje?&lt;/p&gt;</t>
  </si>
  <si>
    <t>&lt;p&gt;{{A1}} meses.&lt;/p&gt;</t>
  </si>
  <si>
    <t>Felipe ha comprado anticipadamente pasajes, para visitar las Pirámides de Egipto, durante sus vacaciones. Para este viaje faltan {{Q1}} trimestres. ¿Cuántos meses faltan para el viaje?</t>
  </si>
  <si>
    <r>
      <rPr>
        <rFont val="Calibri"/>
        <color theme="1"/>
        <sz val="12.0"/>
      </rPr>
      <t xml:space="preserve">Q1= Min = </t>
    </r>
    <r>
      <rPr>
        <rFont val="Calibri"/>
        <color theme="1"/>
        <sz val="12.0"/>
      </rPr>
      <t>2</t>
    </r>
    <r>
      <rPr>
        <rFont val="Calibri"/>
        <color theme="1"/>
        <sz val="12.0"/>
      </rPr>
      <t xml:space="preserve">; Max = </t>
    </r>
    <r>
      <rPr>
        <rFont val="Calibri"/>
        <color theme="1"/>
        <sz val="12.0"/>
      </rPr>
      <t>8</t>
    </r>
    <r>
      <rPr>
        <rFont val="Calibri"/>
        <color theme="1"/>
        <sz val="12.0"/>
      </rPr>
      <t>; Step = 1</t>
    </r>
  </si>
  <si>
    <t>A1 = {{Q1}}*3</t>
  </si>
  <si>
    <t>&lt;p&gt;Los periodos de tiempo mayores que el día son, de menor a mayor: semana, quincena, mes, trimestre, año, lustro, década, siglo y milenio.&lt;/p&gt;&lt;ul&gt;&lt;li&gt;1 trimestre son 3 meses.&lt;/li&gt;&lt;/ul&gt;</t>
  </si>
  <si>
    <t>{"id":"M6-MyM-7b-A-3","stimulus":"&lt;p&gt;Isabel ha comprado un vuelo para ir a Egipto con {{Q1}} trimestres de antelación. ¿Cuántos meses faltan para el viaje?&lt;/p&gt;","template":"&lt;p&gt;{{response}}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trimestre son 3 meses.&lt;/p&gt;","seed":{"parameters":[{"name":"Q1","label":null,"min":2,"max":8,"step":1}],"calculated":[{"name":"A1","label":"{{function}}","function":"{{Q1}}*3"}],"uniques":true},"algorithm":{"name":"calculateOperation","params":{"method":"equivLiteral","keyboard":"NUMERICAL"}}}</t>
  </si>
  <si>
    <t>M6-MyM-7c</t>
  </si>
  <si>
    <t>Identifica el siglo en números romanos que le corresponde un año</t>
  </si>
  <si>
    <t>&lt;p&gt;¿Cuáles de estas oraciones son correctas?&lt;/p&gt;</t>
  </si>
  <si>
    <t xml:space="preserve">Indica cuáles de estas afirmaciones son correctas.
El año {{Q1}} corresponde al siglo {{T1}}. *
El año {{Q2}} corresponde al siglo {{T2}}.*
El año {{Q3}} corresponde al siglo {{T3}}.*
El año {{Q4}} corresponde al siglo {{T4}}.
El año {{Q5}} corresponde al siglo {{T5}}.
El año {{Q6}} corresponde al siglo {{T6}}.
(Se ven 3 opciones, 2 correctas)
</t>
  </si>
  <si>
    <t>Q1= Min=1000; Max=2022; Step=1
Q2= Min=1000; Max=2000; Step=100
Q3= Min=1000; Max=2022; Step=1
Q4= Min=1000; Max=2000; Step=100</t>
  </si>
  <si>
    <t>T1= Lemonlib.numToRoman(math.ceil({{Q1}}/100))
T2= Lemonlib.numToRoman({{Q2}}/100)
T3= Lemonlib.numToRoman(math.floor(({{Q3}}-1)/100))
T4= Lemonlib.numToRoman(({{Q4}})/100+1)
A1=El año {{Q1}} pertenece al siglo {{T1}}.#*
A2=El año {{Q2}} pertenece al siglo {{T2}}.#*
A3=El año {{Q3}} pertenece al siglo {{T3}}.#
A4=El año {{Q4}} pertenece al siglo {{T4}}.#</t>
  </si>
  <si>
    <t>&lt;p&gt;El siglo I empieza en el año 1 y acaba en el año 100.&lt;/p&gt;&lt;p&gt;El siglo II empieza en el año 101 y acaba en el año 200.&lt;/p&gt;&lt;p&gt;El siglo III empieza en el año 201 y acaba en el año 300.&lt;/p&gt;&lt;p&gt;Y así sucesivamente.&lt;/p&gt;</t>
  </si>
  <si>
    <t>{"id":"M6-MyM-7c-I-1","stimulus":"&lt;p&gt;¿Cuáles de estas oraciones son correctas?&lt;/p&gt;","hint":"&lt;p&gt;El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El año {{Q1}} pertenece al siglo {{T1}}.","function":""},{"name":"A2","label":"El año {{Q2}} pertenece al siglo {{T2}}.","function":""},{"name":"A3","label":"El año {{Q3}} pertenece al siglo {{T3}}.","function":"","incorrect":true},{"name":"A4","label":"El año {{Q4}} pertenece al siglo {{T4}}.","function":"","incorrect":true}],"uniques":true},"algorithm":{"name":"trueFalse","template":"Multiple choice – multiple response","params":{"countCorrect":2,"countIncorrect":1}}}</t>
  </si>
  <si>
    <t>&lt;p&gt;Escribe el siglo del año {{Q1}}.&lt;/p&gt;</t>
  </si>
  <si>
    <t>{{A1}}</t>
  </si>
  <si>
    <t>Escribe el siglo al que corresponde este año.
{{Q1}} = {{A1}}</t>
  </si>
  <si>
    <t>Q1= Min=1500; Max=2022; Step=1</t>
  </si>
  <si>
    <t>A1= Lemonlib.numToRoman(math.ceil({{Q1}}/100))</t>
  </si>
  <si>
    <t>{"id":"M6-MyM-7c-E-1","stimulus":"&lt;p&gt;Escribe el siglo del año {{Q1}}.&lt;/p&gt;","template":"{{response}}","hint":"&lt;p&gt;El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1500,"max":2022,"step":1}],"calculated":[{"name":"A1","label":"{{function}}","function":"Lemonlib.numToRoman(math.ceil({{Q1}}/100))"}],"uniques":true},"algorithm":{"name":"calculateOperation","template":"Cloze with text"}}</t>
  </si>
  <si>
    <t>Q1= Min=1000; Max=2000; Step=100</t>
  </si>
  <si>
    <t>{"id":"M6-MyM-7c-E-2","stimulus":"&lt;p&gt;Escribe el siglo del año {{Q1}}.&lt;/p&gt;","template":"&lt;p&gt;{{response}}&lt;/p&gt;","hint":"&lt;p&gt;El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2000,"step":100}],"calculated":[{"name":"A1","label":"{{function}}","function":"Lemonlib.numToRoman(math.ceil({{Q1}}/100))"}],"uniques":true},"algorithm":{"name":"calculateOperation","template":"Cloze with text"}}</t>
  </si>
  <si>
    <t>&lt;p&gt;Un cuadro de un museo de arte se pintó en el año {{Q1}}. ¿A qué siglo pertenece?&lt;/p&gt;</t>
  </si>
  <si>
    <t>&lt;p&gt;Pertenece al siglo {{A1}}.&lt;/p&gt;</t>
  </si>
  <si>
    <t>En el museo de arte se exponen cuadros, en ellos figuran los años en que fueron realizados. Uno de los más populares fue del año {{Q1}}. ¿A qué siglo pertenece este cuadro?
Este cuadro pertenece al siglo {{A1}}.</t>
  </si>
  <si>
    <t>Q1= Min=1400; Max=2000; Step=1</t>
  </si>
  <si>
    <t>{"id":"M6-MyM-7c-A-1","stimulus":"&lt;p&gt;Un cuadro de un museo de arte se pintó en el año {{Q1}}. ¿A qué siglo pertenece?&lt;/p&gt;","template":"&lt;p&gt;Pertenece 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t>
  </si>
  <si>
    <t>&lt;p&gt;En una escultura se ha tallado el año {{Q1}}. ¿A qué siglo hace referencia?&lt;/p&gt;</t>
  </si>
  <si>
    <t>&lt;p&gt;Al siglo {{A1}}.&lt;/p&gt;</t>
  </si>
  <si>
    <t xml:space="preserve">Sobre una escultura se ha tallado el año {{Q1}}. ¿A qué siglo pertenece este año?
El año pertenece al siglo {{A1}}.
</t>
  </si>
  <si>
    <t>{"id":"M6-MyM-7c-A-2","stimulus":"&lt;p&gt;En una escultura se ha tallado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t>
  </si>
  <si>
    <t>&lt;p&gt;Un libro antiguo tiene escrito el año {{Q1}}. ¿A qué siglo hace referencia?&lt;/p&gt;</t>
  </si>
  <si>
    <t>En un antiguo papiro se ha escrito el año {{Q1}}. ¿A qué siglo pertence el año escrito en este papiro?
El año del papiro pertenece al siglo {{A1}}.</t>
  </si>
  <si>
    <t>Q1= Min=100; Max=1000; Step=100</t>
  </si>
  <si>
    <t>A1= Lemonlib.numToRoman({{Q1}}/100)</t>
  </si>
  <si>
    <t>{"id":"M6-MyM-7c-A-3","stimulus":"&lt;p&gt;Un libro antiguo tiene escrito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sucesivamente.&lt;/p&gt;","seed":{"parameters":[{"name":"Q1","label":null,"min":100,"max":1000,"step":100}],"calculated":[{"name":"A1","label":"{{function}}","function":"Lemonlib.numToRoman({{Q1}}/100)"}],"uniques":true},"algorithm":{"name":"calculateOperation","template":"Cloze with text"}}</t>
  </si>
  <si>
    <t>M6-MyM-8a</t>
  </si>
  <si>
    <t>Conoce las unidades de medida de tiempo</t>
  </si>
  <si>
    <t>&lt;p&gt;¿Cuál de las siguientes unidades son de tiempo? Seleccíonalas.&lt;/p&gt;</t>
  </si>
  <si>
    <t>Single Choice
*: countCorrect=2
*: countIncorrect=2</t>
  </si>
  <si>
    <t>A1=Hora*
A2=Minuto*
A3=Segundo*
A4=Gramo
A5=Metro
A6=Litro
A7=Grado</t>
  </si>
  <si>
    <t>&lt;p&gt;Las unidades de tiempo más pequeñas que el día son las horas, los minutos y los segundos.&lt;/p&gt;</t>
  </si>
  <si>
    <t>{"id":"M6-MyM-8a-I-1","stimulus":"&lt;p&gt;¿Cuál de las siguientes unidades es de tiempo? Seleccionala.&lt;/p&gt;","hint":"&lt;p&gt;Las unidades de tiempo más pequeñas que el día son las horas, los minutos y los segundos.&lt;/p&gt;","feedback":"&lt;p&gt;Las unidades de tiempo más pequeñas que el día son las horas, los minutos y los segundos.&lt;/p&gt;","seed":{"parameters":[],"calculated":[{"name":"A1","label":"{{function}}","function":"Hora"},{"name":"A2","label":"{{function}}","function":"Minuto"},{"name":"A3","label":"{{function}}","function":"Segundo"},{"name":"A4","label":"{{function}}","function":"Gramo","incorrect":true},{"name":"A5","label":"{{function}}","function":"Metro","incorrect":true},{"name":"A6","label":"{{function}}","function":"Litro","incorrect":true},{"name":"A7","label":"{{function}}","function":"Grado","incorrect":true}],"uniques":true},"algorithm":{"name":"trueFalse","template":"Multiple choice – standard","params":{"countCorrect":2,"countIncorrect":2,"showCheckIcon":false,"columns":4}}}</t>
  </si>
  <si>
    <t>M6-MyM-8b</t>
  </si>
  <si>
    <t>Establece equivalencias entre las distintas unidades de medida de tiempo</t>
  </si>
  <si>
    <t>&lt;p&gt;Señala si las siguientes equivalencias son correctas o no.&lt;/p&gt;</t>
  </si>
  <si>
    <t>Q1 = Min= 1; Max= 20; Step= 1
Q2 = Min= 1; Max= 20; Step= 1
Q3 = Min= 1; Max= 20; Step= 1
Q4 = Min= 1; Max= 20; Step= 1
Q5 = Min= 1; Max= 20; Step= 1
Q6 = Min= 1; Max= 20; Step= 1</t>
  </si>
  <si>
    <t>T1 = {{Q1}}*60 
T2 = {{Q2}}*60 
T3 = {{Q3}}*60
T4 = {{Q4}}*100
T5 = {{Q5}}*3600
T6 = {{Q5}}*60
T7 = {{Q4}}*60
T8 = {{Q6}}*3600
T9 = {{Q6}}*60
A1=&lt;p&gt;&lt;span class="no-break"&gt;{{Q1}} h&lt;/span&gt; = &lt;span class="no-break"&gt;{{T1}} min&lt;/span&gt;&lt;/p&gt;#*
A2=&lt;p&gt;&lt;span class="no-break"&gt;{{Q2}} min&lt;/span&gt; = &lt;span class="no-break"&gt;{{T2}} s&lt;/span&gt;&lt;/p&gt;#*
A3=&lt;p&gt;&lt;span class="no-break"&gt;{{T3}} s&lt;/span&gt; = &lt;span class="no-break"&gt;{{Q3}} min&lt;/span&gt;&lt;/p&gt;#*
A4=&lt;p&gt;&lt;span class="no-break"&gt;{{Q4}} h&lt;/span&gt; = &lt;span class="no-break"&gt;{{T4}} min&lt;/span&gt;&lt;/p&gt;#|&lt;p&gt;El cálculo correcto es:&lt;/p&gt;&lt;p&gt;{{Q4}} h = {{Q4}} × 60 = {{T7}} min&lt;/p&gt;
A5=&lt;p&gt;&lt;span class="no-break"&gt;{{T5}} s&lt;/span&gt; = &lt;span class="no-break"&gt;{{T6}} h&lt;/span&gt;&lt;/p&gt;#|&lt;p&gt;El cálculo correcto es:&lt;/p&gt;{{T5}} s = {{T5}} : 3 600 = {{Q5}} h&lt;/p&gt;
A6=&lt;p&gt;&lt;span class="no-break"&gt;{{T8}} min&lt;/span&gt; = &lt;span class="no-break"&gt;{{Q6}} h&lt;/span&gt;&lt;/p&gt;#|&lt;p&gt;El cálculo correcto es:&lt;/p&gt;{{T6}} min = {{T6}} : 60 = {{T9}} h&lt;/p&gt;</t>
  </si>
  <si>
    <t>&lt;p&gt;1 h = 60 min&lt;/p&gt;&lt;p&gt;1 min = 60 s&lt;/p&gt;</t>
  </si>
  <si>
    <t>{"id":"M6-MyM-8b-I-1","stimulus":"&lt;p&gt;Selecciona si las siguientes equivalencias son correctas o no.&lt;/p&gt;","hint":"&lt;p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min&lt;/span&gt;&lt;/p&gt;","function":"","incorrect":true,"feedback":"&lt;p&gt;El cálculo correcto es:&lt;/p&gt;&lt;p&gt;{{Q4}} h = {{Q4}} × 60 = {{T7}} min&lt;/p&gt;"},{"name":"A5","label":"&lt;p&gt;&lt;span class=\"no-break\"&gt;{{T5}} s&lt;/span&gt; = &lt;span class=\"no-break\"&gt;{{T6}} h&lt;/span&gt;&lt;/p&gt;","function":"","incorrect":true,"feedback":"&lt;p&gt;El cálculo correcto es:&lt;/p&gt;{{T5}} s = {{T5}} : 3 600 = {{Q5}} h&lt;/p&gt;"},{"name":"A6","label":"&lt;p&gt;&lt;span class=\"no-break\"&gt;{{T8}} min&lt;/span&gt; = &lt;span class=\"no-break\"&gt;{{Q6}} h&lt;/span&gt;&lt;/p&gt;","function":"","incorrect":true,"feedback":"&lt;p&gt;El cálculo correcto es:&lt;/p&gt;{{T8}} min = {{T8}} : 60 = {{T9}} h&lt;/p&gt;"}],"uniques":true},"algorithm":{"name":"trueFalse","template":"Choice matrix – inline","params":{"countCorrect":2,"countIncorrect":1,"showCheckIcon":false,"options":["Correcto","Incorrecto"]}}}</t>
  </si>
  <si>
    <t>&lt;p&gt;Calcula esta igualdad.&lt;/p&gt;</t>
  </si>
  <si>
    <t>&lt;span class=\"no-break\"&gt;{{T1}} min&lt;/span&gt; = &lt;span class=\"no-break\"&gt;{{A1}} h&lt;/span&gt;</t>
  </si>
  <si>
    <t>Q1 = Min= 1; Max= 20; Step= 1</t>
  </si>
  <si>
    <t>T1 = {{Q1}}*60
A1 = {{Q1}}</t>
  </si>
  <si>
    <t>&lt;p&gt;1 h = 60 min&lt;/p&gt;&lt;p&gt;1 min = 60 s&lt;/p&gt;&lt;p&gt;En este caso, significa que:&lt;/p&gt;&lt;p&gt;{{T1}} min = {{T1}} : 60 = {{A1}} h&lt;/p&gt;</t>
  </si>
  <si>
    <t>{"id":"M6-MyM-8b-E-1","stimulus":"&lt;p&gt;Calcula esta igualdad.&lt;/p&gt;","template":"&lt;p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min = {{T1}} : 60 = {{A1}} h&lt;/p&gt;","seed":{"parameters":[{"name":"Q1","label":null,"min":1,"max":20,"step":1}],"calculated":[{"name":"T1","label":"{{function}}","function":"{{Q1}}*60","temp":true},{"name":"A1","label":"{{function}}","function":"{{Q1}}"}],"uniques":true},"algorithm":{"name":"calculateOperation","params":{"method":"equivLiteral","keyboard":"NUMERICAL"}}}</t>
  </si>
  <si>
    <t>&lt;span class=\"no-break\"&gt;{{Q1}} min&lt;/span&gt; = &lt;span class=\"no-break\"&gt;{{A1}} s&lt;/span&gt;</t>
  </si>
  <si>
    <t>Q1 = Min= 1; Max= 100; Step= 1</t>
  </si>
  <si>
    <t>A1 = {{Q1}}*60</t>
  </si>
  <si>
    <t>&lt;p&gt;1 h = 60 min&lt;/p&gt;&lt;p&gt;1 min = 60 s&lt;/p&gt;&lt;p&gt;En este caso, significa que:&lt;/p&gt;&lt;p&gt;{{Q1}} min = {{Q1}} × 60 = {{A1}} s&lt;/p&gt;</t>
  </si>
  <si>
    <t>{"id":"M6-MyM-8b-E-2","stimulus":"&lt;p&gt;Calcula esta igualdad.&lt;/p&gt;","template":"&lt;p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s&lt;/p&gt;&lt;p&gt;En este caso:&lt;/p&gt;&lt;p style=\"text-align:center;\"&gt;{{Q1}} min = {{Q1}} × 60 = {{A1}} s&lt;/p&gt;","seed":{"parameters":[{"name":"Q1","label":null,"min":1,"max":100,"step":1}],"calculated":[{"name":"A1","label":"{{function}}","function":"{{Q1}}*60"}],"uniques":true},"algorithm":{"name":"calculateOperation","params":{"method":"equivLiteral","keyboard":"NUMERICAL"}}}</t>
  </si>
  <si>
    <t>&lt;span class=\"no-break\"&gt;{{T1}} s&lt;/span&gt; = &lt;span class=\"no-break\"&gt;{{A1}} h&lt;/span&gt;</t>
  </si>
  <si>
    <t>Q1 = Min= 1; Max= 5; Step= 1</t>
  </si>
  <si>
    <t>A1 = {{Q1}}
T1 = {{Q1}}*3600</t>
  </si>
  <si>
    <t>&lt;p&gt;1 h = 60 min&lt;/p&gt;&lt;p&gt;1 min = 60 s&lt;/p&gt;&lt;p&gt;En este caso, significa que:&lt;/p&gt;&lt;p&gt;{{T1}} s = {{T1}} : 3 600 = {{Q1}} h&lt;/p&gt;</t>
  </si>
  <si>
    <t>{"id":"M6-MyM-8b-E-3","stimulus":"&lt;p&gt;Calcula esta igualdad.&lt;/p&gt;","template":"&lt;p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s = {{T1}} : 3 600 = {{Q1}} h&lt;/p&gt;","seed":{"parameters":[{"name":"Q1","label":null,"min":1,"max":5,"step":1}],"calculated":[{"name":"T1","label":"{{function}}","function":"{{Q1}}*3600","temp":true},{"name":"A1","label":"{{function}}","function":"{{Q1}}"}],"uniques":true},"algorithm":{"name":"calculateOperation","params":{"method":"equivLiteral","keyboard":"NUMERICAL"}}}</t>
  </si>
  <si>
    <t>&lt;p&gt;Un avión ha tardado &lt;span class=\"no-break\"&gt;{{T1}} s&lt;/span&gt; en llegar a Sídney. Calcula las horas de vuelo.&lt;/p&gt;</t>
  </si>
  <si>
    <t>&lt;p&gt;{{A1}} h&lt;/p&gt;</t>
  </si>
  <si>
    <t>Q1 = Min= 3; Max= 26; Step= 1</t>
  </si>
  <si>
    <t>A1 = {{Q1}}
T1= {{Q1}}*3600</t>
  </si>
  <si>
    <t>¿Cuánto ha durado el vuelo?
La duración del vuelo fue de {{A1}} s.
#Cloze Math#
A2= {{Q1}}*3600</t>
  </si>
  <si>
    <t>¿Qué pide el enunciado?
Convertir los segundos en horas.*
Convertir las horas en segundos.
Convertir los segundos en minutos.</t>
  </si>
  <si>
    <t>¿En qué tabla están las conversiones de unidades correctas?
M6-MyM-8b-1*
M6-MyM-8b-2
M6-MyM-8b-3</t>
  </si>
  <si>
    <t>Sabiendo esto, calcula cuántas horas hay en {{T1}} s.
{{T1}} s = {{T1}} : 3 600 = {{A1}} h
#Cloze Math#
T1 = {{Q1}}*3600
A1 = {{Q1}}</t>
  </si>
  <si>
    <t>{"id":"M6-MyM-8b-A-1","seed":{"parameters":[{"name":"Q1","label":null,"min":3,"max":26,"step":1}],"uniques":true},"scaffolding":[{"id":"step-0","stimulus":"&lt;p&gt;Un avión ha tardado &lt;span class=\"no-break\"&gt;{{T1}} s&lt;/span&gt; en llegar a Sídney. Calcula las horas de vuelo.&lt;/p&gt;","template":"&lt;p&gt;Han sido {{response}} h.&lt;/p&gt;","seed":{"calculated":[{"name":"T1","label":"{{function}}","function":"{{Q1}}*3600","temp":true},{"name":"A3","label":"{{function}}","function":"{{Q1}}"}]},"algorithm":{"name":"calculateOperation","params":{"method":"equivLiteral","keyboard":"NUMERICAL"}}},{"id":"step-1","stimulus":"&lt;p&gt;¿Cuánto ha durado el vuelo?&lt;/p&gt;","template":"&lt;p&gt;La duración del vuelo ha sido de {{response}} s.&lt;/p&gt;","seed":{"calculated":[{"name":"A5","label":"{{function}}","function":"{{Q1}}*3600"}]},"algorithm":{"name":"calculateOperation","params":{"method":"equivLiteral","keyboard":"NUMERICAL"}}},{"id":"step-2","stimulus":"&lt;p&gt;¿Qué pide el enunciado?&lt;/p&gt;","seed":{"calculated":[{"name":"1-A1","label":"&lt;p&gt;Convertir los segundos en horas.&lt;/p&gt;","incorrect":false},{"name":"1-A2","label":"&lt;p&gt;Convertir las horas en segundos.&lt;/p&gt;","incorrect":true},{"name":"1-A3","label":"&lt;p&gt;Convertir los segundos en minutos.&lt;/p&gt;","incorrect":true}]},"algorithm":{"name":"trueFalse","template":"Multiple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s.&lt;/p&gt;","template":"&lt;p style=\"text-align:center;\"&gt;{{T1}} s = {{T1}} : 3 600 = {{response}} h&lt;/p&gt;","seed":{"calculated":[{"name":"T1","label":"{{function}}","function":" {{Q1}}*3600","temp":true},{"name":"A1","label":"{{function}}","function":"{{Q1}}"}]},"algorithm":{"name":"calculateOperation","params":{"method":"equivLiteral","keyboard":"NUMERICAL"}}}]}</t>
  </si>
  <si>
    <t>&lt;p&gt;Jorge ha estado esperando &lt;span class=\"no-break\"&gt;{{Q1}} min&lt;/span&gt; a que la grúa recogiera su coche. ¿Cuántos segundos son?&lt;/p&gt;</t>
  </si>
  <si>
    <t>&lt;p&gt;{{A1}} s&lt;/p&gt;</t>
  </si>
  <si>
    <t>Q1 = Min= 45; Max= 120; Step= 1</t>
  </si>
  <si>
    <t>¿Cuánto ha tardado la grúa en llegar?
Ha tardado {{A1}} min.
#Cloze Math#
A1 = {{Q1}}</t>
  </si>
  <si>
    <t>¿Qué pide el enunciado?
Convertir los minutos en segundos.*
Convertir los segundos en minutos.
Convertir los minutos en horas.</t>
  </si>
  <si>
    <t>Sabiendo esto, calcula a cuántos segundos equivalen {{Q1}} min.
{{Q1}} min = {{Q1}} × 60 = {{A1}} s
#cloze math#
A1 = {{Q1}}*60</t>
  </si>
  <si>
    <t>{"id":"M6-MyM-8b-A-2","seed":{"parameters":[{"name":"Q1","label":null,"min":45,"max":120,"step":1}],"uniques":true},"scaffolding":[{"id":"step-0","stimulus":"&lt;p&gt;Jorge ha estado esperando &lt;span class=\"no-break\"&gt;{{Q1}} min&lt;/span&gt; a que la grúa recogiera su coche. ¿Cuántos segundos son?&lt;/p&gt;","template":"&lt;p&gt;Son {{response}} s.&lt;/p&gt;","seed":{"calculated":[{"name":"A1","label":"{{function}}","function":"{{Q1}}*60"}]},"algorithm":{"name":"calculateOperation","params":{"method":"equivLiteral","keyboard":"NUMERICAL"}}},{"id":"step-1","stimulus":"&lt;p&gt;¿Cuánto ha tardado en llegar la grúa?&lt;/p&gt;","template":"&lt;p&gt;Ha tardado {{response}} min.&lt;/p&gt;","seed":{"calculated":[{"name":"A1","label":"{{function}}","function":"{{Q1}}"}]},"algorithm":{"name":"calculateOperation","params":{"method":"equivLiteral","keyboard":"NUMERICAL"}}},{"id":"step-2","stimulus":"&lt;p&gt;¿Qué pide el enunciado?&lt;/p&gt;","seed":{"calculated":[{"name":"1-A1","label":"&lt;p&gt;Convertir los minutos en segundos.&lt;/p&gt;","incorrect":false},{"name":"1-A2","label":"&lt;p&gt;Convertir los segundos en minutos.&lt;/p&gt;","incorrect":true},{"name":"1-A3","label":"&lt;p&gt;Convertir los minutos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a cuántos segundos equivalen {{Q1}} min.&lt;/p&gt;","template":"&lt;p style=\"text-align:center;\"&gt;{{Q1}} min = {{Q1}} × 60 = {{response}} s&lt;/p&gt;","seed":{"calculated":[{"name":"A1","label":"{{function}}","function":"{{Q1}}*60"}]},"algorithm":{"name":"calculateOperation","params":{"method":"equivLiteral","keyboard":"NUMERICAL"}}}]}</t>
  </si>
  <si>
    <t>&lt;p&gt;Claudia ha dedicado &lt;span class=\"no-break\"&gt;{{T1}} min&lt;/span&gt; a componer uno de los &lt;i&gt;singles&lt;/i&gt; de su disco. ¿A cuántas horas equivalen?&lt;/p&gt;</t>
  </si>
  <si>
    <t xml:space="preserve">       </t>
  </si>
  <si>
    <t>Q1 = Min= 3; Max= 12; Step= 1</t>
  </si>
  <si>
    <t>&lt;p&gt;1 h = 60 min&lt;/p&gt;&lt;p&gt;1 min = 60 s&lt;/p&gt;&lt;p&gt;En este caso, significa que:&lt;/p&gt;&lt;p&gt;{{T1}} min = {{T1}} : 60 = {{Q1}} h&lt;/p&gt;</t>
  </si>
  <si>
    <t>¿Cuánto tiempo ha necesitado para componer?
Ha necesitado {{A1}} min.
A1 = {{Q1}}*60</t>
  </si>
  <si>
    <t>¿Qué pide el enunciado?
Convertir los minutos en horas*
Convertir las horas en minutos.
Convertir los segundos en horas.</t>
  </si>
  <si>
    <t>Sabiendo esto, calcula cuántas horas hay en {{T1}} min.
{{T1}} min = {{T1}} : 60 = {{A2}} h
#cloze math#
T1 = {{Q1}}*60
A1 = {{Q1}}</t>
  </si>
  <si>
    <t>{"id":"M6-MyM-8b-A-3","seed":{"parameters":[{"name":"Q1","label":null,"min":3,"max":12,"step":1}],"uniques":true},"scaffolding":[{"id":"step-0","stimulus":"&lt;p&gt;Claudia ha dedicado &lt;span class=\"no-break\"&gt;{{T1}} min&lt;/span&gt; a componer uno de los &lt;i&gt;singles&lt;/i&gt; de su disco. ¿A cuántas horas equivalen?&lt;/p&gt;","template":"&lt;p&gt;Equivalen a {{response}} h.&lt;/p&gt;","seed":{"calculated":[{"name":"T1","label":"{{function}}","function":"{{Q1}}*60","temp":true},{"name":"A1","label":"{{function}}","function":"{{Q1}}"}]},"algorithm":{"name":"calculateOperation","params":{"method":"equivLiteral","keyboard":"NUMERICAL"}}},{"id":"step-1","stimulus":"&lt;p&gt;¿Cuánto tiempo ha necesitado para componer?&lt;/p&gt;","template":"&lt;p&gt;Ha necesitado {{response}} min.&lt;/p&gt;","seed":{"calculated":[{"name":"A1","label":"{{function}}","function":"{{Q1}}*60"}]},"algorithm":{"name":"calculateOperation","params":{"method":"equivLiteral","keyboard":"NUMERICAL"}}},{"id":"step-2","stimulus":"&lt;p&gt;¿Qué pide el enunciado?&lt;/p&gt;","seed":{"calculated":[{"name":"1-A1","label":"&lt;p&gt;Convertir los minutos en horas.&lt;/p&gt;","incorrect":false},{"name":"1-A2","label":"&lt;p&gt;Convertir las horas en minutos.&lt;/p&gt;","incorrect":true},{"name":"1-A3","label":"&lt;p&gt;Convertir los segundos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min.&lt;/p&gt;","template":"&lt;p style=\"text-align:center;\"&gt;{{T1}} min = {{T1}} : 60 = {{response}} h&lt;/p&gt;","seed":{"calculated":[{"name":"T1","label":"{{function}}","function":"{{Q1}}*60","temp":true},{"name":"A1","label":"{{function}}","function":"{{Q1}}"}]},"algorithm":{"name":"calculateOperation","params":{"method":"equivLiteral","keyboard":"NUMERICAL"}}}]}</t>
  </si>
  <si>
    <t>M6-MyM-9a</t>
  </si>
  <si>
    <t>Suma y resta unidades de tiempo en forma simple</t>
  </si>
  <si>
    <t>Arrastra el resultado correcto de esta suma.</t>
  </si>
  <si>
    <t>{{Q1}} h y {{Q2}} min + {{Q3}} h y {{Q4}} min = {{A1}}</t>
  </si>
  <si>
    <t>Q1,Q3= Min= 1; Max= 100; Step= 1
Q2,Q4= Min= 30; Max= 59; Step= 1</t>
  </si>
  <si>
    <t>T1 = {{Q1}}+{{Q3}}+1
T2 = {{Q2}}+{{Q4}}-60
T3 = {{Q2}}+{{Q4}}
T6 = {{T1}} + 1
A1 = {{T1}} h {{T2}} min
A2 = {{T1}} h {{T3}} min
A3 = {{T6}} h {{T2}} min</t>
  </si>
  <si>
    <t>Suma horas con horas y minutos con minutos como si fueran números naturales. Si los minutos son más de 59, se convierten 60 minutos en una hora y se añade a la suma de las horas.</t>
  </si>
  <si>
    <t>&lt;p&gt;Suma horas con horas y minutos con minutos como si fueran números naturales. Si los minutos son más de 59, se convierten 60 minutos en una hora y se añade a la suma de las horas.&lt;/p&gt;&lt;p&gt;{{Q2}} min + {{Q4}} min = {{T3}} min = 1 h y {{T2}} min&lt;/p&gt;&lt;p&gt;{{Q1}} h + {{Q3}} h + 1 h y {{T2}} min = {{T1}} h y {{T2}} min&lt;/p&gt;</t>
  </si>
  <si>
    <t>{"id":"M6-MyM-9a-I-1","stimulus":"&lt;p&gt;Arrastra el resultado correcto de esta suma.&lt;/p&gt;","template":"&lt;p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horas.&lt;/p&gt;","feedback":"&lt;p&gt;Suma horas con horas y minutos con minutos como si fueran números naturales. Si los minutos son más de 59, se convierten 60 minutos en una hora y se añade a la suma de las horas.&lt;/p&gt;&lt;p style=\"text-align:center;\"&gt;{{Q2}} min + {{Q4}} min = {{T3}} min = 1 h y {{T2}} min&lt;/p&gt;&lt;p style=\"text-align:center;\"&gt;{{Q1}} h + {{Q3}} h + 1 h y {{T2}} min = {{T1}} h y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t>
  </si>
  <si>
    <t>Arrastra el resultado correcto de esta resta.</t>
  </si>
  <si>
    <t>{{Q6}} min y {{Q7}} s − {{Q8}} min y {{Q9}} s = {{A1}}</t>
  </si>
  <si>
    <t>Q6,Q9= Min= 30; Max= 59; Step= 1
Q7= Min= 1; Max= 29; Step= 1
Q8= Min= 1; Max= 20; Step= 1</t>
  </si>
  <si>
    <t>T1 = {{Q6}}-{{Q8}}-1
T2 = 60+{{Q7}}-{{Q9}}
T3 = {{Q6}}-{{Q8}}
T4 = {{Q9}}-{{Q7}}
A1 = {{T1}} min {{T2}} s
A2 = {{T3}} min {{T2}} s
A3 = {{T1}} min {{T4}} s</t>
  </si>
  <si>
    <t>Como {{Q7}} s es menor que {{Q9}} s, hay que transformar 1 min en 60 s para calcular la resta.</t>
  </si>
  <si>
    <t>&lt;p&gt;Como {{Q7}} s es menor que {{Q9}} s, se transforma 1 min en 60 s para calcular la resta.&lt;/p&gt;&lt;p&gt;({{Q6}} − 1) min y ({{Q7}} + 60) s − {{Q8}} min y {{Q9}} s =&lt;/p&gt;&lt;p&gt;{{T5}} min y {{T6}} s − {{Q8}} min y {{Q9}} s = {{T1}} min y {{T2}} s&lt;/p&gt;</t>
  </si>
  <si>
    <t>T5 = {{Q6}}-1
T6 = {{Q7}}+60</t>
  </si>
  <si>
    <t>{"id":"M6-MyM-9a-I-2","stimulus":"&lt;p&gt;Arrastra el resultado correcto de esta resta.&lt;/p&gt;","template":"&lt;p style=\"text-align:center;\"&gt;{{Q6}} min y {{Q7}} s − {{Q8}} min y {{Q9}} s = {{response}}&lt;/p&gt;","hint":"&lt;p&gt;Como {{Q7}} s es menor que {{Q9}} s, hay que transformar 1 min en 60 s para calcular la resta.&lt;/p&gt;","feedback":"&lt;p&gt;Como {{Q7}} s es menor que {{Q9}} s, se transforma 1 min en 60 s para calcular la resta.&lt;/p&gt;&lt;p style=\"text-align:center;\"&gt;({{Q6}} − 1) min y ({{Q7}} + 60) s − {{Q8}} min y {{Q9}} s =&lt;/p&gt;&lt;p style=\"text-align:center;\"&gt;{{T5}} min y {{T6}} s − {{Q8}} min y {{Q9}} s = {{T1}} min y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t>
  </si>
  <si>
    <t>Arrastra el resultado de esta operación.</t>
  </si>
  <si>
    <t>Q1,Q3= Min= 1; Max= 100; Step= 1
Q2,Q4=  Min= 1; Max= 29; Step= 1</t>
  </si>
  <si>
    <t>T1 = {{Q1}}+{{Q3}}
T2 = {{Q2}}+{{Q4}}
T3 = {{Q1}}+{{Q3}}-1
T4 = {{Q2}}+{{Q4}}+60
A1 = {{T1}} h {{T2}} min
A2 = {{T3}} h {{T2}} min
A3 = {{T3}} h {{T4}} min</t>
  </si>
  <si>
    <t>Se suman horas con horas y minutos con minutos como si fueran números naturales. Si los minutos son más de 59, se convierten 60 minutos en una hora y se añade a la suma de las horas. En este caso no se da esa situación.</t>
  </si>
  <si>
    <t>{"id":"M6-MyM-9a-I-3","stimulus":"&lt;p&gt;Arrastra el resultado de esta operación.&lt;/p&gt;","template":"&lt;p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horas.&lt;/p&gt;","feedback":"&lt;p&gt;Se suman horas con horas y minutos con minutos como si fueran números naturales. Si los minutos son más de 59, se convierten 60 minutos en una hora y se añade a la suma de las horas. En este caso no se da esa situación.&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t>
  </si>
  <si>
    <t>Q6,Q7= Min= 30; Max= 59; Step= 1
Q8,Q9= Min= 1; Max= 29; Step= 1</t>
  </si>
  <si>
    <t>T1 = {{Q6}}-{{Q8}}
T2 = {{Q7}}-{{Q9}}
T3 = {{Q6}}-{{Q8}}-1
T4 = {{Q9}}-{{Q7}}+60
A1 = {{T1}} min {{T2}} s
A2 = {{T3}} min {{T2}} s
A3 = {{T1}} min {{T4}} s</t>
  </si>
  <si>
    <t>Resta los minutos y los segundos como si fueran números naturales.</t>
  </si>
  <si>
    <t>{"id":"M6-MyM-9a-I-4","stimulus":"&lt;p&gt;Arrastra el resultado de esta operación.&lt;/p&gt;","template":"&lt;p style=\"text-align:center;\"&gt;{{Q6}} min y {{Q7}} s − {{Q8}} min y {{Q9}} s = {{response}}&lt;/p&gt;","hint":"&lt;p&gt;Resta los minutos y los segundos como si fueran números naturales.&lt;/p&gt;","feedback":"&lt;p&gt;Resta los minutos y los segundos como si fueran números naturale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t>
  </si>
  <si>
    <t>&lt;p&gt;Calcula esta suma con unidades de tiempo.&lt;/p&gt;</t>
  </si>
  <si>
    <t>&lt;p&gt;{{Q1}} min y {{Q2}} s + {{Q3}} min y {{Q4}} s = {{A1}} min y {{A2}} s&lt;/p&gt;</t>
  </si>
  <si>
    <t>Calcule:
a) 3 h 65 min – 1 h 10 min = ____ h ____ min
b) 10 h 20 min 43 s – 7 h 15 min 20 s = ____ h ____ min ____ s
c) 5 h 30 min – 200 min = ___ h ___ min
d) 2 h 45 min 30 s + 3 h 15 min 25 s =
e) 5 min 30 s + 2 min 20 s = ___ min + ___ s</t>
  </si>
  <si>
    <t>Q1-Q4= Min= 1; Max= 29; Step= 1</t>
  </si>
  <si>
    <t>A1= {{Q1}}+{{Q3}}
A2= {{Q2}}+{{Q4}}</t>
  </si>
  <si>
    <t>&lt;p&gt;Suma minutos con minutos y segundos con segundos como si fueran números naturales. Si los segundos son más de 59, convierte 60 segundos en un minuto y añádelo a la suma de los minutos.&lt;/p&gt;</t>
  </si>
  <si>
    <t>&lt;p&gt;Se suman minutos con minutos y segundos con segundos como si fueran números naturales. Si los segundos son más de 59, se convierten 60 segundos en un minuto y se añade a la suma de los minutos.&lt;/p&gt;</t>
  </si>
  <si>
    <t>{"id":"M6-MyM-9a-E-1","stimulus":"&lt;p&gt;Calcula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t>
  </si>
  <si>
    <t>&lt;p&gt;Calcula esta resta con unidades de tiempo.&lt;/p&gt;</t>
  </si>
  <si>
    <t>&lt;p&gt;{{Q6}} min y {{Q7}} s − {{Q9}} min y {{Q10}} s = {{A4}} min {{A5}} s&lt;/p&gt;</t>
  </si>
  <si>
    <t>Q6= Min= 30; Max= 59; Step= 1
Q7= Min= 30; Max= 59; Step= 1
Q9= Min= 1; Max= 29; Step= 1
Q10= Min= 1; Max= 29; Step= 1</t>
  </si>
  <si>
    <t>A4= {{Q6}}-{{Q9}}
A5= {{Q7}}-{{Q10}}</t>
  </si>
  <si>
    <t>&lt;p&gt;Resta los minutos y los segundos como si fueran números naturales.&lt;/p&gt;</t>
  </si>
  <si>
    <t>{"id":"M6-MyM-9a-E-2","stimulus":"&lt;p&gt;Calcula esta resta con unidades de tiempo.&lt;/p&gt;","template":"&lt;p style=\"text-align:center;\"&gt;{{Q6}} min y {{Q7}} s − {{Q9}} min y {{Q10}} s = {{response}} min {{response}} s&lt;/p&gt;","hint":"&lt;p&gt;Resta los minutos y los segundos como si fueran números naturales.&lt;/p&gt;","feedback":"&lt;p&gt;Se restan los minutos y los segundos como si fueran números naturale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t>
  </si>
  <si>
    <t>Q1= Min= 1; Max= 29; Step= 1
Q2=  Min= 30; Max= 59; Step= 1
Q3= Min= 1; Max= 29; Step= 1
Q4=  Min= 30; Max= 59; Step= 1</t>
  </si>
  <si>
    <t>A1= {{Q1}}+{{Q3}}+1
A2= {{Q2}}+{{Q4}}-60
T3={{Q2}}+{{Q4}}
T2 = {{T3}}-60
T1={{Q1}}+{{Q3}}+1</t>
  </si>
  <si>
    <t>&lt;p&gt;Se suman minutos con minutos y segundos con segundos como si fueran números naturales. Si los segundos son más de 59, se convierten 60 segundos en un minuto y se añade a la suma de los minutos.&lt;/p&gt;&lt;p&gt;{{Q2}} s + {{Q4}} s = {{T3}} s = 1 min y {{T2}} s&lt;/p&gt;&lt;p&gt;{{Q1}} min + {{Q3}} min + 1 min y {{T2}} s = {{T1}} min y {{T2}} s&lt;/p&gt;</t>
  </si>
  <si>
    <t>{"id":"M6-MyM-9a-E-3","stimulus":"&lt;p&gt;Calcula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minutos.&lt;/p&gt;&lt;p style=\"text-align:center;\"&gt;{{Q2}} s + {{Q4}} s = {{T3}} s = 1 min y {{T2}} s&lt;/p&gt;&lt;p style=\"text-align:center;\"&gt;{{Q1}} min + {{Q3}} min + 1 min y {{T2}} s = {{T1}} min y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t>
  </si>
  <si>
    <t>&lt;p&gt;{{Q6}} min y {{Q7}} s − {{Q8}} min y {{Q9}} s = {{A4}} min {{A5}} s&lt;/p&gt;</t>
  </si>
  <si>
    <t>Q6= Min= 30; Max= 59; Step= 1
Q7= Min= 1; Max= 29; Step= 1
Q8= Min= 1; Max= 28; Step= 1
Q9= Min= 30; Max= 59; Step= 1</t>
  </si>
  <si>
    <t>A4= {{Q6}}-{{Q8}}-1
A5= {{Q7}}-{{Q9}}+60
T5 = {{Q6}}-1
T6 = {{Q7}}+60
T7={{Q6}}-{{Q8}}-1
T8={{Q7}}-{{Q9}}+60</t>
  </si>
  <si>
    <t>&lt;p&gt;Como {{Q7}} s es menor que {{Q9}} s, hay que transformar 1 min en 60 s para calcular la resta.&lt;/p&gt;</t>
  </si>
  <si>
    <t>&lt;p&gt;Como {{Q7}} s es menor que {{Q9}} s, se convierte 1 min en 60 s para calcular la resta.&lt;/p&gt;&lt;p&gt;({{Q6}} − 1) min y ({{Q7}} + 60) s − {{Q8}} min y {{Q9}} s =&lt;/p&gt;&lt;p&gt;= {{T5}} min y {{T6}} s − {{Q8}} min y {{Q9}} s = {{T7}} min y {{T8}} s&lt;/p&gt;</t>
  </si>
  <si>
    <t>{"id":"M6-MyM-9a-E-4","stimulus":"&lt;p&gt;Calcula esta resta con unidades de tiempo.&lt;/p&gt;","template":"&lt;p style=\"text-align:center;\"&gt;{{Q6}} min y {{Q7}} s − {{Q8}} min y {{Q9}} s = {{response}} min {{response}} s&lt;/p&gt;","hint":"&lt;p&gt;Como {{Q7}} s es menor que {{Q9}} s, hay que transformar 1 min en 60 s para calcular la resta.&lt;/p&gt;","feedback":"&lt;p&gt;Como {{Q7}} s es menor que {{Q9}} s, se convierte 1 min en 60 s para calcular la resta.&lt;/p&gt;&lt;p style=\"text-align:center;\"&gt;({{Q6}} − 1) min y ({{Q7}} + 60) s − {{Q8}} min y {{Q9}} s =&lt;/p&gt;&lt;p style=\"text-align:center;\"&gt;= {{T5}} min y {{T6}} s − {{Q8}} min y {{Q9}} s = {{T7}} min y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t>
  </si>
  <si>
    <t>&lt;p&gt;En una carrera de atletismo, Mateo hizo el recorrido en {{Q1}} h, {{Q2}} min y {{Q3}} s, mientras que Antonio tardó {{Q1}} h, {{Q4}} min y {{Q5}} s. ¿Cuál fue la diferencia de tiempo entre ambos?&lt;/p&gt;</t>
  </si>
  <si>
    <t>&lt;p&gt;La diferencia de tiempo fue de {{A1}} min y {{A2}} s.&lt;/p&gt;</t>
  </si>
  <si>
    <t>Q1= Min= 1; Max= 2; Step= 1
Q2= Min= 30; Max= 59; Step= 1
Q3= Min= 1; Max= 29; Step= 1
Q4= Min= 1; Max= 29; Step= 1
Q5= Min= 30; Max= 59; Step= 1</t>
  </si>
  <si>
    <t>A1 = {{Q2}}-{{Q4}}-1
A2 = {{Q3}}-{{Q5}}+60
T1 = {{Q2}}-1
T2 = {{Q3}}+60
T3 = {{Q2}}-{{Q4}}-1
T4 = {{Q3}}-{{Q5}}+60</t>
  </si>
  <si>
    <t>&lt;p&gt;Como {{Q3}} s es menor que {{Q5}} s, hay que transformar 1 min en 60 s para calcular la resta.&lt;/p&gt;</t>
  </si>
  <si>
    <t>&lt;p&gt;Como {{Q3}} s es menor que {{Q5}} s, se convierte 1 min en 60 s:&lt;/p&gt;&lt;p&gt;{{Q1}} h {{Q2}} min y {{Q3}} s = {{Q1}} h {{T1}} min y {{T2}} s&lt;/p&gt;&lt;p&gt;Después, se restan las cantidades con las mismas unidades:&lt;/p&gt;&lt;p&gt;{{Q1}} h {{T1}} min y {{T2}} s − {{Q1}} h {{Q4}} min y {{Q5}} s = {{T3}} min y {{T4}} s&lt;/p&gt;</t>
  </si>
  <si>
    <t>{"id":"M6-MyM-9a-A-1","stimulus":"&lt;p&gt;En una carrera de atletismo, Mateo ha realizado el recorrido en {{Q1}} h, {{Q2}} min y {{Q3}} s, mientras que Antonio ha tardado {{Q1}} h, {{Q4}} min y {{Q5}} s. ¿Cuál ha sido la diferencia de tiempo entre ambos?&lt;/p&gt;","template":"&lt;p&gt;La diferencia de tiempo ha sido de {{response}} min y {{response}} s.&lt;/p&gt;","hint":"&lt;p&gt;Como {{Q3}} s es menor que {{Q5}} s, hay que transformar 1 min en 60 s para calcular la resta.&lt;/p&gt;","feedback":"&lt;p&gt;Como {{Q3}} s es menor que {{Q5}} s, se convierte 1 min en 60 s:&lt;/p&gt;&lt;p style=\"text-align:center;\"&gt;{{Q1}} h {{Q2}} min y {{Q3}} s = {{Q1}} h {{T1}} min y {{T2}} s&lt;/p&gt;&lt;p&gt;Después, se restan las cantidades con las mismas unidades:&lt;/p&gt;&lt;p style=\"text-align:center;\"&gt;{{Q1}} h {{T1}} min y {{T2}} s − {{Q1}} h {{Q4}} min y {{Q5}} s = {{T3}} min y {{T4}} s&lt;/p&gt;","seed":{"parameters":[{"name":"Q1","label":null,"min":1,"max":2,"step":1},{"name":"Q2","label":null,"min":30,"max":59,"step":1},{"name":"Q3","label":null,"min":1,"max":29,"step":1},{"name":"Q4","label":null,"min":1,"max":29,"step":1},{"name":"Q5","label":null,"min":30,"max":59,"step":1}],"calculated":[{"name":"A1","label":"{{function}}","function":"{{Q2}}-{{Q4}}-1"},{"name":"A2","label":"{{function}}","function":"{{Q3}}-{{Q5}}+60"},{"name":"T1","label":"{{function}}","function":"{{Q2}}-1","temp":true},{"name":"T2","label":"{{function}}","function":"{{Q3}}+60","temp":true},{"name":"T3","label":"{{function}}","function":"{{Q2}}-{{Q4}}-1","temp":true},{"name":"T4","label":"{{function}}","function":"{{Q3}}-{{Q5}}+60","temp":true}],"uniques":true},"algorithm":{"name":"calculateOperation","params":{"method":"equivLiteral","keyboard":"NUMERICAL"}}}</t>
  </si>
  <si>
    <t>&lt;p&gt;Bruna va a nadar todos los días a las {{Q1}} h y {{Q2}} min. Si la clase dura {{Q3}} min, ¿a qué hora termina de nadar?&lt;/p&gt;</t>
  </si>
  <si>
    <t>&lt;p&gt;La clase de natación termina a las {{A1}} h y {{A2}} min.&lt;/p&gt;</t>
  </si>
  <si>
    <t>Bruna faz natação todos os dias. Sabendo que sua aula começa às 9 h 35 min e tem duração de 50 min, a que horas termina a aula de Bruna?</t>
  </si>
  <si>
    <t>Q1= Min= 8; Max= 20; Step= 1
Q2= Min= 0; Max= 59; Step= 1
Q3= Min= 60; Max= 90; Step= 1</t>
  </si>
  <si>
    <t>A1 = math.floor({{T1}}) 
A2 = Lemonlib.round(({{T1}}-math.floor({{T1}}))*60)
T1 = ({{Q1}}*60+{{Q2}}+{Q3}})/60
T2= {{Q2}}+{{Q3}}
T3= math.floor({{T1}}) 
T4= Lemonlib.round(({{T1}}-math.floor({{T1}}))*60)</t>
  </si>
  <si>
    <t>&lt;p&gt;Suma los minutos y ten en cuenta que no pueden tener un valor mayor que 59.&lt;/p&gt;</t>
  </si>
  <si>
    <t>&lt;p&gt;En primer lugar, se suman las cantidades con las mismas unidades:&lt;/p&gt;&lt;p&gt;{{Q1}} h y {{Q2}} min + {{Q3}} min = {{Q1}} h {{T2}} min&lt;/p&gt;&lt;p&gt;Sin embargo, como los minutos no pueden tener valores mayores que 59, se convierten los minutos de más en horas:&lt;/p&gt;&lt;p&gt;{{Q1}} h {{T2}} min = {{T3}} h {{T4}} min&lt;/p&gt;</t>
  </si>
  <si>
    <t>{"id":"M6-MyM-9a-A-2","stimulus":"&lt;p&gt;Bruna va a nadar todos los días a las {{Q1}} h y {{Q2}} min. Si la clase dura {{Q3}} min, ¿a qué hora termina de nadar?&lt;/p&gt;","template":"&lt;p&gt;La clase de natación termina a las {{response}} h y {{response}} min.&lt;/p&gt;","hint":"&lt;p&gt;Suma los minutos y ten en cuenta que no pueden tener un valor mayor que 59.&lt;/p&gt;","feedback":"&lt;p&gt;En primer lugar, se suman las cantidades con las mismas unidades:&lt;/p&gt;&lt;p style=\"text-align:center;\"&gt;{{Q1}} h y {{Q2}} min + {{Q3}} min = {{Q1}} h {{T2}} min&lt;/p&gt;&lt;p&gt;Sin embargo, como los minutos no pueden tener valores mayores que 59, se convierten los minutos de más en horas:&lt;/p&gt;&lt;p style=\"text-align:center;\"&gt;{{Q1}} h {{T2}} min = {{T3}} h {{T4}} min&lt;/p&gt;","seed":{"parameters":[{"name":"Q1","label":null,"min":8,"max":20,"step":1},{"name":"Q2","label":null,"min":0,"max":59,"step":1},{"name":"Q3","label":null,"min":60,"max":90,"step":1}],"calculated":[{"name":"A1","label":"{{function}}","function":"math.floor({{T1}})"},{"name":"A2","label":"{{function}}","function":"Lemonlib.round(({{T1}}-math.floor({{T1}}))*60,1)"},{"name":"T1","label":"{{function}}","function":"({{Q1}}*60+{{Q2}}+{{Q3}})/60","temp":true},{"name":"T2","label":"{{function}}","function":"{{Q2}}+{{Q3}}","temp":true},{"name":"T3","label":"{{function}}","function":"math.floor({{T1}})","temp":true},{"name":"T4","label":"{{function}}","function":"Lemonlib.round(({{T1}}-math.floor({{T1}}))*60,1)","temp":true}],"uniques":true},"algorithm":{"name":"calculateOperation","params":{"method":"equivLiteral","keyboard":"NUMERICAL"}}}</t>
  </si>
  <si>
    <t>&lt;p&gt;Un viaje de Málaga a Madrid en autobús dura {{Q1}} h y {{Q2}} min. Si el autobús sale de la terminal a las {{Q3}} h y {{Q4}} min, ¿a qué hora llega a Madrid?&lt;/p&gt;</t>
  </si>
  <si>
    <t>&lt;p&gt;El autobús llega a Madrid a las {{A1}} h y {{A2}} min.&lt;/p&gt;</t>
  </si>
  <si>
    <t>Un viaje de Málaga a Madrid, en autobus dura {{Q1}} h y {{Q2}} min. El autobus sale de la terminal a las {{Q3}} h y {{Q4}} min, ¿a qué hora llega a Madrid?</t>
  </si>
  <si>
    <t>Q1 = List=6,7
Q2 = Min= 00; Max= 29; Step= 1
Q3 = Min= 1; Max= 17; Step= 1
Q4 = Min= 00; Max= 29; Step= 1</t>
  </si>
  <si>
    <t>A1 = {{Q1}}+{{Q3}}
A2 = {{Q2}}+{{Q4}}
T1 = {{Q1}}+{{Q3}}
T2 = {{Q2}}+{{Q4}}</t>
  </si>
  <si>
    <t>&lt;p&gt;Suma y resta las mismas unidades de tiempo.&lt;/p&gt;</t>
  </si>
  <si>
    <t>&lt;p&gt;Suma las mismas unidades de tiempo y opera al igual que con los números naturales. El autobús llega a Madrid a las {{T1}} h {{T2}} min.&lt;/p&gt;</t>
  </si>
  <si>
    <t>{"id":"M6-MyM-9a-A-3","stimulus":"&lt;p&gt;Un viaje de Málaga a Madrid en autobús dura {{Q1}} h y {{Q2}} min. Si el autobús sale de la terminal a las {{Q3}} h y {{Q4}} min, ¿a qué hora llega a Madrid?&lt;/p&gt;","template":"&lt;p&gt;El autobús llega a Madrid a las {{response}} h y {{response}} min.&lt;/p&gt;","hint":"&lt;p&gt;Suma y resta las mismas unidades de tiempo.&lt;/p&gt;","feedback":"&lt;p&gt;Suma las mismas unidades de tiempo y opera al igual que con los números naturales. El autobús llega a Madrid a las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t>
  </si>
  <si>
    <t>M6-MyM-23a</t>
  </si>
  <si>
    <t>Suma y resta unidades de tiempo en forma compleja</t>
  </si>
  <si>
    <t>&lt;p&gt;Elige el resultado de esta operación.&lt;/p&gt;</t>
  </si>
  <si>
    <t>&lt;p&gt;{{Q1}} min y {{Q2}} s + {{Q3}} min y {{Q4}} s = {{A1}}&lt;/p&gt;</t>
  </si>
  <si>
    <t>Q1= Min = 1; Max = 20; Step = 1
Q2= Min = 30; Max = 59; Step = 1
Q3= Min = 1; Max = 20; Step = 1
Q4= Min = 30; Max = 59; Step = 1
Q5= Min = 30; Max = 59; Step = 1</t>
  </si>
  <si>
    <t>T1 = {{Q1}}+{{Q3}}+1
T2 = {{Q2}}+{{Q4}}-60
T3 = {{Q1}}+{{Q3}}
T4 = {{Q2}}+{{Q5}}-60
group1=
A1 = {{T1}} min {{T2}} s#*
A2 = {{T3}} min {{T2}} s#
A3 = {{T1}} min {{T4}} s#</t>
  </si>
  <si>
    <t>&lt;p&gt;El valor de los minutos y los segundos no puede ser mayor que 59 cuando se escribe la forma compleja.&lt;/p&gt;</t>
  </si>
  <si>
    <t>&lt;p&gt;Ten en cuenta que el valor de los minutos y los segundos no puede ser mayor que 59 cuando se escribe la forma compleja:&lt;/p&gt;&lt;p&gt;{{Q1}} min + {{Q3}} min y {{Q2}} s + {{Q4}} s = {{T4}} min y {{T5}} s = {{T3}} min y {{T2}} s&lt;/p&gt;</t>
  </si>
  <si>
    <t>{"id":"M6-MyM-23a-I-1","stimulus":"&lt;p&gt;Elige el resultado de esta operación.&lt;/p&gt;","template":"&lt;p style=\"text-align:center;\"&gt;{{Q1}} min y {{Q2}} s + {{Q3}} min y {{Q4}}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min + {{Q3}} min y {{Q2}} s + {{Q4}} s = {{T3}} min y {{T5}} s = {{T1}} min y {{T2}} s&lt;/p&gt;","seed":{"parameters":[{"name":"Q1","label":null,"min":1,"max":20,"step":1},{"name":"Q2","label":null,"min":30,"max":59,"step":1},{"name":"Q3","label":null,"min":1,"max":20,"step":1},{"name":"Q4","label":null,"min":30,"max":59,"step":1},{"name":"Q5","label":null,"min":30,"max":59,"step":1}],"calculated":[{"name":"T1","label":"{{function}}","function":"{{Q1}}+{{Q3}}+1","temp":true},{"name":"T2","label":"{{function}}","function":"{{Q2}}+{{Q4}}-60","temp":true},{"name":"T3","label":"{{function}}","function":"{{Q1}}+{{Q3}}","temp":true},{"name":"T4","label":"{{function}}","function":"{{Q2}}+{{Q5}}-60","temp":true},{"name":"T5","label":"{{function}}","function":"{{Q2}}+{{Q4}}","temp":true},{"name":"A1","label":"{{T1}} min {{T2}} s","function":"","group":1},{"name":"A2","label":"{{T3}} min {{T2}} s","function":"","incorrect":true,"group":1},{"name":"A3","label":"{{T1}} min {{T4}} s","function":"{{T3}}+1","incorrect":true,"group":1}],"uniques":true},"algorithm":{"name":"groupResponses","template":"Cloze with drop down"}}</t>
  </si>
  <si>
    <t>&lt;p&gt;{{Q1}} h y {{Q2}} min + {{Q3}} h y {{Q4}} min = {{A1}}&lt;/p&gt;</t>
  </si>
  <si>
    <t>Q1= Min = 1; Max = 20; Step = 1
Q2= Min = 30; Max = 59; Step = 1
Q3= Min = 1; Max = 20; Step = 1
Q4= Min = 30; Max = 59; Step = 1</t>
  </si>
  <si>
    <t>T1 = {{Q1}}+{{Q3}}+math.floor(({{Q2}}+{{Q4}})/60)
T2 = {{Q2}}+{{Q4}}-math.floor(({{Q2}}+{{Q4}})/60)*60
T3 = {{T1}} + 1
T8= math.floor(({{Q2}}+{{Q4}})/60)
group1=
A1 = {{T1}} h {{T2}} min#*
A2 = {{T3}} h {{T2}} min#
A3 = {{T3}} h {{T2}} min#</t>
  </si>
  <si>
    <t>&lt;p&gt;Suma y resta las mismas unidades de tiempo, los segundos con los segundos, los minutos con los minutos y las horas con las horas.&lt;/p&gt;</t>
  </si>
  <si>
    <t>&lt;p&gt;Suma y resta las mismas unidades de tiempo, los segundos con los segundos, los minutos con los minutos y las horas con las horas.&lt;/p&gt;&lt;p&gt;El resultado de esta suma se halla así:&lt;/p&gt;&lt;p&gt;{{Q2}} min + {{Q4}} min = {{T8}} h y {{T2}} min&lt;/p&gt;&lt;p&gt;{{Q1}} h + {{Q3}} h + {{T8}} h = {{T1}} h&lt;/p&gt;&lt;p&gt;{{Q1}} h y {{Q2}} min + {{Q3}} h y {{Q4}} min = {{T1}} h + {{T2}} min&lt;/p&gt;</t>
  </si>
  <si>
    <t>{"id":"M6-MyM-23a-I-2","stimulus":"&lt;p&gt;Elige el resultado de esta operación.&lt;/p&gt;","template":"&lt;p style=\"text-align:center;\"&gt;{{Q1}} h y {{Q2}} min + {{Q3}} h y {{Q4}} min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h + {{Q3}} h y {{Q2}} min + {{Q4}} min = {{T4}} h y {{T5}} min = {{T1}} h y {{T2}} min&lt;/p&gt;","seed":{"parameters":[{"name":"Q1","label":null,"min":1,"max":20,"step":1},{"name":"Q2","label":null,"min":30,"max":59,"step":1},{"name":"Q3","label":null,"min":1,"max":20,"step":1},{"name":"Q4","label":null,"min":30,"max":59,"step":1}],"calculated":[{"name":"T1","label":"{{function}}","function":"{{Q1}}+{{Q3}}+math.floor(({{Q2}}+{{Q4}})/60)","temp":true},{"name":"T2","label":"{{function}}","function":"{{Q2}}+{{Q4}}-math.floor(({{Q2}}+{{Q4}})/60)*60","temp":true},{"name":"T3","label":"{{function}}","function":"{{T1}} + 1","temp":true},{"name":"T4","label":"{{function}}","function":"{{Q1}}+{{Q3}}","temp":true},{"name":"T5","label":"{{function}}","function":"{{Q2}}+{{Q4}}","temp":true},{"name":"A1","label":"{{T1}} h y {{T2}} min","function":"","group":1},{"name":"A2","label":"{{T3}} h y {{T2}} min","function":"","incorrect":true,"group":1},{"name":"A3","label":"{{function}} h y {{T2}} min","function":"{{T3}}+1","incorrect":true,"group":1}],"uniques":true},"algorithm":{"name":"groupResponses","template":"Cloze with drop down"}}</t>
  </si>
  <si>
    <t>&lt;p&gt;{{Q5}} h {{Q6}} min y {{Q7}} s − {{Q8}} h y {{Q9}} s = {{A1}}&lt;/p&gt;</t>
  </si>
  <si>
    <t>Q5= Min = 10; Max = 20; Step = 1
Q6= Min = 2; Max = 58; Step = 1
Q7= Min = 30; Max = 59; Step = 1
Q8= Min = 1; Max = 9; Step = 1
Q9=Min = 1; Max = 29; Step = 1</t>
  </si>
  <si>
    <t>T3 = {{Q5}}-{{Q8}}
T4 = math.floor(({{Q6}}*60+{{Q7}}-{{Q9}})/60)
T5 = {{Q6}}*60+{{Q7}}-{{Q9}}-{{T4}}*60
T7 = {{T4}} + 1
group1=
A1 = {{T3}} h {{T4}} min {{T5}} s#*
A2 = {{T3}} h {{T7}} min {{T5}} s#
A3 = {{T3}} h {{T5}} s#</t>
  </si>
  <si>
    <t>&lt;p&gt;Suma y resta las mismas unidades de tiempo, los segundos con los segundos, los minutos con los minutos y las horas con las horas.&lt;/p&gt;&lt;p&gt;El resultado de esta resta se halla así:&lt;/p&gt;&lt;p&gt;({{Q5}} h − {{Q8}} h), {{Q6}} min y ({{Q7}} s − {{Q9}} s) = {{A2}}&lt;/p&gt;</t>
  </si>
  <si>
    <t>{"id":"M6-MyM-23a-I-3","stimulus":"&lt;p&gt;Elige el resultado de esta operación.&lt;/p&gt;","template":"&lt;p style=\"text-align:center;\"&gt;{{Q5}} h, {{Q6}} min y {{Q7}} s − {{Q8}} h y {{Q9}}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style=\"text-align:center;\"&gt;({{Q5}} h − {{Q8}} h), {{Q6}} min y ({{Q7}} s − {{Q9}} s) = {{T3}} h, {{T4}} min {{T5}} s&lt;/p&gt;","seed":{"parameters":[{"name":"Q5","label":null,"min":10,"max":20,"step":1},{"name":"Q6","label":null,"min":2,"max":58,"step":1},{"name":"Q7","label":null,"min":30,"max":59,"step":1},{"name":"Q8","label":null,"min":1,"max":9,"step":1},{"name":"Q9","label":null,"min":1,"max":29,"step":1}],"calculated":[{"name":"T3","label":"{{function}}","function":"{{Q5}}-{{Q8}}","temp":true},{"name":"T4","label":"{{function}}","function":"math.floor(({{Q6}}*60+{{Q7}}-{{Q9}})/60)","temp":true},{"name":"T5","label":"{{function}}","function":"{{Q6}}*60+{{Q7}}-{{Q9}}-{{T4}}*60","temp":true},{"name":"T7","label":"{{function}}","function":"{{T4}} + 1","temp":true},{"name":"A1","label":"{{T3}} h, {{T4}} min y {{T5}} s","function":"","group":1},{"name":"A2","label":"{{T3}} h, {{T7}} min y {{T5}} s","function":"","incorrect":true,"group":1},{"name":"A3","label":"{{T3}} h y {{T5}} s","function":"","incorrect":true,"group":1}],"uniques":true},"algorithm":{"name":"groupResponses","template":"Cloze with drop down"}}</t>
  </si>
  <si>
    <t>&lt;p&gt;{{Q1}} min y {{Q2}} s + {{Q3}} min y {{Q4}} s = {{A1}} h {{A2}} min {{A3}} s&lt;/p&gt;</t>
  </si>
  <si>
    <t>Q1= Min = 31; Max = 59; Step = 1
Q2= Min = 1; Max = 59; Step = 1
Q3= Min = 31; Max = 59; Step = 1
Q4= Min = 1; Max = 59; Step = 1</t>
  </si>
  <si>
    <t>A1= 1
A2= {{Q1}}+{{Q3}}-math.floor(({{Q1}}+{{Q3}})/60)*60+math.floor(({{Q2}}+{{Q4}})/60)
A3= {{Q2}}+{{Q4}}-math.floor(({{Q2}}+{{Q4}})/60)*60</t>
  </si>
  <si>
    <t>&lt;p&gt;Suma las mismas unidades de tiempo: los segundos con los segundos, los minutos con los minutos y las horas con las horas.&lt;/p&gt;</t>
  </si>
  <si>
    <t>{"id":"M6-MyM-23a-E-1","stimulus":"&lt;p&gt;Calcula esta suma con unidades de tiempo.&lt;/p&gt;","template":"&lt;p style=\"text-align:center;\"&gt;{{Q1}} min y {{Q2}} s + {{Q3}} min y {{Q4}} s = {{response}} h {{response}} min {{response}} s&lt;/p&gt;","hint":"&lt;p&gt;Suma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31,"max":59,"step":1},{"name":"Q2","label":null,"min":1,"max":59,"step":1},{"name":"Q3","label":null,"min":31,"max":59,"step":1},{"name":"Q4","label":null,"min":1,"max":59,"step":1}],"calculated":[{"name":"A1","label":"{{function}}","function":"1"},{"name":"A2","label":"{{function}}","function":"{{Q1}}+{{Q3}}-math.floor(({{Q1}}+{{Q3}})/60)*60+math.floor(({{Q2}}+{{Q4}})/60)"},{"name":"A3","label":"{{function}}","function":"{{Q2}}+{{Q4}}-math.floor(({{Q2}}+{{Q4}})/60)*60"}],"uniques":true},"algorithm":{"name":"calculateOperation","params":{"method":"equivLiteral","keyboard":"NUMERICAL"}}}</t>
  </si>
  <si>
    <t>&lt;p&gt;{{Q1}} min y {{Q2}} s − {{Q3}} min y {{Q4}} s =  {{A1}} min {{A2}} s&lt;/p&gt;</t>
  </si>
  <si>
    <t>Q1= Min = 30; Max = 59; Step = 1
Q2= Min = 1; Max = 59; Step = 1
Q3= Min = 1; Max = 27; Step = 1
Q4= Min = 1; Max = 59; Step = 1</t>
  </si>
  <si>
    <t>A1= math.floor(({{Q1}}*60-{{Q3}}*60+{{Q2}}-{{Q4}})/60)
A2= {{Q1}}*60-{{Q3}}*60+{{Q2}}-{{Q4}}-{{A1}}*60</t>
  </si>
  <si>
    <t>&lt;p&gt;Resta las mismas unidades de tiempo: los segundos con los segundos, los minutos con los minutos y las horas con las horas.&lt;/p&gt;</t>
  </si>
  <si>
    <t>{"id":"M6-MyM-23a-E-2","stimulus":"&lt;p&gt;Calcula esta resta con unidades de tiempo.&lt;/p&gt;","template":"&lt;p style=\"text-align:center;\"&gt;{{Q1}} min y {{Q2}} s − {{Q3}} min y {{Q4}} s = {{response}} min {{response}} s&lt;/p&gt;","hint":"&lt;p&gt;Resta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30,"max":59,"step":1},{"name":"Q2","label":null,"min":1,"max":59,"step":1},{"name":"Q3","label":null,"min":1,"max":27,"step":1},{"name":"Q4","label":null,"min":1,"max":59,"step":1}],"calculated":[{"name":"T1","label":"{{function}}","function":"math.floor(({{Q1}}*60-{{Q3}}*60+{{Q2}}-{{Q4}})/60)","temp":true},{"name":"A1","label":"{{function}}","function":"math.floor(({{Q1}}*60-{{Q3}}*60+{{Q2}}-{{Q4}})/60)"},{"name":"A2","label":"{{function}}","function":"{{Q1}}*60-{{Q3}}*60+{{Q2}}-{{Q4}}-{{T1}}*60"}],"uniques":true},"algorithm":{"name":"calculateOperation","params":{"method":"equivLiteral","keyboard":"NUMERICAL"}}}</t>
  </si>
  <si>
    <t>&lt;p&gt;Un carpintero tarda {{Q1}} h y {{Q2}} min en medir, cortar y lijar las piezas de un mueble, y tarda {{Q3}} h y {{Q4}} min en ensamblarlas. ¿Cuánto tiempo le lleva en total fabricar el mueble?&lt;/p&gt;</t>
  </si>
  <si>
    <t>&lt;p&gt;Tarda {{A1}} h y {{A2}} min.&lt;/p&gt;</t>
  </si>
  <si>
    <t>Q1= Min = 1; Max = 3; Step = 1
Q2= Min = 1; Max = 59; Step = 1
Q3= Min = 1; Max = 3; Step = 1
Q4= Min = 1; Max = 59; Step = 1</t>
  </si>
  <si>
    <t>A1= {{Q1}}+{{Q3}}+math.floor(({{Q2}}+{{Q4}})/60)
A2= {{Q2}}+{{Q4}}-math.floor(({{Q2}}+{{Q4}})/60)*60</t>
  </si>
  <si>
    <t>{"id":"M6-MyM-23a-A-1","stimulus":"&lt;p&gt;Un carpintero tarda {{Q1}} h y {{Q2}} min en medir, cortar y lijar las piezas de un mueble, y tarda {{Q3}} h y {{Q4}} min en ensamblarlas. ¿Cuánto tiempo le lleva en total fabricar el mueble?&lt;/p&gt;","template":"&lt;p&gt;Tarda {{response}} h y {{response}} min.&lt;/p&gt;","hint":"&lt;p&gt;Suma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1,"max":3,"step":1},{"name":"Q2","label":null,"min":1,"max":59,"step":1},{"name":"Q3","label":null,"min":1,"max":3,"step":1},{"name":"Q4","label":null,"min":1,"max":59,"step":1}],"calculated":[{"name":"A1","label":"{{function}}","function":"{{Q1}}+{{Q3}}+math.floor(({{Q2}}+{{Q4}})/60)"},{"name":"A2","label":"{{function}}","function":"{{Q2}}+{{Q4}}-math.floor(({{Q2}}+{{Q4}})/60)*60"}],"uniques":true},"algorithm":{"name":"calculateOperation","params":{"method":"equivLiteral","keyboard":"NUMERICAL"}}}</t>
  </si>
  <si>
    <t>&lt;p&gt;Angélica tiene permitido usar pantallas durante {{Q1}} h y {{Q2}} min. Si ha jugado a la consola durante {{Q3}} h y {{Q4}} minutos, ¿cuánto tiempo usando pantallas le queda?&lt;/p&gt;</t>
  </si>
  <si>
    <t>&lt;p&gt;Tiene todavía {{A1}} h y {{A2}} min.&lt;/p&gt;</t>
  </si>
  <si>
    <t>Q1= Min = 4; Max = 5; Step = 1
Q2= Min = 1; Max = 59; Step = 1
Q3= Min = 1; Max = 3; Step = 1
Q4= Min = 1; Max = 59; Step = 1</t>
  </si>
  <si>
    <t>{"id":"M6-MyM-23a-A-2","stimulus":"&lt;p&gt;Angélica tiene permitido usar pantallas durante {{Q1}} h y {{Q2}} min. Si ha jugado a la consola durante {{Q3}} h y {{Q4}} minutos, ¿cuánto tiempo usando pantallas le queda?&lt;/p&gt;","template":"&lt;p&gt;Tiene todavía {{response}} h y {{response}} min.&lt;/p&gt;","hint":"&lt;p&gt;Resta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4,"max":5,"step":1},{"name":"Q2","label":null,"min":1,"max":59,"step":1},{"name":"Q3","label":null,"min":1,"max":3,"step":1},{"name":"Q4","label":null,"min":1,"max":59,"step":1}],"calculated":[{"name":"T1","label":"{{function}}","function":"math.floor(({{Q1}}*60-{{Q3}}*60+{{Q2}}-{{Q4}})/60)","temp":true},{"name":"A1","label":"{{function}}","function":"math.floor(({{Q1}}*60-{{Q3}}*60+{{Q2}}-{{Q4}})/60)"},{"name":"A2","label":"{{function}}","function":"{{Q1}}*60-{{Q3}}*60+{{Q2}}-{{Q4}}-{{T1}}*60"}],"uniques":true},"algorithm":{"name":"calculateOperation","params":{"method":"equivLiteral","keyboard":"NUMERICAL"}}}</t>
  </si>
  <si>
    <t>&lt;p&gt;Juan ha participado en una maratón. Si salió a las {{Q1}} h {{Q2}} min y {{Q3}} s, y llegó a la meta a las {{Q4}} h y {{Q5}} s. ¿Cuánto tiempo ha estado corriendo?&lt;/p&gt;</t>
  </si>
  <si>
    <t>&lt;p&gt;Ha corrido durante {{A1}} h, {{A2}} min y {{A3}} s.&lt;/p&gt;</t>
  </si>
  <si>
    <t>Q1= Min = 10; Max = 15; Step = 1
Q2= Min = 1; Max = 29; Step = 1
Q3= Min = 30; Max = 59; Step = 1
Q4= Min = 18; Max = 22; Step = 1
Q5=Min = 1; Max = 29; Step = 1</t>
  </si>
  <si>
    <t xml:space="preserve">A1= {{Q4}}-{{Q1}}-1
A2= 59-{{Q2}}
A3= 60+{{Q5}}-{{Q3}}
</t>
  </si>
  <si>
    <t>&lt;p&gt;Resta las mismas unidades de tiempo: los segundos con lo segundos, los minutos con los minutos y las horas con las horas.&lt;/p&gt;</t>
  </si>
  <si>
    <t>{"id":"M6-MyM-23a-A-3","stimulus":"&lt;p&gt;Juan ha participado en una maratón. Si salió a las {{Q1}} h, {{Q2}} min y {{Q3}} s, y llegó a la meta a las {{Q4}} h y {{Q5}} s. ¿Cuánto tiempo ha estado corriendo?&lt;/p&gt;","template":"&lt;p&gt;Ha corrido durante {{response}} h, {{response}} min y {{response}} s.&lt;/p&gt;","hint":"&lt;p&gt;Resta las mismas unidades de tiempo: los segundos con lo segundos, los minutos con los minutos y las horas con las horas.&lt;/p&gt;","feedback":"&lt;p&gt;Resta las mismas unidades de tiempo: los segundos con lo segundos, los minutos con los minutos y las horas con las horas.&lt;/p&gt;","seed":{"parameters":[{"name":"Q1","label":null,"min":10,"max":15,"step":1},{"name":"Q2","label":null,"min":1,"max":29,"step":1},{"name":"Q3","label":null,"min":30,"max":59,"step":1},{"name":"Q4","label":null,"min":18,"max":22,"step":1},{"name":"Q5","label":null,"min":1,"max":29,"step":1}],"calculated":[{"name":"A1","label":"{{function}}","function":"{{Q4}}-{{Q1}}-1"},{"name":"A2","label":"{{function}}","function":"59-{{Q2}}"},{"name":"A3","label":"{{function}}","function":"60+{{Q5}}-{{Q3}}"}],"uniques":true},"algorithm":{"name":"calculateOperation","params":{"method":"equivLiteral","keyboard":"NUMERICAL"}}}</t>
  </si>
  <si>
    <t>M6-MyM-9b</t>
  </si>
  <si>
    <t>Multiplica y divide unidades de tiempo en forma simple</t>
  </si>
  <si>
    <t>&lt;p&gt;Determina si las siguientes operaciones son correctas o incorrectas.&lt;/p&gt;</t>
  </si>
  <si>
    <t>Q1= Min= 1; Max= 9; Step= 1
Q2= Min= 1; Max= 59; Step= 1
Q3= Min= 2; Max= 9; Step= 1
Q4= Min= 2; Max= 9; Step= 1
Q5= Min= 1; Max= 9; Step= 1
Q6= Min= 1; Max= 59; Step= 1
Q7= Min= 1; Max= 9; Step= 1
Q8= Min= 30; Max= 59; Step= 1
Q9= Min= 2; Max= 9; Step= 1
Q10= Min= 2; Max= 9; Step= 1
Q11= Min= 1; Max= 9; Step= 1
Q12= Min= 1; Max= 59; Step= 1</t>
  </si>
  <si>
    <t>T1 = {{Q1}}*{{Q3}}+math.floor({{Q2}}*{{Q3}}/60)
T2 = {{Q2}}*{{Q3}}-math.floor({{Q2}}*{{Q3}}/60)*60
T3 = {{Q5}}*{{Q4}}+math.floor({{Q6}}*{{Q4}}/60)
T4 = {{Q6}}*{{Q4}}-math.floor({{Q6}}*{{Q4}}/60)*60
T5 = {{Q7}}*{{Q9}}
T6 = {{Q8}}*{{Q9}}-math.floor({{Q8}}*{{Q9}}/60)*60
T7 = {{Q10}}*{{Q11}}+math.floor({{Q12}}*{{Q10}}/60)
T8 = {{Q12}}*{{Q10}}-math.floor({{Q12}}*{{Q10}}/60)*60
T9 = {{Q11}}+1
A1={{Q1}} h y {{Q2}} min × {{Q3}} = {{T1}} h y {{T2}} min#*
A2={{T3}} h y {{T4}} min : {{Q4}} = {{Q5}} h y {{Q6}} min#*
A3={{Q7}} h y {{Q8}} min × {{Q9}} = {{T5}} h y {{T6}} min#|&lt;p&gt;El resultado de la multiplicación es incorrecto ya que:&lt;/p&gt;&lt;p&gt;{{Q7}} h y {{Q8}} min × {{Q9}} = {{T10}} h y {{T11}} min&lt;/p&gt;
A4={{T7}} h y {{T8}} min : {{Q10}} = {{T9}} h y {{Q12}} min|&lt;p&gt;El resultado de la división es incorrecto ya que:&lt;/p&gt;&lt;p&gt;{{T7}} h y {{T8}} min : {{Q10}} = {{Q11}} h y {{Q12}} min&lt;/p&gt;
T10 = {{Q7}}*{{Q9}}+math.floor({{Q8}}*{{Q9}}/60)
T11 = {{Q8}}*{{Q9}}-math.floor({{Q8}}*{{Q9}}/60)*60</t>
  </si>
  <si>
    <t>&lt;p&gt;Multiplica o divide como si se tratase de números naturales.&lt;/p&gt;</t>
  </si>
  <si>
    <t>{"id":"M6-MyM-9b-I-1","stimulus":"&lt;p&gt;Determina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y {{Q2}} min × {{Q3}} = {{T1}} h y {{T2}} min","function":""},{"name":"A2","label":"{{T3}} h y {{T4}} min : {{Q4}} = {{Q5}} h y {{Q6}} min","function":""},{"name":"A3","label":"{{Q7}} h y {{Q8}} min × {{Q9}} = {{T5}} h y {{T6}} min","function":"","incorrect":true,"feedback":"&lt;p&gt;El resultado de la multiplicación es incorrecto, ya que:&lt;/p&gt;&lt;p style=\"text-align:center;\"&gt;{{Q7}} h y {{Q8}} min × {{Q9}} = {{T10}} h y {{T11}} min&lt;/p&gt;"},{"name":"A4","label":"{{function}}","function":"{{T7}} h y {{T8}} min : {{Q10}} = {{T9}} h y {{Q12}} min","incorrect":true,"feedback":"&lt;p&gt;El resultado de la división es incorrecto, ya que:&lt;/p&gt;&lt;p style=\"text-align:center;\"&gt;{{T7}} h y {{T8}} min : {{Q10}} = {{Q11}} h y {{Q12}} min&lt;/p&gt;"},{"name":"T10","label":"{{function}}","function":"{{Q7}}*{{Q9}}+math.floor({{Q8}}*{{Q9}}/60)","temp":true},{"name":"T11","label":"{{function}}","function":"{{Q8}}*{{Q9}}-math.floor({{Q8}}*{{Q9}}/60)*60","temp":true}],"uniques":true},"algorithm":{"name":"trueFalse","template":"Choice matrix – inline","params":{"countCorrect":2,"countIncorrect":1,"showCheckIcon":false,"options":["Correcto","Incorrecto"]}}}</t>
  </si>
  <si>
    <t>&lt;p&gt;Calcula esta multiplicación con unidades de tiempo.&lt;/p&gt;</t>
  </si>
  <si>
    <t>&lt;p&gt;{{Q1}} h y {{Q2}} min × {{Q3}} = {{A1}} h y {{A2}} min&lt;/p&gt;</t>
  </si>
  <si>
    <t>Q1= Min= 2; Max= 9; Step= 1
Q2= Min= 31; Max= 59; Step= 1
Q3= Min= 2; Max= 4; Step=1</t>
  </si>
  <si>
    <t>A1 = {{Q1}}*{{Q3}}+math.floor({{Q2}}*{{Q3}}/60)
A2 = ({{Q2}}*{{Q3}}/60-math.floor({{Q2}}*{{Q3}}/60))*60
T1 = {{Q1}}*{{Q3}}
T2 = {{Q2}}*{{Q3}}
T3 = Lemonlib.round({{Q2}}*{{Q3}}/60, 2)
T4 = math.floor({{Q2}}*{{Q3}}/60)
T11 = {{Q1}}*{{Q3}}+math.floor({{Q2}}*{{Q3}}/60)
T22 = ({{Q2}}*{{Q3}}/60-math.floor({{Q2}}*{{Q3}}/60))*60</t>
  </si>
  <si>
    <t>&lt;p&gt;Multiplica como si se tratase de números naturales.&lt;/p&gt;</t>
  </si>
  <si>
    <t>&lt;p&gt;Se multiplica como si se tratase de números naturales y si los minutos son más de 59, cada 60 minutos son una hora.&lt;/p&gt;&lt;p&gt;{{Q1}}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{{T11}} h y {{T22}} min&lt;/p&gt;</t>
  </si>
  <si>
    <t>{"id":"M6-MyM-9b-E-1","stimulus":"&lt;p&gt;Resuelve esta multiplicación.&lt;/p&gt;","template":"&lt;p style=\"text-align:center;\"&gt;{{Q1}} h y {{Q2}} min × {{Q3}} = {{response}} h y {{response}} min&lt;/p&gt;","hint":"&lt;p&gt;Ten en cuenta que los minutos no pueden tener valores mayores que 59.&lt;/p&gt;","feedback":"&lt;p&gt;Primero hay que calcular las dos multiplicaciones:&lt;/p&gt;&lt;p style=\"text-align:center;\"&gt;{{Q1}} h y {{Q2}} min × {{Q3}} = {{T1}} h y {{T2}} min&lt;/p&gt;&lt;p&gt;Como los minutos y segundos no pueden tener valores mayores que 59, hay que comprobar cuántas horas exactas hay en {{T2}} min:&lt;/p&gt;&lt;p style=\"text-align:center;\"&gt;{{T2}} : 60 = {{T4}}, con resto {{T3}}&lt;/p&gt;&lt;p&gt;Por tanto:&lt;/p&gt;&lt;p style=\"text-align:center;\"&gt;{{T1}} h y {{T2}} min = {{T11}} h y {{T22}} min&lt;/p&gt;","seed":{"parameters":[{"name":"Q1","label":null,"min":2,"max":9,"step":1},{"name":"Q2","label":null,"min":30,"max":59,"step":1},{"name":"Q3","label":null,"min":2,"max":9,"step":1}],"calculated":[{"name":"A1","label":"{{function}}","function":"{{Q1}}*{{Q3}}+math.floor({{Q2}}*{{Q3}}/60)"},{"name":"A2","label":"{{function}}","function":"Lemonlib.round(({{Q2}}*{{Q3}}/60-math.floor({{Q2}}*{{Q3}}/60))*60,1)"},{"name":"T1","label":"{{function}}","function":"{{Q1}}*{{Q3}}","temp":true},{"name":"T2","label":"{{function}}","function":"{{Q2}}*{{Q3}}","temp":true},{"name":"T3","label":"{{function}}","function":"{{Q2}}*{{Q3}}-math.floor({{Q2}}*{{Q3}}/60)*60","temp":true},{"name":"T4","label":"{{function}}","function":"math.floor({{Q2}}*{{Q3}}/60)","temp":true},{"name":"T11","label":"{{function}}","function":"{{Q1}}*{{Q3}}+math.floor({{Q2}}*{{Q3}}/60)","temp":true},{"name":"T22","label":"{{function}}","function":"Lemonlib.round(({{Q2}}*{{Q3}}/60-math.floor({{Q2}}*{{Q3}}/60))*60,1)","temp":true}],"uniques":true},"algorithm":{"name":"calculateOperation","params":{"method":"equivLiteral","keyboard":"NUMERICAL"}}}</t>
  </si>
  <si>
    <t>&lt;p&gt;Calcula esta división con unidades de tiempo.&lt;/p&gt;</t>
  </si>
  <si>
    <t>&lt;p&gt;{{T1}} {{Q0}} : {{Q4}} = {{A3}} {{Q0}}&lt;/p&gt;</t>
  </si>
  <si>
    <t>Q4= Min= 100; Max= 999; Step= 1
Q5= Min= 2; Max= 9; Step= 1
Q0= List=h, min, s</t>
  </si>
  <si>
    <t>T1 = {{Q4}}*{{Q5}}
A3 = {{Q5}}</t>
  </si>
  <si>
    <t>&lt;p&gt;Divide como si se tratase de números naturales.&lt;/p&gt;</t>
  </si>
  <si>
    <t>{"id":"M6-MyM-9b-E-2","stimulus":"&lt;p&gt;Calcula esta división con unidades de tiempo.&lt;/p&gt;","template":"&lt;p style=\"text-align:center;\"&gt;{{T1}} {{Q0}} : {{Q4}} = {{response}} {{Q0}}&lt;/p&gt;","hint":"&lt;p&gt;Divide como si se tratase de números naturales.&lt;/p&gt;","feedback":"&lt;p&gt;Divide como si se tratase de números naturales.&lt;/p&gt;","seed":{"parameters":[{"name":"Q4","label":null,"min":100,"max":999,"step":1},{"name":"Q5","label":null,"min":2,"max":9,"step":1},{"name":"Q0","label":null,"list":["h","Min","s"]}],"calculated":[{"name":"T1","label":"{{function}}","function":"{{Q4}}*{{Q5}}","temp":true},{"name":"A3","label":"{{function}}","function":"{{Q5}}"}],"uniques":true},"algorithm":{"name":"calculateOperation","params":{"method":"equivLiteral","keyboard":"NUMERICAL"}}}</t>
  </si>
  <si>
    <t>&lt;p&gt;{{T1}} h y {{T2}} min : {{Q1}} = {{A1}} h y {{A2}} min&lt;/p&gt;</t>
  </si>
  <si>
    <t>Q1= Min = 2; Max = 9; Step = 1
Q2= Min = 1; Max = 59; Step = 1
Q3= Min = 1; Max = 59; Step = 1</t>
  </si>
  <si>
    <t>T1 = {{Q1}}*{{Q2}}+math.floor({{Q1}}*{{Q3}}/60)
T2 = {{Q1}}*{{Q3}}-math.floor({{Q1}}*{{Q3}}/60)*60
A1 = {{Q2}}
A2 = {{Q3}}
T3 = {{T1}}*60+{{T2}}
T4 = {{T3}}/{{Q1}}</t>
  </si>
  <si>
    <t>&lt;p&gt;Convierte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</si>
  <si>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{"id":"M6-MyM-9b-E-3","stimulus":"&lt;p&gt;Calcula esta división con unidades de tiempo.&lt;/p&gt;","template":"&lt;p style=\"text-align:center;\"&gt;{{T1}} h y {{T2}} min : {{Q1}} = {{response}} h y {{response}} min&lt;/p&gt;","hint":"&lt;p&gt;Divide como si se tratase de números naturales.&lt;/p&gt;","feedback":"&lt;p&gt;Convierte las horas en minutos y divide como si se tratase de números naturales:&lt;/p&gt;&lt;p style=\"text-align:center;\"&gt;{{T1}} h y {{T2}} min = {{T3}} min&lt;/p&gt;&lt;p&gt;{{T3}} min : {{Q1}} = {{T4}} min&lt;/p&gt;&lt;p&gt;Como los minutos no pueden tener un valor mayor que 59, se tienen que transformar en horas y minutos:&lt;/p&gt;&lt;p style=\"text-align:center;\"&gt;{{T4}} min = {{A1}} h y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</si>
  <si>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&lt;p&gt;{{Q5}} {{Q6}} × {{Q7}} = {{A4}} {{Q6}}&lt;/p&gt;</t>
  </si>
  <si>
    <t>Q5= Min= 100; Max= 999; Step= 1
Q6=List=h, min, s
Q7= Min= 2; Max= 9; Step= 1</t>
  </si>
  <si>
    <t>A4 = {{Q5}}*{{Q7}}</t>
  </si>
  <si>
    <t>{"id":"M6-MyM-9b-E-4","stimulus":"&lt;p&gt;Calcula esta multiplicación con unidades de tiempo.&lt;/p&gt;","template":"&lt;p style=\"text-align:center;\"&gt;{{Q5}} {{Q6}} × {{Q7}} = {{response}} {{Q6}}&lt;/p&gt;","hint":"&lt;p&gt;Multiplica como si se tratase de números naturales.&lt;/p&gt;","feedback":"&lt;p&gt;Multiplica como si se tratase de números naturales.&lt;/p&gt;","seed":{"parameters":[{"name":"Q5","label":null,"min":100,"max":999,"step":1},{"name":"Q6","label":null,"list":["h","min","s"]},{"name":"Q7","label":null,"min":2,"max":9,"step":1}],"calculated":[{"name":"A4","label":"{{function}}","function":"{{Q5}}*{{Q7}}"}],"uniques":true},"algorithm":{"name":"calculateOperation","params":{"method":"equivLiteral","keyboard":"NUMERICAL"}}}</t>
  </si>
  <si>
    <t>Una &lt;i&gt;youtuber&lt;/i&gt; dedica &lt;span class=\"no-break\"&gt;{{Q1}} h&lt;/span&gt; y &lt;span class=\"no-break\"&gt;{{Q2}} min&lt;/span&gt; a grabar un vídeo. ¿Cuántas horas y minutos necesitará para grabar {{Q3}}?</t>
  </si>
  <si>
    <t>Necesitará {{A1}} h y {{A2}} min.</t>
  </si>
  <si>
    <t>Fernanda é youtuber. Em um dia ela passa um total de {{Q1}} h {{Q2}} min gravando vídeos. Sabendo que ela consegue fazer {{Q3}} vídeos em um dia, quanto tempo, em média, ela leva para fazer um vídeo?
Ela faz um vídeo em {{A1}} h {{A2}} min.</t>
  </si>
  <si>
    <t>Q1= List=1,2
Q2= Min=1; Max=59; Step=1
Q3= List=2,3,4,5</t>
  </si>
  <si>
    <t>T1 = {{Q1}}*{{Q3}}
T2 = {{Q2}}*{{Q3}}
A1 = {{T1}}+math.floor({{T2}}/60) 
A2 = {{T2}}-(math.floor({{T2}}/60))*60</t>
  </si>
  <si>
    <t>&lt;p&gt;Multiplica como si se tratase de números naturales.&lt;/p&gt;&lt;p&gt;{{Q1}} h y {{Q2}} min × {{Q3}} = {{A1}} h y {{A2}} min&lt;/p&gt;</t>
  </si>
  <si>
    <t>¿Qué pide el ejercicio?
Calcular el tiempo que tarda Eva en preparar {{Q3}} vídeos, expresado en horas y minutos.*
Calcular el tiempo que tarda Eva en preparar {{Q3}} vídeos, expresado horas.
Calcular el tiempo que tarda Eva en preparar {{Q3}} vídeos, expresado en minutos.</t>
  </si>
  <si>
    <t>Completa la siguiente frase:
Eva necesita {{A3}} h y {{A4}} min para preparar un vídeo.
#Cloze math#
#Cloze math#
A1={{Q1}}
A2={{Q2}}</t>
  </si>
  <si>
    <t>Multiplica ahora el tiempo que tarda en preparar un vídeo por el total de vídeos:
{{Q1}} h y {{Q2}} min × {{Q3}} = {{T1}} h y {{T2}} min
#Cloze math#
T1 = {{Q1}}*{{Q3}}
T2 = {{Q2}}*{{Q3}}</t>
  </si>
  <si>
    <t>Como hay que expresar el resultado en horas y minutos, no puede haber más de 60 minutos. Calcula el número de horas que hay en {{T2}} min. Divide, sin sacar decimales, {{T2}} min : 60 min por hora = {{A3}} h y de resto {{A4}} min.
#Cloze math#
T2 = {{Q2}}*{{Q3}}
A3=math.floor({{T2}}/60)
A4={{T2}}-math.floor({{T2}}/60)*60</t>
  </si>
  <si>
    <t xml:space="preserve"> {En total habrá necesitado para los {{Q3}} videos {{T1}} h + {{T3}} h y {{T4}} min = {{A5}} h y {{A6}} min.
#Cloze math#
T1={{Q1}}*{{Q3}}
T2={{Q2}}*{{Q3}}
T3=math.floor({{T2}}/60)
T4={{T2}}-math.floor({{T2}}/60)*60
A5={{T1}}+{{T3}}
A6={{T4}}</t>
  </si>
  <si>
    <t>{"id":"M6-MyM-9b-A-1","stimulus":"&lt;p&gt;Una &lt;i&gt;youtuber&lt;/i&gt; dedica &lt;span class=\"no-break\"&gt;{{Q1}} h&lt;/span&gt; y &lt;span class=\"no-break\"&gt;{{Q2}} min&lt;/span&gt; a grabar un vídeo. ¿Cuántas horas y minutos necesitará para grabar {{Q3}}?&lt;/p&gt;","template":"&lt;p&gt;Necesitará {{response}} h y {{response}} min.&lt;/span&gt;&lt;/p&gt;","hint":"&lt;p&gt;Multiplica como si se tratase de números naturales.&lt;/p&gt;","feedback":"&lt;p&gt;Multiplica como si se tratase de números naturales.&lt;/p&gt;&lt;p style=\"text-align:center;\"&gt;{{Q1}} h y {{Q2}} min × {{Q3}} = {{A1}} h y {{A2}} min&lt;/p&gt;","seed":{"parameters":[{"name":"Q2","label":null,"min":1,"max":59,"step":1},{"name":"Q3","label":null,"list":[2,3,4,5]},{"name":"Q1","label":null,"list":[1,2]}],"calculated":[{"name":"T1","label":"{{function}}","function":"{{Q1}}*{{Q3}}","temp":true},{"name":"T2","label":"{{function}}","function":"{{Q2}}*{{Q3}}","temp":true},{"name":"A1","label":"{{function}}","function":"{{T1}}+math.floor({{T2}}/60)"},{"name":"A2","label":"{{function}}","function":"{{T2}}-(math.floor({{T2}}/60))*60"}],"uniques":true},"algorithm":{"name":"calculateOperation","params":{"method":"equivLiteral","keyboard":"NUMERICAL"}}}</t>
  </si>
  <si>
    <t>Cada semana, Daniel entrena en el gimnasio durante {{T1}} h y {{T2}} min. Si va {{Q1}} días a la semana, ¿cuánto tiempo pasa en el gimnasio cada día?</t>
  </si>
  <si>
    <t>{{A1}} h y {{A2}} min</t>
  </si>
  <si>
    <t>Daniel va al gimnasio {{Q1}} días a la semana. Entrena durante el día {{T1}} h y {{T2}} min. ¿Cuánto tiempo entrena durante la semana?</t>
  </si>
  <si>
    <t>Q1 = List = 2, 3, 4, 5, 6, 7
Q2 = List = 1, 2, 3
Q3 = Min= 30; Max= 59; Step= 1</t>
  </si>
  <si>
    <t>T1 = {{Q2}}*{{Q1}}+math.floor({{Q1}}*{{Q3}}/60)
T2 = {{Q3}}*{{Q1}}-math.floor({{Q1}}*{{Q3}}/60)*60
A1 = {{Q2}}
A2 = ({{Q3}}</t>
  </si>
  <si>
    <t>&lt;p&gt;Divide como si se tratase de números naturales:&lt;/p&gt;&lt;p&gt;{{T1}} h y {{T2}} min : {{Q1}} = {{A1}} h y {{A2}} min&lt;/p&gt;</t>
  </si>
  <si>
    <t>¿Cuánto tiempo entrena Daniel por semana?
Daniel entrena {{A4}} h {{A5}} min durante la semana.
#Cloze math#
A4 = {{Q2}}
A5 = {{Q3}}</t>
  </si>
  <si>
    <t>¿Qué pide el ejercicio?
Calcular el tiempo que entrena Daniel durante la semana, expresado en horas y minutos.*
Calcular el tiempo que entrena Daniel por día, expresado en horas y minutos.
Calcular el tiempo que entrena Daniel durante la semana en horas.
#Single choice#</t>
  </si>
  <si>
    <t>Multiplica ahora el tiempo que entrena por la cantidad de días que lo hace en la semana.
{{Q2}} h y {{Q3}} min × {{Q1}} = {{T1}} h y {{T2}} min
#Cloze math#
T1 = {{Q1}}*{{Q2}}
T2 = {{Q1}}*{{Q3}}</t>
  </si>
  <si>
    <t>Daniel entrena durante los {{Q3}} días, {{A5}} h y {{A6}} min.
#Cloze math#
T1 = {{Q2}}*{{Q1}}
T2 = {{Q3}}*{{Q1}}
A5 = {{Q1}}*{{Q2}}+math.floor({{Q1}}*{{Q3}}/60
A6 = ({{Q1}}*{{Q3}}/60-math.floor({{Q1}}*{{Q3}}/60))*60"</t>
  </si>
  <si>
    <t>{"id":"M6-MyM-9b-A-2","stimulus":"&lt;p&gt;Cada semana, Daniel entrena en el gimnasio durante {{T1}} h y {{T2}} min. Si va {{Q1}} días a la semana, ¿cuánto tiempo pasa en el gimnasio cada día?&lt;/p&gt;","template":"&lt;p&gt;Pasa {{response}} h y {{response}} min en el gimnasio cada día.&lt;/p&gt;","hint":"&lt;p&gt;Divide como si se tratase de números naturales.&lt;/p&gt;","feedback":"&lt;p&gt;Divide como si se tratase de números naturales.&lt;/p&gt;&lt;p style=\"text-align:center;\"&gt;{{T1}} h y {{T2}} min : {{Q1}} = {{A1}} h y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</si>
  <si>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María ha necesitado {{T1}} min y {{T2}} s para resolver las {{Q1}} actividades de Ciencias que les han puesto en clase. Imaginemos que en cada una de ellas hubiese empleado el mismo tiempo. ¿Cuánto ha necesitado para hacer cada actividad?</t>
  </si>
  <si>
    <t>&lt;p&gt;Ha empleado {{response}} min y {{response}} s en cada una.&lt;/p&gt;</t>
  </si>
  <si>
    <t>María emplea {{Q1}} h y {{Q2}} min para realizar las {{Q3}} actividades que le han asignado en la escuela. Si para cada una de estas actividades emplea la misma cantidad de tiempo, ¿cuánto tiempo emplea para realizar cada actividad?</t>
  </si>
  <si>
    <t>Q1 = List = 2, 3, 4, 5
Q2 = List = 4, 5, 6, 7
Q3 = Min= 30; Max= 59; Step= 1</t>
  </si>
  <si>
    <t>¿Cuánto tiempo emplea María para realizar las actividades asignadas?
María emplea {{A4}} h {{A5}} min para realizar las actividades.
#Cloze math#
A4 = {{Q1}}
A5 = {{Q2}}</t>
  </si>
  <si>
    <t>¿Qué pide el ejercicio?
Calcular el tiempo que emplea María para realizar cada una de las actividades, expresado en horas y minutos.*
Calcular el tiempo que emplea María para realizar todas las actividades, expresado en horas y minutos.
Calcular el tiempo que emplea María por día para realizar las actividades, expresado en horas y minutos.
#Single choice#</t>
  </si>
  <si>
    <t>Divide ahora el tiempo que emplea para realizar las actividades entre la cantidad de actividades asignadas.
{{Q1}} h y {{Q2}} min : {{Q3}} = {{T1}} h y {{T2}} min
#Cloze math#
T1 = {{Q1}}/{{Q3}}
T2 = {{Q2}}/{{Q3}}</t>
  </si>
  <si>
    <t>María emplea para realizar cada actividad, {{A5}} h y {{A6}} min.
#Cloze math#
T1 = {{Q1}}/{{Q3}}
T2 = {{Q2}}/{{Q3}}
A5 = {{T1}}+math.floor({{T2}}/60) 
A6 = {{T2}}-(math.floor({{T2}}/60))*60</t>
  </si>
  <si>
    <t>{"id":"M6-MyM-9b-A-3","stimulus":"&lt;p&gt;María ha necesitado {{T1}} min y {{T2}} s para resolver las {{Q1}} actividades de Ciencias que les han puesto en clase. Si ha empleado el mismo tiempo en cada una, ¿cuánto ha necesitado para hacer cada actividad?&lt;/p&gt;","template":"&lt;p&gt;Ha empleado {{response}} min y {{response}} s en cada una.&lt;/p&gt;","hint":"&lt;p&gt;Divide como si se tratase de números naturales.&lt;/p&gt;","feedback":"&lt;p&gt;Divide como si se tratase de números naturales.&lt;/p&gt;&lt;p style=\"text-align:center;\"&gt;{{T1}} h y {{T2}} min : {{Q1}} = {{A1}} h y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t>
  </si>
  <si>
    <t>M6-MyM-23b</t>
  </si>
  <si>
    <t>Multiplica y divide unidades de tiempo en forma compleja</t>
  </si>
  <si>
    <t>Arrastra los minutos y segundos correctos del resultado de esta multiplicación.</t>
  </si>
  <si>
    <t>&lt;p&gt;{{Q1}} min y {{Q2}} s × {{Q3}} = {{A1}} y {{A2}}&lt;/p&gt;</t>
  </si>
  <si>
    <t>Q1= Min = 1; Max = 6; Step = 1
Q2= Min = 1; Max = 59; Step = 1
Q3= Min = 2; Max = 9; Step = 1
Q4= Min = 1; Max = 10; Step = 1
Q5= Min = 1; Max = 59; Step = 1
Q6= Min = 1; Max = 10; Step = 1
Q7= Min = 1; Max = 59; Step = 1</t>
  </si>
  <si>
    <t>T1 = {{Q1}}*{{Q3}}+math.floor({{Q2}}*{{Q3}}/60, 2)
T2 = {{Q2}}*{{Q3}}-math.floor({{Q2}}*{{Q3}}/60, 2)*60
T3 = {{Q4}}*{{Q3}}+math.floor({{Q4}}*{{Q3}}/60, 2)
T4 = {{Q5}}*{{Q3}}-math.floor({{Q4}}*{{Q3}}/60, 2)*60
T5 = {{Q6}}*{{Q3}}+math.floor({{Q7}}*{{Q3}}/60, 2)
T6 = {{Q7}}*{{Q3}}-math.floor({{Q7}}*{{Q3}}/60, 2)*60
T7 = {{Q1}}*{{Q3}}
T8 = {{Q2}}*{{Q3}}
A1={{T1}} min
A2={{T2}} s
A3= {{T3}} min
A4= {{T4}} min
A5= {{T5}} s
A6= {{T6}} s</t>
  </si>
  <si>
    <t>&lt;p&gt;Primero hay que calcular las dos multiplicaciones:
{{Q1}} h y {{Q2}} min × {{Q3}} = {{T7}} h y {{T8}} min&lt;/p&gt;&lt;p&gt;Sin embargo, en forma compleja, el valor de los minutos y los segundos no puede ser mayor que 59. Por tanto:&lt;/p&gt;&lt;p&gt;{{T7}} h y {{T8}} min = {{A1}} h y {{A2}} min&lt;/p&gt;</t>
  </si>
  <si>
    <t>{"id":"M6-MyM-23b-I-1","stimulus":"&lt;p&gt;Arrastra los minutos y segundos correctos del resultado de esta multiplicación.&lt;/p&gt;","template":"&lt;p style=\"text-align:center;\"&gt;{{Q1}} min y {{Q2}} s × {{Q3}} = {{response}} y {{response}}&lt;/p&gt;","hint":"&lt;p&gt;El valor de los minutos y los segundos no puede ser mayor que 59 cuando se escribe la forma compleja.&lt;/p&gt;","feedback":"&lt;p&gt;Primero hay que calcular las dos multiplicaciones:&lt;/p&gt;&lt;p style=\"text-align:center;\"&gt;{{Q1}} h y {{Q2}} min × {{Q3}} = {{T7}} h y {{T8}} min&lt;/p&gt;&lt;p&gt;Sin embargo, en forma compleja, el valor de los minutos y los segundos no puede ser mayor que 59. Por tanto:&lt;/p&gt;&lt;p style=\"text-align:center;\"&gt;{{T7}} h y {{T8}} min = {{T1}} h y {{T2}} min&lt;/p&gt;","seed":{"parameters":[{"name":"Q1","label":null,"min":1,"max":6,"step":1},{"name":"Q2","label":null,"min":1,"max":59,"step":1},{"name":"Q3","label":null,"min":2,"max":9,"step":1},{"name":"Q4","label":null,"min":1,"max":10,"step":1},{"name":"Q5","label":null,"min":1,"max":59,"step":1},{"name":"Q6","label":null,"min":1,"max":10,"step":1},{"name":"Q7","label":null,"min":1,"max":59,"step":1}],"calculated":[{"name":"T1","label":null,"function":"{{Q1}}*{{Q3}}+math.floor({{Q2}}*{{Q3}}/60)","temp":true},{"name":"T2","label":null,"function":"{{Q2}}*{{Q3}}-math.floor({{Q2}}*{{Q3}}/60)*60","temp":true},{"name":"T3","label":null,"function":"{{Q4}}*{{Q3}}+math.floor({{Q4}}*{{Q3}}/60)","temp":true},{"name":"T4","label":null,"function":"{{Q5}}*{{Q3}}-math.floor({{Q4}}*{{Q3}}/60)*60","temp":true},{"name":"T5","label":null,"function":"{{Q6}}*{{Q3}}+math.floor({{Q7}}*{{Q3}}/60)","temp":true},{"name":"T6","label":null,"function":"{{Q7}}*{{Q3}}-math.floor({{Q7}}*{{Q3}}/60)*60","temp":true},{"name":"T7","label":null,"function":"{{Q1}}*{{Q3}}","temp":true},{"name":"T8","label":null,"function":"{{Q2}}*{{Q3}}","temp":true},{"name":"A1","label":"{{T1}} min","function":""},{"name":"A2","label":"{{T2}} s","function":""},{"name":"A3","label":"{{T3}} min","function":"","incorrect":true},{"name":"A4","label":"{{T4}} min","function":"","incorrect":true},{"name":"A5","label":"{{T5}} s","function":"","incorrect":true},{"name":"A6","label":"{{T6}} s","function":"","incorrect":true}],"uniques":true},"algorithm":{"name":"calculateOperation","template":"Cloze with drag &amp; drop","params":{"keyboard":"INTERMEDIATE"}}}</t>
  </si>
  <si>
    <t>Arrastra los minutos y segundos correctos del resultado de esta división.</t>
  </si>
  <si>
    <t>&lt;p&gt;{{T1}} min {{T3}} : {{Q3}} = {{A1}} y {{A2}}&lt;/p&gt;</t>
  </si>
  <si>
    <t>Q1= Min = 1; Max = 6; Step = 1
Q2= Min = 30; Max = 59; Step = 1
Q3= Min = 2; Max = 9; Step = 1
Q4= Min = 1; Max = 10; Step = 1
Q5= Min = 1; Max = 10; Step = 1
Q6= Min = 1; Max = 59; Step = 1
Q7= Min = 1; Max = 59; Step = 1</t>
  </si>
  <si>
    <t>T1 = {{Q1}}*{{Q3}}+math.floor({{Q2}}*{{Q3}}/60)
T2 = {{Q2}}*{{Q3}}-math.floor({{Q2}}*{{Q3}}/60)*60
T3 = if ({{T2}}!=0) {'y '+{{T2}}+' s'}
A1 = {{Q1}} min
A2 = {{Q2}} s
A3 = {{Q4}} min
A4 = {{Q5}} min
A5 = {{Q6}} s
A6 = {{Q7}} s</t>
  </si>
  <si>
    <t>&lt;p&gt;Primero hay que dividir las minutos:&lt;/p&gt;&lt;p&gt;El cociente de {{T1}} min : {{Q3}} es {{Q1}} min y el resto, {{T4}} min.&lt;/p&gt;&lt;p&gt;A continuación, hay que dividir los segundos junto con el resto de la operación anterior:&lt;/p&gt;&lt;p&gt;{{T4}} min y {{T2}} s : {{Q3}} = ({{T5}} s + {{T2}} s) : {{Q3}} = {{T6}} s : {{Q3}} = {{Q2}} s&lt;/p&gt;</t>
  </si>
  <si>
    <t>{"id":"M6-MyM-23b-I-2","stimulus":"&lt;p&gt;Arrastra los minutos y segundos correctos del resultado de esta división.&lt;/p&gt;","template":"&lt;p style=\"text-align:center;\"&gt;{{T1}} min {{T3}} : {{Q3}} = {{response}} y {{response}}&lt;/p&gt;","hint":"&lt;p&gt;El valor de los minutos y los segundos no puede ser mayor que 59 cuando se escribe la forma compleja.&lt;/p&gt;","feedback":"&lt;p&gt;Primero hay que dividir los minutos:&lt;/p&gt;&lt;p&gt;El cociente de {{T1}} min : {{Q3}} es {{Q1}} min y el resto, {{T4}} min.&lt;/p&gt;&lt;p&gt;A continuación, hay que dividir los segundos junto con el resto de la operación anterior:&lt;/p&gt;&lt;p style=\"text-align:center;\"&gt;{{T4}} min y {{T2}} s : {{Q3}} = ({{T5}} s + {{T2}} s) : {{Q3}} = {{T6}} s : {{Q3}} = {{Q2}} s&lt;/p&gt;","seed":{"parameters":[{"name":"Q1","label":null,"min":1,"max":6,"step":1},{"name":"Q2","label":null,"min":30,"max":59,"step":1},{"name":"Q3","label":null,"min":2,"max":9,"step":1},{"name":"Q4","label":null,"min":1,"max":10,"step":1},{"name":"Q5","label":null,"min":1,"max":10,"step":1},{"name":"Q6","label":null,"min":1,"max":59,"step":1},{"name":"Q7","label":null,"min":1,"max":59,"step":1}],"calculated":[{"name":"T1","label":null,"function":"{{Q1}}*{{Q3}}+math.floor({{Q2}}*{{Q3}}/60)","temp":true},{"name":"T2","label":null,"function":"{{Q2}}*{{Q3}}-math.floor({{Q2}}*{{Q3}}/60)*60","temp":true},{"name":"T3","label":null,"function":"if ({{T2}}!==0) {'y '+{{T2}}+' s'}","temp":true},{"name":"T4","label":null,"function":"{{T1}}%{{Q3}}","temp":true},{"name":"T5","label":null,"function":"{{T4}}*60","temp":true},{"name":"T6","label":null,"function":"{{T2}}+{{T5}}","temp":true},{"name":"A1","label":"{{Q1}} min","function":""},{"name":"A2","label":"{{Q2}} s","function":""},{"name":"A3","label":"{{Q4}} min","function":"","incorrect":true},{"name":"A4","label":"{{Q5}} min","function":"","incorrect":true},{"name":"A5","label":"{{Q6}} s","function":"","incorrect":true},{"name":"A6","label":"{{Q7}} s","function":"","incorrect":true}],"uniques":true},"algorithm":{"name":"calculateOperation","template":"Cloze with drag &amp; drop","params":{"keyboard":"INTERMEDIATE"}}}</t>
  </si>
  <si>
    <t>&lt;p&gt;Resuelve esta multiplicación.&lt;/p&gt;</t>
  </si>
  <si>
    <t>Q1 = Min = 1; Max = 20; Step = 1
Q2 = Min = 30; Max = 59; Step = 1
Q3 = Min = 2; Max = 9; Step = 1</t>
  </si>
  <si>
    <t>T1 = {{Q1}}*{{Q3}}
T2 = {{Q2}}*{{Q3}}
A1 = {{Q1}}*{{Q3}}+math.floor({{Q2}}*{{Q3}}/60)
A2 = {{Q2}}*{{Q3}}%60</t>
  </si>
  <si>
    <t>&lt;p&gt;Primero hay que calcular las dos multiplicaciones:
{{Q1}} h y {{Q2}} min × {{Q3}} = {{T1}} h y {{T2}} min&lt;/p&gt;&lt;p&gt;Sin embargo, en forma compleja, el valor de los minutos y los segundos no puede ser mayor que 59. Por tanto:&lt;/p&gt;&lt;p&gt;{{T1}} h y {{T2}} min = {{A1}} h y {{A2}} min&lt;/p&gt;</t>
  </si>
  <si>
    <t>{"id":"M6-MyM-23b-E-1","stimulus":"&lt;p&gt;Resuelve esta multiplicación.&lt;/p&gt;","template":"&lt;p style=\"text-align:center;\"&gt;{{Q1}} h y {{Q2}} min × {{Q3}} = {{response}} h y {{response}} min&lt;/p&gt;","hint":"&lt;p&gt;El valor de los minutos y los segundos no puede ser mayor que 59 cuando se escribe la forma compleja.&lt;/p&gt;","feedback":"&lt;p&gt;Primero hay que calcular las dos multiplicaciones:&lt;/p&gt;&lt;p style=\"text-align:center;\"&gt;{{Q1}} h y {{Q2}} min × {{Q3}} = {{T1}} h y {{T2}} min&lt;/p&gt;&lt;p&gt;Sin embargo, en forma compleja, el valor de los minutos y los segundos no puede ser mayor que 59. Por tanto:&lt;/p&gt;&lt;p style=\"text-align:center;\"&gt;{{T1}} h y {{T2}} min = {{A1}} h y {{A2}} min&lt;/p&gt;","seed":{"parameters":[{"name":"Q1","label":null,"min":1,"max":20,"step":1},{"name":"Q2","label":null,"min":30,"max":59,"step":1},{"name":"Q3","label":null,"min":2,"max":9,"step":1}],"calculated":[{"name":"T1","label":"{{function}}","function":"{{Q1}}*{{Q3}}","temp":true},{"name":"T2","label":"{{function}}","function":"{{Q2}}*{{Q3}}","temp":true},{"name":"A1","label":"{{function}}","function":"{{Q1}}*{{Q3}}+math.floor({{Q2}}*{{Q3}}/60)"},{"name":"A2","label":"{{function}}","function":"{{Q2}}*{{Q3}}%60"}],"uniques":true},"algorithm":{"name":"calculateOperation","params":{"method":"equivLiteral","keyboard":"NUMERICAL"}}}</t>
  </si>
  <si>
    <t>&lt;p&gt;{{Q1}} min y {{Q2}} s × {{Q3}} = {{A1}} min y {{A2}} s&lt;/p&gt;</t>
  </si>
  <si>
    <t>Q1 = Min = 1; Max = 6; Step = 1
Q2 = Min = 30; Max = 37; Step = 1
Q3 = Min = 2; Max = 8; Step = 1</t>
  </si>
  <si>
    <t>&lt;p&gt;Primero hay que calcular las dos multiplicaciones:
{{Q1}} min y {{Q2}} s × {{Q3}} = {{T1}} min y {{T2}} s&lt;/p&gt;&lt;p&gt;Sin embargo, en forma compleja, el valor de los minutos y los segundos no puede ser mayor que 59. Por tanto:&lt;/p&gt;&lt;p&gt;{{T1}} min y {{T2}} s = {{A1}} min y {{A2}} s&lt;/p&gt;</t>
  </si>
  <si>
    <t>{"id":"M6-MyM-23b-E-2","stimulus":"&lt;p&gt;Resuelve esta multiplicación.&lt;/p&gt;","template":"&lt;p style=\"text-align:center;\"&gt;{{Q1}} min y {{Q2}} s × {{Q3}} =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1,"max":6,"step":1},{"name":"Q2","label":null,"min":30,"max":37,"step":1},{"name":"Q3","label":null,"min":2,"max":8,"step":1}],"calculated":[{"name":"T1","label":"{{function}}","function":"{{Q1}}*{{Q3}}","temp":true},{"name":"T2","label":"{{function}}","function":"{{Q2}}*{{Q3}}","temp":true},{"name":"A1","label":"{{function}}","function":"{{Q1}}*{{Q3}}+math.floor({{Q2}}*{{Q3}}/60)"},{"name":"A2","label":"{{function}}","function":"{{Q2}}*{{Q3}}%60"}],"uniques":true},"algorithm":{"name":"calculateOperation","params":{"method":"equivLiteral","keyboard":"NUMERICAL"}}}</t>
  </si>
  <si>
    <t>&lt;p&gt;{{T1}} h y {{T2}} min : {{Q3}} = {{A1}} h y {{A2}} min&lt;/p&gt;</t>
  </si>
  <si>
    <t>Q1 = Min = 1; Max = 20; Step = 1
Q2 = Min = 1; Max = 59; Step = 1
Q3 = Min = 2; Max = 9; Step = 1</t>
  </si>
  <si>
    <t>T1 = {{Q1}}*{{Q3}}+math.floor({{Q2}}*{{Q3}}/60)
T2 = {{Q2}}*{{Q3}}%60
T3 = {{T1}}%{{Q3}}
T4 = {{T3}}*60
T5 = {{T3}}*60+{{T2}}
A1 = {{Q1}}
A2 = {{Q2}}</t>
  </si>
  <si>
    <t>&lt;p&gt;Primero hay que dividir las horas:&lt;/p&gt;&lt;p&gt;El cociente de {{T1}} h : {{Q3}} es {{Q1}} h y el resto, {{T3}} h.&lt;/p&gt;&lt;p&gt;A continuación, hay que dividir los minutos junto con el resto de la operación anterior:&lt;/p&gt;&lt;p&gt;{{T3}} h y {{T2}} min : {{Q3}} = ({{T4}} min + {{T2}} min) : {{Q3}} = {{T5}} min : {{Q3}} = {{Q2}} min&lt;/p&gt;</t>
  </si>
  <si>
    <t>{"id":"M6-MyM-23b-E-3","stimulus":"&lt;p&gt;Resuelve esta división.&lt;/p&gt;","template":"&lt;p style=\"text-align:center;\"&gt;{{T1}} h y {{T2}} min : {{Q3}} = {{response}} h y {{response}} min&lt;/p&gt;","hint":"&lt;p&gt;El valor de los minutos y los segundos no puede ser mayor que 59 cuando se escribe la forma compleja.&lt;/p&gt;","feedback":"&lt;p&gt;Primero hay que dividir las horas:&lt;/p&gt;&lt;p&gt;El cociente de {{T1}} h : {{Q3}} es {{Q1}} h y el resto, {{T3}} h.&lt;/p&gt;&lt;p&gt;A continuación, hay que dividir los minutos junto con el resto de la operación anterior:&lt;/p&gt;&lt;p style=\"text-align:center;\"&gt;{{T3}} h y {{T2}} min : {{Q3}} = ({{T4}} min + {{T2}} min) : {{Q3}} = {{T5}} min : {{Q3}} = {{Q2}} min&lt;/p&gt;","seed":{"parameters":[{"name":"Q1","label":null,"min":1,"max":20,"step":1},{"name":"Q2","label":null,"min":1,"max":59,"step":1},{"name":"Q3","label":null,"min":2,"max":9,"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t>
  </si>
  <si>
    <t>&lt;p&gt;{{T1}} min y {{T2}} s : {{Q3}} = {{A1}} min y {{A2}} s&lt;/p&gt;</t>
  </si>
  <si>
    <t>&lt;p&gt;Primero hay que dividir los minutos:&lt;/p&gt;&lt;p&gt;El cociente de {{T1}} min : {{Q3}} son {{Q1}} min y el resto, {{T3}} min.&lt;/p&gt;&lt;p&gt;A continuación, hay que dividir los segundos junto con el resto de la anterior operación:&lt;/p&gt;&lt;p&gt;{{T3}} min y {{T2}} s : {{Q3}} = ({{T4}} s + {{T2}} s) : {{Q3}} = {{T5}} s : {{Q3}} = {{Q2}} s&lt;/p&gt;</t>
  </si>
  <si>
    <t>{"id":"M6-MyM-23b-E-4","stimulus":"&lt;p&gt;Resuelve esta división.&lt;/p&gt;","template":"&lt;p style=\"text-align:center;\"&gt;{{T1}} min y {{T2}} s : {{Q3}} = {{response}} min y {{response}} s&lt;/p&gt;","hint":"&lt;p&gt;El valor de los minutos y los segundos no puede ser mayor que 59 cuando se escribe la forma compleja.&lt;/p&gt;","feedback":"&lt;p&gt;Primero hay que dividir los minutos:&lt;/p&gt;&lt;p&gt;El cociente de {{T1}} min : {{Q3}} son {{Q1}} min y el resto, {{T3}} min.&lt;/p&gt;&lt;p&gt;A continuación, hay que dividir los segundos junto con el resto de la anterior operación:&lt;/p&gt;&lt;p style=\"text-align:center;\"&gt;{{T3}} min y {{T2}} s : {{Q3}} = ({{T4}} s + {{T2}} s) : {{Q3}} = {{T5}} s : {{Q3}} = {{Q2}} s&lt;/p&gt;","seed":{"parameters":[{"name":"Q1","label":null,"min":1,"max":6,"step":1},{"name":"Q2","label":null,"min":30,"max":37,"step":1},{"name":"Q3","label":null,"min":2,"max":8,"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t>
  </si>
  <si>
    <t>&lt;p&gt;Agustín tarda {{Q1}} min y {{Q2}} s en ir y volver a su trabajo. En {{Q3}} días, ¿cuánto tiempo dedica en esos viajes de ida y vuelta?&lt;/p&gt;</t>
  </si>
  <si>
    <t>&lt;p&gt;Tarda {{A1}} min y {{A2}} s en ir y volver durante {{Q3}} días.&lt;/p&gt;</t>
  </si>
  <si>
    <t>Q1= Min = 9; Max = 20; Step =1
Q2= Min = 10; Max = 59; Step = 1
Q3= Min = 2; Max = 9; Step = 1</t>
  </si>
  <si>
    <t>T1= {{Q1}}*{{Q3}}
T2= {{Q2}}*{{Q3}}
A1= {{T1}}+math.floor({{T2}}/60) 
A2= {{T2}}-(math.floor({{T2}}/60))*60</t>
  </si>
  <si>
    <t>&lt;p&gt;Primero hay que calcular las dos multiplicaciones:
{{Q1}} min y {{Q2}} s × {{Q3}} = {{T1}} min y {{T2}} s&lt;/p&gt;&lt;p&gt;Sin embargo, recuerda que en forma compleja el valor de los minutos y los segundos no puede ser mayor que 59. Por tanto:&lt;/p&gt;&lt;p&gt;{{T1}} min y {{T2}} s = {{A1}} min y {{A2}} s&lt;/p&gt;</t>
  </si>
  <si>
    <t xml:space="preserve">¿Qué pide el enunciado que se calcule?
El tiempo total que emplea Agustín para llegar a su trabajo en minutos y segundos.*
El tiempo total que emplea Agustín para llegar a su trabajo en minutos.
El tiempo total que emplea Agustín para llegar a su trabajo en segundos.
</t>
  </si>
  <si>
    <t>¿Cuántos minutos y segundos tarda en llegar al trabajo? ¿Durante cuántos días va a contabilizar el tiempo que tarda?
Tarda {{A1}} minutos y {{A2}} segundos.
Va a contabilizar el tiempo durante {{A3}} días.
A1: {{Q1}}
A2: {{Q2}}
A3: {{Q3}}</t>
  </si>
  <si>
    <t>¿Qué operación hay que realizar para calcular el tiempo total que tarda en llegar al trabajo?
Multiplicar el tiempo que tarda en cada viaje por los días que va a contabilizar.*
Sumar el tiempo que tarda en cada viaje por los días que va a contabilizar.
Dividir el tiempo que tarda en cada viaje por los días que va a contabilizar.</t>
  </si>
  <si>
    <t>Primero, multiplica los minutos que tarda por los días.
{{Q1}} min × {{Q3}} días = {{A1}} minutos.
A1: {{Q1}}*{{Q3}}</t>
  </si>
  <si>
    <t>Ahora, multiplica los segundos que tarda por los días y divídelos entre 60 para obtener los minutos y segundos que se añadirán a los {{T1}} minutos. Recuerda que el cociente serán los minutos y el resto los segundos.
{{Q2}} segundos × {{Q3}} días = {{T2}} segundos
{{T2}} segundos : 60 = {{A1}} minutos y {{A2}} segundos
{{T1}}: {{Q1}}*{{Q3}}
{{T2}}: {{Q2}}*{{Q3}}
{{A1}} = math.floor({{T2}}/60)
{{A2}} = {{T2}}-(math.floor({{T2}}/60))*60</t>
  </si>
  <si>
    <t>Por último, suma los minutos y utiliza los segundos obtenidos previamente para obtener el resultado.
{{T1}} minutos + {{T3}} minutos = {{A1}} minutos y {{A2}} segundos tardaría en total, en llegar al lugar de trabajo.
T1: {{Q1}}*{{Q3}}
{{T2}}: {{Q2}}*{{Q3}}
{{T3}} = math.floor({{T2}}/60)
{{A1}} = {{T1}}+math.floor({{T2}}/60) 
{{A2}} = {{T2}}-(math.floor({{T2}}/60))*60</t>
  </si>
  <si>
    <t>{"id":"M6-MyM-23b-A-1","stimulus":"&lt;p&gt;Agustín tarda {{Q1}} min y {{Q2}} s en ir y volver a su trabajo. En {{Q3}} días, ¿cuánto tiempo dedica a esos viajes de ida y vuelta?&lt;/p&gt;","template":"&lt;p&gt;Tarda {{response}} min y {{response}} s en ir y volver durante {{Q3}} días.&lt;/p&gt;","hint":"&lt;p&gt;El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9,"max":20,"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t>
  </si>
  <si>
    <t>Magdalena ha necesitado {{T11}} min y {{T12}} s en resolver {{Q1}} actividades del colegio. Si para cada una ha empleado la misma cantidad de tiempo, ¿cuánto le ha llevado cada actividad?</t>
  </si>
  <si>
    <t>Ha utilizado {{A1}} min y {{A2}} s para cada actividad.</t>
  </si>
  <si>
    <t>Q1= Min = 3; Max = 6; Step = 1
Q2= Min = 1; Max = 3; Step = 1 
Q3= Min= 1; Max= 59; Step = 1</t>
  </si>
  <si>
    <t>T11= {{Q2}}*{{Q1}}
T12= {{Q3}}*{{Q1}}
A1= {{Q2}}
A2= {{Q3}}</t>
  </si>
  <si>
    <t>&lt;p&gt;Divide los minutos y los segundos entre el número de actividades para hallar el resultado.&lt;/p&gt;&lt;p&gt;{{T11}} min y {{T12}} s : {{Q1}} = {{A1}} min y {{A2}} s&lt;/p&gt;</t>
  </si>
  <si>
    <t>¿Qué pide el enunciado que se calcule?
El tiempo que ha empleado en cada actividad en horas y minutos.*
El tiempo que ha empleado en cada actividad en minutos y segundos.
El tiempo que ha empleado en cada actividad en minutos.</t>
  </si>
  <si>
    <t>¿Cuántos horas y minutos tarda en total? ¿Cuántas actividades ha hecho?
Tarda {{A1}} horas y {{A2}} minutos.
Ha hecho {{A3}} actividades.
A1= {{T1}}
A2= {{T2}}
A3= {{Q1}}
T11= {{Q1}}*{{Q2}}
T12= {{Q1}}*{{Q3}}
T1= {{T11}}+math.floor({{T12}}/60) 
T2= {{T12}}-(math.floor({{T12}}/60))*60</t>
  </si>
  <si>
    <t>¿Qué operación hay que realizar para calcular el tiempo que ha empleado en cada actividad?
Multiplicar el tiempo total que ha empleado por el número de actividades que ha realizado.
Sumar el tiempo total que ha empleado por el número de actividades que ha realizado.
Dividir el tiempo total que ha empleado por el número de actividades que ha realizado.*</t>
  </si>
  <si>
    <t>Para facilitar el ejercicio, simplifica las horas y minutos del enunciado a minutos.
{{T1}} horas × 60 + {{T2}} minutos = {{A1}} minutos
A1= {{T1}}*60+{{T2}}
T11= {{Q1}}*{{Q2}}
T12= {{Q1}}*{{Q3}}
T1= {{T11}}+math.floor({{T12}}/60) 
T2= {{T12}}-(math.floor({{T12}}/60))*60</t>
  </si>
  <si>
    <t>Ahora, divide los minutos obtenidos, {{T3}}, entre el número de actividades que realizó.
{{T3}} min : {{Q1}} = {{A1}} min por actividad.
A1= {{T3}}/{{Q1}}
T3= {{T1}}*60+{{T2}}
T11= {{Q1}}*{{Q2}}
T12= {{Q1}}*{{Q3}}
T1= {{T11}}+math.floor({{T12}}/60) 
T2= {{T12}}-(math.floor({{T12}}/60))*60</t>
  </si>
  <si>
    <t>Por último, convierte {{T4}} min a horas y minutos para obtener el resultado.
{{T4}} min = {{A1}} h y {{A2}} min ha empleado en cada actividad.
A1= {{Q2}}
A2= {{Q3}}
T4= {{T3}}/{{Q1}}
T3= {{T1}}*60+{{T2}}
T11= {{Q1}}*{{Q2}}
T12= {{Q1}}*{{Q3}}
T1= {{T11}}+math.floor({{T12}}/60) 
T2= {{T12}}-(math.floor({{T12}}/60))*60</t>
  </si>
  <si>
    <t>{"id":"M6-MyM-23b-A-2","stimulus":"&lt;p&gt;Magdalena ha necesitado {{T11}} min y {{T12}} s en resolver {{Q1}} actividades del colegio. Si para cada una ha empleado la misma cantidad de tiempo, ¿cuánto le ha llevado una actividad?&lt;/p&gt;","template":"&lt;p&gt;Ha utilizado {{response}} min y {{response}} s para cada actividad.&lt;/p&gt;","hint":"&lt;p&gt;El valor de los minutos y los segundos no puede ser mayor que 59 cuando se escribe la forma compleja.&lt;/p&gt;","feedback":"&lt;p&gt;Divide los minutos y los segundos entre el número de actividades para hallar el resultado:&lt;/p&gt;&lt;p style=\"text-align:center;\"&gt;{{T11}} min y {{T12}} s : {{Q1}} = {{A1}} min y {{A2}} s&lt;/p&gt;","seed":{"parameters":[{"name":"Q1","label":null,"min":3,"max":6,"step":1},{"name":"Q2","label":null,"min":1,"max":3,"step":1},{"name":"Q3","label":null,"min":1,"max":59,"step":1}],"calculated":[{"name":"T11","label":"{{function}}","function":"{{Q2}}*{{Q1}}","temp":true},{"name":"T12","label":"{{function}}","function":"{{Q3}}*{{Q1}}","temp":true},{"name":"A1","label":"{{function}}","function":"{{Q2}}"},{"name":"A2","label":"{{function}}","function":"{{Q3}}"}],"uniques":true},"algorithm":{"name":"calculateOperation","params":{"method":"equivLiteral","keyboard":"NUMERICAL"}}}</t>
  </si>
  <si>
    <t>&lt;p&gt;Una cocinera prepara una ensalada en {{Q1}} min y {{Q2}} s. Ya que ha servido {{Q3}} ensaladas, ¿cuánto ha tardado en prepararlas todas?&lt;/p&gt;</t>
  </si>
  <si>
    <t>&lt;p&gt;Ha tardado {{A1}} min y {{A2}} s.&lt;/p&gt;</t>
  </si>
  <si>
    <t>Q1= Min = 5; Max = 9; Step =1
Q2= Min = 10; Max = 59; Step = 1
Q3= Min = 2; Max = 9; Step = 1</t>
  </si>
  <si>
    <t>¿Qué pide el enunciado que se calcule?
El tiempo total que emplea la cocinera en preparar las ensaladas en minutos y segundos.*
El tiempo total que emplea la cocinera en preparar las ensaladas en minutos.
El tiempo total que emplea la cocinera en preparar las ensaladas en segundos.</t>
  </si>
  <si>
    <t>¿Cuántos minutos y segundos tarda en preparar una ensalada? ¿De cuántas ensaladas va a contabilizar el tiempo que tarda?
Tarda {{A1}} minutos y {{A2}} segundos.
Va a contabilizar el tiempo de {{A3}} ensaladas.
A1= {{Q1}}
A2= {{Q2}}
A3= {{Q3}}</t>
  </si>
  <si>
    <t>¿Qué operación hay que realizar para calcular el tiempo total que tarda en preparar todos las ensaladas?
Multiplicar el tiempo que tarda en cada ensalada por la cantidad total.*
Sumar el tiempo que tarda en cada ensalada por la cantidad total.
Dividir el tiempo que tarda en cada ensalada por la cantidad total.</t>
  </si>
  <si>
    <t>Primero, multiplica los minutos que tarda por la cantidad de ensaladas.
{{Q1}} min × {{Q3}} ensaladas = {{A1}} minutos.
A1= {{Q1}}*{{Q3}}</t>
  </si>
  <si>
    <t>Ahora, multiplica los segundos que tarda por la cantidad de ensaladas y divídelos entre 60 para obtener los minutos y segundos que se añadirán a los {{T1}} minutos. Recuerda que el cociente serán los minutos y el resto los segundos.
{{Q2}} segundos × {{Q3}} ensaladas = {{T2}} segundos
{{T2}} segundos : 60 = {{A1}} minutos y {{A2}} segundos
T1= {{Q1}}*{{Q3}}
T2= {{Q2}}*{{Q3}}
A1= math.floor({{T2}}/60)
A2= {{T2}}-(math.floor({{T2}}/60))*60</t>
  </si>
  <si>
    <t>Por último, suma los minutos y utiliza los segundos obtenidos previamente para obtener el resultado.
{{T1}} minutos + {{T3}} minutos = {{A1}} minutos y {{A2}} segundos tardaría en total, en terminar todas los ensaladas.
T1={{Q1}}*{{Q3}}
T2={{Q2}}*{{Q3}}
T3= math.floor({{T2}}/60)
A1= {{T1}}+math.floor({{T2}}/60) 
A2= {{T2}}-(math.floor({{T2}}/60))*60</t>
  </si>
  <si>
    <t>{"id":"M6-MyM-23b-A-3","stimulus":"&lt;p&gt;Una cocinera prepara una ensalada {{Q1}} min y {{Q2}} s. Ya que ha servido {{Q3}} ensaladas, ¿cuánto ha tardado en prepararlas todas?&lt;/p&gt;","template":"&lt;p&gt;Ha tardado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5,"max":9,"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t>
  </si>
  <si>
    <t>M6-MyM-10a</t>
  </si>
  <si>
    <t>Conoce las unidades de medida de información: byte, kilobyte, megabyte, gigabyte y terabyte</t>
  </si>
  <si>
    <t>Selecciona la unidad de medida de información.
{{Q1}}*
{{Q2}}
{{Q3}}</t>
  </si>
  <si>
    <t xml:space="preserve">Indica si son verdaderas o falsas las siguientes afirmaciones.
El bit es la unidad de mínima de almacenamiento de información. *
{{Q1}} bytes contiene {{Q2}} bits. *
{{Q3}} terabytes almacenan más información que {{Q4}} megabytes. *
La unidad más común de almacenamiento es el bit.
El terabytes es la unidad mínima de almacenamiento de información en los ordenadores.
{{Q5}} kilobytes contiene {{Q6}} bits.
 </t>
  </si>
  <si>
    <t>Q1 = List = byte, kilobyte, megabyte, gigabyte, terabyte
Q2 = List = metro, kilómetro, litro, centilitro, gramo, kilogramo, grado, metro cuadrado, día, hora, minuto, segundo
Q3 = List = metro, kilómetro, litro, centilitro, gramo, kilogramo, grado, metro cuadrado, día, hora, minuto, segundo</t>
  </si>
  <si>
    <t>La unidad básica de medida de información es el byte.</t>
  </si>
  <si>
    <t>&lt;p&gt;Las unidades de medida de información son:&lt;/p&gt;&lt;ul&gt;&lt;li&gt;Byte&lt;/li&gt;&lt;li&gt;Kilobyte&lt;/li&gt;&lt;li&gt;Megabyte&lt;/li&gt;&lt;li&gt;Gigabyte&lt;/li&gt;&lt;li&gt;Terabyte&lt;/ul&gt;</t>
  </si>
  <si>
    <t>{"id":"M6-MyM-10a-I-1","stimulus":"&lt;p&gt;Selecciona la unidad de medida de información.&lt;/p&gt;","hint":"&lt;p&gt;La unidad básica de medida de información es el byte.&lt;/p&gt;","feedback":"&lt;p&gt;Las unidades de medida de información son:&lt;/p&gt;&lt;ul&gt;&lt;li&gt;Byte&lt;/li&gt;&lt;li&gt;Kilobyte&lt;/li&gt;&lt;li&gt;Megabyte&lt;/li&gt;&lt;li&gt;Gigabyte&lt;/li&gt;&lt;li&gt;Terabyte&lt;/ul&gt;","seed":{"parameters":[{"name":"Q1","label":null,"list":["Byte","Kilobyte","Megabyte","Gigabyte","Terabyte"]},{"name":"Q2","label":null,"list":["Metro","Kilómetro","Litro","Centilitro","Gramo","Kilogramo","Grado","Metro cuadrado","Día","Hora","Minuto","Segundo"]},{"name":"Q3","label":null,"list":["Metro","Kilómetro","Litro","Centilitro","Gramo","Kilogramo","Grado","Metro cuadrado","Día","Hora","Minuto","Segundo"]}],"calculated":[{"name":"A1","function":"","label":"{{Q1}}","incorrect":false},{"name":"A2","function":"","label":"{{Q2}}","incorrect":true},{"name":"A3","function":"","label":"{{Q3}}","incorrect":true}],"uniques":true},"algorithm":{"name":"trueFalse","template":"Multiple choice – standard","params":{"countCorrect":1,"countIncorrect":2,"showCheckIcon":false,
            "columns": 3
        }
    }
}</t>
  </si>
  <si>
    <t>M6-MyM-10b</t>
  </si>
  <si>
    <t>Establece equivalencias entre las distintas unidades de medida de información</t>
  </si>
  <si>
    <t>&lt;p&gt;Une las siguientes medidas con su equivalencia en bytes (B).&lt;/p&gt;
{{Q1}} GB  ----&gt; {{A1}} B
{{Q2}} MB ----&gt; {{A2}} B
{{Q3}} TB  ----&gt; {{A3}} B
{{Q4}} KB  ----&gt; {{A4}} B</t>
  </si>
  <si>
    <r>
      <rPr>
        <rFont val="Calibri"/>
        <color theme="1"/>
        <sz val="12.0"/>
      </rPr>
      <t xml:space="preserve">Relaciona los siguientes valores.
1 GB  ----&gt; 2^30 bytes
1 MB ----&gt; 2^20 bytes
1 TB   ----&gt; 2^40 bytes
</t>
    </r>
    <r>
      <rPr>
        <rFont val="Calibri"/>
        <color theme="1"/>
        <sz val="12.0"/>
      </rPr>
      <t>1 B     ----&gt; 2^3 bytes CORREGIR (son 8 bits)</t>
    </r>
    <r>
      <rPr>
        <rFont val="Calibri"/>
        <color theme="1"/>
        <sz val="12.0"/>
      </rPr>
      <t xml:space="preserve">
1 KB   ----&gt; 2^10 bytes</t>
    </r>
  </si>
  <si>
    <t>Q1-Q4 = Min= 1; Max= 9; Step=1</t>
  </si>
  <si>
    <t>A1= {{Q1}}*math.pow(2,30)
A2= {{Q2}}*math.pow(2,20)
A3= {{Q3}}*math.pow(2,40)
A4={{Q4}}*math.pow(2,10)</t>
  </si>
  <si>
    <t>&lt;p&gt;Las equivalencias entre las unidades de medida de la información son:&lt;/p&gt;
(TABLA: 2 filas x 5 columnas)
 B | KB | MB | GB | TB
1B  | 2&lt;sup&gt;10&lt;/sup&gt; B | 2&lt;sup&gt;20&lt;/sup&gt; B | 2&lt;sup&gt;30&lt;/sup&gt;B | 2&lt;sup&gt;40&lt;/sup&gt;B</t>
  </si>
  <si>
    <t>&lt;p&gt;Las equivalencias entre las unidades de medida de la información son:&lt;/p&gt;
(TABLA: 2 filas x 5 columnas)
 B | KB | MB | GB | TB
1B  | 2&lt;sup&gt;10&lt;/sup&gt; B | 2&lt;sup&gt;20&lt;/sup&gt; B | 2&lt;sup&gt;30&lt;/sup&gt;B | 2&lt;sup&gt;40&lt;/sup&gt;B
A1={{Q1}} GB = {{Q1}} × 2&lt;sup&gt;30&lt;/sup&gt; = {{A1}} B
A2={{Q2}} MB = {{Q2}} × 2&lt;sup&gt;20&lt;/sup&gt; = {{A2}} B
A3={{Q3}} TB = {{Q3}} × 2&lt;sup&gt;40&lt;/sup&gt; = {{A3}} B
A4={{Q4}} KB = {{Q4}} × 2&lt;sup&gt;10&lt;/sup&gt; = {{A4}} B</t>
  </si>
  <si>
    <t>{
    "id": "M6-MyM-10b-I-1",
    "stimulus": "&lt;p&gt;Une las siguientes medidas con su equivalencia en bytes (B).&lt;/p&gt;",
    "hint":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"feedback":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"seed": {
        "parameters": [
            {
                "name": "Q1",
                "label": null,
                "min": 1,
                "max": 9,
                "step": 1
            },
            {
                "name": "Q2",
                "label": null,
                "min": 1,
                "max": 9,
                "step": 1
            },
            {
                "name": "Q3",
                "label": null,
                "min": 1,
                "max": 9,
                "step": 1
            },
            {
                "name": "Q4",
                "label": null,
                "min": 1,
                "max": 9,
                "step": 1
            }
        ],
        "calculated": [
            {
                "name": "T1",
                "function": "{{Q1}}*math.pow(2,30)",
                "label": "{{function}}",
                "temp": true
            },
            {
                "name": "A1",
                "function": "{{T1}} B",
                "label": "{{Q1}} GB",
                "feedback": "{{Q1}} GB = {{Q1}} × 2&lt;sup&gt;30&lt;/sup&gt; = {{function}}"
            },
            {
                "name": "T2",
                "function": "{{Q2}}*math.pow(2,20)",
                "label": "{{function}}",
                "temp": true
            },
            {
                "name": "A2",
                "function": "{{T2}} B",
                "label": "{{Q2}} MB",
                "feedback": "{{Q2}} MB = {{Q2}} × 2&lt;sup&gt;20&lt;/sup&gt; = {{function}}"
            },
            {
                "name": "T3",
                "function": "{{Q3}}*math.pow(2,40)",
                "label": "{{function}}",
                "temp": true
            },
            {
                "name": "A3",
                "function": "{{T3}} B",
                "label": "{{Q3}} TB",
                "feedback": "{{Q3}} TB = {{Q3}} × 2&lt;sup&gt;40&lt;/sup&gt; = {{function}}"
            },
            {
                "name": "T4",
                "function": "{{Q4}}*math.pow(2,10)",
                "label": "{{function}}",
                "temp": true
            },
            {
                "name": "A4",
                "function": "{{T4}} B",
                "label": "{{Q4}} KB",
                "feedback": "{{Q4}} KB = {{Q4}} × 2&lt;sup&gt;10&lt;/sup&gt; = {{function}}"
            }
        ],
        "uniques": true
    },
    "algorithm": {
        "name": "linkOperationResult",
        "params": {
            "invert": true
        },
        "template": "Match list"
    }
}</t>
  </si>
  <si>
    <t>&lt;p&gt;Calcula la siguiente igualdad.&lt;/p&gt;</t>
  </si>
  <si>
    <t>{{Q1}} GB = {{A1}} B</t>
  </si>
  <si>
    <t>Calcula el resultado de las siguientes operaciones:
1 GB + 30 MB = 1 105 199 104 bytes
1 GB - 30 MB = 1 042 284 544 bytes</t>
  </si>
  <si>
    <t>Q1= Min= 1; Max= 9; Step=1</t>
  </si>
  <si>
    <t>A1={{Q1}}*math.pow(2,30)</t>
  </si>
  <si>
    <t>&lt;p&gt;1 GB = 2&lt;sup&gt;30&lt;/sup&gt; B&lt;/p&gt;</t>
  </si>
  <si>
    <t>&lt;p&gt;Las equivalencias entre las unidades de medida de la información son:&lt;/p&gt;
(TABLA: 2 filas x 5 columnas)
 B | KB | MB | GB | TB
1B  | 2&lt;sup&gt;10&lt;/sup&gt; B | 2&lt;sup&gt;20&lt;/sup&gt; B | 2&lt;sup&gt;30&lt;/sup&gt;B | 2&lt;sup&gt;40&lt;/sup&gt;B
&lt;p&gt;{{Q1}} GB = {{Q1}} × 2&lt;sup&gt;30&lt;/sup&gt; = {{A1}} B&lt;/p&gt;</t>
  </si>
  <si>
    <t>{"id":"M6-MyM-10b-E-1","stimulus":"&lt;p&gt;Calcula la siguiente igualdad.&lt;/p&gt;","template":"&lt;p style=\"text-align:center;\"&gt;{{Q1}} GB = {{response}} B&lt;/p&gt;","hint":"&lt;p style=\"text-align:center;\"&gt;1 GB = 2&lt;sup&gt;30&lt;/sup&gt; 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GB = {{Q1}} × 2&lt;sup&gt;30&lt;/sup&gt; = {{A1}} B&lt;/p&gt;","seed":{"parameters":[{"name":"Q1","label":null,"min":1,"max":9,"step":1}],"calculated":[{"name":"A1","label":"{{function}}","function":"{{Q1}}*math.pow(2,30)"}],"uniques":true},"algorithm":{"name":"calculateOperation","params":{"method":"equivLiteral","keyboard":"NUMERICAL"}}}</t>
  </si>
  <si>
    <t>{{Q1}} MB ={{A1}} KB</t>
  </si>
  <si>
    <t>A1={{Q1}}*math.pow(2,10)</t>
  </si>
  <si>
    <t>&lt;p&gt;1 MB = 2&lt;sup&gt;10&lt;/sup&gt; KB&lt;/p&gt;</t>
  </si>
  <si>
    <t>&lt;p&gt;Las equivalencias entre las unidades de medida de la información son:&lt;/p&gt;
(TABLA: 2 filas x 5 columnas)
 B | KB | MB | GB | TB
1B  | 2&lt;sup&gt;10&lt;/sup&gt; B | 2&lt;sup&gt;20&lt;/sup&gt; B | 2&lt;sup&gt;30&lt;/sup&gt;B | 2&lt;sup&gt;40&lt;/sup&gt;B
&lt;p&gt;{{Q1}} MB = {{Q1}} × 2&lt;sup&gt;10&lt;/sup&gt; = {{A1}} KB&lt;/p&gt;</t>
  </si>
  <si>
    <t>{"id":"M6-MyM-10b-E-2","stimulus":"&lt;p&gt;Calcula la siguiente igualdad.&lt;/p&gt;","template":"&lt;p style=\"text-align:center;\"&gt;{{Q1}} MB ={{response}} KB&lt;/p&gt;","hint":"&lt;p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MB = {{Q1}} × 2&lt;sup&gt;10&lt;/sup&gt; = {{A1}} KB&lt;/p&gt;","seed":{"parameters":[{"name":"Q1","label":null,"min":1,"max":9,"step":1}],"calculated":[{"name":"A1","label":"{{function}}","function":"{{Q1}}*math.pow(2,10)"}],"uniques":true},"algorithm":{"name":"calculateOperation","params":{"method":"equivLiteral","keyboard":"NUMERICAL"}}}</t>
  </si>
  <si>
    <t>{{Q1}} TB = {{A1}} MB</t>
  </si>
  <si>
    <t>A1={{Q1}}*math.pow(2,20)</t>
  </si>
  <si>
    <t>&lt;p&gt;1 TB = 2&lt;sup&gt;20&lt;/sup&gt; MB&lt;/p&gt;</t>
  </si>
  <si>
    <t>&lt;p&gt;Las equivalencias entre las unidades de medida de la información son:&lt;/p&gt;
(TABLA: 2 filas x 5 columnas)
 B | KB | MB | GB | TB
1B  | 2&lt;sup&gt;10&lt;/sup&gt; B | 2&lt;sup&gt;20&lt;/sup&gt; B | 2&lt;sup&gt;30&lt;/sup&gt;B | 2&lt;sup&gt;40&lt;/sup&gt;B
&lt;p&gt;{{Q1}} TB = {{Q1}} × 2&lt;sup&gt;20&lt;/sup&gt; = {{A1}} MB&lt;/p&gt;</t>
  </si>
  <si>
    <t>{"id":"M6-MyM-10b-E-3","stimulus":"&lt;p&gt;Calcula la siguiente igualdad.&lt;/p&gt;","template":"&lt;p style=\"text-align:center;\"&gt;{{Q1}} TB = {{response}} MB&lt;/p&gt;","hint":"&lt;p style=\"text-align:center;\"&gt;1 TB = 2&lt;sup&gt;20&lt;/sup&gt; MB&lt;/p&gt;","feedback":"&lt;p&gt;Las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TB = {{Q1}} × 2&lt;sup&gt;20&lt;/sup&gt; = {{A1}} MB&lt;/p&gt;","seed":{"parameters":[{"name":"Q1","label":null,"min":1,"max":9,"step":1}],"calculated":[{"name":"A1","label":"{{function}}","function":"{{Q1}}*math.pow(2,20)"}],"uniques":true},"algorithm":{"name":"calculateOperation","params":{"method":"equivLiteral","keyboard":"NUMERICAL"}}}</t>
  </si>
  <si>
    <t>{{T1}} KB ={{A1}} MB</t>
  </si>
  <si>
    <t>T1= {{Q1}}*math.pow(2,10)
A1={{Q1}}</t>
  </si>
  <si>
    <t>&lt;p&gt;Las equivalencias entre las unidades de medida de la información son:&lt;/p&gt;
(TABLA: 2 filas x 5 columnas)
 B | KB | MB | GB | TB
1B  | 2&lt;sup&gt;10&lt;/sup&gt; B | 2&lt;sup&gt;20&lt;/sup&gt; B | 2&lt;sup&gt;30&lt;/sup&gt;B | 2&lt;sup&gt;40&lt;/sup&gt;B
&lt;p&gt;{{T1}} KB = {{T1}} : 2&lt;sup&gt;10&lt;/sup&gt; = {{A1}} MB&lt;/p&gt;</t>
  </si>
  <si>
    <t>{"id":"M6-MyM-10b-E-4","stimulus":"&lt;p&gt;Calcula la siguiente igualdad.&lt;/p&gt;","template":"&lt;p style=\"text-align:center;\"&gt;{{T1}} KB ={{response}} MB&lt;/p&gt;","hint":"&lt;p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style=\"text-align:center;\"&gt;{{T1}} KB = {{T1}} : 2&lt;sup&gt;10&lt;/sup&gt; = {{A1}} MB&lt;/p&gt;","seed":{"parameters":[{"name":"Q1","label":null,"min":1,"max":9,"step":1}],"calculated":[{"name":"T1","label":"{{function}}","function":"{{Q1}}*math.pow(2,10)","temp":true},{"name":"A1","label":"{{function}}","function":"{{Q1}}"}],"uniques":true},"algorithm":{"name":"calculateOperation","params":{"method":"equivLiteral","keyboard":"NUMERICAL"}}}</t>
  </si>
  <si>
    <t>&lt;p&gt;En el ordenador hay un documento que ocupa {{Q1}} KB. ¿Cuántos bytes son?&lt;/p&gt;</t>
  </si>
  <si>
    <t>&lt;p&gt;El documento ocupa {{A1}} B.&lt;/p&gt;</t>
  </si>
  <si>
    <t xml:space="preserve">En el ordenador hay un documento que tiene {{Q1}} KB. ¿Cuántos bytes ocupa este documento? </t>
  </si>
  <si>
    <t>Q1 = Min= 30; Max= 80; Step= 1</t>
  </si>
  <si>
    <t>A1 = {{Q1}}*1024</t>
  </si>
  <si>
    <t>¿Cuánto ocupa el documento?
Ocupa {{A2}} KB.
#Cloze math#
A2 = {{Q1}}</t>
  </si>
  <si>
    <t>¿Qué pide el enunciado?
Convertir los kilobytes en bytes. *
Convertir los kilobytes en megabytes.
Convertir los kilobytes en gigabytes.
#Single choice#</t>
  </si>
  <si>
    <t>¿Cuál es la equivalencia correcta para convertir kilobytes en bytes?
1 KB = 2&lt;sup&gt;10&lt;/sup&gt; B*
1 KB = 2&lt;sup&gt;20&lt;/sup&gt; B
1 KB = 2&lt;sup&gt;30&lt;/sup&gt; B
#Single Choice#</t>
  </si>
  <si>
    <t>Por tanto, completa el siguiente cálculo para saber cuánto ocupa el documento.
{{Q1}} KB = {{Q1}} × 2&lt;sup&gt;10&lt;/sup&gt; = {{A3}} B
#Cloze math#
A3 = {{Q1}}*1024</t>
  </si>
  <si>
    <t>{"id":"M6-MyM-10b-A-1","seed":{"parameters":[{"name":"Q1","label":null,"min":30,"max":80,"step":1}],"uniques":true},"scaffolding":[{"id":"step-0","stimulus":"&lt;p&gt;En el ordenador hay un documento que ocupa {{Q1}} KB. ¿Cuántos bytes son?&lt;/p&gt;","template":"&lt;p&gt;El documento ocupa {{response}} B.&lt;/p&gt;","seed":{"calculated":[{"name":"A1","label":"{{function}}","function":"{{Q1}}*1024"}]},"algorithm":{"name":"calculateOperation","params":{"method":"equivLiteral","keyboard":"NUMERICAL"}}},{"id":"step-1","stimulus":"&lt;p&gt;¿Cuánto ocupa el documento?&lt;/p&gt;","template":"&lt;p&gt;Ocupa {{response}} KB.&lt;/p&gt;","seed":{"calculated":[{"name":"A2","label":"{{function}}","function":"{{Q1}}"}]},"algorithm":{"name":"calculateOperation","params":{"method":"equivLiteral","keyboard":"NUMERICAL"}}},{"id":"step-2","stimulus":"&lt;p&gt;¿Qué pide el enunciado?&lt;/p&gt;","seed":{"calculated":[{"name":"1-A1","label":"&lt;p&gt;Convertir los kilobytes en bytes.&lt;/p&gt;","incorrect":false},{"name":"1-A2","label":"&lt;p&gt;Convertir los kilobytes en megabytes.&lt;/p&gt;","incorrect":true},{"name":"1-A3","label":"&lt;p&gt;Convertir los kilobytes en gigabytes.&lt;/p&gt;","incorrect":true}]},"algorithm":{"name":"trueFalse","template":"Multiple choice – standard","params":{"countCorrect":1,"countIncorrect":2,"showCheckIcon":true}}},{"id":"step-3","stimulus":"&lt;p&gt;¿Cuál es la equivalencia correcta para convertir kilobytes en bytes?&lt;/p&gt;","seed":{"calculated":[{"name":"1-A1","label":"1 KB = 2&lt;sup&gt;10&lt;/sup&gt; B","incorrect":false},{"name":"1-A2","label":"1 KB = 2&lt;sup&gt;20&lt;/sup&gt; B","incorrect":true},{"name":"1-A3","label":"1 KB = 2&lt;sup&gt;30&lt;/sup&gt; B","incorrect":true}]},"algorithm":{"name":"trueFalse","template":"Multiple choice – standard","params":{"countCorrect":1,"countIncorrect":2,"showCheckIcon":false, "columns": 3}}},{"id":"step-4","stimulus":"&lt;p&gt;Por tanto, completa el siguiente cálculo para saber cuánto ocupa el documento.&lt;/p&gt;","template":"&lt;p style=\"text-align:center;\"&gt;{{Q1}} KB = {{Q1}} × 2&lt;sup&gt;10&lt;/sup&gt; = {{response}} B&lt;/p&gt;","seed":{"calculated":[{"name":"A3","label":"{{function}}","function":"{{Q1}}*1024"}]},"algorithm":{"name":"calculateOperation","params":{"method":"equivLiteral","keyboard":"NUMERICAL"}}}]}</t>
  </si>
  <si>
    <t>&lt;p&gt;Pilar tiene una carpeta con fotografías que ocupa {{Q1}} GB. ¿A cuántos megabytes equivalen?&lt;/p&gt;</t>
  </si>
  <si>
    <t>&lt;p&gt;La carpeta ocupa {{A1}} KB.&lt;/p&gt;</t>
  </si>
  <si>
    <t>En la tablet de Pilar hay muchos temas musicales. Cada uno de ellos tiene {{Q1}} MB. ¿A cuántos KB equivale el espacio que ocupa cada canción?</t>
  </si>
  <si>
    <t>Q1 = Min= 1; Max= 6; Step= 1</t>
  </si>
  <si>
    <t>¿Cuánto ocupa la carpeta de fotografías?
Ocupa {{A2}} GB.
#Cloze math#
A2 = {{Q1}}</t>
  </si>
  <si>
    <t>¿Qué pide el enunciado?
Convertir los gigabytes en megabytes. *
Convertir los gigabytes en kilobytes.
Convertir los gigabytes en terabytes.
#Single choice#</t>
  </si>
  <si>
    <t>¿Cuál es la equivalencia correcta para convertir gigabytes en megabytes?
1 GB = 2&lt;sup&gt;10&lt;/sup&gt; MB*
1 GB = 2&lt;sup&gt;20&lt;/sup&gt; MB
1 GB = 2&lt;sup&gt;30&lt;/sup&gt; MB
#Single Choice#</t>
  </si>
  <si>
    <t>Por tanto, completa el siguiente cálculo para saber cuánto ocupa la carpeta.
{{Q1}} GB = {{Q1}} × 2&lt;sup&gt;10&lt;/sup&gt; = {{A3}} MB
#Cloze math#
A3 = {{Q1}}*1024</t>
  </si>
  <si>
    <t>{"id":"M6-MyM-10b-A-2","seed":{"parameters":[{"name":"Q1","label":null,"min":1,"max":6,"step":1}],"uniques":true},"scaffolding":[{"id":"step-0","stimulus":"&lt;p&gt;Pilar tiene una carpeta con fotografías que ocupa {{Q1}} GB. ¿A cuántos megabytes equivalen?&lt;/p&gt;","template":"&lt;p&gt;La carpeta ocupa {{response}} KB.&lt;/p&gt;","seed":{"calculated":[{"name":"A1","label":"{{function}}","function":"{{Q1}}*1024"}]},"algorithm":{"name":"calculateOperation","params":{"method":"equivLiteral","keyboard":"NUMERICAL"}}},{"id":"step-1","stimulus":"&lt;p&gt;¿Cuánto ocupa la carpeta de fotografías?&lt;/p&gt;","template":"&lt;p&gt;Ocupa {{response}} GB.&lt;/p&gt;","seed":{"calculated":[{"name":"A2","label":"{{function}}","function":"{{Q1}}"}]},"algorithm":{"name":"calculateOperation","params":{"method":"equivLiteral","keyboard":"NUMERICAL"}}},{"id":"step-2","stimulus":"&lt;p&gt;¿Qué pide el enunciado?&lt;/p&gt;","seed":{"calculated":[{"name":"1-A1","label":"&lt;p&gt;Convertir los gigabytes en megabytes.&lt;/p&gt;","incorrect":false},{"name":"1-A2","label":"&lt;p&gt;Convertir los gigabytes en kilobytes.&lt;/p&gt;","incorrect":true},{"name":"1-A3","label":"&lt;p&gt;Convertir los gigabytes en terabytes.&lt;/p&gt;","incorrect":true}]},"algorithm":{"name":"trueFalse","template":"Multiple choice – standard","params":{"countCorrect":1,"countIncorrect":2,"showCheckIcon":true}}},{"id":"step-3","stimulus":"&lt;p&gt;¿Cuál es la equivalencia correcta para convertir gigabytes en megabytes?&lt;/p&gt;","seed":{"calculated":[{"name":"1-A1","label":"1 GB = 2&lt;sup&gt;10&lt;/sup&gt; MB","incorrect":false},{"name":"1-A2","label":"1 GB = 2&lt;sup&gt;20&lt;/sup&gt; MB","incorrect":true},{"name":"1-A3","label":"1 GB = 2&lt;sup&gt;30&lt;/sup&gt; MB","incorrect":true}]},"algorithm":{"name":"trueFalse","template":"Multiple choice – standard","params":{"countCorrect":1,"countIncorrect":2,"showCheckIcon":false, "columns": 3}}},{"id":"step-4","stimulus":"&lt;p&gt;Por tanto, completa el siguiente cálculo para saber cuánto ocupa la carpeta.&lt;/p&gt;","template":"&lt;p style=\"text-align:center;\"&gt;{{Q1}} GB = {{Q1}} × 2&lt;sup&gt;10&lt;/sup&gt; = {{response}} MB&lt;/p&gt;","seed":{"calculated":[{"name":"A3","label":"{{function}}","function":"{{Q1}}*1024"}]},"algorithm":{"name":"calculateOperation","params":{"method":"equivLiteral","keyboard":"NUMERICAL"}}}]}</t>
  </si>
  <si>
    <t>&lt;p&gt;Mateo quiere instalar una aplicación en su teléfono móvil que ocupa {{Q1}} MB. ¿A cuántos kilobytes equivalen?&lt;/p&gt;</t>
  </si>
  <si>
    <t>&lt;p&gt;La aplicación ocupa {{A1}} KB.&lt;/p&gt;</t>
  </si>
  <si>
    <t>Mateo quiere instalar una aplicación que ocupa {{Q1}} GB. En su dispositivo cuenta con pocos MB de almacenamiento disponibles. Determina a cuántos MB equivale el espacio que ocupa la aplicación que quiere instalar.</t>
  </si>
  <si>
    <t>Q1 = Min= 20; Max= 99; Step= 1</t>
  </si>
  <si>
    <t>¿Cuánto ocupa la aplicación?
Ocupa {{A2}} MB.
#Cloze math#
A2 = {{Q1}}</t>
  </si>
  <si>
    <t>¿Qué pide el enunciado?
Convertir los megabytes en kilobytes. *
Convertir los megabytes en bytes.
Convertir los megabytes en gigabytes.
#Single choice#</t>
  </si>
  <si>
    <t>¿Cuál es la equivalencia correcta para convertir megabytes en kilobytes?
1 MB = 2&lt;sup&gt;10&lt;/sup&gt; KB*
1 MB = 2&lt;sup&gt;20&lt;/sup&gt; KB
1 MB = 2&lt;sup&gt;30&lt;/sup&gt; KB
#Single Choice#</t>
  </si>
  <si>
    <t>Por tanto, completa el siguiente cálculo para saber cuánto ocupa la aplicación.
{{Q1}} MB = {{Q1}} × 2&lt;sup&gt;10&lt;/sup&gt; = {{A3}} KB
#Cloze math#
A3 = {{Q1}}*1024</t>
  </si>
  <si>
    <t>{"id":"M6-MyM-10b-A-3","seed":{"parameters":[{"name":"Q1","label":null,"min":20,"max":99,"step":1}],"uniques":true},"scaffolding":[{"id":"step-0","stimulus":"&lt;p&gt;Mateo quiere instalar una aplicación en su teléfono móvil que ocupa {{Q1}} MB. ¿A cuántos kilobytes equivalen?&lt;/p&gt;","template":"&lt;p&gt;La aplicación ocupa {{response}} KB.&lt;/p&gt;","seed":{"calculated":[{"name":"A1","label":"{{function}}","function":"{{Q1}}*1024"}]},"algorithm":{"name":"calculateOperation","params":{"method":"equivLiteral","keyboard":"NUMERICAL"}}},{"id":"step-1","stimulus":"&lt;p&gt;¿Cuánto ocupa la aplicación?&lt;/p&gt;","template":"&lt;p&gt;Ocupa {{response}} MB.&lt;/p&gt;","seed":{"calculated":[{"name":"A2","label":"{{function}}","function":"{{Q1}}"}]},"algorithm":{"name":"calculateOperation","params":{"method":"equivLiteral","keyboard":"NUMERICAL"}}},{"id":"step-2","stimulus":"&lt;p&gt;¿Qué pide el enunciado?&lt;/p&gt;","seed":{"calculated":[{"name":"1-A1","label":"&lt;p&gt;Convertir los megabytes en kilobytes.&lt;/p&gt;","incorrect":false},{"name":"1-A2","label":"&lt;p&gt;Convertir los megabytes en bytes.&lt;/p&gt;","incorrect":true},{"name":"1-A3","label":"&lt;p&gt;Convertir los megabytes en gigabytes.&lt;/p&gt;","incorrect":true}]},"algorithm":{"name":"trueFalse","template":"Multiple choice – standard","params":{"countCorrect":1,"countIncorrect":2,"showCheckIcon":true}}},{"id":"step-3","stimulus":"&lt;p&gt;¿Cuál es la equivalencia correcta para convertir megabytes en kilobytes?&lt;/p&gt;","seed":{"calculated":[{"name":"1-A1","label":"1 MB = 2&lt;sup&gt;10&lt;/sup&gt; KB","incorrect":false},{"name":"1-A2","label":"1 MB = 2&lt;sup&gt;20&lt;/sup&gt; KB","incorrect":true},{"name":"1-A3","label":"1 MB = 2&lt;sup&gt;30&lt;/sup&gt; KB","incorrect":true}]},"algorithm":{"name":"trueFalse","template":"Multiple choice – standard","params":{"countCorrect":1,"countIncorrect":2,"showCheckIcon":false, "columns": 3}}},{"id":"step-4","stimulus":"&lt;p&gt;Por tanto, completa el siguiente cálculo para saber cuánto ocupa la aplicación.&lt;/p&gt;","template":"&lt;p style=\"text-align:center;\"&gt;{{Q1}} MB = {{Q1}} × 2&lt;sup&gt;10&lt;/sup&gt; = {{response}} KB&lt;/p&gt;","seed":{"calculated":[{"name":"A3","label":"{{function}}","function":"{{Q1}}*1024"}]},"algorithm":{"name":"calculateOperation","params":{"method":"equivLiteral","keyboard":"NUMERICAL"}}}]}</t>
  </si>
  <si>
    <t>M6-MyM-11a</t>
  </si>
  <si>
    <t>Conoce la unidad de medida de temperatura</t>
  </si>
  <si>
    <t>&lt;p&gt;¿Cuál es la unidad de medida de temperatura?&lt;/p&gt;</t>
  </si>
  <si>
    <t xml:space="preserve">Escoge la opción correcta de la unidad de medida que se utiliza para la temperatura.
La unidad de medida de la temperatura es {{grupo 1}}.
</t>
  </si>
  <si>
    <t>Q1 = List = °, kg, g, mg, km, m, cm, l, cl, s, min, h
Q2 = List = °, kg, g, mg, km, m, cm, l, cl, s, min, h</t>
  </si>
  <si>
    <t>A1 = {{Q1}}
A2 = {{Q2}}
A3 = °C*</t>
  </si>
  <si>
    <t>&lt;p&gt;La unidad de medida de la temperatura son los grados Celsius.&lt;/p&gt;</t>
  </si>
  <si>
    <t>&lt;p&gt;La unidad de medida de la temperatura son los grados Celsius (°C).&lt;/p&gt;</t>
  </si>
  <si>
    <t>{"id":"M6-MyM-11a-I-1","stimulus":"&lt;p&gt;¿Cuál es la unidad de medida de temperatura?&lt;/p&gt;","hint":"&lt;p&gt;La unidad de medida de la temperatura son los grados Celsius.&lt;/p&gt;","feedback":"&lt;p&gt;La unidad de medida de la temperatura son los grados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t>
  </si>
  <si>
    <t>&lt;p&gt;Selecciona la afirmación correcta.&lt;/p&gt;</t>
  </si>
  <si>
    <t>A1=La temperatura de una persona se mide en °C.*
A2=La temperatura que hace en el día se mide en °C.*
A3=La temperatura de una olla a presión se mide en °C.*
A4=La temperatura de una persona se mide en {{Q1}}. | La temperatura se mide en °C.
A5=La temperatura que hace en un día se mide en {{Q2}}. | La temperatura se mide en °C.
A6=La duración de una película se mide en °C. | Una duración se mide en horas, minutos o segundos.
A7=La capacidad de un vaso de agua se mide en °C. | La capacidad se mide en litros.
A8=La distancia entre dos pueblos se mide en °C. | La longitud se mide en metros.
A9=La masa de un saco de manzanas se mide en °C. | La masa se mide en gramos.</t>
  </si>
  <si>
    <t>{"id":"M6-MyM-11a-E-1","stimulus":"&lt;p&gt;Selecciona la afirmación correcta.&lt;/p&gt;","hint":"&lt;p&gt;La unidad de medida de la temperatura son los grados Celsius.&lt;/p&gt;","feedback":"&lt;p&gt;La unidad de medida de la temperatura son los grados Celsius (°C).&lt;/p&gt;","seed":{"parameters":[{"name":"Q1","list":["°","kg","g","mg","km","m","cm","l","cl","s","min","h"]},{"name":"Q2","list":["°","kg","g","mg","km","m","cm","l","cl","s","min","h"]}],"calculated":[{"name":"A1","label":"La temperatura de una persona se mide en °C."},{"name":"A2","label":"La temperatura que hace en el día se mide en °C."},{"name":"A3","label":"La temperatura de una olla a presión se mide en °C."},{"name":"A4","label":"La temperatura de una persona se mide en {{Q1}}.","incorrect":true,"feedback":"La temperatura se mide en °C."},{"name":"A5","label":"La temperatura que hace en un día se mide en {{Q2}}.","incorrect":true,"feedback":"La temperatura se mide en °C."},{"name":"A6","label":"La duración de una película se mide en °C.","incorrect":true,"feedback":"Una duración se mide en horas, minutos o segundos."},{"name":"A7","label":"La capacidad de un vaso de agua se mide en °C.","incorrect":true,"feedback":"La capacidad se mide en litros."},{"name":"A8","label":"La distancia entre dos pueblos se mide en °C.","incorrect":true,"feedback":"La longitud se mide en metros."},{"name":"A9","label":"La masa de un saco de manzanas se mide en °C.","incorrect":true,"feedback":"La masa se mide en gramos."}],"uniques":true},"algorithm":{"name":"trueFalse","template":"Multiple choice – standard","params":{"countCorrect":1,"countIncorrect":2}}}</t>
  </si>
  <si>
    <t>M6-MyM-11b</t>
  </si>
  <si>
    <t>Suma y resta medidas de temperatura</t>
  </si>
  <si>
    <t>&lt;p&gt;Escoge el resultado de esta suma.&lt;/p&gt;</t>
  </si>
  <si>
    <t>&lt;p&gt;{{Q1}} °C + {{Q2}} °C = {{A1}} °C&lt;/p&gt;</t>
  </si>
  <si>
    <t>Q1 = Min= 10; Max= 30; Step= 0.1 
Q2 = Min= 0.1; Max= 5; Step= 0.1
Q3 = Min= 0.1; Max= 5; Step= 0.1
Q4 = Min= 0.1; Max= 5; Step= 0.1</t>
  </si>
  <si>
    <t>group1=
A1= {{Q1}}+{{Q2}}*
A2= {{Q1}}+{{Q3}}
A3= {{Q1}}+{{Q4}}</t>
  </si>
  <si>
    <t>&lt;p&gt;Suma los valores numéricos de las dos temperaturas.&lt;/p&gt;</t>
  </si>
  <si>
    <t>&lt;p&gt;Para sumar dos temperaturas hay que sumar sus valores numéricos.&lt;/p&gt;</t>
  </si>
  <si>
    <t>{"id":"M6-MyM-11b-I-1","stimulus":"&lt;p&gt;Escoge el resultado de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t>
  </si>
  <si>
    <t>&lt;p&gt;Escoge el resultado de esta resta.&lt;/p&gt;</t>
  </si>
  <si>
    <t>&lt;p&gt;{{T1}} °C − {{Q1}} °C = {{A1}} °C&lt;/p&gt;</t>
  </si>
  <si>
    <t>Q1 = Min= 0.1; Max= 5; Step= 0.1
Q2= Min= 10; Max= 30; Step= 0.1
Q3= Min= 10; Max= 30; Step= 0.1
Q4= Min= 10; Max= 30; Step= 0.1</t>
  </si>
  <si>
    <t>T1 = {{Q1}}+{{Q2}}
group1=
A1= {{Q2}}*
A2= {{Q3}}
A3= {{Q4}}</t>
  </si>
  <si>
    <t>&lt;p&gt;Resta los valores numéricos de las dos temperaturas.&lt;/p&gt;</t>
  </si>
  <si>
    <t>&lt;p&gt;Para restar dos temperaturas hay que restar sus valores numéricos.&lt;/p&gt;</t>
  </si>
  <si>
    <t>{"id":"M6-MyM-11b-I-2","stimulus":"&lt;p&gt;Escoge el resultado de esta resta.&lt;/p&gt;","template":"&lt;p style=\"text-align:center;\"&gt;{{T1}} °C − {{Q1}} °C = {{response}} °C&lt;/p&gt;","hint":"&lt;p&gt;Resta los valores numéricos de las dos temperaturas.&lt;/p&gt;","feedback":"&lt;p&gt;Para restar dos temperaturas hay que restar sus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t>
  </si>
  <si>
    <t>&lt;p&gt;Calcula esta suma.&lt;/p&gt;</t>
  </si>
  <si>
    <t>Q1 = Min= 10; Max= 30; Step= 0.1 
Q2 = Min= 0.1; Max= 5; Step= 0.1</t>
  </si>
  <si>
    <t>{"id":"M6-MyM-11b-E-1","stimulus":"&lt;p&gt;Calcula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calculated":[{"name":"A1","label":"{{function}}","function":"Lemonlib.round({{Q1}}+{{Q2}},1)"}],"uniques":true},"algorithm":{"name":"calculateOperation","params":{"method":"equivLiteral","keyboard":"INTERMEDIATE"}}}</t>
  </si>
  <si>
    <t>&lt;p&gt;Resuelve esta resta.&lt;/p&gt;</t>
  </si>
  <si>
    <t>Q1 = Min= 0.1; Max= 5; Step= 0.1
Q2= Min= 10; Max= 30; Step= 0.1</t>
  </si>
  <si>
    <t>T1 = {{Q1}}+{{Q2}}
A1= {{Q2}}</t>
  </si>
  <si>
    <t>{"id":"M6-MyM-11b-E-2","stimulus":"&lt;p&gt;Resuelve esta resta.&lt;/p&gt;","template":"&lt;p style=\"text-align:center;\"&gt;{{T1}} °C − {{Q1}} °C = {{response}} °C&lt;/p&gt;","hint":"&lt;p&gt;Resta los valores numéricos de las dos temperaturas.&lt;/p&gt;","feedback":"&lt;p&gt;Para restar dos temperaturas hay que restar sus valores numéricos.&lt;/p&gt;","seed":{"parameters":[{"name":"Q1","min":0.1,"max":5,"step":0.1},{"name":"Q2","min":10,"max":30,"step":0.1}],"calculated":[{"name":"T1","function":"Lemonlib.round({{Q1}}+{{Q2}}, 1)","temp":true},{"name":"A1","function":"{{Q2}}"}],"uniques":true},"algorithm":{"name":"calculateOperation","params":{"method":"equivLiteral","keyboard":"INTERMEDIATE"}}}</t>
  </si>
  <si>
    <t>&lt;p&gt;Hace un rato, el aire acondicionado de una oficina estaba a {{Q2}} °C, pero se ha subido a {{T1}} °C. ¿Cuántos grados ha aumentado la temperatura?&lt;/p&gt;</t>
  </si>
  <si>
    <t>&lt;p&gt;Ha aumentado {{A1}} °C.&lt;/p&gt;</t>
  </si>
  <si>
    <r>
      <rPr>
        <rFont val="Calibri"/>
        <color theme="1"/>
        <sz val="12.0"/>
      </rPr>
      <t xml:space="preserve">Q1= Min= </t>
    </r>
    <r>
      <rPr>
        <rFont val="Calibri"/>
        <color theme="1"/>
        <sz val="12.0"/>
      </rPr>
      <t>2</t>
    </r>
    <r>
      <rPr>
        <rFont val="Calibri"/>
        <color theme="1"/>
        <sz val="12.0"/>
      </rPr>
      <t>; Max= 5; Step= 0.1
Q2= Min= 18; Max= 22; Step= 0.1</t>
    </r>
  </si>
  <si>
    <t>&lt;p&gt;Para restar dos temperaturas hay que restar sus valores numéricos.&lt;/p&gt;&lt;p&gt;{{T1}} °C − {{Q2}} °C = {{Q1}} °C&lt;/p&gt;</t>
  </si>
  <si>
    <t>{"id":"M6-MyM-11b-A-1","stimulus":"&lt;p&gt;Hace un rato, el aire acondicionado de una oficina estaba a {{Q2}} °C, pero se ha subido a {{T1}} °C. ¿Cuántos grados ha aumentado la temperatura?&lt;/p&gt;","template":"&lt;p&gt;Ha aumentado {{response}} °C.&lt;/p&gt;","hint":"&lt;p&gt;Resta los valores numéricos de las dos temperaturas.&lt;/p&gt;","feedback":"&lt;p&gt;Para restar dos temperaturas hay que restar sus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t>
  </si>
  <si>
    <t>&lt;p&gt;Para cocinar un pastel hay que poner el horno a {{T1}} °C y luego bajarla {{Q2}} °C. ¿A qué temperatura se termina de hacer el pastel?&lt;/p&gt;</t>
  </si>
  <si>
    <t>&lt;p&gt;El pastel se termina de cocinar a los {{A1}} °C.&lt;/p&gt;</t>
  </si>
  <si>
    <t>Para la cocción de un pastel se coloca el horno a una temperatura de {{Q1}} °C. Luego, se baja {{Q2}} °C dicha temperatura. ¿A qué temperatura se terminó de cocinar el pastel?
El pastel se terminó de cocinar a los {{A1}} ° C</t>
  </si>
  <si>
    <r>
      <rPr>
        <rFont val="Calibri"/>
        <color theme="1"/>
        <sz val="12.0"/>
      </rPr>
      <t xml:space="preserve">Q1= Min = </t>
    </r>
    <r>
      <rPr>
        <rFont val="Calibri"/>
        <color theme="1"/>
        <sz val="12.0"/>
      </rPr>
      <t>70</t>
    </r>
    <r>
      <rPr>
        <rFont val="Calibri"/>
        <color theme="1"/>
        <sz val="12.0"/>
      </rPr>
      <t xml:space="preserve">; Max = </t>
    </r>
    <r>
      <rPr>
        <rFont val="Calibri"/>
        <color theme="1"/>
        <sz val="12.0"/>
      </rPr>
      <t>90</t>
    </r>
    <r>
      <rPr>
        <rFont val="Calibri"/>
        <color theme="1"/>
        <sz val="12.0"/>
      </rPr>
      <t xml:space="preserve">; Step = 1 
Q2= Min = </t>
    </r>
    <r>
      <rPr>
        <rFont val="Calibri"/>
        <color theme="1"/>
        <sz val="12.0"/>
      </rPr>
      <t>60</t>
    </r>
    <r>
      <rPr>
        <rFont val="Calibri"/>
        <color theme="1"/>
        <sz val="12.0"/>
      </rPr>
      <t xml:space="preserve">; Max = </t>
    </r>
    <r>
      <rPr>
        <rFont val="Calibri"/>
        <color theme="1"/>
        <sz val="12.0"/>
      </rPr>
      <t>90</t>
    </r>
    <r>
      <rPr>
        <rFont val="Calibri"/>
        <color theme="1"/>
        <sz val="12.0"/>
      </rPr>
      <t>; Step = 1</t>
    </r>
  </si>
  <si>
    <t>&lt;p&gt;Para sumar dos temperaturas hay que sumar sus valores numéricos.&lt;/p&gt;&lt;p&gt;{{T1}} °C − {{Q2}} °C = {{Q1}} °C&lt;/p&gt;</t>
  </si>
  <si>
    <t>{"id":"M6-MyM-11b-A-2","stimulus":"&lt;p&gt;Para cocinar un pastel hay que poner el horno a {{T1}} °C y luego bajarlo {{Q2}} °C. ¿A qué temperatura se termina de hacer el pastel?&lt;/p&gt;","template":"&lt;p&gt;El pastel se termina de cocinar a los {{response}} °C.&lt;/p&gt;","hint":"&lt;p&gt;Resta los valores numéricos de las dos temperaturas.&lt;/p&gt;","feedback":"&lt;p&gt;Para sumar dos temperaturas hay que sumar sus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t>
  </si>
  <si>
    <t>&lt;p&gt;Cecilia se ha tomado la temperatura porque se sentía mal. Al principio el termómetro marcaba {{Q1}} °C, pero al cabo de un rato ha aumentado {{Q2}} °C. ¿Qué temperatura tiene Cecilia?&lt;/p&gt;</t>
  </si>
  <si>
    <t>&lt;p&gt;La temperatura de Cecilia es de {{A1}} °C.&lt;/p&gt;</t>
  </si>
  <si>
    <t>Cecilia llegó a su casa y se tomó la temperatura porque se sentía mal. En ese momento, el termómetro le marcó {{Q1}} °C. Al rato, la temperatura  aumentó {{Q2}} °C. ¿Cuántos grados de temperatura tiene ahora, Cecilia?</t>
  </si>
  <si>
    <r>
      <rPr>
        <rFont val="Calibri"/>
        <color theme="1"/>
        <sz val="12.0"/>
      </rPr>
      <t xml:space="preserve">Q1= Min = </t>
    </r>
    <r>
      <rPr>
        <rFont val="Calibri"/>
        <color theme="1"/>
        <sz val="12.0"/>
      </rPr>
      <t>35</t>
    </r>
    <r>
      <rPr>
        <rFont val="Calibri"/>
        <color theme="1"/>
        <sz val="12.0"/>
      </rPr>
      <t xml:space="preserve">; Max = </t>
    </r>
    <r>
      <rPr>
        <rFont val="Calibri"/>
        <color theme="1"/>
        <sz val="12.0"/>
      </rPr>
      <t>36.5</t>
    </r>
    <r>
      <rPr>
        <rFont val="Calibri"/>
        <color theme="1"/>
        <sz val="12.0"/>
      </rPr>
      <t xml:space="preserve">; Step = 0.1
Q2= Min = 0.5; Max = </t>
    </r>
    <r>
      <rPr>
        <rFont val="Calibri"/>
        <color theme="1"/>
        <sz val="12.0"/>
      </rPr>
      <t>1.5</t>
    </r>
    <r>
      <rPr>
        <rFont val="Calibri"/>
        <color theme="1"/>
        <sz val="12.0"/>
      </rPr>
      <t>; Step = 0.1</t>
    </r>
  </si>
  <si>
    <t>&lt;p&gt;Para sumar dos temperaturas hay que sumar sus valores numéricos.&lt;/p&gt;&lt;p&gt;{{Q1}} °C + {{Q2}} °C = {{A1}} °C&lt;/p&gt;</t>
  </si>
  <si>
    <t>{"id":"M6-MyM-11b-A-3","stimulus":"&lt;p&gt;Cecilia se ha tomado la temperatura porque se sentía mal. Al principio el termómetro marcaba {{Q1}} °C, pero al cabo de un rato ha aumentado {{Q2}} °C. ¿Qué temperatura tiene Cecilia?&lt;/p&gt;","template":"&lt;p&gt;La temperatura de Cecilia es de {{response}} °C.&lt;/p&gt;","hint":"&lt;p&gt;Suma los valores numéricos de las dos temperaturas.&lt;/p&gt;","feedback":"&lt;p&gt;Para sumar dos temperaturas hay que sumar sus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t>
  </si>
  <si>
    <t>M6-MyM-12a</t>
  </si>
  <si>
    <t>Conoce las unidades de medida de superficie</t>
  </si>
  <si>
    <t>&lt;p&gt;Selecciona cuál de las siguientes opciones es una medida de superficie.&lt;/p&gt;</t>
  </si>
  <si>
    <t>Q1 = Min= 100; Max= 999; Step= 1
Q2 = Min= 100; Max= 999; Step= 1
Q3 = Min= 100; Max= 999; Step= 1
Q4 = Min= 100; Max= 999; Step= 1
Q5 = List = km&lt;sup&gt;2&lt;/sup&gt;, hm&lt;sup&gt;2&lt;/sup&gt;, dam&lt;sup&gt;2&lt;/sup&gt;, m&lt;sup&gt;2&lt;/sup&gt;, dm&lt;sup&gt;2&lt;/sup&gt;, cm&lt;sup&gt;2&lt;/sup&gt;, mm&lt;sup&gt;2&lt;/sup&gt;
Q6 = List= km, hm, dam, m, dm, cm, mm
Q7 = List= kl, hl, dal, l, dl, cl, ml
Q8 = List= kg, hg, dag, g, dg, cg, mg</t>
  </si>
  <si>
    <t>A1={{Q1}} {{Q5}}*
A2={{Q2}} {{Q6}} | Los metros son la unidad principal de longitud.
A3={{Q3}} {{Q7}} | Los litros son la unidad principal de capacidad.
A4={{Q4}} {{Q8}} | Los gramos son la unidad principal de masa.</t>
  </si>
  <si>
    <t>&lt;p&gt;El m&lt;sup&gt;2&lt;/sup&gt; es la unidad principal de superficie.&lt;/p&gt;</t>
  </si>
  <si>
    <t>&lt;p&gt;La unidad principal de superficie es el m&lt;sup&gt;2&lt;/sup&gt;.&lt;/p&gt;
Table=1x7
0,0=km&lt;sup&gt;2&lt;/sup&gt;,#ED9B0C,#FFFFFF,bold
0,1=hm&lt;sup&gt;2&lt;/sup&gt;,#ED9B0C,#FFFFFF,bold
0,2=dam&lt;sup&gt;2&lt;/sup&gt;,#ED9B0C,#FFFFFF,bold
0,3=m&lt;sup&gt;2&lt;/sup&gt;,#ED9B0C,#FFFFFF,bold
0,4=dm&lt;sup&gt;2&lt;/sup&gt;,#ED9B0C,#FFFFFF,bold
0,5=cm&lt;sup&gt;2&lt;/sup&gt;,#ED9B0C,#FFFFFF,bold
0,6=mm&lt;sup&gt;2&lt;/sup&gt;,#ED9B0C,#FFFFFF,bold</t>
  </si>
  <si>
    <t>{
    "id": "M6-MyM-12a-I-1",
    "stimulus": "&lt;p&gt;Selecciona cuál de las siguientes opciones es una medida de superficie.&lt;/p&gt;",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"label": null,
                "min": 100,
                "max": 999,
                "step": 1
            },
            {
                "name": "Q2",
                "label": null,
                "min": 100,
                "max": 999,
                "step": 1
            },
            {
                "name": "Q3",
                "label": null,
                "min": 100,
                "max": 999,
                "step": 1
            },
            {
                "name": "Q4",
                "label": null,
                "min": 100,
                "max": 999,
                "step": 1
            },
            {
                "name": "Q5",
                "list": [
                    "km&lt;sup&gt;2&lt;/sup&gt;",
                    "hm&lt;sup&gt;2&lt;/sup&gt;",
                    "dam&lt;sup&gt;2&lt;/sup&gt;",
                    "m&lt;sup&gt;2&lt;/sup&gt;",
                    "dm&lt;sup&gt;2&lt;/sup&gt;",
                    "cm&lt;sup&gt;2&lt;/sup&gt;",
                    "mm&lt;sup&gt;2&lt;/sup&gt;"
                ]
            },
            {
                "name": "Q6",
                "list": [
                    "km",
                    "hm",
                    "dam",
                    "m",
                    "dm",
                    "cm",
                    "mm"
                ]
            },
            {
                "name": "Q7",
                "list": [
                    "kl",
                    "hl",
                    "dal",
                    "l",
                    "dl",
                    "cl",
                    "ml"
                ]
            },
            {
                "name": "Q8",
                "list": [
                    "kg",
                    "hg",
                    "dag",
                    "g",
                    "dg",
                    "cg",
                    "mg"
                ]
            }
        ],
        "calculated": [
            {
                "name": "A1",
                "label": "{{Q1}} {{Q5}}"
            },
            {
                "name": "A2",
                "label": "{{Q2}} {{Q6}}",
                "incorrect": true,
                "feedback": "Los metros son la unidad principal de longitud."
            },
            {
                "name": "A3",
                "label": "{{Q3}} {{Q7}}",
                "incorrect": true,
                "feedback": "Los litros son la unidad principal de capacidad."
            },
            {
                "name": "A4",
                "label": "{{Q4}} {{Q8}}",
                "incorrect": true,
                "feedback": "Los gramos son la unidad principal de masa."
            }
        ],
        "uniques": true
    },
    "algorithm": {
        "name": "trueFalse",
        "template": "Multiple choice – standard",
        "params": {
            "countCorrect": 1,
            "countIncorrect": 2,
            "showCheckIcon": false,
            "columns": true
        }
    }
}</t>
  </si>
  <si>
    <t>&lt;p&gt;Selecciona las afirmaciones que sean verdaderas.&lt;/p&gt;</t>
  </si>
  <si>
    <t>Q1=List= km&lt;sup&gt;2&lt;/sup&gt;, hm&lt;sup&gt;2&lt;/sup&gt;
Q2=List= dam&lt;sup&gt;2&lt;/sup&gt;, m&lt;sup&gt;2&lt;/sup&gt;
Q3=List= m&lt;sup&gt;2&lt;/sup&gt;, dm&lt;sup&gt;2&lt;/sup&gt;
Q4=List= m&lt;sup&gt;2&lt;/sup&gt;, dam&lt;sup&gt;2&lt;/sup&gt;
Q5=List= kg, litros, minutos, km
Q6=List= hg, cl, minutos, mm
Q7=List= g, hl, segundos, m
Q8=List= kg, cl, segundos, cm
Q9=List= m&lt;sup&gt;2&lt;/sup&gt;, dm&lt;sup&gt;2&lt;/sup&gt;, cm&lt;sup&gt;2&lt;/sup&gt;
Q10=List= m&lt;sup&gt;2&lt;/sup&gt;, dm&lt;sup&gt;2&lt;/sup&gt;, cm&lt;sup&gt;2&lt;/sup&gt;
Q11=List= m&lt;sup&gt;2&lt;/sup&gt;, dm&lt;sup&gt;2&lt;/sup&gt;, cm&lt;sup&gt;2&lt;/sup&gt;
Q12=List= hm&lt;sup&gt;2&lt;/sup&gt;, dam&lt;sup&gt;2&lt;/sup&gt;, m&lt;sup&gt;2&lt;/sup&gt;</t>
  </si>
  <si>
    <t>A1=El área de un país se puede medir en {{Q1}}.*
A2=El área de una habitación se puede medir en {{Q2}}.*
A3=La superficie de un póster se puede medir en {{Q3}}.*
A4=La superficie del patio de un colegio se puede medir en {{Q4}}.*
A5=El área de un país se mide puede medir en {{Q5}}. | &lt;p&gt;Los {{Q5}} no son una unidad para medir áreas.&lt;/p&gt;
A6=El área de una habitación se puede medir en {{Q6}}. | &lt;p&gt;Los {{Q6}} no son una unidad para medir áreas.&lt;/p&gt;
A7=La superficie de un póster se puede medir en {{Q7}}. | &lt;p&gt;Los {{Q7}} no son una unidad para medir áreas.&lt;/p&gt;
A8=La superficie del patio de un colegio se puede medir en {{Q8}}. | &lt;p&gt;Los {{Q8}} no son una unidad para medir áreas.&lt;/p&gt;
A9=El volumen de una botella se puede medir en {{Q9}}. | &lt;p&gt;Los {{Q9}} se usan en medidas de superficie, no de volúmen.&lt;/p&gt;
A10=La capacidad de un cubo se puede medir en {{Q10}}. | &lt;p&gt;Los {{Q10}} se usan en medidas de superficie, no de volúmen.&lt;/p&gt;
A11=La longitud de un hilo se puede medir en {{Q11}}. | &lt;p&gt;Los {{Q11}} se usan en medidas de superficie, no de longitud.&lt;/p&gt;
A12=La distancia entre dos canastas se puede medir en {{Q12}}. | &lt;p&gt;Los {{Q12}} se usan en medidas de superficie, no de longitud.&lt;/p&gt;</t>
  </si>
  <si>
    <t>{
    "id": "M6-MyM-12a-E-1",
    "stimulus": "&lt;p&gt;Selecciona las afirmaciones que sean verdaderas.&lt;/p&gt;",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"list": [
                    "km&lt;sup&gt;2&lt;/sup&gt;",
                    "hm&lt;sup&gt;2&lt;/sup&gt;"
                ]
            },
            {
                "name": "Q2",
                "list": [
                    "dam&lt;sup&gt;2&lt;/sup&gt;",
                    "m&lt;sup&gt;2&lt;/sup&gt;"
                ]
            },
            {
                "name": "Q3",
                "list": [
                    "m&lt;sup&gt;2&lt;/sup&gt;",
                    "dm&lt;sup&gt;2&lt;/sup&gt;"
                ]
            },
            {
                "name": "Q4",
                "list": [
                    "m&lt;sup&gt;2&lt;/sup&gt;",
                    "dam&lt;sup&gt;2&lt;/sup&gt;"
                ]
            },
            {
                "name": "Q5",
                "list": [
                    "kg",
                    "litros",
                    "minutos",
                    "km"
                ]
            },
            {
                "name": "Q6",
                "list": [
                    "hg",
                    "cl",
                    "minutos",
                    "mm"
                ]
            },
            {
                "name": "Q7",
                "list": [
                    "g",
                    "hl",
                    "segundos",
                    "m"
                ]
            },
            {
                "name": "Q8",
                "list": [
                    "kg",
                    "cl",
                    "segundos",
                    "cm"
                ]
            },
            {
                "name": "Q9",
                "list": [
                    "m&lt;sup&gt;2&lt;/sup&gt;",
                    "dm&lt;sup&gt;2&lt;/sup&gt;",
                    "cm&lt;sup&gt;2&lt;/sup&gt;"
                ]
            },
            {
                "name": "Q10",
                "list": [
                    "m&lt;sup&gt;2&lt;/sup&gt;",
                    "dm&lt;sup&gt;2&lt;/sup&gt;",
                    "cm&lt;sup&gt;2&lt;/sup&gt;"
                ]
            },
            {
                "name": "Q11",
                "list": [
                    "m&lt;sup&gt;2&lt;/sup&gt;",
                    "dm&lt;sup&gt;2&lt;/sup&gt;",
                    "cm&lt;sup&gt;2&lt;/sup&gt;"
                ]
            },
            {
                "name": "Q12",
                "list": [
                    "hm&lt;sup&gt;2&lt;/sup&gt;",
                    "dam&lt;sup&gt;2&lt;/sup&gt;",
                    "m&lt;sup&gt;2&lt;/sup&gt;"
                ]
            }
        ],
        "calculated": [
            {
                "name": "A1",
                "label": "El área de un país se puede medir en {{Q1}}."
            },
            {
                "name": "A2",
                "label": "El área de una habitación se puede medir en {{Q2}}."
            },
            {
                "name": "A3",
                "label": "La superficie de un póster se puede medir en {{Q3}}."
            },
            {
                "name": "A4",
                "label": "La superficie del patio de un colegio se puede medir en {{Q4}}."
            },
            {
                "name": "A5",
                "label": "El área de un país se mide puede medir en {{Q5}}.",
                "incorrect": true,
                "feedback": "&lt;p&gt;Los {{Q5}} no son una unidad para medir áreas.&lt;/p&gt;"
            },
            {
                "name": "A6",
                "label": "El área de una habitación se puede medir en {{Q6}}.",
                "incorrect": true,
                "feedback": "&lt;p&gt;Los {{Q6}} no son una unidad para medir áreas.&lt;/p&gt;"
            },
            {
                "name": "A7",
                "label": "La superficie de un póster se puede medir en {{Q7}}.",
                "incorrect": true,
                "feedback": "&lt;p&gt;Los {{Q7}} no son una unidad para medir áreas.&lt;/p&gt;"
            },
            {
                "name": "A8",
                "label": "La superficie del patio de un colegio se puede medir en {{Q8}}.",
                "incorrect": true,
                "feedback": "&lt;p&gt;Los {{Q8}} no son una unidad para medir áreas.&lt;/p&gt;"
            },
            {
                "name": "A9",
                "label": "El volumen de una botella se puede medir en {{Q9}}.",
                "incorrect": true,
                "feedback": "&lt;p&gt;Los {{Q9}} se usan en medidas de superficie, no de volúmen.&lt;/p&gt;"
            },
            {
                "name": "A10",
                "label": "La capacidad de un cubo se puede medir en {{Q10}}.",
                "incorrect": true,
                "feedback": "&lt;p&gt;Los {{Q10}} se usan en medidas de superficie, no de volúmen.&lt;/p&gt;"
            },
            {
                "name": "A11",
                "label": "La longitud de un hilo se puede medir en {{Q11}}.",
                "incorrect": true,
                "feedback": "&lt;p&gt;Los {{Q11}} se usan en medidas de superficie, no de longitud.&lt;/p&gt;"
            },
            {
                "name": "A12",
                "label": "La distancia entre dos canastas se puede medir en {{Q12}}.",
                "incorrect": true,
                "feedback": "&lt;p&gt;Los {{Q12}} se usan en medidas de superficie, no de longitud.&lt;/p&gt;"
            }
        ],
        "uniques": true
    },
    "algorithm": {
        "name": "trueFalse",
        "template": "Multiple choice – multiple response",
        "params": {
            "countCorrect": 2,
            "countIncorrect": 1
        }
    }
}</t>
  </si>
  <si>
    <t>M6-MyM-12b</t>
  </si>
  <si>
    <t>Establece equivalencias entre las distintas unidades de medida de superficie</t>
  </si>
  <si>
    <t>&lt;p&gt;Une las áreas iguales.&lt;/p&gt;</t>
  </si>
  <si>
    <t>Une las siguientes medidas con su equivalente:
5,34 m2                    534 dm2
28,3  mm2                   0,00283 dm2
0,071  hm2                 7,1 dam2
5096 dm2                   50,96 m2</t>
  </si>
  <si>
    <t>Q1= Min=1; Max = 99; Step = 1
Q2= Min=1; Max = 99; Step = 1
Q3= Min=1; Max = 99; Step = 1
Q4= Min=1; Max = 99; Step = 1</t>
  </si>
  <si>
    <t>T1 = {{Q1}}*100
T2 = {{Q2}}*1000000
T3 = {{Q3}}/100
T4 = {{Q4}}*10000
A1={{Q1}} m&lt;sup&gt;2&lt;/sup&gt;#{{T1}} dm&lt;sup&gt;2&lt;/sup&gt;|&lt;p&gt;{{Q1}} m&lt;sup&gt;2&lt;/sup&gt; =  {{Q1}} × 100 = {{A1}} dm&lt;sup&gt;2&lt;/sup&gt;&lt;/p&gt;
A2={{Q2}} m&lt;sup&gt;2&lt;/sup&gt;#{{T2}} mm&lt;sup&gt;2&lt;/sup&gt;|&lt;p&gt;{{Q2}} m&lt;sup&gt;2&lt;/sup&gt; = {{Q2}} × 1000000 = {{A2}} mm&lt;sup&gt;2&lt;/sup&gt;&lt;/p&gt;
A3={{Q3}} m&lt;sup&gt;2&lt;/sup&gt;#{{T3}} dam&lt;sup&gt;2&lt;/sup&gt;|&lt;p&gt;{{Q3}} m&lt;sup&gt;2&lt;/sup&gt; = {{Q3}} : 100 = {{A3}} dam&lt;sup&gt;2&lt;/sup&gt;&lt;/p&gt;
A4={{Q4}} m&lt;sup&gt;2&lt;/sup&gt;#{{T4}} cm&lt;sup&gt;2&lt;/sup&gt;|&lt;p&gt;{{Q4}} m&lt;sup&gt;2&lt;/sup&gt; = {{Q4}} × 10000 = {{A4}} cm&lt;sup&gt;2&lt;/sup&gt;&lt;/p&gt;</t>
  </si>
  <si>
    <t>$$IMG=M6-MyM-12b-1</t>
  </si>
  <si>
    <t>{"id":"M6-MyM-12b-I-1","stimulus":"&lt;p&gt;Arrastra cada área hasta su equivalente.&lt;/p&gt;","hint":"&lt;div style=\"display:flex; justify-content:center;\"&gt;&lt;img src=\"https://blueberry-assets.oneclick.es/M6_MyM_12b_1.svg\" width=\"500\"&gt;&lt;/img&gt;&lt;/div&gt;","feedback":"&lt;div style=\"display:flex; justify-content:center;\"&gt;&lt;img src=\"https://blueberry-assets.oneclick.es/M6_MyM_12b_1.svg\" width=\"500\"&gt;&lt;/img&gt;&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10 000 = {{T4}} cm&lt;sup&gt;2&lt;/sup&gt;&lt;/p&gt;"}],"uniques":true},"algorithm":{"name":"linkOperationResult","template":"Match list","params":{"invert":true}}}</t>
  </si>
  <si>
    <t>&lt;p&gt;Elige la respuesta adecuada para esta equivalencia.&lt;/p&gt;</t>
  </si>
  <si>
    <t>{{Q1}} m&lt;sup&gt;2&lt;/sup&gt; = {{A1*|A2|A3}} dm&lt;sup&gt;2&lt;/sup&gt;</t>
  </si>
  <si>
    <t>Elige la respuesta adecuada: 
5 m2 = 0,5|0,05*|500 dm2
700 dm2 = 0,000 7*|0,07|0,7 hm2
13 dam2 = 1 300|13 000 000*|130 cm2</t>
  </si>
  <si>
    <t>Q1 = Min= 1; Max= 9; Step= 1</t>
  </si>
  <si>
    <t>A1 = {{Q1}}*100
A2 = {{Q1}}/100
A3 = {{Q1}}*10</t>
  </si>
  <si>
    <t>M6-MyM-12b-1</t>
  </si>
  <si>
    <t>Imagen M6-MyM-12b-1
&lt;p&gt;{{Q1}} m&lt;sup&gt;2&lt;/sup&gt; = {{Q1}} × 100 = {{A1}} dm&lt;sup&gt;2&lt;/sup&gt;&lt;/p&gt;</t>
  </si>
  <si>
    <t>{"id":"M6-MyM-12b-E-1","stimulus":"&lt;p&gt;Elige la respuesta adecuada para esta equivalencia.&lt;/p&gt;","template":"&lt;p style=\"text-align:center;\"&gt;{{Q1}} m&lt;sup&gt;2&lt;/sup&gt; = {{response}} dm&lt;sup&gt;2&lt;/sup&gt;&lt;/p&gt;","hint":"&lt;p&gt;&lt;div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t>
  </si>
  <si>
    <t>Elige la respuesta adecuada.</t>
  </si>
  <si>
    <t>{{Q2}} cm&lt;sup&gt;2&lt;/sup&gt; = {{A4|A5|A6}} m&lt;sup&gt;2&lt;/sup&gt;</t>
  </si>
  <si>
    <t>Q2 = Min= 10000; Max = 99999; Step= 1</t>
  </si>
  <si>
    <t>A4 = {{Q2}}/10000*
A5 = {{Q2}}*100
A6 = {{Q2}}/100</t>
  </si>
  <si>
    <t>Imagen M6-MyM-12b-1
{{Q2}} cm&lt;sup&gt;2&lt;/sup&gt; =  {{Q2}} : 10000 = {{A4}} m&lt;sup&gt;2&lt;/sup&gt;</t>
  </si>
  <si>
    <t>{"id":"M6-MyM-12b-E-2","stimulus":"&lt;p&gt;Elige la respuesta correcta.&lt;/p&gt;","template":"&lt;p style=\"text-align:center;\"&gt;{{Q2}} cm&lt;sup&gt;2&lt;/sup&gt;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style=\"text-align:center;\"&gt;{{Q2}} cm&lt;sup&gt;2&lt;/sup&gt; = {{Q2}} : 10 000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t>
  </si>
  <si>
    <t>{{Q3}} dam&lt;sup&gt;2&lt;/sup&gt; = {{A7|A8|A9}} m&lt;sup&gt;2&lt;/sup&gt;</t>
  </si>
  <si>
    <t>Q3 = Min= 1; Max = 100; Step= 1</t>
  </si>
  <si>
    <t>A7 = {{Q3}}*100*
A8 = {{Q3}}*10000
A9 = {{Q3}}/100</t>
  </si>
  <si>
    <t>Imagen M6-MyM-12b-1
{{Q3}} dam&lt;sup&gt;2&lt;/sup&gt; = {{Q3}} × 100 = {{A7}} m&lt;sup&gt;2&lt;/sup&gt;</t>
  </si>
  <si>
    <t>{"id":"M6-MyM-12b-E-3","stimulus":"&lt;p&gt;Elige la respuesta adecuada.&lt;/p&gt;","template":"&lt;p style=\"text-align:center;\"&gt;{{Q3}} dam&lt;sup&gt;2&lt;/sup&gt;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t>
  </si>
  <si>
    <r>
      <rPr>
        <rFont val="Calibri"/>
        <color theme="1"/>
        <sz val="12.0"/>
      </rPr>
      <t xml:space="preserve">El armario que Estefanía quiere comprar tiene {{Q1}} mm&lt;sup&gt;2&lt;/sup&gt; de espacio </t>
    </r>
    <r>
      <rPr>
        <rFont val="Calibri"/>
        <color theme="1"/>
        <sz val="12.0"/>
      </rPr>
      <t>libre.</t>
    </r>
    <r>
      <rPr>
        <rFont val="Calibri"/>
        <color theme="1"/>
        <sz val="12.0"/>
      </rPr>
      <t xml:space="preserve"> Sin embargo, ella necesita saber su área en dm&lt;sup&gt;2&lt;/sup&gt; para saber si tendría espacio en su casa. Convierte el área a esta unidad.</t>
    </r>
  </si>
  <si>
    <t>Tiene {{A1}} dm&lt;sup&gt;2&lt;/sup&gt; de espacio libre.</t>
  </si>
  <si>
    <t>Estefanía va a comprar un armario para su habitación y tiene 1 500 000 mm&lt;sup&gt;2&lt;/sup&gt; de espacio. En las especificaciones del armario las medidas están en dm&lt;sup&gt;2&lt;/sup&gt;. Convierte los mm&lt;sup&gt;2&lt;/sup&gt; a dm&lt;sup&gt;2&lt;/sup&gt; para que Estefanía pueda comprobar si tiene espacio.
En su habitación tiene 150 dm&lt;sup&gt;2&lt;/sup&gt; de espacio.</t>
  </si>
  <si>
    <t>Q1 = Min= 1000000; Max= 2000000 ; Step= 100000</t>
  </si>
  <si>
    <t>A1 = {{Q1}}/10000</t>
  </si>
  <si>
    <t>M6-MyM-12b-1
{{Q1}} mm&lt;sup&gt;2&lt;/sup&gt; = {{Q1}} : 10 000 = {{A1}} dm&lt;sup&gt;2&lt;/sup&gt;</t>
  </si>
  <si>
    <r>
      <rPr>
        <rFont val="Calibri"/>
        <sz val="12.0"/>
      </rPr>
      <t>{"id":"M6-MyM-12b-A-1","stimulus":"&lt;p&gt;El armario que Estefanía quiere comprar tiene {{Q1}} mm&lt;sup&gt;2&lt;/sup&gt; de espacio libre. Sin embargo, ella necesita conocer su área en dm&lt;sup&gt;2&lt;/sup&gt; para saber si tendría espacio en su casa. Convierte el área a esta unidad.&lt;/p&gt;","template":"&lt;p&gt;Tiene {{response}} dm&lt;sup&gt;2&lt;/sup&gt; de espacio libre.&lt;/p&gt;","hint":"&lt;p&gt;&lt;div style=\"display:flex; justify-content:center;\"&gt;&lt;img src=\"https://blueberry-assets</t>
    </r>
    <r>
      <rPr>
        <rFont val="Calibri"/>
        <color rgb="FF000000"/>
        <sz val="12.0"/>
      </rPr>
      <t>.oneclick.es/M6_MyM_12b_1.svg\" width=\"500\"&gt;&lt;/img&gt;&lt;/div&gt;&lt;/p&gt;","feedback":</t>
    </r>
    <r>
      <rPr>
        <rFont val="Calibri"/>
        <sz val="12.0"/>
      </rPr>
      <t>"&lt;p&gt;&lt;div style=\"display:flex; justify-content:center;\"&gt;&lt;img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t>
    </r>
  </si>
  <si>
    <t>Raúl va a comprar un marco para enmarcar una foto que ocupa {{Q1}} cm&lt;sup&gt;2&lt;/sup&gt;. Sin embargo, en la tienda los marcos se miden en dm&lt;sup&gt;2&lt;/sup&gt;. ¿Podrías convertir el área de la foto a dm&lt;sup&gt;2&lt;/sup&gt;?</t>
  </si>
  <si>
    <t>La foto tiene un área de  {{A1}} dm&lt;sup&gt;2&lt;/sup&gt;.</t>
  </si>
  <si>
    <t>Raúl va a comprar un marco para enmarcar una foto de su familia. Tiene una foto que sabe que ocupa 80 cm&lt;sup&gt;2&lt;/sup&gt;, pero en la tienda solo aparecen las medidas en dm&lt;sup&gt;2&lt;/sup&gt;. Convierte la cantidad a dm&lt;sup&gt;2&lt;/sup&gt; para saber qué tamaño tendrá que tener el marco.
La foto ocupa 0,8 dm&lt;sup&gt;2&lt;/sup&gt;.</t>
  </si>
  <si>
    <t>Q1 = Min= 50; Max= 100 ; Step = 1</t>
  </si>
  <si>
    <t>M6-MyM-12b-1
{{Q1}} cm&lt;sup&gt;2&lt;/sup&gt; = {{Q1}} : 100 = {{A1}} dm&lt;sup&gt;2&lt;/sup&gt;</t>
  </si>
  <si>
    <t>{"id":"M6-MyM-12b-A-2","stimulus":"&lt;p&gt;Raúl va a comprar un marco para enmarcar una foto que ocupa {{Q1}} cm&lt;sup&gt;2&lt;/sup&gt;. Sin embargo, en la tienda los marcos se miden en dm&lt;sup&gt;2&lt;/sup&gt;. ¿Podrías convertir el área de la foto a dm&lt;sup&gt;2&lt;/sup&gt;?&lt;/p&gt;","template":"&lt;p&gt;La foto tiene un área de {{response}} dm&lt;sup&gt;2&lt;/sup&gt;.&lt;/p&gt;","hint":"&lt;p&gt;&lt;div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t>
  </si>
  <si>
    <t>La granja que Roberta va a comprar es de {{Q1}} dam&lt;sup&gt;2&lt;/sup&gt;, pero ella quiere saber su área en m&lt;sup&gt;2&lt;/sup&gt;. ¿A cúanto equivale?</t>
  </si>
  <si>
    <t>Equivale a {{A1}} m&lt;sup&gt;2&lt;/sup&gt;.</t>
  </si>
  <si>
    <t>Roberta va a comprar una granja de 130 dam&lt;sup&gt;2&lt;/sup&gt;, pero para firmar el contrato los dueños tienen que poner la distancia en m&lt;sup&gt;2&lt;/sup&gt;. ¿Cúanto ocupa la granja en esta unidad?
La granja ocupa 13 000 m&lt;sup&gt;2&lt;/sup&gt;.</t>
  </si>
  <si>
    <t>Q1 = Min= 100; Max= 200 ; Step = 1</t>
  </si>
  <si>
    <t>M6-MyM-12b-1
{{Q1}} dam&lt;sup&gt;2&lt;/sup&gt; = {{Q1}} × 100 = {{A1}}  m&lt;sup&gt;2&lt;/sup&gt;</t>
  </si>
  <si>
    <t>{"id":"M6-MyM-12b-A-3","stimulus":"&lt;p&gt;La granja que Roberta va a comprar es de {{Q1}} dam&lt;sup&gt;2&lt;/sup&gt;, pero ella quiere saber su área en metros cuadrados. ¿A cúanto equivale?&lt;/p&gt;","template":"&lt;p&gt;Equivale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t>
  </si>
  <si>
    <t>M6-MyM-24a</t>
  </si>
  <si>
    <t>Expresa en forma simple una medida de superficie dada en forma compleja y viceversa</t>
  </si>
  <si>
    <t>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</si>
  <si>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Q1= Min= 1; Max= 99; Step=1
Q2= Min= 10000; Max= 990000; Step= 10000
Q3= Min= 1; Max= 9; Step= 1
Q4= Min= 1000000; Max= 99000000; Step= 1000000
Q5= Min= 1; Max= 9; Step= 1
Q6= Min= 100; Max= 9990; Step= 10
Q7= Min= 1; Max= 99; Step= 1
Q8= Min= 1; Max= 99; Step= 1
Q9= Min= 1; Max= 99; Step= 1
Q10= Min= 10000; Max= 900000; Step= 10000
Q11= Min= 1; Max= 99; Step= 1
Q12= Min= 10000; Max= 900000; Step= 10000
Q13= Min= 1; Max = 9; Step= 1
Q14= Min= 1000000; Max = 99000000; Step= 1000000
Q15= Min= 1; Max= 9; Step= 1
Q16= Min= 1; Max= 99; Step= 1
Q17= Min= 1; Max= 9; Step= 1
Q18= Min= 10000; Max = 900000; Step = 10000</t>
  </si>
  <si>
    <t>A1= {{Q1}} + {{Q2}}/10000
A2= {{Q3}} + {{Q4}}/1000000
A3= {{Q5}}*10000 + {{Q6}}
A4= {{Q7}}*100 + {{Q8}}
A5= {{Q9}} + {{Q10}}/10000
A6= {{Q11}} + {{Q12}}/100
A7= {{Q13}} + {{Q14}}/10000
A8= {{Q15}}*10 + {{Q16}}
A9= {{Q17}} + {{Q18}}/100</t>
  </si>
  <si>
    <t>M6-MyM-24a-1</t>
  </si>
  <si>
    <t xml:space="preserve">Cada unidad de superficie es 100 veces mayor que la inmediatamente inferior y 100 veces menor que la inmediatamente superior.
(Imagen de TE)
M6-MyM-24a-1
A6= &lt;span class=\"no-break\"&gt;{{Q11}} m&lt;sup&gt;2&lt;/sup&gt;&lt;/span&gt; y &lt;span class=\"no-break\"&gt;{{Q12}} cm&lt;sup&gt;2&lt;/sup&gt;&lt;/span&gt; = &lt;span class=\"no-break\"&gt;{{A6}} m&lt;sup&gt;2&lt;/sup&gt;&lt;/span&gt;= {{Q11}} + {{Q12}} : 10000 = &lt;span class=\"no-break\"&gt;{{T6}} m&lt;sup&gt;2&lt;/sup&gt;&lt;/span&gt;. 
A7= &lt;span class=\"no-break\"&gt;{{Q13}} km&lt;sup&gt;2&lt;/sup&gt;&lt;/span&gt; y &lt;span class=\"no-break\"&gt;{{Q14}} m&lt;sup&gt;2&lt;/sup&gt;&lt;/span&gt; = &lt;span class=\"no-break\"&gt;{{T7}} km&lt;sup&gt;2&lt;/sup&gt;&lt;/span&gt;= {{Q13}} + {{Q14}} : 1000000 = &lt;span class=\"no-break\"&gt;{{T7}} km&lt;sup&gt;2&lt;/sup&gt;.&lt;/span&gt;
A8= &lt;span class=\"no-break\"&gt;{{Q15}} cm&lt;sup&gt;2&lt;/sup&gt;&lt;/span&gt; y &lt;span class=\"no-break\"&gt;{{Q16}} mm&lt;sup&gt;2&lt;/sup&gt;&lt;/span&gt; = {{Q15}} × 100 + {{Q16}} = &lt;span class=\"no-break\"&gt;{{T8}} mm&lt;sup&gt;2&lt;/sup&gt;&lt;/span&gt;.
A9= &lt;span class=\"no-break\"&gt;{{Q17}} hm&lt;sup&gt;2&lt;/sup&gt;&lt;/span&gt; y &lt;span class=\"no-break\"&gt;{{Q18}} m&lt;sup&gt;2&lt;/sup&gt;&lt;/span&gt; = {{Q17}} + {{Q18}} : 10000 = &lt;span class=\"no-break\"&gt;{{T9}} hm&lt;sup&gt;2&lt;/sup&gt;.&lt;/span&gt;
</t>
  </si>
  <si>
    <t>T6={{Q11}}+{{Q12}}/10000
T7={{Q13}}+{{Q14}}/1000000
T8={{Q15}}*100+{{Q16}}
T9={{Q17}}+{{Q18}}/10000</t>
  </si>
  <si>
    <t>{"id":"M6-MyM-24a-I-1","stimulus":"&lt;p&gt;Selecciona si las siguientes transformaciones de medidas de superficie son correctas o no.&lt;/p&gt;","hint":"&lt;p&gt;&lt;div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superior.&lt;/p&gt;&lt;div style=\"display:flex; justify-content:center;\"&gt;&lt;img src=\"https://blueberry-assets.oneclick.es/M6_MyM_24a_1.svg\" width=\"500\"&gt;&lt;/img&gt;&lt;/div&gt;","seed":{"parameters":[{"name":"Q1","label":null,"min":1,"max":99,"step":1},{"name":"Q2","label":null,"min":10000,"max":990000,"step":10000},{"name":"Q3","label":null,"min":1,"max":9,"step":1},{"name":"Q4","label":null,"min":1000000,"max":99000000,"step":1000000},{"name":"Q5","label":null,"min":1,"max":9,"step":1},{"name":"Q6","label":null,"min":100,"max":9990,"step":10},{"name":"Q7","label":null,"min":1,"max":99,"step":1},{"name":"Q8","label":null,"min":1,"max":99,"step":1},{"name":"Q9","label":null,"min":1,"max":99,"step":1},{"name":"Q10","label":null,"min":10000,"max":900000,"step":10000},{"name":"Q11","label":null,"min":1,"max":99,"step":1},{"name":"Q12","label":null,"min":10000,"max":900000,"step":10000},{"name":"Q13","label":null,"min":1,"max":9,"step":1},{"name":"Q14","label":null,"min":1000000,"max":99000000,"step":1000000},{"name":"Q15","label":null,"min":1,"max":9,"step":1},{"name":"Q16","label":null,"min":1,"max":99,"step":1},{"name":"Q17","label":null,"min":1,"max":9,"step":1},{"name":"Q18","label":null,"min":10000,"max":900000,"step":10000}],"calculated":[{"name":"T6","label":"{{function}}","function":"{{Q11}}+{{Q12}}/10000","temp":true},{"name":"T7","label":"{{function}}","function":"{{Q13}}+{{Q14}}/1000000","temp":true},{"name":"T8","label":"{{function}}","function":"{{Q15}}*100+{{Q16}}","temp":true},{"name":"T9","label":"{{function}}","function":"{{Q17}}+{{Q18}}/10000","temp":true},{"name":"A1","label":"&lt;span class=\"no-break\"&gt;{{Q1}} m&lt;sup&gt;2&lt;/sup&gt;&lt;/span&gt; y &lt;span class=\"no-break\"&gt;{{Q2}} cm&lt;sup&gt;2&lt;/sup&gt;&lt;/span&gt; = &lt;span class=\"no-break\"&gt;{{function}} m&lt;sup&gt;2&lt;/sup&gt;&lt;/span&gt;","function":"{{Q1}} + {{Q2}}/10000"},{"name":"A2","label":"&lt;span class=\"no-break\"&gt;{{Q3}} km&lt;sup&gt;2&lt;/sup&gt;&lt;/span&gt; y &lt;span class=\"no-break\"&gt;{{Q4}} m&lt;sup&gt;2&lt;/sup&gt;&lt;/span&gt; = &lt;span class=\"no-break\"&gt;{{function}} km&lt;sup&gt;2&lt;/sup&gt;&lt;/span&gt;","function":"{{Q3}} + {{Q4}}/1000000"},{"name":"A3","label":"&lt;span class=\"no-break\"&gt;{{Q5}} dam&lt;sup&gt;2&lt;/sup&gt;&lt;/span&gt; y &lt;span class=\"no-break\"&gt;{{Q6}} dm&lt;sup&gt;2&lt;/sup&gt;&lt;/span&gt; = &lt;span class=\"no-break\"&gt;{{function}} dm&lt;sup&gt;2&lt;/sup&gt;&lt;/span&gt;","function":"{{Q5}}*10000 + {{Q6}}"},{"name":"A4","label":"&lt;span class=\"no-break\"&gt;{{Q7}} cm&lt;sup&gt;2&lt;/sup&gt;&lt;/span&gt; y &lt;span class=\"no-break\"&gt;{{Q8}} mm&lt;sup&gt;2&lt;/sup&gt;&lt;/span&gt; = &lt;span class=\"no-break\"&gt;{{function}} mm&lt;sup&gt;2&lt;/sup&gt;&lt;/span&gt;","function":"{{Q7}}*100 + {{Q8}}"},{"name":"A5","label":"&lt;span class=\"no-break\"&gt;{{Q9}} hm&lt;sup&gt;2&lt;/sup&gt;&lt;/span&gt; y &lt;span class=\"no-break\"&gt;{{Q10}} m&lt;sup&gt;2&lt;/sup&gt;&lt;/span&gt; = &lt;span class=\"no-break\"&gt;{{function}} hm&lt;sup&gt;2&lt;/sup&gt;&lt;/span&gt;","function":"{{Q9}} + {{Q10}}/10000"},{"name":"A6","label":"&lt;span class=\"no-break\"&gt;{{Q11}} m&lt;sup&gt;2&lt;/sup&gt;&lt;/span&gt; y &lt;span class=\"no-break\"&gt;{{Q12}} cm&lt;sup&gt;2&lt;/sup&gt;&lt;/span&gt; = &lt;span class=\"no-break\"&gt;{{function}} m&lt;sup&gt;2&lt;/sup&gt;&lt;/span&gt;","function":"{{Q11}} + {{Q12}}/100","incorrect":true,"feedback":"&lt;span class=\"no-break\"&gt;{{Q11}} m&lt;sup&gt;2&lt;/sup&gt;&lt;/span&gt; y &lt;span class=\"no-break\"&gt;{{Q12}} cm&lt;sup&gt;2&lt;/sup&gt;&lt;/span&gt; = {{Q11}} + {{Q12}} : 10000 = &lt;span class=\"no-break\"&gt;{{T6}} m&lt;sup&gt;2&lt;/sup&gt;&lt;/span&gt;."},{"name":"A7","label":"&lt;span class=\"no-break\"&gt;{{Q13}} km&lt;sup&gt;2&lt;/sup&gt;&lt;/span&gt; y &lt;span class=\"no-break\"&gt;{{Q14}} m&lt;sup&gt;2&lt;/sup&gt;&lt;/span&gt; = &lt;span class=\"no-break\"&gt;{{function}} km&lt;sup&gt;2&lt;/sup&gt;&lt;/span&gt;","function":"{{Q13}} + {{Q14}}/10000","incorrect":true,"feedback":"&lt;span class=\"no-break\"&gt;{{Q13}} km&lt;sup&gt;2&lt;/sup&gt;&lt;/span&gt; y &lt;span class=\"no-break\"&gt;{{Q14}} m&lt;sup&gt;2&lt;/sup&gt;&lt;/span&gt; = &lt;span class=\"no-break\"&gt;{{T7}} km&lt;sup&gt;2&lt;/sup&gt;&lt;/span&gt;= {{Q13}} + {{Q14}} : 1000000 = &lt;span class=\"no-break\"&gt;{{T7}} km&lt;sup&gt;2&lt;/sup&gt;.&lt;/span&gt;"},{"name":"A8","label":"&lt;span class=\"no-break\"&gt;{{Q15}} cm&lt;sup&gt;2&lt;/sup&gt;&lt;/span&gt; y &lt;span class=\"no-break\"&gt;{{Q16}} mm&lt;sup&gt;2&lt;/sup&gt;&lt;/span&gt; = &lt;span class=\"no-break\"&gt;{{function}} mm&lt;sup&gt;2&lt;/sup&gt;&lt;/span&gt;","function":"{{Q15}}*10 + {{Q16}}","incorrect":true,"feedback":"&lt;span class=\"no-break\"&gt;{{Q15}} cm&lt;sup&gt;2&lt;/sup&gt;&lt;/span&gt; y &lt;span class=\"no-break\"&gt;{{Q16}} mm&lt;sup&gt;2&lt;/sup&gt;&lt;/span&gt; = {{Q15}} × 100 + {{Q16}} = &lt;span class=\"no-break\"&gt;{{T8}} mm&lt;sup&gt;2&lt;/sup&gt;.&lt;/span&gt;"},{"name":"A9","label":"&lt;span class=\"no-break\"&gt;{{Q17}} hm&lt;sup&gt;2&lt;/sup&gt;&lt;/span&gt; y &lt;span class=\"no-break\"&gt;{{Q18}} m&lt;sup&gt;2&lt;/sup&gt;&lt;/span&gt; = &lt;span class=\"no-break\"&gt;{{function}} hm&lt;sup&gt;2&lt;/sup&gt;&lt;/span&gt;","function":"{{Q17}} + {{Q18}}/100","incorrect":true,"feedback":"&lt;span class=\"no-break\"&gt;{{Q17}} hm&lt;sup&gt;2&lt;/sup&gt;&lt;/span&gt; y &lt;span class=\"no-break\"&gt;{{Q18}} m&lt;sup&gt;2&lt;/sup&gt;&lt;/span&gt; = {{Q17}} + {{Q18}} : 10000 = &lt;span class=\"no-break\"&gt;{{T9}} hm&lt;sup&gt;2&lt;/sup&gt;.&lt;/span&gt;"}],"uniques":true},"algorithm":{"name":"trueFalse","template":"Choice matrix – inline","params":{"countCorrect":2,"countIncorrect":1,"showCheckIcon":false,"options":["Correcto","Incorrecto"]}}}</t>
  </si>
  <si>
    <t>Completa las siguientes equivalencias de medidas de superficie.</t>
  </si>
  <si>
    <t>&lt;span class=\"no-break\"&gt;{{Q1}} km&lt;sup&gt;2&lt;/sup&gt;&lt;/span&gt; y &lt;span class=\"no-break\"&gt;{{Q2}} m&lt;sup&gt;2&lt;/sup&gt;&lt;/span&gt; = &lt;span class=\"no-break\"&gt;{{A1}} m&lt;sup&gt;2&lt;/sup&gt;&lt;/span&gt;</t>
  </si>
  <si>
    <t>Q1 = Min= 1; Max= 9; Step= 1
Q2 = Min= 100; Max= 99999; Step= 1</t>
  </si>
  <si>
    <t>A1={{Q1}}*1000000 + {{Q2}}</t>
  </si>
  <si>
    <t>Cada unidad de superficie es 100 veces mayor que la inmediatamente inferior y 100 veces menor que la inmediatamente superior.
M6-MyM-24a-1
A1= &lt;p&gt;&lt;span class=\"no-break\"&gt;{{Q1}} km&lt;sup&gt;2&lt;/sup&gt;&lt;/span&gt; = {{Q1}} × 1 000 000 = &lt;span class=\"no-break\"&gt;{{T2}} m&lt;sup&gt;2&lt;/sup&gt;&lt;/span&gt;&lt;/p&gt;&lt;p&gt;&lt;span class=\"no-break\"&gt;{{T2}} m&lt;sup&gt;2&lt;/sup&gt;&lt;/span&gt; + &lt;span class=\"no-break\"&gt;{{Q2}} m&lt;sup&gt;2&lt;/sup&gt;&lt;/span&gt; = &lt;span class=\"no-break\"&gt;{{A1}} m&lt;sup&gt;2&lt;/sup&gt;&lt;/span&gt;&lt;/p&gt;</t>
  </si>
  <si>
    <t>T2 = {{Q1}}*1000000</t>
  </si>
  <si>
    <t>{"id":"M6-MyM-24a-E-1","stimulus":"&lt;p&gt;Completa las siguientes equivalencias de medidas de superficie.&lt;/p&gt;","template":"&lt;p style=\"text-align:center;\"&gt;&lt;span class=\"no-break\"&gt;{{Q1}} km&lt;sup&gt;2&lt;/sup&gt;&lt;/span&gt; y &lt;span class=\"no-break\"&gt;{{Q2}} m&lt;sup&gt;2&lt;/sup&gt;&lt;/span&gt; = &lt;span class=\"no-break\"&gt;{{response}} 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km&lt;sup&gt;2&lt;/sup&gt;&lt;/span&gt; = {{Q1}} × 1 000 000 = &lt;span class=\"no-break\"&gt;{{T2}} m&lt;sup&gt;2&lt;/sup&gt;&lt;/span&gt;&lt;/p&gt;&lt;p style=\"text-align:center;\"&gt;&lt;span class=\"no-break\"&gt;{{T2}} m&lt;sup&gt;2&lt;/sup&gt;&lt;/span&gt; + &lt;span class=\"no-break\"&gt;{{Q2}} m&lt;sup&gt;2&lt;/sup&gt;&lt;/span&gt; = &lt;span class=\"no-break\"&gt;{{A1}} m&lt;sup&gt;2&lt;/sup&gt;&lt;/span&gt;&lt;/p&gt;","seed":{"parameters":[{"name":"Q1","label":null,"min":1,"max":9,"step":1},{"name":"Q2","label":null,"min":100,"max":99999,"step":1}],"calculated":[{"name":"T1","label":"{{function}}","function":"{{Q1}}/{{Q2}}","temp":true},{"name":"T2","label":"{{function}}","function":"{{Q1}}*1000000","temp":true},{"name":"A1","label":"{{function}}","function":"{{Q1}}*1000000 + {{Q2}}"}],"uniques":true},"algorithm":{"name":"calculateOperation","params":{"method":"equivLiteral","keyboard":"NUMERICAL"}}}</t>
  </si>
  <si>
    <t>&lt;span class=\"no-break\"&gt;{{Q1}} dam&lt;sup&gt;2&lt;/sup&gt;&lt;/span&gt; y &lt;span class=\"no-break\"&gt;{{Q2}} dm&lt;sup&gt;2&lt;/sup&gt;&lt;/span&gt; = &lt;span class=\"no-break\"&gt;{{A1}} dm&lt;sup&gt;2&lt;/sup&gt;&lt;/span&gt;</t>
  </si>
  <si>
    <t>Q1= Min= 1; Max= 9; Step=1
Q2= Min= 1000; Max= 9900; Step=1</t>
  </si>
  <si>
    <t>A1={{Q1}}*10000 + {{Q2}}</t>
  </si>
  <si>
    <t>Cada unidad de superficie es 100 veces mayor que la inmediatamente inferior y 100 veces menor que la inmediatamente superior.
M6-MyM-24a-1
A1=&lt;p&gt;&lt;span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t>
  </si>
  <si>
    <t>T2 = {{Q1}}*10000</t>
  </si>
  <si>
    <t>{"id":"M6-MyM-24a-E-2","stimulus":"&lt;p&gt;Completa las siguientes equivalencias de medidas de superficie.&lt;/p&gt;","template":"&lt;p style=\"text-align:center;\"&gt;&lt;span class=\"no-break\"&gt;{{Q1}} dam&lt;sup&gt;2&lt;/sup&gt;&lt;/span&gt; y &lt;span class=\"no-break\"&gt;{{Q2}} dm&lt;sup&gt;2&lt;/sup&gt;&lt;/span&gt; = &lt;span class=\"no-break\"&gt;{{response}} dm&lt;sup&gt;2&lt;/sup&gt;&lt;/span&gt;&lt;/p&gt;","hint":"&lt;p&gt;&lt;div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dam&lt;sup&gt;2&lt;/sup&gt;&lt;/span&gt; = {{Q1}} × 10 000 = &lt;span class=\"no-break\"&gt;{{T2}} dm&lt;sup&gt;2&lt;/sup&gt;&lt;/span&gt;&lt;/p&gt;&lt;p style=\"text-align:center;\"&gt;&lt;span class=\"no-break\"&gt;{{T2}} dm&lt;sup&gt;2&lt;/sup&gt;&lt;/span&gt; + &lt;span class=\"no-break\"&gt;{{Q2}} dm&lt;sup&gt;2&lt;/sup&gt;&lt;/span&gt; = &lt;span class=\"no-break\"&gt;{{A1}} dm&lt;sup&gt;2&lt;/sup&gt;&lt;/span&gt;&lt;/p&gt;","seed":{"parameters":[{"name":"Q1","label":null,"min":1,"max":9,"step":1},{"name":"Q2","label":null,"min":1000,"max":9900,"step":1}],"calculated":[{"name":"T1","label":"{{function}}","function":"{{Q1}}/{{Q2}}","temp":true},{"name":"T2","label":"{{function}}","function":"{{Q1}}*10000","temp":true},{"name":"A1","label":"{{function}}","function":"{{Q1}}*10000 + {{Q2}}"}],"uniques":true},"algorithm":{"name":"calculateOperation","params":{"method":"equivLiteral","keyboard":"NUMERICAL"}}}</t>
  </si>
  <si>
    <t>&lt;span class=\"no-break\"&gt;{{T1}} mm&lt;sup&gt;2&lt;/sup&gt;&lt;/span&gt; = &lt;span class=\"no-break\"&gt;{{A3}} dm&lt;sup&gt;2&lt;/sup&gt;&lt;/span&gt; y &lt;span class=\"no-break\"&gt;{{A4}} mm&lt;sup&gt;2&lt;/sup&gt;&lt;/span&gt;</t>
  </si>
  <si>
    <t>Q3= Min= 10; Max= 99;  Step= 1
Q4= Min= 10; Max= 99; Step= 1</t>
  </si>
  <si>
    <t>T1= {{Q3}}*10000 + {{Q4}}
A3= {{Q3}}
A4= {{Q4}}</t>
  </si>
  <si>
    <t>Cada unidad de superficie es 100 veces mayor que la inmediatamente inferior y 100 veces menor que la inmediatamente superior.
M6-MyM-24a-1
A2=&lt;p&gt;&lt;span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</si>
  <si>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T3 = {{Q3}} + {{Q4}}/10000</t>
  </si>
  <si>
    <t>{"id":"M6-MyM-24a-E-3","stimulus":"&lt;p&gt;Completa las siguientes equivalencias de medidas de superficie.&lt;/p&gt;","template":"&lt;p style=\"text-align:center;\"&gt;&lt;span class=\"no-break\"&gt;{{T1}} mm&lt;sup&gt;2&lt;/sup&gt;&lt;/span&gt; = &lt;span class=\"no-break\"&gt;{{response}} dm&lt;sup&gt;2&lt;/sup&gt;&lt;/span&gt; y &lt;span class=\"no-break\"&gt;{{response}} mm&lt;sup&gt;2&lt;/sup&gt;&lt;/span&gt;&lt;/p&gt;","hint":"&lt;p&gt;&lt;div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mm&lt;sup&gt;2&lt;/sup&gt;&lt;/span&gt; = {{T1}} : 10 000 = &lt;span class=\"no-break\"&gt;{{T3}} dm&lt;sup&gt;2&lt;/sup&gt;&lt;/span&gt;&lt;/p&gt;&lt;p style=\"text-align:center;\"&gt;&lt;span class=\"no-break\"&gt;{{T3}} dm&lt;sup&gt;2&lt;/sup&gt;&lt;/span&gt; = &lt;span class=\"no-break\"&gt;{{Q3}} dm&lt;sup&gt;2&lt;/sup&gt;&lt;/span&gt; y &lt;span class=\"no-break\"&gt;{{Q4}} mm&lt;sup&gt;2&lt;/sup&gt;&lt;/span&gt;&lt;/p&gt;","seed":{"parameters":[{"name":"Q3","label":null,"min":10,"max":99,"step":1},{"name":"Q4","label":null,"min":10,"max":99,"step":1}],"calculated":[{"name":"T1","label":"{{function}}","function":"{{Q3}}*10000 + {{Q4}}","temp":true},{"name":"T3","label":"{{function}}","function":"{{Q3}} + {{Q4}}/10000","temp":true},{"name":"A1","label":"{{function}}","function":"{{Q3}}"},{"name":"A2","label":"{{function}}","function":"{{Q4}}"}],"uniques":true},"algorithm":{"name":"calculateOperation","params":{"method":"equivLiteral","keyboard":"NUMERICAL"}}}</t>
  </si>
  <si>
    <t>&lt;span class=\"no-break\"&gt;{{T1}} km&lt;sup&gt;2&lt;/sup&gt;&lt;/span&gt; = &lt;span class=\"no-break\"&gt;{{A3}} km&lt;sup&gt;2&lt;/sup&gt;&lt;/span&gt; y &lt;span class=\"no-break\"&gt;{{A4}} hm&lt;sup&gt;2&lt;/sup&gt;&lt;/span&gt;</t>
  </si>
  <si>
    <t>Q3= Min= 1; Max= 99; Step=1
Q4= Min= 1; Max= 99; Step=1</t>
  </si>
  <si>
    <t>T1= {{Q3}} + {{Q4}}/100
A3= {{Q3}}
A4= {{Q4}}</t>
  </si>
  <si>
    <t>Cada unidad de superficie es 100 veces mayor que la inmediatamente inferior y 100 veces menor que la inmediatamente superior.
M6-MyM-24a-1
A2=&lt;span class=\"no-break\"&gt;{{T1}} km&lt;sup&gt;2&lt;/sup&gt;&lt;/span&gt; = &lt;span class=\"no-break\"&gt;{{Q3}} km&lt;sup&gt;2&lt;/sup&gt;&lt;/span&gt; y &lt;span class=\"no-break\"&gt;{{Q4}} hm&lt;sup&gt;2&lt;/sup&gt;&lt;/span&gt;</t>
  </si>
  <si>
    <t>{"id":"M6-MyM-24a-E-4","stimulus":"&lt;p&gt;Completa las siguientes equivalencias de medidas de superficie.&lt;/p&gt;","template":"&lt;p style=\"text-align:center;\"&gt;&lt;span class=\"no-break\"&gt;{{T1}} km&lt;sup&gt;2&lt;/sup&gt;&lt;/span&gt; = &lt;span class=\"no-break\"&gt;{{response}} km&lt;sup&gt;2&lt;/sup&gt;&lt;/span&gt; y &lt;span class=\"no-break\"&gt;{{response}} hm&lt;sup&gt;2&lt;/sup&gt;&lt;/span&gt;&lt;/p&gt;","hint":"&lt;p&gt;&lt;div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km&lt;sup&gt;2&lt;/sup&gt;&lt;/span&gt; = &lt;span class=\"no-break\"&gt;{{Q3}} km&lt;sup&gt;2&lt;/sup&gt;&lt;/span&gt; y &lt;span class=\"no-break\"&gt;{{Q4}} hm&lt;sup&gt;2&lt;/sup&gt;&lt;/span&gt;&lt;/p&gt;","seed":{"parameters":[{"name":"Q3","label":null,"min":1,"max":99,"step":1},{"name":"Q4","label":null,"min":1,"max":99,"step":1}],"calculated":[{"name":"T1","label":"{{function}}","function":"{{Q3}} + {{Q4}}/100","temp":true},{"name":"A1","label":"{{function}}","function":"{{Q3}}"},{"name":"A2","label":"{{function}}","function":"{{Q4}}"}],"uniques":true},"algorithm":{"name":"calculateOperation","params":{"method":"equivLiteral","keyboard":"NUMERICAL"}}}</t>
  </si>
  <si>
    <t>En el pueblo de Hugo han plantado girasoles en un terreno de &lt;span class=\"no-break\"&gt;{{Q1}} hm&lt;sup&gt;2&lt;/sup&gt;&lt;/span&gt; y &lt;span class=\"no-break\"&gt;{{Q2}} dam&lt;sup&gt;2&lt;/sup&gt;.&lt;/span&gt; ¿A cuántos kilómetros cuadrados equivale esta superficie?</t>
  </si>
  <si>
    <t>El terreno tiene una superficie de &lt;span class=\"no-break\"&gt;{{A1}} km&lt;sup&gt;2&lt;/sup&gt;.&lt;/span&gt;</t>
  </si>
  <si>
    <t>Q1= Min= 100; Max= 999; Step= 1
Q2= Min= 1000; Max= 9999; Step= 1</t>
  </si>
  <si>
    <t>A1={{Q1}}/100+{{Q2}}/10000</t>
  </si>
  <si>
    <t>¿Cuál es la medida del terreno de girasoles?
El terreno mide &lt;span class=\"no-break\"&gt;{{A1}} hm&lt;sup&gt;2&lt;/sup&gt;&lt;/span&gt; y &lt;span class=\"no-break\"&gt;{{A2}} dam&lt;sup&gt;2&lt;/sup&gt;.&lt;/span&gt;
(Cloze math)
A1= {{Q1}}
A2= {{Q2}}</t>
  </si>
  <si>
    <t>¿Qué pide el enunciado?
Convertir &lt;span class=\"no-break\"&gt;{{Q1}} hm&lt;sup&gt;2&lt;/sup&gt;&lt;/span&gt; y &lt;span class=\"no-break\"&gt;{{Q2}} dam&lt;sup&gt;2&lt;/sup&gt;&lt;/span&gt; a kilómetros cuadrados.*
Convertir &lt;span class=\"no-break\"&gt;{{Q1}} hm&lt;sup&gt;2&lt;/sup&gt;&lt;/span&gt; y &lt;span class=\"no-break\"&gt;{{Q2}} dam&lt;sup&gt;2&lt;/sup&gt;&lt;/span&gt; a metros cuadrados.
Convertir &lt;span class=\"no-break\"&gt;{{Q2}} hm&lt;sup&gt;2&lt;/sup&gt;&lt;/span&gt; y &lt;span class=\"no-break\"&gt;{{Q1}} dam&lt;sup&gt;2&lt;/sup&gt;&lt;/span&gt; a kilómetros cuadrados.</t>
  </si>
  <si>
    <t>Para hacer esta conversión, ¿qué tabla hay que usar?
M6-MyM-24a-1*
M6-MyM-24a-2
M6-MyM-24a-3
(Single choice)</t>
  </si>
  <si>
    <t>Con la ayuda de la anterior tabla, completa estas conversiones de unidades.
{{Q1}} hm&lt;sup&gt;2&lt;/sup&gt; : 100 = {{A1}} km&lt;sup&gt;2&lt;/sup&gt;
{{Q2}} dam&lt;sup&gt;2&lt;/sup&gt; : 10 000 = {{A2}} km&lt;sup&gt;2&lt;/sup&gt;
(Cloze math)
{{A1}}={{Q1}}/100
{{A2}}={{Q2}}/10000</t>
  </si>
  <si>
    <t>Por tanto, el terreno de girasoles tiene las siguientes medidas.
{{Q1}} hm&lt;sup&gt;2&lt;/sup&gt; + {{Q2}} dam&lt;sup&gt;2&lt;/sup&gt; = {{T1}} km&lt;sup&gt;2&lt;/sup&gt; + {{T2}} km&lt;sup&gt;2&lt;/sup&gt; = {{A1}} km&lt;sup&gt;2&lt;/sup&gt;
(Cloze math)
T1={{Q1}}/100
T2={{Q2}}/10000
A1={{Q1}}/100+{{Q2}}/10000</t>
  </si>
  <si>
    <t>{"id":"M6-MyM-24a-A-1","seed":{"parameters":[{"name":"Q1","label":null,"min":100,"max":999,"step":1},{"name":"Q2","label":null,"min":1000,"max":9999,"step":1}],"uniques":true},"scaffolding":[{"id":"step-0","stimulus":"&lt;p&gt;En el pueblo de Hugo han plantado girasoles en un terreno de &lt;span class=\"no-break\"&gt;{{Q1}} hm&lt;sup&gt;2&lt;/sup&gt;&lt;/span&gt; y &lt;span class=\"no-break\"&gt;{{Q2}} dam&lt;sup&gt;2&lt;/sup&gt;.&lt;/span&gt; ¿A cuántos kilómetros cuadrados equivale esta superficie?&lt;/p&gt;","template":"&lt;p&gt;El terreno tiene una superficie de &lt;span class=\"no-break\"&gt;{{response}} km&lt;sup&gt;2&lt;/sup&gt;.&lt;/span&gt;&lt;/p&gt;","seed":{"calculated":[{"name":"A1","label":"{{function}}","function":"{{Q1}}/100+{{Q2}}/10000"}]},"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hm&lt;sup&gt;2&lt;/sup&gt;&lt;/span&gt; y &lt;span class=\"no-break\"&gt;{{Q2}} dam&lt;sup&gt;2&lt;/sup&gt;&lt;/span&gt; a kilómetros cuadrados.&lt;/p&gt;","incorrect":false},{"name":"1-A2","label":"&lt;p&gt;Convertir &lt;span class=\"no-break\"&gt;{{Q1}} hm&lt;sup&gt;2&lt;/sup&gt;&lt;/span&gt; y &lt;span class=\"no-break\"&gt;{{Q2}} dam&lt;sup&gt;2&lt;/sup&gt;&lt;/span&gt; a metros cuadrados.&lt;/p&gt;","incorrect":true},{"name":"1-A3","label":"&lt;p&gt;Convertir &lt;span class=\"no-break\"&gt;{{Q2}} hm&lt;sup&gt;2&lt;/sup&gt;&lt;/span&gt; y &lt;span class=\"no-break\"&gt;{{Q1}} dam&lt;sup&gt;2&lt;/sup&gt;&lt;/span&gt;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hm&lt;sup&gt;2&lt;/sup&gt; : 100 = {{response}} km&lt;sup&gt;2&lt;/sup&gt;&lt;/p&gt;&lt;p style=\"text-align:center;\"&gt;{{Q2}} dam&lt;sup&gt;2&lt;/sup&gt; : 10 000 = {{response}} km&lt;sup&gt;2&lt;/sup&gt;&lt;/p&gt;","seed":{"calculated":[{"name":"A1","label":"{{function}}","function":"{{Q1}}/100"},{"name":"A2","label":"{{function}}","function":"{{Q2}}/10000"}]},"algorithm":{"name":"calculateOperation","params":{"method":"equivLiteral","keyboard":"INTERMEDIATE"}}},{"id":"step-5","stimulus":"&lt;p&gt;Por tanto, el terreno de girasoles tiene las siguientes medidas.&lt;/p&gt;","template":"&lt;p style=\"text-align:center;\"&gt;{{Q1}} hm&lt;sup&gt;2&lt;/sup&gt; + {{Q2}} dam&lt;sup&gt;2&lt;/sup&gt; = {{T1}} km&lt;sup&gt;2&lt;/sup&gt; + {{T2}} km&lt;sup&gt;2&lt;/sup&gt; = {{response}} km&lt;sup&gt;2&lt;/sup&gt;&lt;/p&gt;","seed":{"calculated":[{"name":"T1","function":"{{Q1}}/100","temp":true},{"name":"T2","function":"{{Q2}}/10000","temp":true},{"name":"A1","label":"{{function}}","function":"{{Q1}}/100+{{Q2}}/10000"}]},"algorithm":{"name":"calculateOperation","params":{"method":"equivLiteral","keyboard":"INTERMEDIATE"}}}]}</t>
  </si>
  <si>
    <t>La playa a la que va a veranear Adara con su familia tiene una extensión de &lt;span class=\"no-break\"&gt;{{Q1}} dam&lt;sup&gt;2&lt;/sup&gt;&lt;/span&gt; y &lt;span class=\"no-break\"&gt;{{Q2}} m&lt;sup&gt;2&lt;/sup&gt;.&lt;/span&gt; ¿A cuántos hectómetros cuadrados equivale esta medida? Redondea el resultado a las centésimas.</t>
  </si>
  <si>
    <t>La playa se extiende a lo largo de &lt;span class=\"no-break\"&gt;{{A1}} hm&lt;sup&gt;2&lt;/sup&gt;.&lt;/span&gt;</t>
  </si>
  <si>
    <t>¿Cuál es la medida de la playa?
La playa mide &lt;span class=\"no-break\"&gt;{{A1}} dam&lt;sup&gt;2&lt;/sup&gt;&lt;/span&gt; y &lt;span class=\"no-break\"&gt;{{A2}} m&lt;sup&gt;2&lt;/sup&gt;.&lt;/span&gt;
(Cloze math)
A1={{Q1}}
A2={{Q2}}</t>
  </si>
  <si>
    <t>¿Qué pide el enunciado?
Convertir &lt;span class=\"no-break\"&gt;{{Q1}} dam&lt;sup&gt;2&lt;/sup&gt;&lt;/span&gt; y &lt;span class=\"no-break\"&gt;{{Q2}} m&lt;sup&gt;2&lt;/sup&gt;&lt;/span&gt; a hectómetros cuadrados.*
Convertir &lt;span class=\"no-break\"&gt;{{Q1}} dam&lt;sup&gt;2&lt;/sup&gt;&lt;/span&gt; y &lt;span class=\"no-break\"&gt;{{Q2}} m&lt;sup&gt;2&lt;/sup&gt;&lt;/span&gt; a decámetros cuadrados.
Convertir &lt;span class=\"no-break\"&gt;{{Q1}} dam&lt;sup&gt;2&lt;/sup&gt;&lt;/span&gt; y &lt;span class=\"no-break\"&gt;{{Q2}} m&lt;sup&gt;2&lt;/sup&gt;&lt;/span&gt; a  kilómetros cuadrados.</t>
  </si>
  <si>
    <t>Con la ayuda de la anterior tabla, completa estas conversiones de unidades.
{{Q1}} dam&lt;sup&gt;2&lt;/sup&gt; : 100 = {{A1}} hm&lt;sup&gt;2&lt;/sup&gt;
{{Q2}} m&lt;sup&gt;2&lt;/sup&gt; : 10 000 = {{A2}} hm&lt;sup&gt;2&lt;/sup&gt;
(Cloze math)
A1={{Q1}}/100
A2={{Q2}}/10000</t>
  </si>
  <si>
    <t>Por tanto, el tamaño de la playa es el siguiente.
{{Q1}} dam&lt;sup&gt;2&lt;/sup&gt; + {{Q2}} m&lt;sup&gt;2&lt;/sup&gt; = {{T1}} hm&lt;sup&gt;2&lt;/sup&gt; + {{T2}} hm&lt;sup&gt;2&lt;/sup&gt; = {{A1}} hm&lt;sup&gt;2&lt;/sup&gt;
(Cloze math)
T1={{Q1}}/100
T2={{Q2}}/10000
A1={{Q1}}/100+{{Q2}}/10000</t>
  </si>
  <si>
    <t>{"id":"M6-MyM-24a-A-2","seed":{"parameters":[{"name":"Q1","label":null,"min":100,"max":999,"step":1},{"name":"Q2","label":null,"min":1000,"max":9999,"step":1}],"uniques":true},"scaffolding":[{"id":"step-0","stimulus":"&lt;p&gt;La playa a la que va a veranear Adara con su familia tiene una extensión de &lt;span class=\"no-break\"&gt;{{Q1}} dam&lt;sup&gt;2&lt;/sup&gt;&lt;/span&gt; y &lt;span class=\"no-break\"&gt;{{Q2}} m&lt;sup&gt;2&lt;/sup&gt;.&lt;/span&gt; ¿A cuántos hectómetros cuadrados equivale esta medida? Redondea el resultado a las centésimas.&lt;/p&gt;","template":"&lt;p&gt;La playa se extiende a lo largo de &lt;span class=\"no-break\"&gt;{{response}} hm&lt;sup&gt;2&lt;/sup&gt;.&lt;/span&gt;&lt;/p&gt;","seed":{"calculated":[{"name":"A1","label":"{{function}}","function":"{{Q1}}/100+{{Q2}}/10000"}]},"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dam&lt;sup&gt;2&lt;/sup&gt;&lt;/span&gt; y &lt;span class=\"no-break\"&gt;{{Q2}} m&lt;sup&gt;2&lt;/sup&gt;&lt;/span&gt; a hectómetros cuadrados.&lt;/p&gt;","incorrect":false},{"name":"1-A2","label":"&lt;p&gt;Convertir &lt;span class=\"no-break\"&gt;{{Q1}} dam&lt;sup&gt;2&lt;/sup&gt;&lt;/span&gt; y &lt;span class=\"no-break\"&gt;{{Q2}} m&lt;sup&gt;2&lt;/sup&gt;&lt;/span&gt; a decámetros cuadrados.&lt;/p&gt;","incorrect":true},{"name":"1-A3","label":"&lt;p&gt;Convertir &lt;span class=\"no-break\"&gt;{{Q1}} dam&lt;sup&gt;2&lt;/sup&gt;&lt;/span&gt; y &lt;span class=\"no-break\"&gt;{{Q2}} 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dam&lt;sup&gt;2&lt;/sup&gt; : 100 = {{response}} hm&lt;sup&gt;2&lt;/sup&gt;&lt;/p&gt;&lt;p style=\"text-align:center;\"&gt;{{Q2}} m&lt;sup&gt;2&lt;/sup&gt; : 10 000 = {{response}} hm&lt;sup&gt;2&lt;/sup&gt;&lt;/p&gt;","seed":{"calculated":[{"name":"A1","label":"{{function}}","function":"{{Q1}}/100"},{"name":"A2","label":"{{function}}","function":"{{Q2}}/10000"}]},"algorithm":{"name":"calculateOperation","params":{"method":"equivLiteral","keyboard":"INTERMEDIATE"}}},{"id":"step-5","stimulus":"&lt;p&gt;Por tanto, el tamaño de la playa es el siguiente.&lt;/p&gt;","template":"&lt;p style=\"text-align:center;\"&gt;{{Q1}} dam&lt;sup&gt;2&lt;/sup&gt; + {{Q2}} m&lt;sup&gt;2&lt;/sup&gt; = {{T1}} hm&lt;sup&gt;2&lt;/sup&gt; + {{T2}} hm&lt;sup&gt;2&lt;/sup&gt; = {{response}} hm&lt;sup&gt;2&lt;/sup&gt;&lt;/p&gt;","seed":{"calculated":[{"name":"T1","function":"{{Q1}}/100","temp":true},{"name":"T2","function":"{{Q2}}/10000","temp":true},{"name":"A2","label":"{{function}}","function":"{{Q1}}/100+{{Q2}}/10000"}]},"algorithm":{"name":"calculateOperation","params":{"method":"equivLiteral","keyboard":"INTERMEDIATE"}}}]}</t>
  </si>
  <si>
    <t xml:space="preserve">Mario ha comprado una bandeja con una superficie de &lt;span class=\"no-break\"&gt;{{T1}} cm&lt;sup&gt;2&lt;/sup&gt;.&lt;/span&gt; Expresa esta medida de forma compleja en decímetros y centímetros cuadrados. </t>
  </si>
  <si>
    <t>La bandeja tiene una superficie de &lt;span class=\"no-break\"&gt;{{A1}} dm&lt;sup&gt;2&lt;/sup&gt;&lt;/span&gt; y &lt;span class=\"no-break\"&gt;{{A2}} cm&lt;sup&gt;2&lt;/sup&gt;.&lt;/span&gt;</t>
  </si>
  <si>
    <t>Q1= Min= 5; Max= 19; Step= 1
Q2= Min= 1; Max= 99; Step= 1</t>
  </si>
  <si>
    <t>T1 = {{Q1}}*100+{{Q2}}
A1 = {{Q1}}
A2 = {{Q2}}</t>
  </si>
  <si>
    <t>¿Cuál es la medida de la bandeja?
La bandeja mide &lt;span class=\"no-break\"&gt;{{A1}} cm&lt;sup&gt;2&lt;/sup&gt;.&lt;/span&gt;
#Cloze math#
A1= {{Q1}}*100+{{Q2}}</t>
  </si>
  <si>
    <t>¿Qué pide el enunciado?
Convertir &lt;span class=\"no-break\"&gt;{{T1}} cm&lt;sup&gt;2&lt;/sup&gt;&lt;/span&gt; a decímetros y centímetros cuadrados.*
Convertir &lt;span class=\"no-break\"&gt;{{T1}} cm&lt;sup&gt;2&lt;/sup&gt;&lt;/span&gt; a centímetros y milímetros cuadrados.
Convertir &lt;span class=\"no-break\"&gt;{{T1}} cm&lt;sup&gt;2&lt;/sup&gt;&lt;/span&gt; a metros y decímetros cuadrados.
#Single Choice#
T1 = {{Q1}}*100+{{Q2}}</t>
  </si>
  <si>
    <t>Con la ayuda de la anterior tabla, completa estas conversiones de unidades.
Calcula cuántos decímetros cuadrados hay en {{T1}} cm&lt;sup&gt;2&lt;/sup&gt;. Para ello calcula el cociente de dividir {{T1}} cm&lt;sup&gt;2&lt;/sup&gt; entre 100, que es {{response}} dm&lt;sup&gt;2&lt;/sup&gt; y el resto, {{response}}, son centímetros cuadrados.
#Cloze Math#
T1 = {{Q1}}*100+{{Q2}}
A1 = {{Q1}}
A2 = {{Q2}}</t>
  </si>
  <si>
    <r>
      <rPr>
        <rFont val="Calibri"/>
        <sz val="12.0"/>
      </rPr>
      <t>{"id":"M6-MyM-24a-A-3","seed":{"parameters":[{"name":"Q1","label":null,"min":5,"max":19,"step":1},{"name":"Q2","label":null,"min":1,"max":99,"step":1}],"uniques":true},"scaffolding":[{"id":"step-0","stimulus":"&lt;p&gt;Mario ha comprado una bandeja con una superficie de &lt;span class=\"no-break\"&gt;{{T1}} cm&lt;sup&gt;2&lt;/sup&gt;.&lt;/span&gt; Expresa esta medida de forma compleja en decímetros y centímetros cuadrados.&lt;/p&gt;","template":"&lt;p&gt;La bandeja tiene una superficie de &lt;span class=\"no-break\"&gt;{{response}} dm&lt;sup&gt;2&lt;/sup&gt;&lt;/span&gt; y &lt;span class=\"no-break\"&gt;{{response}} cm&lt;sup&gt;2&lt;/sup&gt;.&lt;/span&gt;&lt;/p&gt;","seed":{"calculated":[{"name":"T1","function":"{{Q1}}*100+{{Q2}}","temp":true},{"name":"A1","label":"{{function}}","function":"{{Q1}}"},{"name":"A2","label":"{{function}}","function":"{{Q2}}"}]},"algorithm":{"name":"calculateOperation","params":{"method":"equivLiteral","keyboard":"NUMERICAL"}}},{"id":"step-1","stimulus":"&lt;p&gt;¿Cuál es la medida de la bandeja?&lt;/p&gt;","template":"&lt;p&gt;La bandeja mide &lt;span class=\"no-break\"&gt;{{response}} cm&lt;sup&gt;2&lt;/sup&gt;.&lt;/span&gt;&lt;/p&gt;","seed":{"calculated":[{"name":"A2","label":"{{function}}","function":"{{Q1}}*100+{{Q2}}"}]},"algorithm":{"name":"calculateOperation","params":{"method":"equivLiteral","keyboard":"NUMERICAL"}}},{"id":"step-2","stimulus":"&lt;p&gt;¿Qué pide el enunciado?&lt;/p&gt;","seed":{"calculated":[{"name":"T1","function":"{{Q1}}*100+{{Q2}}","temp":true},{"name":"1-A1","label":"&lt;p&gt;Convertir &lt;span class=\"no-break\"&gt;{{T1}} cm&lt;sup&gt;2&lt;/sup&gt;&lt;/span&gt; a decímetros y centímetros cuadrados.&lt;/p&gt;","incorrect":false},{"name":"1-A2","label":"&lt;p&gt;Convertir &lt;span class=\"no-break\"&gt;{{T1}} cm&lt;sup&gt;2&lt;/sup&gt;&lt;/span&gt; a centímetros y milímetros cuadrados.&lt;/p&gt;","incorrect":true},{"name":"1-A3","label":"&lt;p&gt;Convertir &lt;span class=\"no-break\"&gt;{{T1}} cm&lt;sup&gt;2&lt;/sup&gt;&lt;/span&gt; a metros y decímetros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t>
    </r>
    <r>
      <rPr>
        <rFont val="Calibri"/>
        <color rgb="FF1155CC"/>
        <sz val="12.0"/>
        <u/>
      </rPr>
      <t>https://blueberry-assets.oneclick.es/M6_MyM_24a_3.svg</t>
    </r>
    <r>
      <rPr>
        <rFont val="Calibri"/>
        <sz val="12.0"/>
      </rPr>
      <t>\" width=\"500\"&gt;&lt;/img&gt;&lt;/div&gt;","incorrect":true}]},"algorithm":{"name":"trueFalse","template":"Multiple choice – standard","params":{"countCorrect":1,"countIncorrect":2,"showCheckIcon":false}}},{"id":"step-4","stimulus":"&lt;p&gt;Con la ayuda de la anterior tabla, completa estas conversiones de unidades.&lt;/p&gt;","template":"&lt;p&gt;Calcula cuántos decímetros cuadrados hay en {{T1}} cm&lt;sup&gt;2&lt;/sup&gt;. Para ello calcula el cociente de dividir {{T1}} cm&lt;sup&gt;2&lt;/sup&gt; entre 100, que es {{response}} dm&lt;sup&gt;2&lt;/sup&gt; y el resto, {{response}}, son centímetros cuadrados.&lt;/p&gt;","seed":{"calculated":[{"name":"T1","function":"{{Q1}}*100+{{Q2}}","temp":true},{"name":"A1","label":"{{function}}","function":"{{Q1}}"},{"name":"A2","label":"{{function}}","function":"{{Q2}}"}]},"algorithm":{"name":"calculateOperation","params":{"method":"equivLiteral","keyboard":"NUMERICAL"}}}]}</t>
    </r>
  </si>
  <si>
    <t>M6-MyM-12d</t>
  </si>
  <si>
    <t>Establece equivalencias básicas entre las unidades de superficie y las unidades de medida agrarias</t>
  </si>
  <si>
    <t>Selecciona la equivalencia correcta.</t>
  </si>
  <si>
    <t xml:space="preserve">{{Q1}} ha = {{T1}}* | {{T2}} | {{T3}} m&lt;sup&gt;2&lt;/sup&gt; </t>
  </si>
  <si>
    <t>Q1 = Min= 1; Max= 99; Step= 0.01</t>
  </si>
  <si>
    <t>T1 = {{Q1}}*10000
T2 = {{Q1}}*1000
T3 = {{Q1}}*100</t>
  </si>
  <si>
    <t>&lt;p&gt;1 ha = 10 000 m&lt;sup&gt;2&lt;/sup&gt;&lt;/p&gt;</t>
  </si>
  <si>
    <t>&lt;p&gt;1 ha = 10 000 m&lt;sup&gt;2&lt;/sup&gt;&lt;/p&gt;&lt;p&gt;{{Q1}} ha = {{Q1}} × 10 000 = {{A1}} m&lt;sup&gt;2&lt;/sup&gt;</t>
  </si>
  <si>
    <t>{"id":"M6-MyM-12d-I-1","stimulus":"&lt;p&gt;Selecciona la equivalencia correcta.&lt;/p&gt;","template":"&lt;p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t>
  </si>
  <si>
    <t xml:space="preserve">{{Q1}} a = {{T1}}* / {{T2}} / {{T3}} m&lt;sup&gt;2&lt;/sup&gt; </t>
  </si>
  <si>
    <t>T1 = {{Q1}}*100
T2 = {{Q1}}*1000
T3 = {{Q1}}*10</t>
  </si>
  <si>
    <t>&lt;p&gt;1 a = 100 m&lt;sup&gt;2&lt;/sup&gt;&lt;/p&gt;</t>
  </si>
  <si>
    <t>&lt;p&gt;1 a = 100 m&lt;sup&gt;2&lt;/sup&gt;&lt;/p&gt;&lt;p&gt;{{Q1}} a = {{Q1}} × 100 = {{T1}} m&lt;sup&gt;2&lt;/sup&gt;&lt;/p&gt;</t>
  </si>
  <si>
    <t>{"id":"M6-MyM-12d-I-2","stimulus":"&lt;p&gt;Selecciona la equivalencia correcta.&lt;/p&gt;","template":"&lt;p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t>
  </si>
  <si>
    <t>Completa esta equivalencia.</t>
  </si>
  <si>
    <t xml:space="preserve">{{T1}} ha = {{A1}} m&lt;sup&gt;2&lt;/sup&gt; </t>
  </si>
  <si>
    <t>Q1 = Min= 1; Max= 99; Step= 1</t>
  </si>
  <si>
    <t>T1 = {{Q1}}/100
A1 = {{Q1}}*100</t>
  </si>
  <si>
    <t>&lt;p&gt;1 ha = 10 000 m&lt;sup&gt;2&lt;/sup&gt;&lt;/p&gt;&lt;p&gt;{{T1}} ha = {{T1}} × 10 000 = {{A1}} m&lt;sup&gt;2&lt;/sup&gt;&lt;/p&gt;</t>
  </si>
  <si>
    <t>{"id":"M6-MyM-12d-E-1","stimulus":"&lt;p&gt;Completa esta equivalencia.&lt;/p&gt;","template":"&lt;p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t>
  </si>
  <si>
    <t>{{Q1}} a = {{A1}} m&lt;sup&gt;2&lt;/sup&gt;</t>
  </si>
  <si>
    <t>&lt;p&gt;1 a = 100 m&lt;sup&gt;2&lt;/sup&gt;&lt;/p&gt;&lt;p&gt;{{Q1}} a = {{Q1}} × 100 = {{A1}} m&lt;sup&gt;2&lt;/sup&gt;&lt;/p&gt;</t>
  </si>
  <si>
    <t>{"id":"M6-MyM-12d-E-2","stimulus":"&lt;p&gt;Completa esta equivalencia.&lt;/p&gt;","template":"&lt;p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t>
  </si>
  <si>
    <t>&lt;p&gt;Tras un incendio, un ayuntamiento pretende reforestar &lt;span class="no-break"&gt;{{Q1}} ha&lt;/span&gt; de un paraje natural. Para ello, necesita saber a cuántos metros cuadrados equivale esa área. Calcúlalo.&lt;/p&gt;</t>
  </si>
  <si>
    <t>&lt;p&gt;Equivale a {{A1}} m&lt;sup&gt;2&lt;/sup&gt;.&lt;/p&gt;</t>
  </si>
  <si>
    <t>Q1 = Min= 10; Max= 99; Step= 0.001</t>
  </si>
  <si>
    <t>A1 = {{Q1}}*10000</t>
  </si>
  <si>
    <t>&lt;p&gt;1 ha = 10 000 m&lt;sup&gt;2&lt;/sup&gt;&lt;/p&gt;&lt;p&gt;{{Q1}} ha = {{Q1}} × 10 000 = {{A1}} m&lt;sup&gt;2&lt;/sup&gt;&lt;/p&gt;</t>
  </si>
  <si>
    <t>¿Cuánto mide el terreno que se quiere reforestar?
Mide {{A2}} ha.
#Cloze Math#
A2 = {{Q1}}</t>
  </si>
  <si>
    <t>¿Qué pide el enunciado?
Convertir {{Q1}} ha en m&lt;sup&gt;2&lt;/sup&gt;.*
Convertir {{Q1}} a en m&lt;sup&gt;2&lt;/sup&gt;.
Convertir {{Q1}} m&lt;sup&gt;2&lt;/sup&gt; en ha.</t>
  </si>
  <si>
    <t>¿Cuál es la equivalencia correcta para convertir ha en m&lt;sup&gt;2&lt;/sup&gt;?
1 ha = 10 000 m&lt;sup&gt;2&lt;/sup&gt;*
1 ha = 1 000 m&lt;sup&gt;2&lt;/sup&gt;
1 ha = 100 m&lt;sup&gt;2&lt;/sup&gt;</t>
  </si>
  <si>
    <t>Por tanto, completa el siguiente cálculo para hallar los metros cuadrados que se quieren reforestar.
{{Q1}} ha = {{Q1}} × 10 000 = {{A1}} m&lt;sup&gt;2&lt;/sup&gt;
#Cloze Math#
A1 = {{Q1}}*10000</t>
  </si>
  <si>
    <t>{"id":"M6-MyM-12d-A-1","seed":{"parameters":[{"name":"Q1","label":null,"min":10,"max":99,"step":0.001}],"uniques":true},"scaffolding":[{"id":"step-0","stimulus":"&lt;p&gt;Tras un incendio, un ayuntamiento pretende reforestar &lt;span class=\"no-break\"&gt;{{Q1}} ha&lt;/span&gt; de un paraje natural. Para ello, necesita saber a cuántos metros cuadrados equivale esa área. Calcúlalo.&lt;/p&gt;","template":"&lt;p&gt;Equivale a {{response}} m&lt;sup&gt;2&lt;/sup&gt;.&lt;/p&gt;","seed":{"calculated":[{"name":"A1","label":"{{function}}","function":"math.round({{Q1}}*10000)"}]},"algorithm":{"name":"calculateOperation","params":{"method":"equivLiteral","keyboard":"INTERMEDIATE"}}},{"id":"step-1","stimulus":"&lt;p&gt;¿Cuánto mide el terreno que se quiere reforestar?&lt;/p&gt;","template":"&lt;p&gt;Mide {{response}} ha.&lt;/p&gt;","seed":{"calculated":[{"name":"A2","label":"{{function}}","function":"{{Q1}}"}]},"algorithm":{"name":"calculateOperation","params":{"method":"equivLiteral","keyboard":"INTERMEDIATE"}}},{"id":"step-2","stimulus":"&lt;p&gt;¿Qué pide el enunciado?&lt;/p&gt;","seed":{"calculated":[{"name":"1-A1","label":"&lt;p&gt;Convertir {{Q1}} ha en m&lt;sup&gt;2&lt;/sup&gt;.&lt;/p&gt;","incorrect":false},{"name":"1-A2","label":"&lt;p&gt;Convertir {{Q1}} a en m&lt;sup&gt;2&lt;/sup&gt;.&lt;/p&gt;","incorrect":true},{"name":"1-A3","label":"&lt;p&gt;Convertir {{Q1}} m&lt;sup&gt;2&lt;/sup&gt; en ha.&lt;/p&gt;","incorrect":true}]},"algorithm":{"name":"trueFalse","template":"Multiple choice – standard","params":{"countCorrect":1,"countIncorrect":2,"showCheckIcon":true}}},{"id":"step-3","stimulus":"&lt;p&gt;¿Cuál es la equivalencia correcta para convertir ha en m&lt;sup&gt;2&lt;/sup&gt;?&lt;/p&gt;","seed":{"calculated":[{"name":"1-A1","label":"1 ha = 10 000 m&lt;sup&gt;2&lt;/sup&gt;","incorrect":false},{"name":"1-A2","label":" 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los metros cuadrados que se quieren reforestar.&lt;/p&gt;","template":"&lt;p style=\"text-align:center;\"&gt;{{Q1}} ha = {{Q1}} × 10 000 = {{response}} m&lt;sup&gt;2&lt;/sup&gt;&lt;/p&gt;","seed":{"calculated":[{"name":"A1","label":"{{function}}","function":"math.round({{Q1}}*10000)"}]},"algorithm":{"name":"calculateOperation","params":{"method":"equivLiteral","keyboard":"INTERMEDIATE"}}}]}</t>
  </si>
  <si>
    <t>&lt;p&gt;Un equipo de fútbol planea construir su nueva ciudad deportiva en un terreno de &lt;span class="no-break"&gt;{{Q1}} m&lt;sup&gt;2&lt;/sup&gt;.&lt;/span&gt; ¿A cuánto equivale esta cantidad en hectáreas?&lt;/p&gt;</t>
  </si>
  <si>
    <t>&lt;p&gt;Equivale a {{A1}} ha.&lt;/p&gt;</t>
  </si>
  <si>
    <t>Q1 = Min= 100000; Max= 900000; Step= 1000</t>
  </si>
  <si>
    <t>&lt;p&gt;1 ha = 10 000 m&lt;sup&gt;2&lt;/sup&gt;&lt;/p&gt;&lt;p&gt;{{Q1}} m&lt;sup&gt;2&lt;/sup&gt; = {{Q1}} : 10 000 = {{A1}} ha&lt;/p&gt;</t>
  </si>
  <si>
    <t>¿Cuáles son las medidas del terreno para la ciudad deportiva?
Mide {{A2}} m&lt;sup&gt;2&lt;/sup&gt;.
#Cloze Math#
A2 = {{Q1}}</t>
  </si>
  <si>
    <t>¿Qué pide el enunciado?
Convertir {{Q1}} m&lt;sup&gt;2&lt;/sup&gt; en ha.*
Convertir {{Q1}} ha en m&lt;sup&gt;2&lt;/sup&gt;.
Convertir {{Q1}} m&lt;sup&gt;2&lt;/sup&gt; en a.</t>
  </si>
  <si>
    <t>¿Cuál es la equivalencia correcta para convertir m&lt;sup&gt;2&lt;/sup&gt; en ha?
1 ha = 10 000 m&lt;sup&gt;2&lt;/sup&gt;*
1 ha = 1 000 m&lt;sup&gt;2&lt;/sup&gt;
1 ha = 100 m&lt;sup&gt;2&lt;/sup&gt;</t>
  </si>
  <si>
    <t>Por tanto, completa el siguiente cálculo para hallar las hectáreas para la ciudad deportiva.
{{Q1}} m&lt;sup&gt;2&lt;/sup&gt; = {{Q1}} : 10 000 = {{A1}} ha
#Cloze Math#
A1 = {{Q1}}/10000</t>
  </si>
  <si>
    <t>{"id":"M6-MyM-12d-A-2","seed":{"parameters":[{"name":"Q1","label":null,"min":100000,"max":900000,"step":1000}],"uniques":true},"scaffolding":[{"id":"step-0","stimulus":"&lt;p&gt;Un equipo de fútbol planea construir su nueva ciudad deportiva en un terreno de &lt;span class=\"no-break\"&gt;{{Q1}} m&lt;sup&gt;2&lt;/sup&gt;.&lt;/span&gt; ¿A cuánto equivale esta cantidad en hectáreas?&lt;/p&gt;","template":"&lt;p&gt;Equivale a {{response}} ha.&lt;/p&gt;","seed":{"calculated":[{"name":"A1","label":"{{function}}","function":"{{Q1}}/10000"}]},"algorithm":{"name":"calculateOperation","params":{"method":"equivLiteral","keyboard":"INTERMEDIATE"}}},{"id":"step-1","stimulus":"&lt;p&gt;¿Cuáles son las medidas del terreno para la ciudad deportiva?&lt;/p&gt;","template":"&lt;p&gt;Mide {{response}} m&lt;sup&gt;2&lt;/sup&gt;.&lt;/p&gt;","seed":{"calculated":[{"name":"A2","label":"{{function}}","function":"{{Q1}}"}]},"algorithm":{"name":"calculateOperation","params":{"method":"equivLiteral","keyboard":"INTERMEDIATE"}}},{"id":"step-2","stimulus":"&lt;p&gt;¿Qué pide el enunciado?&lt;/p&gt;","seed":{"calculated":[{"name":"1-A1","label":"&lt;p&gt;Convertir {{Q1}} m&lt;sup&gt;2&lt;/sup&gt; en ha.&lt;/p&gt;","incorrect":false},{"name":"1-A2","label":"&lt;p&gt;Convertir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m&lt;sup&gt;2&lt;/sup&gt; en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las hectáreas para la ciudad deportiva.&lt;/p&gt;","template":"&lt;p style=\"text-align:center;\"&gt;{{Q1}} m&lt;sup&gt;2&lt;/sup&gt; = {{Q1}} : 10 000 = {{response}} ha&lt;/p&gt;","seed":{"calculated":[{"name":"A1","label":"{{function}}","function":"{{Q1}}/10000"}]},"algorithm":{"name":"calculateOperation","params":{"method":"equivLiteral","keyboard":"INTERMEDIATE"}}}]}</t>
  </si>
  <si>
    <t>&lt;p&gt;Pepe y Juan van a comprar un chalet que, según el registro, está construido sobre una parcela que mide &lt;span class="no-break"&gt;{{Q1}} a,&lt;/span&gt; pero quieren saber cuánto es esa superficie en metros cuadrados. Calcúlalo.&lt;/p&gt;</t>
  </si>
  <si>
    <t>&lt;p&gt;La parcela mide {{A1}} m&lt;sup&gt;2&lt;/sup&gt;.&lt;/p&gt;</t>
  </si>
  <si>
    <t>Q1 = Min= 10; Max= 20; Step= 0.01</t>
  </si>
  <si>
    <t>¿Cuánta superficie ocupa el chalet?
Ocupa {{A2}} a.
#Cloze Math#
A2 = {{Q1}}</t>
  </si>
  <si>
    <t>¿Qué pide el enunciado?
Convertir {{Q1}} a en m&lt;sup&gt;2&lt;/sup&gt;.*
Convertir {{Q1}} ha en m&lt;sup&gt;2&lt;/sup&gt;.
Convertir {{Q1}} m&lt;sup&gt;2&lt;/sup&gt; en a.</t>
  </si>
  <si>
    <t>¿Cuál es la equivalencia correcta para convertir a en m&lt;sup&gt;2&lt;/sup&gt;?
1 a = 10 000 m&lt;sup&gt;2&lt;/sup&gt;
1 a = 1 000 m&lt;sup&gt;2&lt;/sup&gt;
1 a = 100 m&lt;sup&gt;2&lt;/sup&gt;*</t>
  </si>
  <si>
    <t>Por tanto, completa el siguiente cálculo para hallar los metros cuadrados que ocupa el chalet.
{{Q1}} a = {{Q1}} × 100 = {{A1}} m&lt;sup&gt;2&lt;/sup&gt;
A1 = {{Q1}}*100</t>
  </si>
  <si>
    <t>{"id":"M6-MyM-12d-A-3","seed":{"parameters":[{"name":"Q1","label":null,"min":10,"max":20,"step":0.01}],"uniques":true},"scaffolding":[{"id":"step-0","stimulus":"&lt;p&gt;Pepe y Juan van a comprar un chalet que, según el registro, está construido sobre una parcela que mide &lt;span class=\"no-break\"&gt;{{Q1}} a,&lt;/span&gt; pero quieren saber cuánto es esa superficie en metros cuadrados. Calcúlalo.&lt;/p&gt;","template":"&lt;p&gt;La parcela mide {{response}} m&lt;sup&gt;2&lt;/sup&gt;.&lt;/p&gt;","seed":{"calculated":[{"name":"A1","label":"{{function}}","function":"{{Q1}}*100"}]},"algorithm":{"name":"calculateOperation","params":{"method":"equivLiteral","keyboard":"INTERMEDIATE"}}},{"id":"step-1","stimulus":"&lt;p&gt;¿Cuánta superficie ocupa el chalet?&lt;/p&gt;","template":"&lt;p&gt;Ocupa {{response}} a.&lt;/p&gt;","seed":{"calculated":[{"name":"A2","label":"{{function}}","function":"{{Q1}}"}]},"algorithm":{"name":"calculateOperation","params":{"method":"equivLiteral","keyboard":"INTERMEDIATE"}}},{"id":"step-2","stimulus":"&lt;p&gt;¿Qué pide el enunciado?&lt;/p&gt;","seed":{"calculated":[{"name":"1-A1","label":"&lt;p&gt;Convertir {{Q1}} a en m&lt;sup&gt;2&lt;/sup&gt;.&lt;/p&gt;","incorrect":false},{"name":"1-A2","label":"&lt;p&gt;Convertir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a en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 tanto, completa el siguiente cálculo para hallar los metros cuadrados que ocupa el chalet.&lt;/p&gt;","template":"&lt;p style=\"text-align:center;\"&gt;{{Q1}} a = {{Q1}} × 100 = {{response}} m&lt;sup&gt;2&lt;/sup&gt;&lt;/p&gt;","seed":{"calculated":[{"name":"A1","label":"{{function}}","function":"{{Q1}}*100"}]},"algorithm":{"name":"calculateOperation","params":{"method":"equivLiteral","keyboard":"INTERMEDIATE"}}}]}</t>
  </si>
  <si>
    <t>M6-MyM-12e</t>
  </si>
  <si>
    <t>Estima superficies eligiendo la unidad adecuada</t>
  </si>
  <si>
    <t>&lt;p&gt;Une cada superficie con la unidad que mejor expresa su tamaño.&lt;/p&gt;</t>
  </si>
  <si>
    <t>Linking lines
*:invert=false</t>
  </si>
  <si>
    <t xml:space="preserve">Q1 = List= Un parque nacional, Una provincia, Un país
Q2 = List= El patio de un colegio, El suelo de una casa, Un campo de fútbol
Q3 = List= Un póster, Un puzle, La portada de un libro </t>
  </si>
  <si>
    <t>A1= {{Q1}}#km&lt;sup&gt;2&lt;/sup&gt;
A2= {{Q2}}#m&lt;sup&gt;2&lt;/sup&gt;
A3= {{Q3}}#cm&lt;sup&gt;2&lt;/sup&gt;</t>
  </si>
  <si>
    <t>&lt;p&gt;Para estimar el tamaño de una superficie, hay que escoger la unidad más cercana.&lt;/p&gt;</t>
  </si>
  <si>
    <t>{"id":"M6-MyM-12e-I-1","stimulus":"&lt;p&gt;Arrastra cada unidad de superficie al área que mejor expresa.&lt;/p&gt;","feedback":"&lt;p&gt;Para estimar el tamaño de una superficie, hay que escoger la unidad más cercana.&lt;/p&gt;","seed":{"parameters":[{"name":"Q1","list":["Un parque nacional","Una provincia","Un país"]},{"name":"Q2","list":["El patio de un colegio","El suelo de una casa","Un campo de fútbol"]},{"name":"Q3","list":["Un póster","Un puzle","La portada de un libro"]}],"calculated":[{"name":"A1","function":"{{Q1}}","label":"km&lt;sup&gt;2&lt;/sup&gt;"},{"name":"A2","function":"{{Q2}}","label":"m&lt;sup&gt;2&lt;/sup&gt;"},{"name":"A3","function":"{{Q3}}","label":"cm&lt;sup&gt;2&lt;/sup&gt;"}],"uniques":true},"algorithm":{"name":"linkOperationResult","params":{"invert":false},"template":"Match list"}}</t>
  </si>
  <si>
    <t>&lt;p&gt;Arrastra estas superficies junto a la unidad en la que mejor se miden.&lt;/p&gt;</t>
  </si>
  <si>
    <t>&lt;p&gt;En km&lt;sup&gt;2&lt;/sup&gt;: {{A1}}&lt;/p&gt;&lt;p&gt;En m&lt;sup&gt;2&lt;/sup&gt;: {{A2}}&lt;/p&gt;</t>
  </si>
  <si>
    <t>Q1 = List= océano, país, bosque
Q2 = List= piscina, plaza de un pueblo, pista de baloncesto</t>
  </si>
  <si>
    <t>A1 = {{Q1}}
A2 = {{Q2}}</t>
  </si>
  <si>
    <t>{"id":"M6-MyM-12e-E-1","stimulus":"&lt;p&gt;Arrastra estas superficies junto a la unidad en la que mejor se miden.&lt;/p&gt;","template":"&lt;p&gt;En km&lt;sup&gt;2&lt;/sup&gt;: {{response}}&lt;/p&gt;&lt;p&gt;En m&lt;sup&gt;2&lt;/sup&gt;: {{response}}&lt;/p&gt;","hint":"&lt;p&gt;Para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baloncesto"]}],"calculated":[{"name":"A1","label":"{{Q1}}"},{"name":"A2","label":"{{Q2}}"}],"uniques":true},"algorithm":{"name":"calculateOperation","template":"Cloze with drag &amp; drop","params":{"keyboard":"INTERMEDIATE"}}}</t>
  </si>
  <si>
    <t>&lt;p&gt;En m&lt;sup&gt;2&lt;/sup&gt;: {{A1}}&lt;/p&gt;&lt;p&gt;En km&lt;sup&gt;2&lt;/sup&gt;: {{A2}}&lt;/p&gt;</t>
  </si>
  <si>
    <t>A1 = {{Q2}}
A2 = {{Q1}}</t>
  </si>
  <si>
    <t>{"id":"M6-MyM-12e-E-2","stimulus":"&lt;p&gt;Arrastra estas superficies junto a la unidad en la que mejor se miden.&lt;/p&gt;","hint":"&lt;p&gt;Para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baloncesto"]}],"calculated":[{"name":"A1","label":"{{Q2}}"},{"name":"A2","label":"{{Q1}}"}],"uniques":true},"algorithm":{"name":"calculateOperation","template":"Cloze with drag &amp; drop","params":{"keyboard":"INTERMEDIATE"}},"template":"&lt;p&gt;En m&lt;sup&gt;2&lt;/sup&gt;: {{response}}&lt;/p&gt;&lt;p&gt;En km&lt;sup&gt;2&lt;/sup&gt;: {{response}}&lt;/p&gt;"}</t>
  </si>
  <si>
    <t>M6-MyM-13a</t>
  </si>
  <si>
    <t>Suma y resta unidades de superficie en forma simple</t>
  </si>
  <si>
    <t>&lt;p&gt;{{T1}} {{Q5}} − {{Q2}} {{Q5}} = {{response}} {{Q5}}&lt;/p&gt;</t>
  </si>
  <si>
    <t>Q1 = Min= 1000; Max= 5000; Step= 1
Q2 = Min= 1000; Max= 5000; Step= 1
Q3 = Min= 1000; Max= 5000; Step= 1
Q4 = Min= 1000; Max= 5000; Step= 1
Q5 = List= km&lt;sup&gt;2&lt;/sup&gt;, hm&lt;sup&gt;2&lt;/sup&gt;, dam&lt;sup&gt;2&lt;/sup&gt;, m&lt;sup&gt;2&lt;/sup&gt;, dm&lt;sup&gt;2&lt;/sup&gt;, cm&lt;sup&gt;2&lt;/sup&gt;, mm&lt;sup&gt;2&lt;/sup&gt;</t>
  </si>
  <si>
    <t>T1= {{Q1}}+{{Q2}}
group1=
A1={{Q1}}*
A2={{Q3}}
A3={{Q4}}</t>
  </si>
  <si>
    <t>&lt;p&gt;Como están expresadas en la misma unidad, resta como si fuesen números naturales.&lt;/p&gt;</t>
  </si>
  <si>
    <t>{"id":"M6-MyM-13a-I-1","stimulus":"&lt;p&gt;Resuelve esta resta.&lt;/p&gt;","template":"&lt;p style=\"text-align:center;\"&gt;{{T1}} {{Q5}} − {{Q2}} {{Q5}} = {{response}} {{Q5}}&lt;/p&gt;","hint":"&lt;p&gt;Como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t>
  </si>
  <si>
    <t>&lt;p&gt;Resuelve esta suma.&lt;/p&gt;</t>
  </si>
  <si>
    <t>&lt;p&gt;{{Q1}} {{Q5}} + {{Q2}} {{Q5}} = {{response} {{Q5}}&lt;/p&gt;</t>
  </si>
  <si>
    <t>&lt;p&gt;Como están expresadas en la misma unidad, suma como si fuesen números naturales.&lt;/p&gt;</t>
  </si>
  <si>
    <t>{"id":"M6-MyM-13a-I-2","stimulus":"&lt;p&gt;Resuelve esta suma.&lt;/p&gt;","template":"&lt;p style=\"text-align:center;\"&gt;{{Q1}} {{Q5}} + {{Q2}} {{Q5}} = {{response}} {{Q5}}&lt;/p&gt;","hint":"&lt;p&gt;Como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t>
  </si>
  <si>
    <t>&lt;p&gt;{{T1}} {{Q3}} − {{Q2}} {{Q3}} = {{A1}} {{Q3}}&lt;/p&gt;</t>
  </si>
  <si>
    <t>Q1 = Min= 1000; Max= 5000; Step= 1
Q2 = Min= 1000; Max= 5000; Step= 1
Q3 = List= km&lt;sup&gt;2&lt;/sup&gt;, hm&lt;sup&gt;2&lt;/sup&gt;, dam&lt;sup&gt;2&lt;/sup&gt;, m&lt;sup&gt;2&lt;/sup&gt;, dm&lt;sup&gt;2&lt;/sup&gt;, cm&lt;sup&gt;2&lt;/sup&gt;, mm&lt;sup&gt;2&lt;/sup&gt;</t>
  </si>
  <si>
    <r>
      <rPr>
        <rFont val="Calibri"/>
        <color theme="1"/>
        <sz val="12.0"/>
      </rPr>
      <t xml:space="preserve">T1= {{Q1}}+{{Q2}}
A1 = </t>
    </r>
    <r>
      <rPr>
        <rFont val="Calibri"/>
        <color theme="1"/>
        <sz val="12.0"/>
      </rPr>
      <t>{{Q1}}</t>
    </r>
  </si>
  <si>
    <t>{"id":"M6-MyM-13a-E-1","stimulus":"&lt;p&gt;Resuelve esta resta.&lt;/p&gt;","template":"&lt;p style=\"text-align:center;\"&gt;{{T1}} {{Q3}} − {{Q2}} {{Q3}} = {{response}} {{Q3}}&lt;/p&gt;","hint":"&lt;p&gt;Como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t>
  </si>
  <si>
    <t>&lt;p&gt;{{Q1}} {{Q3}} + {{Q2}} {{Q3}} = {{A1}} {{Q3}}&lt;/p&gt;</t>
  </si>
  <si>
    <t>{"id":"M6-MyM-13a-E-2","stimulus":"&lt;p&gt;Resuelve esta suma.&lt;/p&gt;","template":"&lt;p style=\"text-align:center;\"&gt;{{Q1}} {{Q3}} + {{Q2}} {{Q3}} = {{response}} {{Q3}}&lt;/p&gt;","hint":"&lt;p&gt;Como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t>
  </si>
  <si>
    <t>Juan Carlos fue contratado para pintar {{T1}} m&lt;sup&gt;2&lt;/sup&gt; de las paredes de la escuela. Ha pintado {{Q2}} m&lt;sup&gt;&lt;/sup&gt;. ¿Cuántos m&lt;sup&gt;2&lt;/sup&gt; le faltan pintar?</t>
  </si>
  <si>
    <t>Le falta pintar {{A1}} m&lt;sup&gt;2&lt;/sup&gt;.</t>
  </si>
  <si>
    <t>Q1 = Min= 100; Max= 200; Step= 1 
Q2 = Min= 100; Max= 200; Step= 1</t>
  </si>
  <si>
    <t>Calcula esta resta como con los números naturales.</t>
  </si>
  <si>
    <t>&lt;p&gt;Calcula esta resta como con los números naturales. Opera con las mismas unidades de superficie.&lt;/p&gt;&lt;p&gt;{{T1}} m&lt;sup&gt;2&lt;/sup&gt; − {{Q2}} m&lt;sup&gt;2&lt;/sup&gt; = {{A1}} m&lt;sup&gt;2&lt;/sup&gt;&lt;/p&gt;</t>
  </si>
  <si>
    <t>{"id":"M6-MyM-13a-A-1","stimulus":"&lt;p&gt;Juan Carlos fue contratado para pintar {{T1}} m&lt;sup&gt;2&lt;/sup&gt; de las paredes de la escuela. Ha pintado {{Q2}} m&lt;sup&gt;2&lt;/sup&gt;. ¿Cuántos m&lt;sup&gt;2&lt;/sup&gt; le faltan pintar?&lt;/p&gt;","template":"&lt;p&gt;Le falta pintar {{response}} 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t>
  </si>
  <si>
    <t>Susana necesita {{T1}} cm&lt;sup&gt;2&lt;/sup&gt; para confeccionar pañuelos. Tiene {{Q2}} cm&lt;sup&gt;2&lt;/sup&gt; de tela disponible. ¿Cuantos cm&lt;sup&gt;2&lt;/sup&gt; de tela debe comprar para confeccionar los pañuelos?</t>
  </si>
  <si>
    <t>Debe comprar {{A1}} cm&lt;sup&gt;2&lt;/sup&gt;.</t>
  </si>
  <si>
    <t>&lt;p&gt;Calcula esta resta como con los números naturales. Opera con las mismas unidades de superficie.&lt;/p&gt;&lt;p&gt;{{T1}} m&lt;sup&gt;2&lt;/sup&gt; − {{Q2}} &lt;sup&gt;2&lt;/sup&gt; = {{A1}} &lt;sup&gt;2&lt;/sup&gt;&lt;/p&gt;</t>
  </si>
  <si>
    <t>{"id":"M6-MyM-13a-A-2","stimulus":"&lt;p&gt;Susana necesita {{T1}} cm&lt;sup&gt;2&lt;/sup&gt; de tela para confeccionar pañuelos. Tiene {{Q2}} cm&lt;sup&gt;2&lt;/sup&gt; disponibles. ¿Cuántos cm&lt;sup&gt;2&lt;/sup&gt; de tela debe comprar para confeccionar los pañuelos?&lt;/p&gt;","template":"&lt;p&gt;Debe comprar {{response}} cm&lt;sup&gt;2&lt;/sup&gt;.&lt;/p&gt;","hint":"&lt;p&gt;Como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t>
  </si>
  <si>
    <r>
      <rPr>
        <rFont val="Calibri"/>
        <color theme="1"/>
        <sz val="12.0"/>
      </rPr>
      <t xml:space="preserve">Marcelo compró {{Q1}} m&lt;sup&gt;2&lt;/sup&gt; de azulejos para </t>
    </r>
    <r>
      <rPr>
        <rFont val="Calibri"/>
        <color theme="1"/>
        <sz val="12.0"/>
      </rPr>
      <t xml:space="preserve">alicatar </t>
    </r>
    <r>
      <rPr>
        <rFont val="Calibri"/>
        <color theme="1"/>
        <sz val="12.0"/>
      </rPr>
      <t>la cocina y {{Q2}} m&lt;sup&gt;2&lt;/sup&gt; para el baño. ¿Cuántos metros cuadrados de azulejos compró Marcelo?</t>
    </r>
  </si>
  <si>
    <t>Compró {{A1}} m&lt;sup&gt;2&lt;/sup&gt;.</t>
  </si>
  <si>
    <t>Betina</t>
  </si>
  <si>
    <t>Q1 = Min= 6; Max= 15; Step= 0.1 
Q2 = Min= 6; Max= 12; Step= 0.1</t>
  </si>
  <si>
    <t>Calcula esta suma como con los números naturales.</t>
  </si>
  <si>
    <t>Calcula esta suma como con los números naturales. Opera con las mismas unidades de superficie.</t>
  </si>
  <si>
    <t>{"id":"M6-MyM-13a-A-3","stimulus":"&lt;p&gt;Marcelo compró {{Q1}} m&lt;sup&gt;2&lt;/sup&gt; de azulejos para alicatar la cocina y {{Q2}} m&lt;sup&gt;2&lt;/sup&gt; para el baño. ¿Cuántos metros cuadrados de azulejos compró Marcelo?&lt;/p&gt;","template":"&lt;p&gt;Compró {{response}} m&lt;sup&gt;2&lt;/sup&gt;.&lt;/p&gt;","hint":"&lt;p&gt;Como están expresadas en la misma unidad, suma como si fuesen números naturales.&lt;/p&gt;","feedback":"&lt;p&gt;Como están expresadas en la misma unidad, suma como si fuesen números naturales.&lt;/p&gt;&lt;p style=\"text-align:center;\"&gt;{{Q1}} + {{Q2}} = {{A1}} m&lt;sup&gt;2&lt;/sup&gt;&lt;/p&gt;","seed":{"parameters":[{"name":"Q1","label":null,"min":6,"max":15,"step":0.1},{"name":"Q2","label":null,"min":6,"max":15,"step":0.1}],"calculated":[{"name":"A1","label":"{{function}}","function":"Lemonlib.round({{Q1}}+{{Q2}}, 1)"}],"uniques":true},"algorithm":{"name":"calculateOperation","params":{"method":"equivLiteral","keyboard":"NUMERICAL"}}}</t>
  </si>
  <si>
    <t>M6-MyM-28a</t>
  </si>
  <si>
    <t>Suma y resta unidades de superficie en forma compleja</t>
  </si>
  <si>
    <t>Indica el resultado de la siguiente operación.</t>
  </si>
  <si>
    <t>{{Q1}} km&lt;sup&gt;2&lt;/sup&gt; y {{Q2}} dam&lt;sup&gt;2&lt;/sup&gt; + {{Q3}} dam&lt;sup&gt;2&lt;/sup&gt; = {{grupo1}} dam&lt;sup&gt;2&lt;/sup&gt;</t>
  </si>
  <si>
    <t>Q1= Min = 10; Max = 99; Step = 1
Q2= Min = 100; Max = 999; Step = 1
Q3= Min = 1; Max = 9999; Step = 1</t>
  </si>
  <si>
    <t xml:space="preserve">grupo1= {{A1}}* | {{A2}} | {{A3}}
A1= {{Q1}}*10000+{{Q2}}+{{Q3}} 
A2= {{Q1}}*1000+{{Q2}}+{{Q3}} 
A3= {{Q1}}*100+{{Q2}}+{{Q3}} </t>
  </si>
  <si>
    <t>Expresa todas las medidas a la misma unidad y opera.</t>
  </si>
  <si>
    <t>&lt;p&gt;Expresa todas las medidas en la misma unidad y realiza la operacion.&lt;/p&gt;
-Si falla A1
&lt;p&gt;{{Q1}} km&lt;sup&gt;2&lt;/sup&gt; y {{Q2}} dam&lt;sup&gt;2&lt;/sup&gt; + {{Q3}} dam&lt;sup&gt;2&lt;/sup&gt; =  {{T2}} dam&lt;sup&gt;2&lt;/sup&gt; + {{Q3}} dam&lt;sup&gt;2&lt;/sup&gt; = {{A1}} dam&lt;sup&gt;2&lt;/sup&gt;&lt;/p&gt;</t>
  </si>
  <si>
    <t>{"id":"M6-MyM-28a-I-1","stimulus":"&lt;p&gt;Indica el resultado de la siguiente operación.&lt;/p&gt;","template":"&lt;p style=\"text-align:center;\"&gt;{{Q1}} km&lt;sup&gt;2&lt;/sup&gt; y {{Q2}} dam&lt;sup&gt;2&lt;/sup&gt; + {{Q3}} dam&lt;sup&gt;2&lt;/sup&gt; = {{response}} dam&lt;sup&gt;2&lt;/sup&gt;&lt;/p&gt;","hint":"&lt;p&gt;Expresa todas las medidas a la misma unidad y opera.&lt;/p&gt;","feedback":"&lt;p&gt;Expresa todas las medidas en la misma unidad y realiza la operacion.&lt;/p&gt;","seed":{"parameters":[{"name":"Q1","label":null,"min":10,"max":99,"step":1},{"name":"Q2","label":null,"min":100,"max":999,"step":1},{"name":"Q3","label":null,"min":1,"max":999,"step":1}],"calculated":[{"name":"T1","function":"{{Q1}}*10000+{{Q2}}+{{Q3}}","temp":true},{"name":"T2","function":"{{Q1}}*10000+{{Q2}}","temp":true},{"name":"A1","label":"{{function}}","function":"{{Q1}}*10000+{{Q2}}+{{Q3}}","group":1},{"name":"A2","label":"{{function}}","function":"{{Q1}}*1000+{{Q2}}+{{Q3}} ","group":1,"incorrect":true,"feedback":"&lt;p&gt;{{Q1}} km&lt;sup&gt;2&lt;/sup&gt; y {{Q2}} dam&lt;sup&gt;2&lt;/sup&gt; + {{Q3}} dam&lt;sup&gt;2&lt;/sup&gt; = {{T2}} dam&lt;sup&gt;2&lt;/sup&gt; + {{Q3}} dam&lt;sup&gt;2&lt;/sup&gt; = {{T1}} dam&lt;sup&gt;2&lt;/sup&gt;&lt;/p&gt;"},{"name":"A3","label":"{{function}}","function":"{{Q1}}*100+{{Q2}}+{{Q3}} ","group":1,"incorrect":true,"feedback":"&lt;p&gt;{{Q1}} km&lt;sup&gt;2&lt;/sup&gt; y {{Q2}} dam&lt;sup&gt;2&lt;/sup&gt; + {{Q3}} dam&lt;sup&gt;2&lt;/sup&gt; = {{T2}} dam&lt;sup&gt;2&lt;/sup&gt; + {{Q3}} dam&lt;sup&gt;2&lt;/sup&gt; = {{T1}} dam&lt;sup&gt;2&lt;/sup&gt;&lt;/p&gt;"}],"uniques":true},"algorithm":{"name":"groupResponses","template":"Cloze with drop down"}}</t>
  </si>
  <si>
    <t>{{T1}} m&lt;sup&gt;2&lt;/sup&gt; − {{Q4}} dam&lt;sup&gt;2&lt;/sup&gt; y {{Q5}} m&lt;sup&gt;2&lt;/sup&gt; = {{grupo1}} m&lt;sup&gt;2&lt;/sup&gt;</t>
  </si>
  <si>
    <t>Q2= Min = 100; Max = 999; Step = 1
Q3= Min = 1; Max = 9999; Step = 1
Q4= Min = 10; Max = 99; Step = 1
Q5= Min = 1000; Max = 9999; Step = 1
Q6= Min = 1000; Max = 9999; Step = 1</t>
  </si>
  <si>
    <t>grupo1= {{A4}}* | {{A5}} | {{A6}}
A4= {{Q6}}
A5= {{Q6}}+{{Q2}}
A6= {{Q2}}+{{Q3}}
T1 = {{Q4}}*100+{{Q5}}+{{Q6}}</t>
  </si>
  <si>
    <t>&lt;p&gt;Expresa todas las medidas en la misma unidad y realiza la operacion.&lt;/p&gt;
-Si falla A2
&lt;p&gt;{{T1}} m&lt;sup&gt;2&lt;/sup&gt; − {{Q4}} dam&lt;sup&gt;2&lt;/sup&gt; y {{Q5}} m&lt;sup&gt;2&lt;/sup&gt; = {{T1}} m&lt;sup&gt;2&lt;/sup&gt; − {{T3}} m&lt;sup&gt;2&lt;/sup&gt; = {{A2}} m&lt;sup&gt;2&lt;/sup&gt;&lt;/p&gt;</t>
  </si>
  <si>
    <t>{"id":"M6-MyM-28a-I-2","stimulus":"&lt;p&gt;Indica el resultado de la siguiente operación.&lt;/p&gt;","template":"&lt;p style=\"text-align:center;\"&gt;{{T1}} m&lt;sup&gt;2&lt;/sup&gt; − {{Q4}} dam&lt;sup&gt;2&lt;/sup&gt; y {{Q5}} m&lt;sup&gt;2&lt;/sup&gt; = {{response}} m&lt;sup&gt;2&lt;/sup&gt;&lt;/p&gt;","hint":"&lt;p&gt;Expresa todas las medidas a la misma unidad y opera.&lt;/p&gt;","feedback":"&lt;p&gt;Expresa todas las medidas en la misma unidad y realiza la operacion.&lt;/p&gt;","seed":{"parameters":[{"name":"Q2","label":null,"min":100,"max":999,"step":1},{"name":"Q3","label":null,"min":1,"max":9999,"step":1},{"name":"Q4","label":null,"min":10,"max":99,"step":1},{"name":"Q5","label":null,"min":1000,"max":9999,"step":1},{"name":"Q6","label":null,"min":1000,"max":9999,"step":1}],"calculated":[{"name":"T1","function":"{{Q4}}*100+{{Q5}}+{{Q6}}","temp":true},{"name":"T3","function":"{{Q4}}*100+{{Q5}}","temp":true},{"name":"A1","label":"{{function}}","function":"{{Q6}}","group":1},{"name":"A2","label":"{{function}}","function":"{{Q6}}+{{Q2}}","group":1,"incorrect":true,"feedback":"&lt;p&gt;{{T1}} m&lt;sup&gt;2&lt;/sup&gt; − {{Q4}} dam&lt;sup&gt;2&lt;/sup&gt; y {{Q5}} m&lt;sup&gt;2&lt;/sup&gt; = {{T1}} m&lt;sup&gt;2&lt;/sup&gt; − {{T3}} m&lt;sup&gt;2&lt;/sup&gt; = {{Q6}} m&lt;sup&gt;2&lt;/sup&gt;&lt;/p&gt;"},{"name":"A3","label":"{{function}}","function":"{{Q2}}+{{Q3}}","group":1,"incorrect":true,"feedback":"&lt;p&gt;{{T1}} m&lt;sup&gt;2&lt;/sup&gt; − {{Q4}} dam&lt;sup&gt;2&lt;/sup&gt; y {{Q5}} m&lt;sup&gt;2&lt;/sup&gt; = {{T1}} m&lt;sup&gt;2&lt;/sup&gt; − {{T3}} m&lt;sup&gt;2&lt;/sup&gt; = {{Q6}} m&lt;sup&gt;2&lt;/sup&gt;&lt;/p&gt;"}],"uniques":true},"algorithm":{"name":"groupResponses","template":"Cloze with drop down"}}</t>
  </si>
  <si>
    <t>Realiza las siguientes operaciones.</t>
  </si>
  <si>
    <t>{{Q1}} cm&lt;sup&gt;2&lt;/sup&gt; + {{Q2}} dm&lt;sup&gt;2&lt;/sup&gt; y {{Q3}} cm&lt;sup&gt;2&lt;/sup&gt; = {{A1}} cm&lt;sup&gt;2&lt;/sup&gt;</t>
  </si>
  <si>
    <t>Q1= Min = 1000; Max = 9999; Step = 1
Q2= Min = 1; Max = 9; Step = 1
Q3= Min = 1; Max = 999; Step = 1</t>
  </si>
  <si>
    <t xml:space="preserve">A1= {{Q1}}+{{Q2}}*100+{{Q3}} </t>
  </si>
  <si>
    <t>&lt;p&gt;Expresa todas las medidas en la misma unidad y realiza la operacion.&lt;/p&gt;&lt;p&gt;{{Q1}} cm&lt;sup&gt;2&lt;/sup&gt; + {{Q2}} dm&lt;sup&gt;2&lt;/sup&gt; y {{Q3}} cm&lt;sup&gt;2&lt;/sup&gt; = {{Q1}} + {{Q2}} × 100 + {{Q3}} = {{Q1}} cm&lt;sup&gt;2&lt;/sup&gt; + {{T3}} cm&lt;sup&gt;2&lt;/sup&gt; = {{A1}} cm&lt;sup&gt;2&lt;/sup&gt;&lt;/p&gt;</t>
  </si>
  <si>
    <t>{"id":"M6-MyM-28a-E-1","stimulus":"&lt;p&gt;Realiza las siguientes operaciones.&lt;/p&gt;","template":"&lt;p style=\"text-align:center;\"&gt;{{Q1}} cm&lt;sup&gt;2&lt;/sup&gt; + {{Q2}} dm&lt;sup&gt;2&lt;/sup&gt; y {{Q3}} cm&lt;sup&gt;2&lt;/sup&gt; = {{response}} cm&lt;sup&gt;2&lt;/sup&gt;&lt;/p&gt;","hint":"&lt;p&gt;Expresa todas las medidas a la misma unidad y opera.&lt;/p&gt;","feedback":"&lt;p&gt;Expresa todas las medidas en la misma unidad y realiza la operacion.&lt;/p&gt;&lt;p style=\"text-align:center;\"&gt;{{Q1}} cm&lt;sup&gt;2&lt;/sup&gt; + {{Q2}} dm&lt;sup&gt;2&lt;/sup&gt; y {{Q3}} cm&lt;sup&gt;2&lt;/sup&gt; = {{Q1}} + {{Q2}} × 100 + {{Q3}} = {{Q1}} cm&lt;sup&gt;2&lt;/sup&gt; + {{T3}} cm&lt;sup&gt;2&lt;/sup&gt; = {{A1}} cm&lt;sup&gt;2&lt;/sup&gt;&lt;/p&gt;","seed":{"parameters":[{"name":"Q1","label":null,"min":1000,"max":9999,"step":1},{"name":"Q2","label":null,"min":1,"max":9,"step":1},{"name":"Q3","label":null,"min":1,"max":999,"step":1}],"calculated":[{"name":"A1","label":"{{function}}","function":"{{Q1}}+{{Q2}}*100+{{Q3}} "},{"name":"T3","label":"{{function}}","function":"{{Q2}}*100+{{Q3}}","temp":true}],"uniques":true},"algorithm":{"name":"calculateOperation","params":{"method":"equivLiteral","keyboard":"NUMERICAL"}}}</t>
  </si>
  <si>
    <t>{{T1}} hm&lt;sup&gt;2&lt;/sup&gt; y {{T2}} dam&lt;sup&gt;2&lt;/sup&gt; − {{Q4}} dam&lt;sup&gt;2&lt;/sup&gt; = {{A2}} dam&lt;sup&gt;2&lt;/sup&gt;</t>
  </si>
  <si>
    <t>T1 = math.floor(({{Q4}}+{{Q5}})/100)
T2 = {{Q4}}+{{Q5}}-math.floor(({{Q4}}+{{Q5}})/100)*100
A2= {{Q5}}</t>
  </si>
  <si>
    <t>Expresa todas las medidas en la misma unidad y opera.</t>
  </si>
  <si>
    <t>&lt;p&gt;Expresa todas las medidas en la misma unidad y realiza la operacion.&lt;/p&gt;&lt;p&gt;{{T1}} hm&lt;sup&gt;2&lt;/sup&gt; y {{T2}} dam&lt;sup&gt;2&lt;/sup&gt; − {{Q4}} dam&lt;sup&gt;2&lt;/sup&gt; = {{T1}} × 100 + {{T2}} − {{Q4}} = {{T4}} dam&lt;sup&gt;2&lt;/sup&gt; − {{Q4}} dam&lt;sup&gt;2&lt;/sup&gt; = {{A2}} dam&lt;sup&gt;2&lt;/sup&gt;&lt;/p&gt;</t>
  </si>
  <si>
    <t>{"id":"M6-MyM-28a-E-2","stimulus":"&lt;p&gt;Realiza las siguientes operaciones.&lt;/p&gt;","template":"&lt;p style=\"text-align:center;\"&gt;{{T1}} hm&lt;sup&gt;2&lt;/sup&gt; y {{T2}} dam&lt;sup&gt;2&lt;/sup&gt; − {{Q4}} dam&lt;sup&gt;2&lt;/sup&gt; = {{response}} dam&lt;sup&gt;2&lt;/sup&gt;&lt;/p&gt;","hint":"&lt;p&gt;Expresa todas las medidas en la misma unidad y opera.&lt;/p&gt;","feedback":"&lt;p&gt;Expresa todas las medidas en la misma unidad y realiza la operacion.&lt;/p&gt;&lt;p style=\"text-align:center;\"&gt;{{T1}} hm&lt;sup&gt;2&lt;/sup&gt; y {{T2}} dam&lt;sup&gt;2&lt;/sup&gt; − {{Q4}} dam&lt;sup&gt;2&lt;/sup&gt; = {{T1}} × 100 + {{T2}} − {{Q4}} = {{T4}} dam&lt;sup&gt;2&lt;/sup&gt; − {{Q4}} dam&lt;sup&gt;2&lt;/sup&gt; = {{A2}} dam&lt;sup&gt;2&lt;/sup&gt;&lt;/p&gt;","seed":{"parameters":[{"name":"Q4","label":null,"min":1000,"max":9999,"step":1},{"name":"Q5","label":null,"min":1000,"max":9999,"step":1}],"calculated":[{"name":"T1","label":"{{function}}","function":"math.floor(({{Q4}}+{{Q5}})/100)","temp":true},{"name":"T2","label":"{{function}}","function":"{{Q4}}+{{Q5}}-math.floor(({{Q4}}+{{Q5}})/100)*100","temp":true},{"name":"T4","label":"{{function}}","function":"{{T1}}*100+{{T2}}","temp":true},{"name":"A2","label":"{{function}}","function":"{{Q5}} "},{"name":"T3","label":"{{function}}","function":"{{Q2}}*100+{{Q3}}","temp":true}],"uniques":true},"algorithm":{"name":"calculateOperation","params":{"method":"equivLiteral","keyboard":"NUMERICAL"}}}</t>
  </si>
  <si>
    <t>A una casa de {{T1}} dm&lt;sup&gt;2&lt;/sup&gt; y {{T2}} cm&lt;sup&gt;2&lt;/sup&gt; se le quiere poner suelo cerámico. Si se ha puesto {{Q1}} cm&lt;sup&gt;2&lt;/sup&gt;, ¿Cuántos faltan por instalar?</t>
  </si>
  <si>
    <t>Faltan {{A1}} cm&lt;sup&gt;2&lt;/sup&gt;.</t>
  </si>
  <si>
    <t>Q1= Min = 10000; Max = 99999; Step = 1
Q2= Min = 10000; Max = 99999; Step = 1</t>
  </si>
  <si>
    <t>T1 = math.floor(({{Q1}}+{{Q2}})/100)
T2 = {{Q1}}+{{Q2}}-math.floor(({{Q1}}+{{Q2}})/100)*100
A1= {{Q2}}</t>
  </si>
  <si>
    <t>&lt;p&gt;Expresa todas las medidas en cm&lt;sup&gt;2&lt;/sup&gt; y resta las superficies.&lt;/p&gt;&lt;p&gt;{{T1}} dm&lt;sup&gt;2&lt;/sup&gt; y {{T2}} cm&lt;sup&gt;2&lt;/sup&gt; − {{Q1}} cm&lt;sup&gt;2&lt;/sup&gt; = {{T3}} cm&lt;sup&gt;2&lt;/sup&gt; − {{Q1}} cm&lt;sup&gt;2&lt;/sup&gt; = {{A1}} cm&lt;sup&gt;2&lt;/sup&gt;&lt;/p&gt;</t>
  </si>
  <si>
    <t>{"id":"M6-MyM-28a-A-1","stimulus":"&lt;p&gt;A una casa de {{T1}} dm&lt;sup&gt;2&lt;/sup&gt; y {{T2}} cm&lt;sup&gt;2&lt;/sup&gt; se le quiere poner suelo cerámico. Si se ha puesto {{Q1}} cm&lt;sup&gt;2&lt;/sup&gt;, ¿Cuántos faltan por instalar?&lt;/p&gt;","template":"&lt;p&gt;Faltan {{response}} cm&lt;sup&gt;2&lt;/sup&gt;.&lt;/p&gt;","hint":"&lt;p&gt;Expresa todas las medidas en la misma unidad.&lt;/p&gt;","feedback":"&lt;p&gt;Expresa todas las medidas en cm&lt;sup&gt;2&lt;/sup&gt; y resta las superficies.&lt;/p&gt;&lt;p style=\"text-align:center;\"&gt;{{T1}} dm&lt;sup&gt;2&lt;/sup&gt; y {{T2}} cm&lt;sup&gt;2&lt;/sup&gt; − {{Q1}} cm&lt;sup&gt;2&lt;/sup&gt; = {{T3}} cm&lt;sup&gt;2&lt;/sup&gt; − {{Q1}} cm&lt;sup&gt;2&lt;/sup&gt; = {{A1}} cm&lt;sup&gt;2&lt;/sup&gt;&lt;/p&gt;","seed":{"parameters":[{"name":"Q1","label":null,"min":10000,"max":99999,"step":1},{"name":"Q2","label":null,"min":10000,"max":99999,"step":1}],"calculated":[{"name":"T1","label":"{{function}}","function":" math.floor(({{Q1}}+{{Q2}})/100)","temp":true},{"name":"T2","label":"{{function}}","function":"{{Q1}}+{{Q2}}-math.floor(({{Q1}}+{{Q2}})/100)*100","temp":true},{"name":"T2","label":"{{function}}","function":"{{Q1}}+{{Q2}}-math.floor(({{Q1}}+{{Q2}})/100)*100","temp":true},{"name":"T3","label":"{{function}}","function":"{{T1}}*100+{{T2}}","temp":true},{"name":"A1","label":"{{function}}","function":" {{Q2}}"}],"uniques":true},"algorithm":{"name":"calculateOperation","params":{"method":"equivLiteral","keyboard":"NUMERICAL"}}}</t>
  </si>
  <si>
    <t>Para confeccionar el vestuario de una obra de teatro se necesitan {{Q1}} dam&lt;sup&gt;2&lt;/sup&gt; y {{Q2}} m&lt;sup&gt;2&lt;/sup&gt; de tela blanca y {{Q3}} m&lt;sup&gt;2&lt;/sup&gt;de tela negra. ¿Cuántos metros cuadrados de tela se necesitan en total?</t>
  </si>
  <si>
    <t>Se necesitan {{A1}} m&lt;sup&gt;2&lt;/sup&gt;.</t>
  </si>
  <si>
    <t>Q1= Min = 10; Max = 99; Step = 1
Q2= Min = 10; Max = 999; Step = 1
Q3= Min = 1; Max = 99; Step = 1</t>
  </si>
  <si>
    <t xml:space="preserve">A1= {{Q1}}*100+{{Q2}}+{{Q3}} </t>
  </si>
  <si>
    <t>&lt;p&gt;Expresa todas las medidas en la misma unidad y realiza la operacion.&lt;/p&gt;
&lt;p&gt;{{Q1}} dam&lt;sup&gt;2&lt;/sup&gt; y {{Q2}} m&lt;sup&gt;2&lt;/sup&gt; + {{Q3}} m&lt;sup&gt;2&lt;/sup&gt; =  {{T1}} m&lt;sup&gt;2&lt;/sup&gt; + {{Q3}} m&lt;sup&gt;2&lt;/sup&gt; = {{A1}} m&lt;sup&gt;2&lt;/sup&gt;&lt;/p&gt;</t>
  </si>
  <si>
    <t>{"id":"M6-MyM-28a-A-2","stimulus":"&lt;p&gt;Para confeccionar el vestuario de una obra de teatro se necesitan {{Q1}} dam&lt;sup&gt;2&lt;/sup&gt; y {{Q2}} m&lt;sup&gt;2&lt;/sup&gt; de tela blanca y {{Q3}} m&lt;sup&gt;2&lt;/sup&gt; de tela negra. ¿Cuántos metros cuadrados de tela se necesitan en total?&lt;/p&gt;","template":"&lt;p&gt;Se necesitan {{response}} m&lt;sup&gt;2&lt;/sup&gt;.&lt;/p&gt;","hint":"&lt;p&gt;Expresa todas las medidas en la misma unidad.&lt;/p&gt;","feedback":"&lt;p&gt;Expresa todas las medidas en la misma unidad y realiza la operacion.&lt;/p&gt;&lt;p style=\"text-align:center;\"&gt;{{Q1}} dam&lt;sup&gt;2&lt;/sup&gt; y {{Q2}} m&lt;sup&gt;2&lt;/sup&gt; + {{Q3}} m&lt;sup&gt;2&lt;/sup&gt; = {{T1}} m&lt;sup&gt;2&lt;/sup&gt; + {{Q3}} m&lt;sup&gt;2&lt;/sup&gt; = {{A1}} m&lt;sup&gt;2&lt;/sup&gt;&lt;/p&gt;","seed":{"parameters":[{"name":"Q1","label":null,"min":10,"max":99,"step":1},{"name":"Q2","label":null,"min":10,"max":999,"step":1},{"name":"Q3","label":null,"min":1,"max":99,"step":1}],"calculated":[{"name":"T1","label":"{{function}}","function":"{{Q1}}*100+{{Q2}}","temp":true},{"name":"T2","label":"{{function}}","function":"{{Q1}}+{{Q2}}-math.floor(({{Q1}}+{{Q2}})/100)*100","temp":true},{"name":"T2","label":"{{function}}","function":"{{Q1}}+{{Q2}}-math.floor(({{Q1}}+{{Q2}})/100)*100","temp":true},{"name":"T3","label":"{{function}}","function":"{{T1}}*100+{{T2}}","temp":true},{"name":"A1","label":"{{function}}","function":"{{Q1}}*100+{{Q2}}+{{Q3}}"}],"uniques":true},"algorithm":{"name":"calculateOperation","params":{"method":"equivLiteral","keyboard":"NUMERICAL"}}}</t>
  </si>
  <si>
    <t>Joaquín y Alejo están pintando la fachada de una casa, Joaquin ha pintado {{Q1}} cm&lt;sup&gt;2&lt;/sup&gt; y Alejo, {{Q2}} dm&lt;sup&gt;2&lt;/sup&gt;y {{Q3}} cm&lt;sup&gt;2&lt;/sup&gt;. ¿Cuantos centimetros cuadrados han pintado en total?</t>
  </si>
  <si>
    <t>Han pintado {{A1}} m&lt;sup&gt;2&lt;/sup&gt;.</t>
  </si>
  <si>
    <t>Q1= Min = 100; Max = 999; Step = 1
Q2= Min = 10; Max = 999; Step = 1
Q3= Min = 10; Max = 999; Step = 1</t>
  </si>
  <si>
    <t>&lt;p&gt;Expresa todas las medidas en la misma unidad y realiza la operacion.&lt;/p&gt;
&lt;p&gt;{{Q1}} cm&lt;sup&gt;2&lt;/sup&gt; + {{Q2}} dm&lt;sup&gt;2&lt;/sup&gt; y {{Q3}} cm&lt;sup&gt;2&lt;/sup&gt; =  {{Q1}} cm&lt;sup&gt;2&lt;/sup&gt; + {{T2}} cm&lt;sup&gt;2&lt;/sup&gt; = {{A1}} cm&lt;sup&gt;2&lt;/sup&gt;&lt;/p&gt;</t>
  </si>
  <si>
    <t>{"id":"M6-MyM-28a-A-3","stimulus":"&lt;p&gt;Joaquín y Alejo están pintando la fachada de una casa, Joaquin ha pintado {{Q1}} cm&lt;sup&gt;2&lt;/sup&gt; y Alejo, {{Q2}} dm&lt;sup&gt;2&lt;/sup&gt; y {{Q3}} cm&lt;sup&gt;2&lt;/sup&gt;. ¿Cuantos centimetros cuadrados han pintado en total?&lt;/p&gt;","template":"&lt;p&gt;Han pintado {{response}} cm&lt;sup&gt;2&lt;/sup&gt;.&lt;/p&gt;","hint":"&lt;p&gt;Expresa todas las medidas en la misma unidad.&lt;/p&gt;","feedback":"&lt;p&gt;Expresa todas las medidas en la misma unidad y realiza la operacion.&lt;/p&gt;&lt;p style=\"text-align:center;\"&gt;{{Q1}} cm&lt;sup&gt;2&lt;/sup&gt; + {{Q2}} dm&lt;sup&gt;2&lt;/sup&gt; y {{Q3}} cm&lt;sup&gt;2&lt;/sup&gt; = {{Q1}} + {{Q2}} × 100 + {{Q3}} = {{Q1}} cm&lt;sup&gt;2&lt;/sup&gt; + {{T2}} cm&lt;sup&gt;2&lt;/sup&gt; = {{A1}} cm&lt;sup&gt;2&lt;/sup&gt;&lt;/p&gt;","seed":{"parameters":[{"name":"Q1","label":null,"min":100,"max":999,"step":1},{"name":"Q2","label":null,"min":10,"max":999,"step":1},{"name":"Q3","label":null,"min":10,"max":99,"step":1}],"calculated":[{"name":"T2","label":"{{function}}","function":"{{Q2}}*100+{{Q3}}","temp":true},{"name":"A1","label":"{{function}}","function":"{{Q1}}+{{Q2}}*100+{{Q3}}"}],"uniques":true},"algorithm":{"name":"calculateOperation","params":{"method":"equivLiteral","keyboard":"NUMERICAL"}}}</t>
  </si>
  <si>
    <t>M6-MyM-13b</t>
  </si>
  <si>
    <t>Multiplica y divide unidades de superficie en forma simple</t>
  </si>
  <si>
    <t>&lt;p&gt;Indica si el resultado de las multiplicaciones es verdadero o falso.&lt;/p&gt;</t>
  </si>
  <si>
    <t>Q1 = Min= 1001; Max= 9999; Step= 1
Q4 = Min= 1001; Max= 9999; Step= 1
Q10 = Min= 1001; Max= 9999; Step= 1
Q13 = Min= 1001; Max= 9999; Step= 1
Q2 = Min= 2; Max= 9; Step= 1
Q5 = Min= 2; Max= 9; Step= 1
Q11 = Min= 2; Max= 9; Step= 1
Q14 = Min= 2; Max= 9; Step= 1
Q16 = Min= 1; Max= 100; Step = 1
Q3 = List = km&lt;sup&gt;2&lt;/sup&gt;, hm&lt;sup&gt;2&lt;/sup&gt;, dam&lt;sup&gt;2&lt;/sup&gt;, m&lt;sup&gt;2&lt;/sup&gt;, dm&lt;sup&gt;2&lt;/sup&gt;, cm&lt;sup&gt;2&lt;/sup&gt;, mm&lt;sup&gt;2&lt;/sup&gt;
Q6 = List = km&lt;sup&gt;2&lt;/sup&gt;, hm&lt;sup&gt;2&lt;/sup&gt;, dam&lt;sup&gt;2&lt;/sup&gt;, m&lt;sup&gt;2&lt;/sup&gt;, dm&lt;sup&gt;2&lt;/sup&gt;, cm&lt;sup&gt;2&lt;/sup&gt;, mm&lt;sup&gt;2&lt;/sup&gt;
Q12 = List = km&lt;sup&gt;2&lt;/sup&gt;, hm&lt;sup&gt;2&lt;/sup&gt;, dam&lt;sup&gt;2&lt;/sup&gt;, m&lt;sup&gt;2&lt;/sup&gt;, dm&lt;sup&gt;2&lt;/sup&gt;, cm&lt;sup&gt;2&lt;/sup&gt;, mm&lt;sup&gt;2&lt;/sup&gt;
Q15 = List = km&lt;sup&gt;2&lt;/sup&gt;, hm&lt;sup&gt;2&lt;/sup&gt;, dam&lt;sup&gt;2&lt;/sup&gt;, m&lt;sup&gt;2&lt;/sup&gt;, dm&lt;sup&gt;2&lt;/sup&gt;, cm&lt;sup&gt;2&lt;/sup&gt;, mm&lt;sup&gt;2&lt;/sup&gt;</t>
  </si>
  <si>
    <t>T1 = {{Q1}}*{{Q2}}
T2 = {{Q4}}*{{Q5}}
T4 = {{Q10}}*{{Q11}}+{{Q16}}
T5 = {{Q13}}*{{Q14}}-{{Q16}}
A1={{Q1}} {{Q3}} × {{Q2}} = {{T1}} {{Q3}}#*
A2={{Q4}} {{Q6}} × {{Q5}} = {{T2}} {{Q6}}#*
A3={{Q10}} {{Q12}} × {{Q11}} = {{T4}} {{Q12}}#|&lt;p&gt;El resultado de esta operación es {{T1}} {{Q12}}.&lt;/p&gt;
A4={{Q13}} {{Q15}} × {{Q14}} = {{T5}} {{Q15}}#|&lt;p&gt;El resultado de esta operación es {{T2}} {{Q15}}.&lt;/p&gt;</t>
  </si>
  <si>
    <t>&lt;p&gt;Las medidas de superficie se multiplican como si fuesen números naturales y el resultado se expresa en la misma unidad.&lt;/p&gt;</t>
  </si>
  <si>
    <t>&lt;p&gt;Para obtener el resultado de estas operaciones, se multiplican los factores como si fuesen números naturales y se expresa el resultado en la misma unidad que el primer factor.&lt;/p&gt;</t>
  </si>
  <si>
    <t>{"id":"M6-MyM-13b-I-1","stimulus":"&lt;p&gt;Indica si el resultado de las multiplicaciones es correcto o no.&lt;/p&gt;","hint":"&lt;p&gt;Como están expresadas en la misma unidad, multiplica como si fuesen números naturales.&lt;/p&gt;","feedback":"&lt;p&gt;Como están expresadas en la misma unidad, multiplica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{{Q12}}","function":"{{Q10}}*{{Q11}}","incorrect":true,"feedback":"&lt;p&gt;El resultado de esta operación es {{function}} {{Q12}}.&lt;/p&gt;"},{"name":"A4","label":"{{Q13}} {{Q15}} × {{Q14}} = {{T5}} {{Q15}}","function":"{{Q13}}*{{Q14}}","incorrect":true,"feedback":"&lt;p&gt;El resultado de esta operación es {{function}} {{Q15}}.&lt;/p&gt;"}],"uniques":true},"algorithm":{"name":"trueFalse","template":"Choice matrix – inline","params":{"countCorrect":2,"countIncorrect":1,"showCheckIcon":false,"options":["Correcto","Incorrecto"]}}}</t>
  </si>
  <si>
    <t>&lt;p&gt;Indica si el resultado de las divisiones es verdadero o falso.&lt;/p&gt;</t>
  </si>
  <si>
    <t>T1= {{Q1}}*{{Q2}}
T2= {{Q4}}*{{Q5}}
T3= {{Q10}}*{{Q11}}
T4= {{Q13}}*{{Q14}}
A1={{T1}} {{Q3}} : {{Q2}} = {{function}} {{Q3}}#{{Q1}}*
A2={{T2}} {{Q6}} : {{Q5}} = {{function}} {{Q6}}#{{Q4}}*
A3={{T3}} {{Q12}} : {{Q11}} = {{function}} {{Q12}}#{{Q10}}+{{Q16}}|&lt;p&gt;El resultado de esta operación es {{T5}} {{Q12}}.&lt;/p&gt;
A4={{T4}} {{Q15}} : {{Q14}} = {{function}} {{Q15}}#{{Q13}}-{{Q16}}|&lt;p&gt;El resultado de esta operación es {{T6}} {{Q15}}.&lt;/p&gt;
T5 = {{Q10}}
T6 = {{Q13}}</t>
  </si>
  <si>
    <t>&lt;p&gt;Las medidas de superficie se dividen como si fuesen números naturales y el resultado se expresa en la misma unidad.&lt;/p&gt;</t>
  </si>
  <si>
    <t>&lt;p&gt;Para obtener el resultado, divide como si fuesen números naturales y expresa el resultado en la misma unidad.&lt;/p&gt;</t>
  </si>
  <si>
    <t>{"id":"M6-MyM-13b-I-2","stimulus":"&lt;p&gt;Indica si el resultado de las divisiones es correcto o no.&lt;/p&gt;","hint":"&lt;p&gt;Como están expresadas en la misma unidad, divide como si fuesen números naturales.&lt;/p&gt;","feedback":"&lt;p&gt;Como están expresadas en la misma unidad, divide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{{Q12}}","function":"{{Q10}}+{{Q16}}","incorrect":true,"feedback":"&lt;p&gt;El resultado de esta operación es {{T5}} {{Q12}}.&lt;/p&gt;"},{"name":"A4","label":"{{T4}} {{Q15}} : {{Q14}} = {{function}} {{Q15}}","function":"{{Q13}}-{{Q16}}","incorrect":true,"feedback":"&lt;p&gt;El resultado de esta operación es {{T6}} {{Q15}}.&lt;/p&gt;"},{"name":"T5","label":"{{function}}","function":"{{Q10}}","temp":true},{"name":"T6","label":"{{function}}","function":"{{Q13}}","temp":true}],"uniques":true},"algorithm":{"name":"trueFalse","template":"Choice matrix – inline","params":{"countCorrect":2,"countIncorrect":1,"showCheckIcon":false,"options":["Correcto","Incorrecto"]}}}</t>
  </si>
  <si>
    <t>Calcula el valor de esta multiplicación.</t>
  </si>
  <si>
    <t>{{Q1}} {{Q3}} × {{Q2}} = {{A1}} {{Q3}}</t>
  </si>
  <si>
    <t>Q1 = Min= 1001; Max= 9999; Step= 1
Q2 = Min= 2; Max= 9; Step= 1
Q3 = List = km&lt;sup&gt;2&lt;/sup&gt;, hm&lt;sup&gt;2&lt;/sup&gt;, dam&lt;sup&gt;2&lt;/sup&gt;, m&lt;sup&gt;2&lt;/sup&gt;, dm&lt;sup&gt;2&lt;/sup&gt;, cm&lt;sup&gt;2&lt;/sup&gt;, mm&lt;sup&gt;2&lt;/sup&gt;</t>
  </si>
  <si>
    <t>Las medidas de superficie se multiplican como si fuesen números naturales y el resultado se expresa en la misma unidad.</t>
  </si>
  <si>
    <t>Para obtener el resultado, se multiplican los factores como si fuesen números naturales y se expresa el resultado en la misma unidad que el primer factor. {{Q1}} {{Q3}} × {{Q2}} = {{A1}} {{Q3}}</t>
  </si>
  <si>
    <t>{"id":"M6-MyM-13b-E-1","stimulus":"&lt;p&gt;Calcula el valor de esta multiplicación.&lt;/p&gt;","template":"&lt;p style=\"text-align:center;\"&gt;{{Q1}} {{Q3}} × {{Q2}} = {{response}} {{Q3}}&lt;/p&gt;","hint":"&lt;p&gt;Como están expresadas en la misma unidad, multiplica como si fuesen números naturales.&lt;/p&gt;","feedback":"&lt;p&gt;Como están expresadas en la misma unidad, multiplica como si fuesen números naturale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t>
  </si>
  <si>
    <t>Calcula el resultado de esta división. Aproxima a las décimas.</t>
  </si>
  <si>
    <t>{{T1}} {{Q5}} : {{Q3}} = {{A2}} {{Q5}}</t>
  </si>
  <si>
    <t>Q3= Min 1;Max 9; Step= 1
Q4= Min 100;Max 999; Step= 0.1
Q5= List= km&lt;sup&gt;2&lt;/sup&gt;, hm&lt;sup&gt;2&lt;/sup&gt;, dam&lt;sup&gt;2&lt;/sup&gt;, m&lt;sup&gt;2&lt;/sup&gt;, dm&lt;sup&gt;2&lt;/sup&gt;, cm&lt;sup&gt;2&lt;/sup&gt;, mm&lt;sup&gt;2&lt;/sup&gt;</t>
  </si>
  <si>
    <t>T1 = {{Q3}}*{{Q4}}
A2 = {{Q4}}</t>
  </si>
  <si>
    <t>Divide los números y mantén la misma unidad de capacidad.</t>
  </si>
  <si>
    <t>Para obtener el resultado, se divide como si fuesen números naturales y se expresa el resultado en la misma unidad.
{{T1}} {{Q5}} : {{Q3}} = {{A2}} {{Q5}}</t>
  </si>
  <si>
    <t>{"id":"M6-MyM-13b-E-2","stimulus":"&lt;p&gt;Calcula el resultado de esta división. Aproxima a las décimas.&lt;/p&gt;","template":"&lt;p style=\"text-align:center;\"&gt;{{T1}} {{Q5}} : {{Q3}} = {{response}} {{Q5}}&lt;/p&gt;","hint":"&lt;p&gt;Como están expresadas en la misma unidad, divide como si fuesen números naturales.&lt;/p&gt;","feedback":"&lt;p&gt;Como están expresadas en la misma unidad, divide como si fuesen números naturale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t>
  </si>
  <si>
    <t>Se desea dividir un terreno de &lt;span class=\"no-break\"&gt;{{T1}} m&lt;sup&gt;2&lt;/sup&gt;&lt;/span&gt; en {{Q2}} sectores para cosechar distintas legumbres. ¿Cuántos metros cuadrados tendrá cada sector?</t>
  </si>
  <si>
    <t>Cada sector tendrá &lt;span class=\"no-break\"&gt;{{A1}} m&lt;sup&gt;2&lt;/sup&gt;&lt;/span&gt;.</t>
  </si>
  <si>
    <t>Q1= Min= 25; Max = 99; Step = 1
Q2= Min = 5; Max = 15; Step = 1</t>
  </si>
  <si>
    <t>Las medidas de superficie se dividen como si fuesen números naturales y el resultado se expresa en la misma unidad.</t>
  </si>
  <si>
    <t>{"id":"M6-MyM-13b-A-1","stimulus":"&lt;p&gt;Se desea dividir un terreno de &lt;span class=\"no-break\"&gt;{{T1}} m&lt;sup&gt;2&lt;/sup&gt;&lt;/span&gt; en {{Q2}} sectores para cosechar distintas legumbres. ¿Cuántos metros cuadrados tendrá cada sector?&lt;/p&gt;","template":"&lt;p&gt;Cada sector tendrá &lt;span class=\"no-break\"&gt;{{response}} m&lt;sup&gt;2&lt;/sup&gt;&lt;/span&gt;.&lt;/p&gt;","hint":"&lt;p&gt;Como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t>
  </si>
  <si>
    <r>
      <rPr>
        <rFont val="Calibri"/>
        <color theme="1"/>
        <sz val="12.0"/>
      </rPr>
      <t>De una cartulina de &lt;span class=\"no-break\"&gt;</t>
    </r>
    <r>
      <rPr>
        <rFont val="Calibri"/>
        <color theme="1"/>
        <sz val="12.0"/>
      </rPr>
      <t>{{T1}}</t>
    </r>
    <r>
      <rPr>
        <rFont val="Calibri"/>
        <color theme="1"/>
        <sz val="12.0"/>
      </rPr>
      <t xml:space="preserve"> cm&lt;sup&gt;2&lt;/sup&gt;&lt;/span&gt; se van a recortar cuadrados de &lt;span class=\"no-break\"&gt;{{Q2}}</t>
    </r>
    <r>
      <rPr>
        <rFont val="Calibri"/>
        <color theme="1"/>
        <sz val="12.0"/>
      </rPr>
      <t xml:space="preserve"> </t>
    </r>
    <r>
      <rPr>
        <rFont val="Calibri"/>
        <color theme="1"/>
        <sz val="12.0"/>
      </rPr>
      <t>cm&lt;sup&gt;2&lt;/sup&gt;&lt;/span&gt;. ¿Cuántos cuadrados se obtendrán?</t>
    </r>
  </si>
  <si>
    <t>Se obtendrán {{A1}} cuadrados.</t>
  </si>
  <si>
    <r>
      <rPr>
        <rFont val="Calibri"/>
        <color theme="1"/>
        <sz val="12.0"/>
      </rPr>
      <t xml:space="preserve">Q1= Min = 25; Max = </t>
    </r>
    <r>
      <rPr>
        <rFont val="Calibri"/>
        <color theme="1"/>
        <sz val="12.0"/>
      </rPr>
      <t>50</t>
    </r>
    <r>
      <rPr>
        <rFont val="Calibri"/>
        <color theme="1"/>
        <sz val="12.0"/>
      </rPr>
      <t xml:space="preserve">; Step = 1
Q2= Min = </t>
    </r>
    <r>
      <rPr>
        <rFont val="Calibri"/>
        <color theme="1"/>
        <sz val="12.0"/>
      </rPr>
      <t>25</t>
    </r>
    <r>
      <rPr>
        <rFont val="Calibri"/>
        <color theme="1"/>
        <sz val="12.0"/>
      </rPr>
      <t xml:space="preserve">; Max = </t>
    </r>
    <r>
      <rPr>
        <rFont val="Calibri"/>
        <color theme="1"/>
        <sz val="12.0"/>
      </rPr>
      <t>50</t>
    </r>
    <r>
      <rPr>
        <rFont val="Calibri"/>
        <color theme="1"/>
        <sz val="12.0"/>
      </rPr>
      <t>; Step = 1</t>
    </r>
  </si>
  <si>
    <t>Las medidas de superficie se dividen como si fuesen números naturales.</t>
  </si>
  <si>
    <t>{"id":"M6-MyM-13b-A-2","stimulus":"&lt;p&gt;De una cartulina de &lt;span class=\"no-break\"&gt;{{T1}} cm&lt;sup&gt;2&lt;/sup&gt;&lt;/span&gt; se van a recortar cuadrados de &lt;span class=\"no-break\"&gt;{{Q2}} cm&lt;sup&gt;2&lt;/sup&gt;&lt;/span&gt;. ¿Cuántos cuadrados se obtendrán?&lt;/p&gt;","template":"&lt;p&gt;Se obtendrán {{response}} cuadrados.&lt;/p&gt;","hint":"&lt;p&gt;Como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t>
  </si>
  <si>
    <r>
      <rPr>
        <rFont val="Calibri"/>
        <color theme="1"/>
        <sz val="12.0"/>
      </rPr>
      <t xml:space="preserve">En una fiesta de fin de año, las maestras fabrican banderines de tela de &lt;span class=\"no-break\"&gt;{{Q1}} cm&lt;sup&gt;2&lt;/sup&gt;&lt;/span&gt; para cada alumno. ¿Cuántos </t>
    </r>
    <r>
      <rPr>
        <rFont val="Calibri"/>
        <color theme="1"/>
        <sz val="12.0"/>
      </rPr>
      <t>centímetros cuadrados</t>
    </r>
    <r>
      <rPr>
        <rFont val="Calibri"/>
        <color theme="1"/>
        <sz val="12.0"/>
      </rPr>
      <t xml:space="preserve"> de tela necesitan si tienen {{Q2}} alumnos?</t>
    </r>
  </si>
  <si>
    <t>Necesitan &lt;span class=\"no-break\"&gt;{{A1}} cm&lt;sup&gt;2&lt;/sup&gt;&lt;/span&gt; de tela.</t>
  </si>
  <si>
    <t>Q1= Min = 50; Max = 100; Step = 1
Q2= Min = 2; Max = 29; Step = 1</t>
  </si>
  <si>
    <t>Las medidas de superficie se multiplican como si fuesen números naturales.</t>
  </si>
  <si>
    <t>Para obtener el resultado, se multiplican los factores como si fuesen números naturales y se expresa el resultado en la misma unidad que el primer factor.</t>
  </si>
  <si>
    <t>{"id":"M6-MyM-13b-A-3","stimulus":"&lt;p&gt;En una fiesta de fin de año, las maestras fabrican banderines de tela de &lt;span class=\"no-break\"&gt;{{Q1}} cm&lt;sup&gt;2&lt;/sup&gt;&lt;/span&gt; para cada alumno. ¿Cuántos centímetros cuadrados de tela necesitan si tienen {{Q2}} alumnos?&lt;/p&gt;","template":"&lt;p&gt;Necesitan &lt;span class=\"no-break\"&gt;{{response}} cm&lt;sup&gt;2&lt;/sup&gt;&lt;/span&gt; de tela.&lt;/p&gt;","hint":"&lt;p&gt;Como están expresadas en la misma unidad, multiplica como si fuesen números naturales.&lt;/p&gt;","feedback":"&lt;p&gt;Como están expresadas en la misma unidad, multiplica como si fuesen números naturales.&lt;/p&gt;&lt;p style=\"text-align:center;\"&gt;{{Q1}} × {{Q2}} = {{A1}} m&lt;sup&gt;2&lt;/sup&gt;&lt;/p&gt;","seed":{"parameters":[{"name":"Q1","label":null,"min":50,"max":100,"step":1},{"name":"Q2","label":null,"min":2,"max":29,"step":1}],"calculated":[{"name":"A1","label":"{{function}}","function":" {{Q1}}*{{Q2}}"}],"uniques":true},"algorithm":{"name":"calculateOperation","params":{"method":"equivLiteral","keyboard":"NUMERICAL"}}}</t>
  </si>
  <si>
    <t>M6-MyM-28b</t>
  </si>
  <si>
    <t>Multiplica y divide unidades de superficie en forma compleja</t>
  </si>
  <si>
    <t>{{Q1}} km&lt;sup&gt;2&lt;/sup&gt; y {{Q2}} hm&lt;sup&gt;2&lt;/sup&gt; × {{Q3}} = {{A1}} hm&lt;sup&gt;2&lt;/sup&gt;</t>
  </si>
  <si>
    <t>Q1 = Min = 1; Max = 30; Step = 1
Q2 = Min = 1; Max = 9; Step = 1
Q3 = Min = 2; Max = 9; Step = 1
Q4 = Min = 2; Max = 9; Step = 1
Q5 = Min = 2; Max = 9; Step = 1</t>
  </si>
  <si>
    <t>T1 = {{Q1}}*100
T2 = {{Q1}}*100+{{Q2}}
A1 = {{Q1}}*{{Q3}}*100+{{Q2}}*{{Q3}}
A2 = {{Q1}}*{{Q4}}*100+{{Q2}}*{{Q4}}
A3 = {{Q1}}*{{Q5}}*100+{{Q2}}*{{Q5}}</t>
  </si>
  <si>
    <t>Expresa la medida en forma simple y después opera.</t>
  </si>
  <si>
    <t>{"id":"M6-MyM-28b-I-1","stimulus":"&lt;p&gt;Arrastra el resultado correcto de esta multiplicación.&lt;/p&gt;","template":"&lt;p style=\"text-align:center;\"&gt;{{Q1}} km&lt;sup&gt;2&lt;/sup&gt; y {{Q2}} hm&lt;sup&gt;2&lt;/sup&gt; × {{Q3}} = {{response}} hm&lt;sup&gt;2&lt;/sup&gt;&lt;/p&gt;","hint":"&lt;p&gt;Expresa la medida en forma simple y después opera.&lt;/p&gt;","feedback":"&lt;p&gt;Expresa la medida en forma simple y después opera.&lt;/p&gt;","seed":{"parameters":[{"name":"Q1","label":null,"min":1,"max":30,"step":1},{"name":"Q2","label":null,"min":1,"max":9,"step":1},{"name":"Q3","label":null,"min":2,"max":9,"step":1},{"name":"Q4","label":null,"min":2,"max":9,"step":1},{"name":"Q5","label":null,"min":2,"max":9,"step":1}],"calculated":[{"name":"T1","label":"{{function}}","function":"{{Q1}}*100","temp":true},{"name":"T2","label":"{{function}}","function":"{{Q1}}*100+{{Q2}}","temp":true},{"name":"A1","label":"{{function}}","function":"{{Q1}}*{{Q3}}*100+{{Q2}}*{{Q3}}"},{"name":"A2","label":"{{function}}","function":"{{Q1}}*{{Q4}}*100+{{Q2}}*{{Q4}}","incorrect":true},{"name":"A3","label":"{{function}}","function":"{{Q1}}*{{Q5}}*100+{{Q2}}*{{Q5}}","incorrect":true}],"uniques":true},"algorithm":{"name":"calculateOperation","template":"Cloze with drag &amp; drop","params":{"keyboard":"INTERMEDIATE"}}}</t>
  </si>
  <si>
    <t>{{T1}} dm&lt;sup&gt;2&lt;/sup&gt; y {{T2}} cm&lt;sup&gt;2&lt;/sup&gt; : {{Q3}} = {{A1}} cm&lt;sup&gt;2&lt;/sup&gt;</t>
  </si>
  <si>
    <t>Q1 = Min = 1; Max = 30; Step = 1
Q2 = Min = 1; Max = 9; Step = 1
Q3 = Min = 2; Max = 9; Step = 1
Q4 = Min = 1; Max = 30; Step = 1
Q5 = Min = 1; Max = 30; Step = 1</t>
  </si>
  <si>
    <t>T1 = {{Q1}}*{{Q3}}
T2 = {{Q2}}*{{Q3}}
T3 = {{Q1}}*{{Q3}}*100
T4 = {{T2}}+{{T3}}
A1 = {{Q1}}*100+{{Q2}}
A2 = {{Q4}}*100+{{Q2}}
A3 = {{Q5}}*100+{{Q2}}</t>
  </si>
  <si>
    <t>{"id":"M6-MyM-28b-I-2","stimulus":"&lt;p&gt;Arrastra el resultado correcto de esta división.&lt;/p&gt;","template":"&lt;p style=\"text-align:center;\"&gt;{{T1}} dm&lt;sup&gt;2&lt;/sup&gt; y {{T2}} cm&lt;sup&gt;2&lt;/sup&gt; : {{Q3}} = {{response}} cm&lt;sup&gt;2&lt;/sup&gt;&lt;/p&gt;","hint":"&lt;p&gt;Expresa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t>
  </si>
  <si>
    <t>{{Q1}} hm&lt;sup&gt;2&lt;/sup&gt; y {{Q2}} dam&lt;sup&gt;2&lt;/sup&gt; × {{Q3}} = {{A1}} dam&lt;sup&gt;2&lt;/sup&gt;</t>
  </si>
  <si>
    <t>Q1 = Min = 1; Max = 30; Step = 1
Q2 = Min = 1; Max = 9; Step = 1
Q3 = Min = 2; Max = 9; Step = 1</t>
  </si>
  <si>
    <t>T1 = {{Q1}}*100
A1 = {{Q1}}*{{Q3}}*100+{{Q2}}*{{Q3}}</t>
  </si>
  <si>
    <t>{"id":"M6-MyM-28b-I-3","stimulus":"&lt;p&gt;Arrastra el resultado correcto de esta multiplicación.&lt;/p&gt;","template":"&lt;p style=\"text-align:center;\"&gt;{{Q1}} hm&lt;sup&gt;2&lt;/sup&gt; y {{Q2}} dam&lt;sup&gt;2&lt;/sup&gt; × {{Q3}} = {{response}} dam&lt;sup&gt;2&lt;/sup&gt;&lt;/p&gt;","hint":"&lt;p&gt;Expresa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name":"A2","label":"{{function}}","function":"{{Q1}}*{{Q3}}*10+{{Q2}}*{{Q3}}","incorrect":true},{"name":"A3","label":"{{function}}","function":"{{Q1}}*{{Q3}}*1000+{{Q2}}*{{Q3}}","incorrect":true}],"uniques":true},"algorithm":{"name":"calculateOperation","template":"Cloze with drag &amp; drop","params":{"keyboard":"INTERMEDIATE"}}}</t>
  </si>
  <si>
    <t>{{T1}} m&lt;sup&gt;2&lt;/sup&gt; y {{T2}} dm&lt;sup&gt;2&lt;/sup&gt; : {{Q3}} = {{A1}} dm&lt;sup&gt;2&lt;/sup&gt;</t>
  </si>
  <si>
    <t>{"id":"M6-MyM-28b-I-4","stimulus":"&lt;p&gt;Arrastra el resultado correcto de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t>
  </si>
  <si>
    <t>Resuelve esta división.</t>
  </si>
  <si>
    <t>{{T1}} dam&lt;sup&gt;2&lt;/sup&gt; y {{T2}} m&lt;sup&gt;2&lt;/sup&gt; : {{Q3}}  = {{A1}} m&lt;sup&gt;2&lt;/sup&gt;</t>
  </si>
  <si>
    <t>Q1= Min = 1; Max = 30; Step = 1
Q2= Min = 1; Max = 9; Step = 1
Q3= Min = 2; Max = 9; Step = 1</t>
  </si>
  <si>
    <t>T1 = {{Q1}}*{{Q3}}
T2 = {{Q2}}*{{Q3}}
T3 = {{Q1}}*{{Q3}}*100
T4 = {{T2}}+{{T3}}
A1 = {{Q1}}*100+{{Q2}}</t>
  </si>
  <si>
    <t>{"id":"M6-MyM-28b-E-1","stimulus":"&lt;p&gt;Resuelve esta división.&lt;/p&gt;","template":"&lt;p style=\"text-align:center;\"&gt;{{T1}} dam&lt;sup&gt;2&lt;/sup&gt; y {{T2}}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t>
  </si>
  <si>
    <t>Resuelve esta multiplicación.</t>
  </si>
  <si>
    <t>{{Q1}} cm&lt;sup&gt;2&lt;/sup&gt; y {{Q2}} mm&lt;sup&gt;2&lt;/sup&gt; × {{Q3}}  = {{A1}} mm&lt;sup&gt;2&lt;/sup&gt;</t>
  </si>
  <si>
    <t>T1 = {{Q1}}*100
T2 = {{Q1}}*100+{{Q2}}
A1 = {{Q1}}*{{Q3}}*100+{{Q2}}*{{Q3}}</t>
  </si>
  <si>
    <t>{"id":"M6-MyM-28b-E-2","stimulus":"&lt;p&gt;Resuelve esta multiplicación.&lt;/p&gt;","template":"&lt;p style=\"text-align:center;\"&gt;{{Q1}} cm&lt;sup&gt;2&lt;/sup&gt; y {{Q2}} mm&lt;sup&gt;2&lt;/sup&gt; × {{Q3}} = {{response}} mm&lt;sup&gt;2&lt;/sup&gt;&lt;/p&gt;","hint":"&lt;p&gt;Expresa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t>
  </si>
  <si>
    <t>{{T1}} m&lt;sup&gt;2&lt;/sup&gt; y {{T2}} dm&lt;sup&gt;2&lt;/sup&gt; : {{Q3}}  = {{A1}} dm&lt;sup&gt;2&lt;/sup&gt;</t>
  </si>
  <si>
    <t>{"id":"M6-MyM-28b-E-3","stimulus":"&lt;p&gt;Resuelve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t>
  </si>
  <si>
    <t>{{Q1}} dam&lt;sup&gt;2&lt;/sup&gt; y {{Q2}} m&lt;sup&gt;2&lt;/sup&gt; × {{Q3}}  = {{A1}} m&lt;sup&gt;2&lt;/sup&gt;</t>
  </si>
  <si>
    <t>{"id":"M6-MyM-28b-E-4","stimulus":"&lt;p&gt;Resuelve esta multiplicación.&lt;/p&gt;","template":"&lt;p style=\"text-align:center;\"&gt;{{Q1}} dam&lt;sup&gt;2&lt;/sup&gt; y {{Q2}}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t>
  </si>
  <si>
    <t>En un terreno de {{T1}} dam&lt;sup&gt;2&lt;/sup&gt; y {{T2}} m&lt;sup&gt;2&lt;/sup&gt; se planea construir {{Q3}} viviendas de igual superficie. ¿Cuántos metros cuadrados ocupará cada vivienda?</t>
  </si>
  <si>
    <t>Cada una ocupará {{A1}} m&lt;sup&gt;2&lt;/sup&gt;.</t>
  </si>
  <si>
    <t>Q1= Min = 1; Max = 99; Step = 1
Q2= Min = 1; Max = 11; Step = 1
Q3= Min = 2; Max = 9; Step = 1</t>
  </si>
  <si>
    <t>T1= {{Q1}}*{{Q3}}
T2= {{Q2}}*{{Q3}}
A1= {{Q1}}*100+{{Q2}}</t>
  </si>
  <si>
    <t>&lt;p&gt;Expresa la medida en forma simple y después opera.&lt;/p&gt;&lt;p&gt;{{T1}} dam&lt;sup&gt;2&lt;/sup&gt; y {{T2}} m&lt;sup&gt;2&lt;/sup&gt; : {{Q3}} = {{A1}} m&lt;sup&gt;2&lt;/sup&gt;&lt;/p&gt;</t>
  </si>
  <si>
    <t>{"id":"M6-MyM-28b-A-1","stimulus":"&lt;p&gt;En un terreno de {{T1}} dam&lt;sup&gt;2&lt;/sup&gt; y {{T2}} m&lt;sup&gt;2&lt;/sup&gt; se planea construir {{Q3}} viviendas de igual superficie. ¿Cuántos metros cuadrados ocupará cada vivienda?&lt;/p&gt;","template":"&lt;p&gt;Cada una ocupará {{response}} m&lt;sup&gt;2&lt;/sup&gt;.&lt;/p&gt;","hint":"&lt;p&gt;Expresa la medida en forma simple y después opera.&lt;/p&gt;","feedback":"&lt;p&gt;Expresa la medida en forma simple y después opera.&lt;/p&gt;&lt;p style=\"text-align:center;\"&gt;{{T1}} dam&lt;sup&gt;2&lt;/sup&gt; y {{T2}} m&lt;sup&gt;2&lt;/sup&gt; : {{Q3}} = {{A1}} m&lt;sup&gt;2&lt;/sup&gt;&lt;/p&gt;","seed":{"parameters":[{"name":"Q1","label":null,"min":1,"max":99,"step":1},{"name":"Q2","label":null,"min":1,"max":11,"step":1},{"name":"Q3","label":null,"min":2,"max":9,"step":1}],"calculated":[{"name":"A1","label":"{{function}}","function":"{{Q1}}*100+{{Q2}}"},{"name":"T1","label":"{{function}}","function":"{{Q1}}*{{Q3}}","temp":true},{"name":"T2","label":"{{function}}","function":"{{Q2}}*{{Q3}}","temp":true},{"name":"T3","label":"{{function}}","function":"{{T1}}*100","temp":true}],"uniques":true},"algorithm":{"name":"calculateOperation","params":{"method":"equivLiteral","keyboard":"NUMERICAL"}}}</t>
  </si>
  <si>
    <t>Un granjero quiere dedicar {{Q1}} hm&lt;sup&gt;2&lt;/sup&gt; y {{Q2}} dam&lt;sup&gt;2&lt;/sup&gt; de terreno a cada cultivo. Si ha decidido cultivar {{Q3}} hortalizas distintas, ¿cuántos decámetros de tierra ocuparán los cultivos en total?</t>
  </si>
  <si>
    <t>Ocuparán {{A1}} dam&lt;sup&gt;2&lt;/sup&gt;.</t>
  </si>
  <si>
    <t xml:space="preserve">A1= ({{Q1}}*100+{{Q2}})*{{Q3}} </t>
  </si>
  <si>
    <t>&lt;p&gt;Expresa la medida en forma simple y después opera.&lt;/p&gt;&lt;p&gt;{{Q1}} hm&lt;sup&gt;2&lt;/sup&gt; y {{Q2}} dam&lt;sup&gt;2&lt;/sup&gt; × {{Q3}} = {{A1}} m&lt;sup&gt;2&lt;/sup&gt;&lt;/p&gt;</t>
  </si>
  <si>
    <t>{"id":"M6-MyM-28b-A-2","stimulus":"&lt;p&gt;Un granjero quiere dedicar {{Q1}} hm&lt;sup&gt;2&lt;/sup&gt; y {{Q2}} dam&lt;sup&gt;2&lt;/sup&gt; de terreno a cada cultivo. Si ha decidido cultivar {{Q3}} hortalizas distintas, ¿cuántos decámetros de tierra ocuparán los cultivos en total?&lt;/p&gt;","template":"&lt;p&gt;Ocuparán {{response}} dam&lt;sup&gt;2&lt;/sup&gt;.&lt;/p&gt;","hint":"&lt;p&gt;Expresa la medida en forma simple y después opera.&lt;/p&gt;","feedback":"&lt;p&gt;Expresa la medida en forma simple y después opera.&lt;/p&gt;&lt;p style=\"text-align:center;\"&gt;{{Q1}} hm&lt;sup&gt;2&lt;/sup&gt; y {{Q2}} dam&lt;sup&gt;2&lt;/sup&gt; × {{Q3}} = {{A1}} m&lt;sup&gt;2&lt;/sup&gt;&lt;/p&gt;","seed":{"parameters":[{"name":"Q1","label":null,"min":1,"max":99,"step":1},{"name":"Q2","label":null,"min":1,"max":11,"step":1},{"name":"Q3","label":null,"min":2,"max":9,"step":1}],"calculated":[{"name":"A1","label":"{{function}}","function":"({{Q1}}*100+{{Q2}})*{{Q3}} "},{"name":"T1","label":"{{function}}","function":"{{Q1}}*100","temp":true}],"uniques":true},"algorithm":{"name":"calculateOperation","params":{"method":"equivLiteral","keyboard":"NUMERICAL"}}}</t>
  </si>
  <si>
    <t>En el suelo de una habitación se han colocado {{Q3}} baldosas cuadradas iguales. Cada una de ellas ocupa {{Q1}} dm&lt;sup&gt;2&lt;/sup&gt; y {{Q2}} cm&lt;sup&gt;2&lt;/sup&gt;. ¿Cuántos centímetros cuadrados mide el suelo de la habitación?</t>
  </si>
  <si>
    <t>La superficie del suelo de la habitación es de {{A1}} cm&lt;sup&gt;2&lt;/sup&gt;.</t>
  </si>
  <si>
    <t>Q1= Min = 100; Max = 300; Step = 1
Q2= Min = 1; Max = 11; Step = 1
Q3= Min = 2; Max = 9; Step = 1</t>
  </si>
  <si>
    <t>&lt;p&gt;Expresa la medida en forma simple y después opera.&lt;/p&gt;&lt;p&gt;{{Q1}} dm&lt;sup&gt;2&lt;/sup&gt; y {{Q2}} cm&lt;sup&gt;2&lt;/sup&gt; × {{Q3}} = {{A1}} cm&lt;sup&gt;2&lt;/sup&gt;&lt;/p&gt;</t>
  </si>
  <si>
    <t>{"id":"M6-MyM-28b-A-3","stimulus":"&lt;p&gt;En el suelo de una habitación se han colocado {{Q3}} baldosas cuadradas iguales. Cada una de ellas ocupa {{Q1}} dm&lt;sup&gt;2&lt;/sup&gt; y {{Q2}} cm&lt;sup&gt;2&lt;/sup&gt;. ¿Cuántos centímetros cuadrados mide el suelo de la habitación?&lt;/p&gt;","template":"&lt;p&gt;La superficie del suelo de la habitación es de {{response}} cm&lt;sup&gt;2&lt;/sup&gt;.&lt;/p&gt;","hint":"&lt;p&gt;Expresa la medida en forma simple y después opera.&lt;/p&gt;","feedback":"&lt;p&gt;Expresa la medida en forma simple y después opera.&lt;/p&gt;&lt;p style=\"text-align:center;\"&gt;{{Q1}} dm&lt;sup&gt;2&lt;/sup&gt; y {{Q2}} cm&lt;sup&gt;2&lt;/sup&gt; × {{Q3}} = {{A1}} cm&lt;sup&gt;2&lt;/sup&gt;&lt;/p&gt;","seed":{"parameters":[{"name":"Q1","label":null,"min":100,"max":300,"step":1},{"name":"Q2","label":null,"min":1,"max":11,"step":1},{"name":"Q3","label":null,"min":2,"max":9,"step":1}],"calculated":[{"name":"A1","label":"{{function}}","function":" ({{Q1}}*100+{{Q2}})*{{Q3}}"},{"name":"T1","label":"{{function}}","function":"{{Q1}}*100","temp":true}],"uniques":true},"algorithm":{"name":"calculateOperation","params":{"method":"equivLiteral","keyboard":"NUMERICAL"}}}</t>
  </si>
  <si>
    <t>M6-MyM-14a</t>
  </si>
  <si>
    <t>Conoce las unidades de medida de volumen</t>
  </si>
  <si>
    <t>&lt;p&gt;Selecciona la unidad que no es de volumen.&lt;/p&gt;</t>
  </si>
  <si>
    <t xml:space="preserve">En cuál de estas situaciones se emplea correctamente la unidad de medida del volumen.
Una cubetera se ha llenado con {{Q1}} cm&lt;sup&gt;3&lt;/sup&gt; de agua. *
El volumen que tiene una freezer es de {{Q2}} dm&lt;sup&gt;3&lt;/sup&gt;. *
La capacidad de trasporte de una camión cisterna es de {{Q3}} m&lt;sup&gt;3&lt;/sup&gt;. *
El volumen de agua que cabe en una pecera es de {{Q4}} m.
El espacio que ocupa un cubo es de {{Q5}} cm.
</t>
  </si>
  <si>
    <t>Q1 = List = mm&lt;sup&gt;3&lt;/sup&gt;, cm&lt;sup&gt;3&lt;/sup&gt;, dm&lt;sup&gt;3&lt;/sup&gt;, m&lt;sup&gt;3&lt;/sup&gt;, dam&lt;sup&gt;3&lt;/sup&gt;, hm&lt;sup&gt;3&lt;/sup&gt;, km&lt;sup&gt;3&lt;/sup&gt;
Q2 = List = mm&lt;sup&gt;3&lt;/sup&gt;, cm&lt;sup&gt;3&lt;/sup&gt;, dm&lt;sup&gt;3&lt;/sup&gt;, m&lt;sup&gt;3&lt;/sup&gt;, dam&lt;sup&gt;3&lt;/sup&gt;, hm&lt;sup&gt;3&lt;/sup&gt;, km&lt;sup&gt;3&lt;/sup&gt;
Q3 = List = ml, cl, dl, l, cm, m, km, mg, g, hg, kg</t>
  </si>
  <si>
    <t>A1 = {{Q1}}
A2 = {{Q2}}
A3 = {{Q3}}*</t>
  </si>
  <si>
    <t>&lt;p&gt;Las unidades de volumen son el metro cúbico, sus múltiplos y sus submúltiplos.&lt;/p&gt;</t>
  </si>
  <si>
    <t>&lt;p&gt;Las unidades de volumen son el metro cúbico, sus múltiplos y sus submúltiplos.&lt;/p&gt;
Table=1x7
0,0=km&lt;sup&gt;3&lt;/sup&gt;,#ED9B0C,#FFFFFF,bold
0,1=hm&lt;sup&gt;3&lt;/sup&gt;,#ED9B0C,#FFFFFF,bold
0,2=dam&lt;sup&gt;3&lt;/sup&gt;,#ED9B0C,#FFFFFF,bold
0,3=m&lt;sup&gt;3&lt;/sup&gt;,#ED9B0C,#FFFFFF,bold
0,4=dm&lt;sup&gt;3&lt;/sup&gt;,#ED9B0C,#FFFFFF,bold
0,5=cm&lt;sup&gt;3&lt;/sup&gt;,#ED9B0C,#FFFFFF,bold
0,6=mm&lt;sup&gt;3&lt;/sup&gt;,#ED9B0C,#FFFFFF,bold</t>
  </si>
  <si>
    <t>{"id":"M6-MyM-14a-I-1","stimulus":"&lt;p&gt;Selecciona la unidad que no es de volumen.&lt;/p&gt;","hint":"&lt;p&gt;Las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t>
  </si>
  <si>
    <t>¿Cuál es la unidad de medida que se utiliza para determinar el volumen de un recipiente de gran tamaño?</t>
  </si>
  <si>
    <t>A1 = Los cm&lt;sup&gt;3&lt;/sup&gt; son más pequeños que los mm&lt;sup&gt;3&lt;/sup&gt;.*
A2 = Los dam&lt;sup&gt;3&lt;/sup&gt; son más pequeños que los km&lt;sup&gt;3&lt;/sup&gt;.*
A3 = Los mm&lt;sup&gt;3&lt;/sup&gt; son más pequeños que los dm&lt;sup&gt;3&lt;/sup&gt;.*
A4 = Los dm&lt;sup&gt;3&lt;/sup&gt; son más pequeños que los dam&lt;sup&gt;3&lt;/sup&gt;.*
A5 = Los dam&lt;sup&gt;3&lt;/sup&gt; son más pequeños que los dm&lt;sup&gt;3&lt;/sup&gt;.
A6 = Los km&lt;sup&gt;3&lt;/sup&gt; son más pequeños que los hm&lt;sup&gt;3&lt;/sup&gt;.
A7 = Los hm&lt;sup&gt;3&lt;/sup&gt; son más pequeños que los dam&lt;sup&gt;3&lt;/sup&gt;.
A8 = Los dm&lt;sup&gt;3&lt;/sup&gt; son más pequeños que los mm&lt;sup&gt;3&lt;/sup&gt;.
A9 = Los m&lt;sup&gt;3&lt;/sup&gt; son más pequeños que los dm&lt;sup&gt;3&lt;/sup&gt;.
A10 = Los dam&lt;sup&gt;3&lt;/sup&gt; son más pequeños que los cm&lt;sup&gt;3&lt;/sup&gt;.</t>
  </si>
  <si>
    <t>&lt;p&gt;Las unidades de volumen son el metro cúbico, sus múltiplos y sus submúltiplos.&lt;/p&gt;
Table=1x7
0,0=km&lt;sup&gt;3&lt;/sup&gt;,#04B776,#FFFFFF,bold
0,1=hm&lt;sup&gt;3&lt;/sup&gt;,#04B776,#FFFFFF,bold
0,2=dam&lt;sup&gt;3&lt;/sup&gt;,#04B776,#FFFFFF,bold
0,3=m&lt;sup&gt;3&lt;/sup&gt;,#04B776,#FFFFFF,bold
0,4=dm&lt;sup&gt;3&lt;/sup&gt;,#04B776,#FFFFFF,bold
0,5=cm&lt;sup&gt;3&lt;/sup&gt;,#04B776,#FFFFFF,bold
0,6=mm&lt;sup&gt;3&lt;/sup&gt;,#04B776,#FFFFFF,bold</t>
  </si>
  <si>
    <t>{"id":"M6-MyM-14a-E-1","stimulus":"&lt;p&gt;Selecciona la afirmación correcta.&lt;/p&gt;","hint":"&lt;p&gt;Las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255);\"&gt;mm&lt;sup&gt;3&lt;/sup&gt;&lt;/span&gt;&lt;/strong&gt;&lt;/td&gt;\r\n\t\t&lt;/tr&gt;\r\n\t&lt;/tbody&gt;\r\n&lt;/table&gt;","seed":{"parameters":[],"calculated":[{"name":"A1","label":"Los cm&lt;sup&gt;3&lt;/sup&gt; son más pequeños que los mm&lt;sup&gt;3&lt;/sup&gt;."},{"name":"A2","label":"Los dam&lt;sup&gt;3&lt;/sup&gt; son más pequeños que los km&lt;sup&gt;3&lt;/sup&gt;."},{"name":"A3","label":"Los mm&lt;sup&gt;3&lt;/sup&gt; son más pequeños que los dm&lt;sup&gt;3&lt;/sup&gt;."},{"name":"A4","label":"Los dm&lt;sup&gt;3&lt;/sup&gt; son más pequeños que los dam&lt;sup&gt;3&lt;/sup&gt;."},{"name":"A5","label":"Los dam&lt;sup&gt;3&lt;/sup&gt; son más pequeños que los dm&lt;sup&gt;3&lt;/sup&gt;.","incorrect":true},{"name":"A6","label":"Los km&lt;sup&gt;3&lt;/sup&gt; son más pequeños que los hm&lt;sup&gt;3&lt;/sup&gt;.","incorrect":true},{"name":"A7","label":"Los hm&lt;sup&gt;3&lt;/sup&gt; son más pequeños que los dam&lt;sup&gt;3&lt;/sup&gt;.","incorrect":true},{"name":"A8","label":"Los dm&lt;sup&gt;3&lt;/sup&gt; son más pequeños que los mm&lt;sup&gt;3&lt;/sup&gt;.","incorrect":true},{"name":"A9","label":"Los m&lt;sup&gt;3&lt;/sup&gt; son más pequeños que los dm&lt;sup&gt;3&lt;/sup&gt;.","incorrect":true},{"name":"A10","label":"Los dam&lt;sup&gt;3&lt;/sup&gt; son más pequeños que los cm&lt;sup&gt;3&lt;/sup&gt;.","incorrect":true}],"uniques":true},"algorithm":{"name":"trueFalse","template":"Multiple choice – standard","params":{"countCorrect":1,"countIncorrect":2,"showCheckIcon":true}}}</t>
  </si>
  <si>
    <t>M6-MyM-14b</t>
  </si>
  <si>
    <t>Establece equivalencias entre las distintas unidades de medida de volumen</t>
  </si>
  <si>
    <t>Arrastra el resultado de esta conversión.</t>
  </si>
  <si>
    <t>{{Q1}} cm&lt;sup&gt;3&lt;/sup&gt; = {{A1}} mm&lt;sup&gt;3&lt;/sup&gt;</t>
  </si>
  <si>
    <t>Selecciona las conversiones de unidades de volumen correctas.
7.85 cm^3 = 7 850 mm^3*
29 800 mm^3 = 29.8 cm^3*
29 800 mm^3 = 2 980 dm^3</t>
  </si>
  <si>
    <t>Q1= Min = 0.01; Max = 100; Step = 0.01</t>
  </si>
  <si>
    <t>A1 = {{Q1}}*1000 *
A2 = {{Q1}}*100
A3 = {{Q1}}*10</t>
  </si>
  <si>
    <t>$$IMG=M6-MyM-14b-1</t>
  </si>
  <si>
    <t>$$IMG=M6-MyM-14b-1
&lt;p&gt;{{Q1}} cm&lt;sup&gt;3&lt;/sup&gt; = {{Q1}} × 1 000 = {{A1}} mm&lt;sup&gt;3&lt;/sup&gt;&lt;/p&gt;</t>
  </si>
  <si>
    <t>{"id":"M6-MyM-14b-I-1","stimulus":"&lt;p&gt;Arrastra el resultado de esta conversión.&lt;/p&gt;","template":"&lt;p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</si>
  <si>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dam&lt;sup&gt;3&lt;/sup&gt; = {{group1}} m&lt;sup&gt;3&lt;/sup&gt;</t>
  </si>
  <si>
    <t>IMAGEN M6-MyM-14b-1</t>
  </si>
  <si>
    <t>&lt;p&gt;IMAGEN M6-MyM-14b-1&lt;/p&gt;&lt;p&gt;{{Q1}} dam&lt;sup&gt;3&lt;/sup&gt; = {{Q1}} × 1 000 = {{A1}} m&lt;sup&gt;3&lt;/sup&gt;&lt;/p&gt;</t>
  </si>
  <si>
    <t>{"id":"M6-MyM-14b-I-2","stimulus":"&lt;p&gt;Arrastra el resultado de esta conversión.&lt;/p&gt;","template":"&lt;p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t>
  </si>
  <si>
    <t>{{Q1}} hm&lt;sup&gt;3&lt;/sup&gt; = {{group1}} km&lt;sup&gt;3&lt;/sup&gt;</t>
  </si>
  <si>
    <t>Q1= Min = 1000; Max = 90000; Step = 100</t>
  </si>
  <si>
    <t>A1 = {{Q1}}/1000 *
A2 = {{Q1}}/100
A3 = {{Q1}}/10</t>
  </si>
  <si>
    <t>&lt;p&gt;IMAGEN M6-MyM-14b-1&lt;/p&gt;&lt;p&gt;{{Q1}} hm&lt;sup&gt;3&lt;/sup&gt; = {{Q1}} : 1 000 = {{A1}} km&lt;sup&gt;3&lt;/sup&gt;&lt;/p&gt;</t>
  </si>
  <si>
    <r>
      <rPr>
        <rFont val="Calibri"/>
        <sz val="12.0"/>
      </rPr>
      <t>{"id":"M6-MyM-14b-I-3","stimulus":"&lt;p&gt;Arrastra el resultado de esta conversión.&lt;/p&gt;","template":"&lt;p style=\"text-align:center;\"&gt;{{Q1}} hm&lt;sup&gt;3&lt;/sup&gt; = {{response}} km&lt;sup&gt;3&lt;/sup&gt;&lt;/p&gt;","hint":"&lt;div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t>
    </r>
  </si>
  <si>
    <t>Calcula la siguiente conversión de unidades de volumen.</t>
  </si>
  <si>
    <t>{{Q1}} m&lt;sup&gt;3&lt;/sup&gt; = {{A1}} cm&lt;sup&gt;3&lt;/sup&gt;</t>
  </si>
  <si>
    <t>Calcula la siguiente conversión de unidades de volumen.
2.6 m^3= ... cm^3</t>
  </si>
  <si>
    <t>Q1= Min = 0.01; Max = 10; Step = 0.01</t>
  </si>
  <si>
    <t>A1 = {{Q1}}*1000000</t>
  </si>
  <si>
    <t>&lt;p&gt;IMAGEN M6-MyM-14b-1&lt;/p&gt;&lt;p&gt;{{Q1}} m&lt;sup&gt;3&lt;/sup&gt; = {{Q1}} × 1 000 000 = {{A1}} cm&lt;sup&gt;3&lt;/sup&gt;&lt;/p&gt;</t>
  </si>
  <si>
    <r>
      <rPr>
        <rFont val="Calibri"/>
        <sz val="12.0"/>
      </rPr>
      <t>{"id":"M6-MyM-14b-E-1","stimulus":"&lt;p&gt;Calcula la siguiente conversión de unidades de volumen.&lt;/p&gt;","template":"&lt;p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 xml:space="preserve">g\" width=\"300\"&gt;&lt;/img&gt;&lt;/div&gt;&lt;p style=\"text-align:center;\"&gt;{{Q1}} m&lt;sup&gt;3&lt;/sup&gt; = {{Q1}} × 1 000 000 </t>
    </r>
    <r>
      <rPr>
        <rFont val="Calibri"/>
        <sz val="12.0"/>
      </rPr>
      <t>= {{A1}} cm&lt;sup&gt;3&lt;/sup&gt;&lt;/p&gt;","seed":{"parameters":[{"name":"Q1","label":null,"min":0.01,"max":10,"step":0.01}],"calculated":[{"name":"A1","label":"{{function}}","function":"{{Q1}}*1000000"}],"uniques":true},"algorithm":{"name":"calculateOperation","params":{"method":"equivLiteral","keyboard":"NUMERICAL"}}}</t>
    </r>
  </si>
  <si>
    <t>{{Q1}} hm&lt;sup&gt;3&lt;/sup&gt;= {{A1}} dam&lt;sup&gt;3&lt;/sup&gt;</t>
  </si>
  <si>
    <t>Calcula la siguiente conversión de unidades de volumen.
3.7 m^3= ... dm^3</t>
  </si>
  <si>
    <t>&lt;p&gt;IMAGEN M6-MyM-14b-1&lt;/p&gt;&lt;p&gt;{{Q1}} hm&lt;sup&gt;3&lt;/sup&gt; = {{Q1}} × 1 000 = {{A1}} dam&lt;sup&gt;3&lt;/sup&gt;&lt;/p&gt;</t>
  </si>
  <si>
    <r>
      <rPr>
        <rFont val="Calibri"/>
        <sz val="12.0"/>
      </rPr>
      <t>{"id":"M6-MyM-14b-E-2","stimulus":"&lt;p&gt;Calcula la siguiente conversión de unidades de volumen.&lt;/p&gt;","template":"&lt;p style=\"text-align:center;\"&gt;{{Q1}} hm&lt;sup&gt;3&lt;/sup&gt;= {{response}} dam&lt;sup&gt;3&lt;/sup&gt;&lt;/p&gt;","hint":"&lt;div style=\"display:flex; justify-content:center;\"&gt;&lt;img src=\"https://blueberry-assets</t>
    </r>
    <r>
      <rPr>
        <rFont val="Calibri"/>
        <color rgb="FF000000"/>
        <sz val="12.0"/>
      </rPr>
      <t>.oneclick.es/M6_MyM_14b_1.svg\" width=\"300\"&gt;&lt;/img&gt;&lt;/div&gt;","feedback":"&lt;di</t>
    </r>
    <r>
      <rPr>
        <rFont val="Calibri"/>
        <sz val="12.0"/>
      </rPr>
      <t>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t>
    </r>
  </si>
  <si>
    <t>Calcula la siguiente conversión de unidades de volumen. Aproxima hasta dos cifras decimales.</t>
  </si>
  <si>
    <t>{{Q1}} cm&lt;sup&gt;3&lt;/sup&gt;= {{A1}} dm&lt;sup&gt;3&lt;/sup&gt;</t>
  </si>
  <si>
    <t>Calcula la siguiente conversión de unidades de volumen.
0.6 m^3= ... dam^3</t>
  </si>
  <si>
    <t>Q1= Min = 100; Max = 10000; Step = 1</t>
  </si>
  <si>
    <t>A1 = math.floor({{Q1}}/1000,2)</t>
  </si>
  <si>
    <t>&lt;p&gt;IMAGEN M6-MyM-14b-1&lt;/p&gt;&lt;p&gt;{{Q1}} cm&lt;sup&gt;3&lt;/sup&gt; = {{Q1}} : 1 000 = {{A1}} dm&lt;sup&gt;3&lt;/sup&gt;&lt;/p&gt;</t>
  </si>
  <si>
    <r>
      <rPr>
        <rFont val="Calibri"/>
        <sz val="12.0"/>
      </rPr>
      <t>{"id":"M6-MyM-14b-E-3","stimulus":"&lt;p&gt;Calcula la siguiente conversión de unidades de volumen. Aproxima hasta dos cifras decimales.&lt;/p&gt;","template":"&lt;p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t>
    </r>
    <r>
      <rPr>
        <rFont val="Calibri"/>
        <color rgb="FF000000"/>
        <sz val="12.0"/>
      </rPr>
      <t>g\" width=\"300\"&gt;&lt;/img&gt;&lt;/div&gt;&lt;p style=\"text-align:center;\"&gt;{{Q1}} cm&lt;sup&gt;3&lt;/sup&gt; = {{Q1}} : 1 000 = {</t>
    </r>
    <r>
      <rPr>
        <rFont val="Calibri"/>
        <sz val="12.0"/>
      </rPr>
      <t>{A1}} dm&lt;sup&gt;3&lt;/sup&gt;&lt;/p&gt;","seed":{"parameters":[{"name":"Q1","label":null,"min":100,"max":10000,"step":10000}],"calculated":[{"name":"A1","label":"{{function}}","function":"math.floor({{Q1}}/1000,2)"}],"uniques":true},"algorithm":{"name":"calculateOperation","params":{"method":"equivLiteral","keyboard":"INTERMEDIATE"}}}</t>
    </r>
  </si>
  <si>
    <t>&lt;p&gt;Un depósito tiene una fuga por la que, a cada hora, se pierden {{Q1}} cm&lt;sup&gt;3&lt;/sup&gt; de agua. ¿Cuántos dm&lt;sup&gt;3&lt;/sup&gt; se han perdido?&lt;/p&gt;</t>
  </si>
  <si>
    <t>&lt;p&gt;Se han perdido {{A1}} dm&lt;sup&gt;3&lt;/sup&gt; de agua.&lt;/p&gt;</t>
  </si>
  <si>
    <t>Un depósito tiene una fuga por la que, a cada hora, se pierden 652 cm3 de agua. Al cabo de 14 horas, ¿cuántos dm3 se han perdido?
Se han perdido ... dm^3 de agua.</t>
  </si>
  <si>
    <t>Q1= Min = 100; Max = 1200; Step = 1</t>
  </si>
  <si>
    <t>A1 = {{Q1}}/1000</t>
  </si>
  <si>
    <t>{"id":"M6-MyM-14b-A-1","stimulus":"&lt;p&gt;Un depósito tiene una fuga por la que, a cada hora, se pierden {{Q1}} cm&lt;sup&gt;3&lt;/sup&gt; de agua. ¿Cuántos dm&lt;sup&gt;3&lt;/sup&gt; se han perdido?&lt;/p&gt;","template":"&lt;p&gt;Se han perdido {{response}} dm&lt;sup&gt;3&lt;/sup&gt;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t>
  </si>
  <si>
    <t>&lt;p&gt;Un embalse contiene {{Q1}} hm&lt;sup&gt;3&lt;/sup&gt; de agua antes de que empiece una temporada de lluvias. ¿Cuántos km&lt;sup&gt;3&lt;/sup&gt; de agua hay en el embalse?&lt;/p&gt;</t>
  </si>
  <si>
    <t>&lt;p&gt;Hay {{A1}} km&lt;sup&gt;3&lt;/sup&gt; de agua.&lt;/p&gt;</t>
  </si>
  <si>
    <t>Un embalse contiene 310 hm^3 antes de que empiece una temporada de lluvias. Al terminar, el embalse encierra 570 hm^3 más. ¿Cuántos km^3 de agua hay en el embalse en total?
Hay ... km^3 de agua en total.</t>
  </si>
  <si>
    <t>Q1= Min = 100; Max = 1000; Step = 10</t>
  </si>
  <si>
    <t>{"id":"M6-MyM-14b-A-2","stimulus":"&lt;p&gt;Un embalse contiene {{Q1}} hm&lt;sup&gt;3&lt;/sup&gt; de agua antes de que empiece una temporada de lluvias. ¿Cuántos km&lt;sup&gt;3&lt;/sup&gt; de agua hay en el embalse?&lt;/p&gt;","template":"&lt;p&gt;Hay {{response}} km&lt;sup&gt;3&lt;/sup&gt;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t>
  </si>
  <si>
    <t>&lt;p&gt;Una urbanización está llenando su piscina de {{Q1}} m&lt;sup&gt;3&lt;/sup&gt; para el verano. ¿A cuántos dm&lt;sup&gt;3&lt;/sup&gt; equivale el volumen de esta piscina?&lt;/p&gt;</t>
  </si>
  <si>
    <t>&lt;p&gt;La piscina tiene un volumen de {{A1}} dm&lt;sup&gt;3&lt;/sup&gt;.&lt;/p&gt;</t>
  </si>
  <si>
    <t>Una urbanización está llenando su piscina de 33 m^3 para el verano. Si ya la han llenado con 32.769 m^3, ¿cuántos dm^3 faltan para llenarla?
A la piscina le faltan ... dm^3 de agua.</t>
  </si>
  <si>
    <t>Q1= Min = 25; Max = 35; Step = 1</t>
  </si>
  <si>
    <t>&lt;p&gt;IMAGEN M6-MyM-14b-1&lt;/p&gt;&lt;p&gt;{{Q1}} m&lt;sup&gt;3&lt;/sup&gt; = {{Q1}} × 1 000 = {{A1}} dm&lt;sup&gt;3&lt;/sup&gt;&lt;/p&gt;</t>
  </si>
  <si>
    <t>{"id":"M6-MyM-14b-A-3","stimulus":"&lt;p&gt;Una urbanización está llenando su piscina de {{Q1}} m&lt;sup&gt;3&lt;/sup&gt; para el verano. ¿A cuántos dm&lt;sup&gt;3&lt;/sup&gt; equivale el volumen de esta piscina?&lt;/p&gt;","template":"&lt;p&gt;La piscina tiene un volumen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t>
  </si>
  <si>
    <t>M6-MyM-25a</t>
  </si>
  <si>
    <t>Expresa en forma simple una medida de volumen dada en forma compleja y viceversa</t>
  </si>
  <si>
    <t>Determina si son correctas las siguientes equivalencias entre la expresión simple y compleja de un volumen.
{{A1}} m&lt;sup&gt;3&lt;/sup&gt; = {{Q1}} dam&lt;sup&gt;3&lt;/sup&gt; y {{Q2}} m&lt;sup&gt;3&lt;/sup&gt;
[Verdadero*/Falso]
{{Q3}} m&lt;sup&gt;3&lt;/sup&gt; y {{Q4}} dm&lt;sup&gt;3&lt;/sup&gt; = {{A2}} dm&lt;sup&gt;3&lt;/sup&gt;
[Verdadero/Falso*]
{{Q5}} cm&lt;sup&gt;3&lt;/sup&gt; y {{Q6}} mm&lt;sup&gt;3&lt;/sup&gt; = {{A3}} mm&lt;sup&gt;3&lt;/sup&gt;
[Verdadero/Falso*]</t>
  </si>
  <si>
    <t>Determina si son correctas las siguientes equivalencias entre la expresión simple y compleja de un volumen.
170 555 m^3 = 170 dam^3 y 555 m^3
[Verdadero*/Falso]
430 cm^3 y 146 mm^3 = 43 146 mm^3
[Verdadero/Falso*]
440 m^3 y 268 dm^3 = 708 dm^3
[Verdadero/Falso*]</t>
  </si>
  <si>
    <t>True or false</t>
  </si>
  <si>
    <t>Q1= Min = 1; Max = 999; Step = 1
Q2= Min = 1; Max = 999; Step = 1
Q3= Min = 1; Max = 499; Step = 1
Q4= Min = 1; Max = 499; Step = 1
Q5= Min = 1; Max = 999; Step = 1
Q6= Min = 1; Max = 999; Step = 1</t>
  </si>
  <si>
    <t>A1 = {{Q1}} *1000 + {{Q2}}
A2 = {{Q3}} + {{Q4}}
A3 = {{Q5}} *10000 + {{Q6}}</t>
  </si>
  <si>
    <t>Cada unidad de volumen es 1 000 veces mayor que la inmediatamente inferior y 1 000 veces menor que la inmediatamente superior.</t>
  </si>
  <si>
    <t>La expresión simple tiene una unidad de volumen mientras que la compleja varias unidades que difieren entre sí 1 000 veces.
A2=Esta equivalencia es falsa porque se han sumado las cifras de unidades distintas: m&lt;sup&gt;3&lt;/sup&gt; y dm&lt;sup&gt;3&lt;/sup&gt;.
A3=Esta equivalencia es falsa porque se ha convertido {{Q5}} cm&lt;sup&gt;3&lt;/sup&gt; a mm&lt;sup&gt;3&lt;/sup&gt; multiplicando por 100 en vez de por 1 000.</t>
  </si>
  <si>
    <t>{"id":"M6-MyM-25a-I-1","stimulus":"&lt;p&gt;Determina si son correctas las siguientes equivalencias entre la expresión simple y compleja de un volumen.&lt;/p&gt;","hint":"&lt;p&gt;Cada unidad de volumen es 1 000 veces mayor que la inmediatamente inferior y 1 000 veces menor que la inmediatamente superior.&lt;/p&gt;","feedback":"&lt;p&gt;La expresión simple tiene una unidad de volumen mientras que la compleja varias unidades que difieren entre sí 1 000 veces.&lt;/p&gt;","seed":{"parameters":[{"name":"Q1","label":null,"min":1,"max":999,"step":1},{"name":"Q2","label":null,"min":1,"max":999,"step":1},{"name":"Q3","label":null,"min":1,"max":499,"step":1},{"name":"Q4","label":null,"min":1,"max":499,"step":1},{"name":"Q5","label":null,"min":1,"max":999,"step":1},{"name":"Q6","label":null,"min":1,"max":999,"step":1}],"calculated":[{"name":"T1","label":"{{function}}","function":"{{Q1}}*{{Q2}}","temp":true},{"name":"T2","label":"{{function}}","function":"{{Q4}}*{{Q5}}","temp":true},{"name":"T4","label":"{{function}}","function":"{{Q10}}*{{Q11}}+{{Q16}}","temp":true},{"name":"T5","label":"{{function}}","function":"{{Q13}}*{{Q14}}-{{Q16}}","temp":true},{"name":"A1","label":"{{function}} m&lt;sup&gt;3&lt;/sup&gt; = {{Q1}} dam&lt;sup&gt;3&lt;/sup&gt; y {{Q2}} m&lt;sup&gt;3&lt;/sup&gt;","function":"{{Q1}} *1000 + {{Q2}}"},{"name":"A2","label":"{{Q3}} m&lt;sup&gt;3&lt;/sup&gt; y {{Q4}} dm&lt;sup&gt;3&lt;/sup&gt; = {{function}} dm&lt;sup&gt;3&lt;/sup&gt;","function":"{{Q3}} + {{Q4}}","incorrect":true,"feedback":"&lt;p&gt;Esta equivalencia es falsa porque se han sumado las cifras de unidades distintas: m&lt;sup&gt;3&lt;/sup&gt; y dm&lt;sup&gt;3&lt;/sup&gt;.&lt;/p&gt;"},{"name":"A3","label":"{{Q5}} cm&lt;sup&gt;3&lt;/sup&gt; y {{Q6}} mm&lt;sup&gt;3&lt;/sup&gt; = {{function}} mm&lt;sup&gt;3&lt;/sup&gt;","function":"{{Q5}} *10000 + {{Q6}}","incorrect":true,"feedback":"&lt;p&gt;Esta equivalencia es falsa porque se ha convertido {{Q5}} cm&lt;sup&gt;3&lt;/sup&gt; a mm&lt;sup&gt;3&lt;/sup&gt; multiplicando por 10000 en vez de por 1 000.&lt;/p&gt;"}],"uniques":true},"algorithm":{"name":"trueFalse","template":"Choice matrix – inline","params":{"countCorrect":1,"countIncorrect":2,"showCheckIcon":false,"options":["Correcto","Incorrecto"]}}}</t>
  </si>
  <si>
    <t>Une con líneas las siguientes sumas.
Columna izquierda:
{{Q1}} m&lt;sup&gt;3&lt;/sup&gt; + {{Q2}} dm&lt;sup&gt;3&lt;/sup&gt;
{{Q2}} m&lt;sup&gt;3&lt;/sup&gt; + {{Q1}} dm&lt;sup&gt;3&lt;/sup&gt;
{{Q2}} dm&lt;sup&gt;3&lt;/sup&gt; + {{Q2}} dm&lt;sup&gt;3&lt;/sup&gt;
Columna derecha:
{{A1}} dm&lt;sup&gt;3&lt;/sup&gt;
{{A2}} dm&lt;sup&gt;3&lt;/sup&gt;
{{A3}} dm&lt;sup&gt;3&lt;/sup&gt;</t>
  </si>
  <si>
    <t xml:space="preserve">Une con líneas las siguientes sumas.
178 m^3 + 599 dm^3 | 178 599 dm^3
599 m^3 + 178 dm^3 | 599 178 dm^3
599 dm^3 + 599 dm^3 | 1 198 dm^3
</t>
  </si>
  <si>
    <t>Q1= Min = 1; Max = 999; Step = 1
Q2= Min = 1; Max = 999; Step = 1</t>
  </si>
  <si>
    <t>A1 = {{Q1}}*1000 + {{Q2}}
A2 = {{Q1}} + {{Q2}}*1000
A3 = {{Q2}}*2</t>
  </si>
  <si>
    <t>Para calcular las sumas convierte todas las unidades a dm&lt;sup&gt;3&lt;/sup&gt; y luego opera. Las unidades de volumen difieren entre sí 1 000 veces.
A1=Pasa los m&lt;sup&gt;3&lt;/sup&gt; a dm&lt;sup&gt;3&lt;/sup&gt;: {{Q1}} m&lt;sup&gt;3&lt;/sup&gt; × 1 000 = {{T1}} dm&lt;sup&gt;3&lt;/sup&gt;, y después suma {{T1}} dm&lt;sup&gt;3&lt;/sup&gt; + {{Q2}} dm&lt;sup&gt;3&lt;/sup&gt; = {{function}}.
A2=Pasa los m&lt;sup&gt;3&lt;/sup&gt; a dm&lt;sup&gt;3&lt;/sup&gt;: {{Q2}} m&lt;sup&gt;3&lt;/sup&gt; × 1 000 = {{T2}} dm&lt;sup&gt;3&lt;/sup&gt;, y después suma {{T2}} dm&lt;sup&gt;3&lt;/sup&gt; + {{Q1}} dm&lt;sup&gt;3&lt;/sup&gt; = {{function}}.
A3=Como ambas unidades son dm&lt;sup&gt;3&lt;/sup&gt; solo hay que sumar: {{Q2}} dm&lt;sup&gt;3&lt;/sup&gt; + {{Q2}} dm&lt;sup&gt;3&lt;/sup&gt; = {{function}}.</t>
  </si>
  <si>
    <t>T1: {{Q1}}*1000
T2: {{Q2}}*1000</t>
  </si>
  <si>
    <t>{"id":"M6-MyM-25a-E-1","stimulus":"&lt;p&gt;Arrastra cada resultado a la suma correspondiente.&lt;/p&gt;","hint":"&lt;p&gt;Cada unidad de volumen es 1 000 veces mayor que la inmediatamente inferior y 1 000 veces menor que la inmediatamente superior.&lt;/p&gt;","feedback":"&lt;p&gt;Para calcular las sumas convierte todas las unidades a dm&lt;sup&gt;3&lt;/sup&gt; y luego opera. Las unidades de volumen difieren entre sí 1 000 veces.&lt;/p&gt;","seed":{"parameters":[{"name":"Q1","label":null,"min":1,"max":999,"step":1},{"name":"Q2","label":null,"min":1,"max":999,"step":1}],"calculated":[{"name":"T1","function":"{{Q1}}*1000","temp":true},{"name":"T2","function":"{{Q2}}*1000","temp":true},{"name":"T3","function":"{{Q1}}*1000 + {{Q2}}","temp":true},{"name":"T4","function":"{{Q1}} + {{Q2}}*1000","temp":true},{"name":"T5","function":"{{Q2}}*2","temp":true},{"name":"A1","label":"{{Q1}} m&lt;sup&gt;3&lt;/sup&gt; + {{Q2}} dm&lt;sup&gt;3&lt;/sup&gt;","function":"{{T3}} dm&lt;sup&gt;3&lt;/sup&gt;","feedback":"&lt;p&gt;Pasa los m&lt;sup&gt;3&lt;/sup&gt; a dm&lt;sup&gt;3&lt;/sup&gt;: {{Q1}} m&lt;sup&gt;3&lt;/sup&gt; × 1 000 = {{T1}} dm&lt;sup&gt;3&lt;/sup&gt;, y después suma {{T1}} dm&lt;sup&gt;3&lt;/sup&gt; + {{Q2}} dm&lt;sup&gt;3&lt;/sup&gt; = {{function}}.&lt;/p&gt;"},{"name":"A2","label":"{{Q2}} m&lt;sup&gt;3&lt;/sup&gt; + {{Q1}} dm&lt;sup&gt;3&lt;/sup&gt;","function":"{{T4}} dm&lt;sup&gt;3&lt;/sup&gt;","feedback":"&lt;p&gt;Pasa los m&lt;sup&gt;3&lt;/sup&gt; a dm&lt;sup&gt;3&lt;/sup&gt;: {{Q2}} m&lt;sup&gt;3&lt;/sup&gt; × 1 000 = {{T2}} dm&lt;sup&gt;3&lt;/sup&gt;, y después suma {{T2}} dm&lt;sup&gt;3&lt;/sup&gt; + {{Q1}} dm&lt;sup&gt;3&lt;/sup&gt; = {{function}}.&lt;/p&gt;"},{"name":"A3","label":"{{Q2}} dm&lt;sup&gt;3&lt;/sup&gt; + {{Q2}} dm&lt;sup&gt;3&lt;/sup&gt;","function":"{{T5}} dm&lt;sup&gt;3&lt;/sup&gt;","feedback":"&lt;p&gt;Como ambas unidades son dm&lt;sup&gt;3&lt;/sup&gt; solo hay que sumar: {{Q2}} dm&lt;sup&gt;3&lt;/sup&gt; + {{Q2}} dm&lt;sup&gt;3&lt;/sup&gt; = {{function}}.&lt;/p&gt;"}],"uniques":true},"algorithm":{"name":"linkOperationResult","template":"Match list","params":{"invert":true}}}</t>
  </si>
  <si>
    <t>Daniela ha parado con su coche para echar gasolina. Ha llenado el tanque con {{Q1}} dm&lt;sup&gt;3&lt;/sup&gt; y {{Q2}} cm&lt;sup&gt;3&lt;/sup&gt;. ¿Cuántos cm&lt;sup&gt;3&lt;/sup&gt; de gasolina ha echado?</t>
  </si>
  <si>
    <t>Ha echado {{A1}} cm&lt;sup&gt;3&lt;/sup&gt; de gasolina.</t>
  </si>
  <si>
    <t>Daniela ha parado con su coche para echar gasolina. Ha llenado el tanque con 39 dm^3 y 506 cm^3. ¿Cuántos cm^3 de gasolina ha echado?
Ha echado ... cm^3 de gasolina.</t>
  </si>
  <si>
    <t>Q1= Min = 20; Max = 40; Step = 1
Q2= Min = 1; Max = 999; Step = 1</t>
  </si>
  <si>
    <t>A1 = {{Q1}}*1000+{{Q2}}</t>
  </si>
  <si>
    <t>1 dm&lt;sup&gt;3&lt;/sup&gt; = 1 000 cm&lt;sup&gt;3&lt;/sup&gt;</t>
  </si>
  <si>
    <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t>
  </si>
  <si>
    <t>{"id":"M6-MyM-25a-A-1","stimulus":"&lt;p&gt;Daniela ha parado con su coche para echar gasolina. Ha llenado el tanque con {{Q1}} dm&lt;sup&gt;3&lt;/sup&gt; y {{Q2}} cm&lt;sup&gt;3&lt;/sup&gt;. ¿Cuántos cm&lt;sup&gt;3&lt;/sup&gt; de gasolina ha echado?&lt;/p&gt;","template":"&lt;p&gt;Ha echado {{response}} cm&lt;sup&gt;3&lt;/sup&gt; de gasolina.&lt;/p&gt;","hint":"&lt;p style=\"text-align:center;\"&gt;1 dm&lt;sup&gt;3&lt;/sup&gt; = 1 000 cm&lt;sup&gt;3&lt;/sup&gt;&lt;/p&gt;","feedback":"&lt;p&gt;Para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gasolina.&lt;/p&gt;","seed":{"parameters":[{"name":"Q1","label":null,"min":20,"max":40,"step":1},{"name":"Q2","label":null,"min":1,"max":999,"step":1}],"calculated":[{"name":"A1","label":"{{function}}","function":" {{Q1}}*1000+{{Q2}}"},{"name":"T1","label":"{{function}}","function":" {{Q1}}*1000","temp":true}],"uniques":true},"algorithm":{"name":"calculateOperation","params":{"method":"equivLiteral","keyboard":"NUMERICAL"}}}</t>
  </si>
  <si>
    <t>Sebastián ha puesto un bidón en su patio para utilizar el agua de la lluvia para regar. Esta noche ha llovido sobre el bidón {{Q1}} dm&lt;sup&gt;3&lt;/sup&gt; y {{Q2}} cm&lt;sup&gt;3&lt;/sup&gt;. ¿Cuántos cm&lt;sup&gt;3&lt;/sup&gt; de agua tiene el bidón?</t>
  </si>
  <si>
    <t>Tiene {{A1}} cm&lt;sup&gt;3&lt;/sup&gt;.</t>
  </si>
  <si>
    <t>Sebastián ha puesto un bidón en su patio para utilizar el agua de la lluvia para regar. Esta noche ha llovido sobre el bidón 2 dm^3 y 100 cm^3. ¿Cuántos cm^3 de agua tiene el bidón?
Tiene ... cm^3.</t>
  </si>
  <si>
    <t>Q1= Min = 1; Max = 4; Step = 1
Q2= Min = 1; Max = 999; Step = 1</t>
  </si>
  <si>
    <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t>
  </si>
  <si>
    <t>{"id":"M6-MyM-25a-A-2","stimulus":"&lt;p&gt;Sebastián ha puesto un bidón en su patio para utilizar el agua de la lluvia para regar. Esta noche ha llovido sobre el bidón {{Q1}} dm&lt;sup&gt;3&lt;/sup&gt; y {{Q2}} cm&lt;sup&gt;3&lt;/sup&gt;. ¿Cuántos cm&lt;sup&gt;3&lt;/sup&gt; de agua tiene el bidón?&lt;/p&gt;","template":"&lt;p&gt;Tiene {{response}} cm&lt;sup&gt;3&lt;/sup&gt;.&lt;/p&gt;","hint":"&lt;p style=\"text-align:center;\"&gt;1 dm&lt;sup&gt;3&lt;/sup&gt; = 1 000 cm&lt;sup&gt;3&lt;/sup&gt;&lt;/p&gt;","feedback":"&lt;p&gt;Para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agua.&lt;/p&gt;","seed":{"parameters":[{"name":"Q1","label":null,"min":1,"max":4,"step":1},{"name":"Q2","label":null,"min":1,"max":999,"step":1}],"calculated":[{"name":"A1","label":"{{function}}","function":" {{Q1}}*1000+{{Q2}}"},{"name":"T1","label":"{{function}}","function":" {{Q1}}*1000","temp":true}],"uniques":true},"algorithm":{"name":"calculateOperation","params":{"method":"equivLiteral","keyboard":"NUMERICAL"}}}</t>
  </si>
  <si>
    <t>Una bodega almacena {{Q1}} m&lt;sup&gt;3&lt;/sup&gt; y {{Q2}} dm&lt;sup&gt;3&lt;/sup&gt; de vino entre todos sus toneles. Expresa esta cantidad en m&lt;sup&gt;3&lt;/sup&gt;.</t>
  </si>
  <si>
    <t>La bodega almacena {{A1}} m&lt;sup&gt;3&lt;/sup&gt; de vino.</t>
  </si>
  <si>
    <t>Una bodega almacena 22 m^3 y 291 dm^3 de vino entre todos sus toneles. Expresa esta cantidad en m^3.
La bodega almacena ... m^3 de vino.</t>
  </si>
  <si>
    <t>Q1= Min = 15; Max = 25; Step = 1
Q2= Min = 1; Max = 990; Step = 10</t>
  </si>
  <si>
    <t>A1 = {{Q1}}+{{Q2}}/1000</t>
  </si>
  <si>
    <t>1 m&lt;sup&gt;3&lt;/sup&gt; = 1 000 dm&lt;sup&gt;3&lt;/sup&gt;</t>
  </si>
  <si>
    <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t>
  </si>
  <si>
    <t>{"id":"M6-MyM-25a-A-3","stimulus":"&lt;p&gt;Una bodega almacena {{Q1}} m&lt;sup&gt;3&lt;/sup&gt; y {{Q2}} dm&lt;sup&gt;3&lt;/sup&gt; de vino entre todos sus toneles. Expresa esta cantidad en m&lt;sup&gt;3&lt;/sup&gt;.&lt;/p&gt;","template":"&lt;p&gt;La bodega almacena {{response}} m&lt;sup&gt;3&lt;/sup&gt; de vino.&lt;/p&gt;","hint":"&lt;p style=\"text-align:center;\"&gt;1 dm&lt;sup&gt;3&lt;/sup&gt; = 1 000 cm&lt;sup&gt;3&lt;/sup&gt;&lt;/p&gt;","feedback":"&lt;p&gt;Para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vino.&lt;/p&gt;","seed":{"parameters":[{"name":"Q1","label":null,"min":15,"max":25,"step":1},{"name":"Q2","label":null,"min":1,"max":999,"step":10}],"calculated":[{"name":"A1","label":"{{function}}","function":" {{Q1}}+{{Q2}}/1000"},{"name":"T1","label":"{{function}}","function":" {{Q2}}/1000","temp":true}],"uniques":true},"algorithm":{"name":"calculateOperation","params":{"method":"equivLiteral","keyboard":"INTERMEDIATE"}}}</t>
  </si>
  <si>
    <t>M6-MyM-14d</t>
  </si>
  <si>
    <t>Estima volúmenes eligiendo la unidad adecuada</t>
  </si>
  <si>
    <t>&lt;p&gt;Une cada volumen con la unidad de volumen más adecuada para medirlo.&lt;/p&gt;</t>
  </si>
  <si>
    <t>Une cada imagen con la unidad de volumen más adecuada. 
{{Q1}} - {{A1}} 
{{Q2}} - {{A2}}
{{Q3}} - {{A3}}</t>
  </si>
  <si>
    <t>Q1 = List = Piscina, Bañera, Tanque de agua
Q2 = List = Garrafa de agua, Pecera
Q3 = List = Botella, Vaso de agua</t>
  </si>
  <si>
    <t>A1={{Q1}}#m&lt;sup&gt;3&lt;/sup&gt;
A2={{Q2}}#dm&lt;sup&gt;3&lt;/sup&gt;
A3={{Q3}}#cm&lt;sup&gt;3&lt;/sup&gt;</t>
  </si>
  <si>
    <t>&lt;p&gt;El volumen de un objeto es la cantidad de espacio que ocupa.&lt;/p&gt;</t>
  </si>
  <si>
    <t>{"id":"M6-MyM-14d-I-1","stimulus":"&lt;p&gt;Arrastra cada unidad de volumen al espacio que expresa de forma más adeucada.&lt;/p&gt;","hint":"&lt;p&gt;El volumen de un objeto es la cantidad de espacio que ocupa.&lt;/p&gt;","feedback":"&lt;p&gt;El volumen de un objeto es la cantidad de espacio que ocupa.&lt;/p&gt;","seed":{"parameters":[{"name":"Q1","label":null,"list":["Piscina","Bañera","Tanque de agua"]},{"name":"Q2","label":null,"list":["Garrafa de agua","Pecera"]},{"name":"Q3","label":null,"list":["Botella","Vaso de agua"]}],"calculated":[{"name":"A1","label":"{{Q1}}","function":"m&lt;sup&gt;3&lt;/sup&gt;"},{"name":"A2","label":"{{Q2}}","function":"dm&lt;sup&gt;3&lt;/sup&gt;"},{"name":"A3","label":"{{Q3}}","function":"cm&lt;sup&gt;3&lt;/sup&gt;"}],"uniques":true},"algorithm":{"name":"linkOperationResult","template":"Match list","params":{"invert":true}}}</t>
  </si>
  <si>
    <t>&lt;p&gt;Arrastra estos volúmenes junto a la unidad de volumen a la que más se acercan.&lt;/p&gt;</t>
  </si>
  <si>
    <t>&lt;p&gt;m&lt;sup&gt;3&lt;/sup&gt;: {{A1}}&lt;/p&gt;&lt;p&gt;cm&lt;sup&gt;3&lt;/sup&gt;: {{A2}}&lt;/p&gt;&lt;p&gt;dm&lt;sup&gt;3&lt;/sup&gt;: {{A3}}&lt;/p&gt;</t>
  </si>
  <si>
    <t xml:space="preserve">Calcula el volumen de un cubo cuyos lados miden {{Q1}} cm. </t>
  </si>
  <si>
    <t>Q1 = List =tanque de un camión cisterna, piscina, tanque de agua
Q2 = List =lata de refresco, jarra de agua, taza
Q3 = List =olla, botella de refresco</t>
  </si>
  <si>
    <t>A1 = {{Q1}}*
A2 = {{Q2}}*
A3 = {{Q3}}*</t>
  </si>
  <si>
    <t>{"id":"M6-MyM-14d-E-1","stimulus":"&lt;p&gt;Arrastra estos volúmenes junto a la unidad de volumen a la que más se acercan.&lt;/p&gt;","template":"&lt;p style=\"text-align:center;\"&gt;m&lt;sup&gt;3&lt;/sup&gt;: {{response}}&lt;/p&gt;&lt;p style=\"text-align:center;\"&gt;cm&lt;sup&gt;3&lt;/sup&gt;: {{response}}&lt;/p&gt;&lt;p style=\"text-align:center;\"&gt;dm&lt;sup&gt;3&lt;/sup&gt;: {{response}}&lt;/p&gt;","hint":"&lt;p&gt;El volumen de un objeto es la cantidad de espacio que ocupa.&lt;/p&gt;","feedback":"&lt;p&gt;El volumen de un objeto es la cantidad de espacio que ocupa.&lt;/p&gt;","seed":{"parameters":[{"name":"Q1","label":null,"list":["tanque de un camión cisterna","piscina","tanque de agua"]},{"name":"Q2","label":null,"list":["lata de refresco","jarra de agua","taza"]},{"name":"Q3","label":null,"list":["olla","botella de refresco"]}],"calculated":[{"name":"A1","label":"{{function}}","function":"{{Q1}}"},{"name":"A2","label":"{{function}}","function":"{{Q2}}"},{"name":"A3","label":"{{function}}","function":"{{Q3}}"}],"uniques":true},"algorithm":{"name":"calculateOperation","template":"Cloze with drag &amp; drop","params":{"keyboard":"INTERMEDIATE"}}}</t>
  </si>
  <si>
    <t>&lt;p&gt;dm&lt;sup&gt;3&lt;/sup&gt;: {{A1}}&lt;/p&gt;&lt;p&gt;m&lt;sup&gt;3&lt;/sup&gt;: {{A2}}&lt;/p&gt;&lt;p&gt;cm&lt;sup&gt;3&lt;/sup&gt;: {{A3}}&lt;/p&gt;</t>
  </si>
  <si>
    <t>Q1 = List =olla, botella de refresco
Q2 = List =tanque de un camión cisterna, piscina, tanque de agua
Q3 = List =lata de refresco, jarra de agua, taza</t>
  </si>
  <si>
    <t>{"id":"M6-MyM-14d-E-2","stimulus":"&lt;p&gt;Arrastra estos volúmenes junto a la unidad de volumen a la que más se acercan.&lt;/p&gt;","template":"&lt;p style=\"text-align:center;\"&gt;dm&lt;sup&gt;3&lt;/sup&gt;: {{response}}&lt;/p&gt;&lt;p style=\"text-align:center;\"&gt;m&lt;sup&gt;3&lt;/sup&gt;: {{response}}&lt;/p&gt;&lt;p style=\"text-align:center;\"&gt;cm&lt;sup&gt;3&lt;/sup&gt;: {{response}}&lt;/p&gt;","hint":"&lt;p&gt;El volumen de un objeto es la cantidad de espacio que ocupa.&lt;/p&gt;","feedback":"&lt;p&gt;El volumen de un objeto es la cantidad de espacio que ocupa.&lt;/p&gt;","seed":{"parameters":[{"name":"Q1","label":null,"list":["olla","botella de refresco"]},{"name":"Q2","label":null,"list":["tanque de un camión cisterna","piscina","tanque de agua"]},{"name":"Q3","label":null,"list":["lata de refresco","jarra de agua","taza"]}],"calculated":[{"name":"A1","label":"{{function}}","function":"{{Q1}}"},{"name":"A2","label":"{{function}}","function":"{{Q2}}"},{"name":"A3","label":"{{function}}","function":"{{Q3}}"}],"uniques":true},"algorithm":{"name":"calculateOperation","template":"Cloze with drag &amp; drop","params":{"keyboard":"INTERMEDIATE"}}}</t>
  </si>
  <si>
    <t>M6-MyM-15a</t>
  </si>
  <si>
    <t>Realiza transformaciones entre las medidas de volumen y las de capacidad</t>
  </si>
  <si>
    <t>&lt;p&gt;Selecciona cuáles de estas equivalencias son correctas.&lt;/p&gt;</t>
  </si>
  <si>
    <t xml:space="preserve">Señala cuáles de estas afirmaciones son correctas.
{{Q1}} cm&lt;sup&gt;3&lt;/sup&gt; de un vaso equivalen a {{Q1}} ml. *
{{Q2}} l de botella equivalen a {{Q2}} dm&lt;sup&gt;3&lt;/sup&gt;. *
{{Q3}} m&lt;sup&gt;3&lt;/sup&gt; representan a {{Q3}} kl. *
{{Q4}} cm&lt;sup&gt;3&lt;/sup&gt; de una piscina equivalen a {{Q1}} l. 
{{Q5}} l de agua en una botella equivalen a {{Q2}} m&lt;sup&gt;3&lt;/sup&gt;. 
{{Q6}} m&lt;sup&gt;3&lt;/sup&gt; representan a {{Q3}} l. 
(Se ven 3 opciones, 2 correctas)
</t>
  </si>
  <si>
    <t>Q1= Min = 100; Max = 250; Step = 10
Q2= Min = 2; Max = 5; Step = 1
Q3= Min = 10; Max = 50; Step = 1
Q4= Min = 1000; Max = 10000; Step = 1000
Q5= Min = 1000; Max =10000; Step = 1000
Q6= Min = 1; Max = 9; Step = 1</t>
  </si>
  <si>
    <t>A1={{Q1}} cm&lt;sup&gt;3&lt;/sup&gt; = {{Q1}} ml#*
A2={{Q2}} l = {{Q2}} dm&lt;sup&gt;3&lt;/sup&gt;#*
A3={{Q3}} m&lt;sup&gt;3&lt;/sup&gt; = {{Q3}} kl#*
A4={{Q4}} cm&lt;sup&gt;3&lt;/sup&gt; = {{Q4}} l#
A5={{Q5}} l = {{Q5}} m&lt;sup&gt;3&lt;/sup&gt;#
A6={{Q6}} m&lt;sup&gt;3&lt;/sup&gt; = {{Q6}} l#</t>
  </si>
  <si>
    <t>&lt;p&gt;1 m&lt;sup&gt;3&lt;/sup&gt; = 1 kl&lt;/p&gt;&lt;p&gt;1 dm&lt;sup&gt;3&lt;/sup&gt; = 1 l&lt;/p&gt;&lt;p&gt;1 cm&lt;sup&gt;3&lt;/sup&gt; = 1 ml&lt;/p&gt;</t>
  </si>
  <si>
    <t>{"id":"M6-MyM-15a-I-1","stimulus":"&lt;p&gt;Selecciona cuáles de estas equivalencias son correctas.&lt;/p&gt;","hint":"&lt;p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t>
  </si>
  <si>
    <t>&lt;p&gt;Arrastra una de las opciones para completar esta igualdad.&lt;/p&gt;</t>
  </si>
  <si>
    <t>&lt;p&gt;{{Q1}} cm&lt;sup&gt;3&lt;/sup&gt; = {{A1}}&lt;/p&gt;</t>
  </si>
  <si>
    <t>Expresa {{Q1}} cm&lt;sup&gt;3&lt;/p&gt; en litros.
{{A1}} litros.</t>
  </si>
  <si>
    <r>
      <rPr>
        <rFont val="Calibri"/>
        <color theme="1"/>
        <sz val="12.0"/>
      </rPr>
      <t xml:space="preserve">Q1= Min = </t>
    </r>
    <r>
      <rPr>
        <rFont val="Calibri"/>
        <color theme="1"/>
        <sz val="12.0"/>
      </rPr>
      <t>1</t>
    </r>
    <r>
      <rPr>
        <rFont val="Calibri"/>
        <color theme="1"/>
        <sz val="12.0"/>
      </rPr>
      <t>; Max = 100; Step = 0.01</t>
    </r>
  </si>
  <si>
    <t>A1 = {{Q1}} l
A2 = {{Q1}} ml*
A3 = {{Q1}} kl</t>
  </si>
  <si>
    <t>{"id":"M6-MyM-15a-E-1","stimulus":"&lt;p&gt;Arrastra una de las opciones para completar esta igualdad.&lt;/p&gt;","template":"&lt;p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t>
  </si>
  <si>
    <t>&lt;p&gt;{{Q1}} m&lt;sup&gt;3&lt;/sup&gt; = {{A1}}&lt;/p&gt;</t>
  </si>
  <si>
    <r>
      <rPr>
        <rFont val="Calibri"/>
        <color theme="1"/>
        <sz val="12.0"/>
      </rPr>
      <t xml:space="preserve">Q1= Min = </t>
    </r>
    <r>
      <rPr>
        <rFont val="Calibri"/>
        <color theme="1"/>
        <sz val="12.0"/>
      </rPr>
      <t>1</t>
    </r>
    <r>
      <rPr>
        <rFont val="Calibri"/>
        <color theme="1"/>
        <sz val="12.0"/>
      </rPr>
      <t>; Max = 100; Step = 0.01</t>
    </r>
  </si>
  <si>
    <t>A1 = {{Q1}} l
A2 = {{Q1}} ml
A3 = {{Q1}} kl*</t>
  </si>
  <si>
    <t>{"id":"M6-MyM-15a-E-2","stimulus":"&lt;p&gt;Arrastra una de las opciones para completar esta igualdad.&lt;/p&gt;","template":"&lt;p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t>
  </si>
  <si>
    <t>&lt;p&gt;{{Q1}} l = {{A1}}&lt;/p&gt;</t>
  </si>
  <si>
    <r>
      <rPr>
        <rFont val="Calibri"/>
        <color theme="1"/>
        <sz val="12.0"/>
      </rPr>
      <t xml:space="preserve">Q1= Min = </t>
    </r>
    <r>
      <rPr>
        <rFont val="Calibri"/>
        <color theme="1"/>
        <sz val="12.0"/>
      </rPr>
      <t>1</t>
    </r>
    <r>
      <rPr>
        <rFont val="Calibri"/>
        <color theme="1"/>
        <sz val="12.0"/>
      </rPr>
      <t>; Max = 100; Step = 0.01</t>
    </r>
  </si>
  <si>
    <t>A1 = {{Q1}} dm&lt;sup&gt;3&lt;/sup&gt;*
A2 = {{Q1}} cm&lt;sup&gt;3&lt;/sup&gt;
A3 = {{Q1}} m&lt;sup&gt;3&lt;/sup&gt;</t>
  </si>
  <si>
    <t>{"id":"M6-MyM-15a-E-3","stimulus":"&lt;p&gt;Arrastra una de las opciones para completar esta igualdad.&lt;/p&gt;","template":"&lt;p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t>
  </si>
  <si>
    <t xml:space="preserve">&lt;p&gt;Una pecera tiene un volumen de {{Q1}} cm&lt;sup&gt;3&lt;/sup&gt;. ¿A cuántos mililitros equivalen?&lt;/p&gt; </t>
  </si>
  <si>
    <t>&lt;p&gt;La capacidad de la pecera es de {{A1}} ml.&lt;/p&gt;</t>
  </si>
  <si>
    <t xml:space="preserve">Una pecera tiene un volumen de {{Q1}} dm&lt;sup&gt;3&lt;/sup&gt;. ¿A cuántos litros equivale su capacidad? </t>
  </si>
  <si>
    <t>Q1= Min = 35000; Max = 50000; Step = 1000</t>
  </si>
  <si>
    <t>{"id":"M6-MyM-15a-A-1","stimulus":"&lt;p&gt;Una pecera tiene un volumen de {{Q1}} cm&lt;sup&gt;3&lt;/sup&gt;. ¿A cuántos mililitros equivalen?&lt;/p&gt;","template":"&lt;p&gt;La capacidad de la pecera es de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t>
  </si>
  <si>
    <t>&lt;p&gt;Un bar ofrece jarras de refrescos con una capacidad de {{Q1}} l. ¿Cuál es su volumen en dm&lt;sup&gt;3&lt;/sup&gt;?&lt;/p&gt;</t>
  </si>
  <si>
    <t>&lt;p&gt;El volumen de las jarras es de {{A1}} dm&lt;sup&gt;3&lt;/sup&gt;.&lt;/p&gt;</t>
  </si>
  <si>
    <t>El corralón ofrece tanques de agua a sus clientes con una capacidad de {{Q1}} litros. ¿Cuál es el volumen de estos tanques?</t>
  </si>
  <si>
    <t>Q1= Min = 1.5; Max = 3; Step = 0.1</t>
  </si>
  <si>
    <t>{"id":"M6-MyM-15a-A-2","stimulus":"&lt;p&gt;Un bar ofrece jarras de refrescos con una capacidad de {{Q1}} l. ¿Cuál es su volumen en dm&lt;sup&gt;3&lt;/sup&gt;?&lt;/p&gt;","template":"&lt;p&gt;El volumen de las jarras es de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t>
  </si>
  <si>
    <t>&lt;p&gt;Gabriel está preparando las maletas para las vacaciones. La más grande tiene un volumen de {{Q1}} dm&lt;sup&gt;3&lt;/sup&gt;. ¿Cuál es su capacidad en litros?&lt;/p&gt;</t>
  </si>
  <si>
    <t>&lt;p&gt;La maleta tiene una capacidad de {{A1}} l.&lt;/p&gt;</t>
  </si>
  <si>
    <t>Gabriel prepara las valijas que llevará a sus vacaciones. La valija más grande tiene un volumen de {{Q1}} cm&lt;sup&gt;3&lt;/sup&gt;. ¿Qué capacidad en litros tiene esta valija?</t>
  </si>
  <si>
    <r>
      <rPr>
        <rFont val="Calibri"/>
        <color theme="1"/>
        <sz val="12.0"/>
      </rPr>
      <t xml:space="preserve">Q1= Min = </t>
    </r>
    <r>
      <rPr>
        <rFont val="Calibri"/>
        <color theme="1"/>
        <sz val="12.0"/>
      </rPr>
      <t>50</t>
    </r>
    <r>
      <rPr>
        <rFont val="Calibri"/>
        <color theme="1"/>
        <sz val="12.0"/>
      </rPr>
      <t xml:space="preserve">; Max = </t>
    </r>
    <r>
      <rPr>
        <rFont val="Calibri"/>
        <color theme="1"/>
        <sz val="12.0"/>
      </rPr>
      <t>85</t>
    </r>
    <r>
      <rPr>
        <rFont val="Calibri"/>
        <color theme="1"/>
        <sz val="12.0"/>
      </rPr>
      <t>; Step = 1</t>
    </r>
  </si>
  <si>
    <t>{"id":"M6-MyM-15a-A-3","stimulus":"&lt;p&gt;Gabriel está preparando las maletas para las vacaciones. La más grande tiene un volumen de {{Q1}} dm&lt;sup&gt;3&lt;/sup&gt;. ¿Cuál es su capacidad en litros?&lt;/p&gt;","template":"&lt;p&gt;La maleta tiene una capacidad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t>
  </si>
  <si>
    <t>M6-MyM-16a</t>
  </si>
  <si>
    <t>Suma y resta unidades de volumen en forma simple</t>
  </si>
  <si>
    <t xml:space="preserve">Escoge el resultado de la operación.
{{Q1}} {{Q3}} + {{Q2}} {{Q3}} = {{A1}} {{Q3}}*| {{A2}} {{Q3}}| {{A3}} {{Q3}} </t>
  </si>
  <si>
    <t>Q1-Q2 = Min = 50; Max = 999; Step = 1
Q3 = List= mm&lt;sup&gt;3&lt;/sup&gt;, cm&lt;sup&gt;3&lt;/sup&gt;, dm&lt;sup&gt;3&lt;/sup&gt;, m&lt;sup&gt;3&lt;/sup&gt;, dam&lt;sup&gt;3&lt;/sup&gt;, hm&lt;sup&gt;3&lt;/sup&gt;, km&lt;sup&gt;3&lt;/sup&gt;
Q4= Min = 1; Max = 49</t>
  </si>
  <si>
    <t xml:space="preserve">A1= {{Q1}}+{{Q2}}
A2= {{Q1}}+{{Q2}}-{{Q4}}
A3= {{Q1}}+{{Q2}}+{{Q4}}
</t>
  </si>
  <si>
    <t>Para realizar sumas de medidas de volumen, todas las medidas tienen que estar expresadas en la misma unidad.</t>
  </si>
  <si>
    <t>&lt;p&gt;Para realizar sumas de medidas de volumen, todas las medidas tienen que estar expresadas en la misma unidad.&lt;/p&gt;&lt;p&gt;{{Q1}} {{Q3}} + {{Q2}} {{Q3}} = {{A1}} {{Q3}}&lt;/p&gt;</t>
  </si>
  <si>
    <t>{"id":"M6-MyM-16a-I-1","stimulus":"&lt;p&gt;Escoge el resultado de la operación.&lt;/p&gt;&lt;p style=\"text-align:center;\"&gt;{{Q1}}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t>
  </si>
  <si>
    <t>Escoge el resultado de la operación.
{{T1}} {{Q3}} − {{Q2}} {{Q3}} = {{A1}} {{Q3}}*| {{A2}} {{Q3}}| {{A3}} {{Q3}}</t>
  </si>
  <si>
    <t>T1 = {{Q1}}+{{Q2}}
A1 = {{Q1}}
A2 = {{Q1}}+{{Q4}}+{{Q2}}
A3 = {{Q1}}-{{Q4}}+{{Q2}}</t>
  </si>
  <si>
    <t>Para realizar restas de medidas de volumen, todas las medidas tienen que estar expresadas en la misma unidad.</t>
  </si>
  <si>
    <t>&lt;p&gt;Para realizar restas de medidas de volumen, todas las medidas tienen que estar expresadas en la misma unidad.&lt;/p&gt;&lt;p&gt;{{T1}} {{Q3}} − {{Q2}} {{Q3}} = {{Q1}} {{Q3}}&lt;/p&gt;</t>
  </si>
  <si>
    <t>{"id":"M6-MyM-16a-I-2","stimulus":"&lt;p&gt;Escoge el resultado de la operación.&lt;/p&gt;&lt;p style=\"text-align:center;\"&gt;{{T1}}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t>
  </si>
  <si>
    <t>Realiza la siguiente suma.</t>
  </si>
  <si>
    <t xml:space="preserve">Q1 = Min = 50; Max = 90; Step = 0.1
Q2 = Min = 50; Max = 90; Step = 0.1
Q3 =  List= mm&lt;sup&gt;3&lt;/sup&gt;, cm&lt;sup&gt;3&lt;/sup&gt;, dm&lt;sup&gt;3&lt;/sup&gt;, m&lt;sup&gt;3&lt;/sup&gt;, dam&lt;sup&gt;3&lt;/sup&gt;, hm&lt;sup&gt;3&lt;/sup&gt;, km&lt;sup&gt;3&lt;/sup&gt;
</t>
  </si>
  <si>
    <t xml:space="preserve">A1= {{Q1}}+{{Q2}}
</t>
  </si>
  <si>
    <t>{"id":"M6-MyM-16a-E-1","stimulus":"&lt;p&gt;Realiza la siguiente suma.&lt;/p&gt;","template":"&lt;p style=\"text-align:center;\"&gt;{{Q1}}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t>
  </si>
  <si>
    <t>Realiza la siguiente resta.</t>
  </si>
  <si>
    <t xml:space="preserve">Q1 = Min = 50; Max = 90; Step = 0.1
Q2 = Min = 50; Max = 90; Step = 0.1
Q3 = List= mm&lt;sup&gt;3&lt;/sup&gt;, cm&lt;sup&gt;3&lt;/sup&gt;, dm&lt;sup&gt;3&lt;/sup&gt;, m&lt;sup&gt;3&lt;/sup&gt;, dam&lt;sup&gt;3&lt;/sup&gt;, hm&lt;sup&gt;3&lt;/sup&gt;, km&lt;sup&gt;3&lt;/sup&gt;
</t>
  </si>
  <si>
    <t>{"id":"M6-MyM-16a-E-2","stimulus":"&lt;p&gt;Realiza la siguiente resta.&lt;/p&gt;","template":"&lt;p style=\"text-align:center;\"&gt;{{T1}}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t>
  </si>
  <si>
    <t>&lt;p&gt;Para la producción de una crema hidratante se mezclan {{Q1}} cm&lt;sup&gt;3&lt;/sup&gt; de un compuesto y {{Q2}} cm&lt;sup&gt;3&lt;/sup&gt; de otro. ¿Cuántos cm&lt;sup&gt;3&lt;/sup&gt; de crema se producen mezclando los compuestos?&lt;/p&gt;</t>
  </si>
  <si>
    <t>&lt;p&gt;Se producen {{A1}} cm&lt;sup&gt;3&lt;/sup&gt; de crema.&lt;/p&gt;</t>
  </si>
  <si>
    <t>Q1 = Min = 50; Max = 90; Step = 0.1 
Q2 = Min = 50; Max = 90; Step = 0.1</t>
  </si>
  <si>
    <t>&lt;p&gt;Para realizar sumas de medidas de volumen, todas las medidas tienen que estar expresadas en la misma unidad.&lt;/p&gt;</t>
  </si>
  <si>
    <t>&lt;p&gt;Para realizar sumas de unidades de volumen, todas las medidas tienen que estar expresadas en la misma unidad.&lt;/p&gt;&lt;p&gt;{{Q1}} cm&lt;sup&gt;3&lt;/sup&gt; + {{Q2}} cm&lt;sup&gt;3&lt;/sup&gt; = {{A1}} cm&lt;sup&gt;3&lt;/sup&gt;&lt;/p&gt;</t>
  </si>
  <si>
    <t>{"id":"M6-MyM-16a-A-1","stimulus":"&lt;p&gt;Para la producción de una crema hidratante se mezclan {{Q1}} cm&lt;sup&gt;3&lt;/sup&gt; de un compuesto y {{Q2}} cm&lt;sup&gt;3&lt;/sup&gt; de otro. ¿Cuántos cm&lt;sup&gt;3&lt;/sup&gt; de crema se producen mezclando los compuestos?&lt;/p&gt;","template":"&lt;p&gt;Se producen {{response}} cm&lt;sup&gt;3&lt;/sup&gt; de crema.&lt;/p&gt;","hint":"&lt;p&gt;Para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t>
  </si>
  <si>
    <t>&lt;p&gt;Al inicio del día, el depósito de aceite de una fábrica era de {{T1}} dam&lt;sup&gt;3&lt;/sup&gt;. Si se han envasado {{Q2}} dam&lt;sup&gt;3&lt;/sup&gt; de aceite, ¿cuántos dam&lt;sup&gt;3&lt;/sup&gt; quedan en el depósito?&lt;/p&gt;</t>
  </si>
  <si>
    <t>&lt;p&gt;Quedan {{A1}} dam&lt;sup&gt;3&lt;/sup&gt; de aceite.&lt;/p&gt;</t>
  </si>
  <si>
    <t>&lt;p&gt;Para realizar restas de medidas de volumen, todas las medidas tienen que estar expresadas en la misma unidad.&lt;/p&gt;</t>
  </si>
  <si>
    <t>&lt;p&gt;Para realizar restas de unidades de volumen, todas las medidas tienen que estar expresadas en la misma unidad.&lt;/p&gt;&lt;p&gt;{{T1}} dam&lt;sup&gt;3&lt;/sup&gt; − {{Q2}} dam&lt;sup&gt;3&lt;/sup&gt; = {{Q1}} dam&lt;sup&gt;3&lt;/sup&gt;&lt;/p&gt;</t>
  </si>
  <si>
    <t>{"id":"M6-MyM-16a-A-2","stimulus":"&lt;p&gt;Al inicio del día, el depósito de aceite de una fábrica era de {{T1}} dam&lt;sup&gt;3&lt;/sup&gt;. Si se han envasado {{Q2}} dam&lt;sup&gt;3&lt;/sup&gt; de aceite, ¿cuántos dam&lt;sup&gt;3&lt;/sup&gt; quedan en el depósito?&lt;/p&gt;","template":"&lt;p&gt;Quedan {{response}} dam&lt;sup&gt;3&lt;/sup&gt; de aceite.&lt;/p&gt;","hint":"&lt;p&gt;Para realizar restas de medidas de volumen, todas las medidas tienen que estar expresadas en la misma unidad.&lt;/p&gt;","feedback":"&lt;p&gt;Para realizar restas de unidades de volumen, todas las medidas tienen que estar expresadas en la misma unidad.&lt;/p&gt;&lt;p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t>
  </si>
  <si>
    <t>&lt;p&gt;A un incendio han acudido dos camiones cisternas de bomberos. El primero ha utilizado {{Q1}} dm&lt;sup&gt;3&lt;/sup&gt; de agua y el segundo, {{Q2}} dm&lt;sup&gt;3&lt;/sup&gt;. ¿Cuántos dm&lt;sup&gt;3&lt;/sup&gt; de agua se han utilizado para apagar el incendio?&lt;/p&gt;</t>
  </si>
  <si>
    <t>&lt;p&gt;Se han utilizado {{A1}} dm&lt;sup&gt;3&lt;/sup&gt; de agua.&lt;/p&gt;</t>
  </si>
  <si>
    <t>Q1 = Min = 100; Max = 300; Step = 0.1 
Q2 = Min = 100; Max = 300; Step = 0.1</t>
  </si>
  <si>
    <t>&lt;p&gt;Para realizar sumas de unidades de volumen, todas las medidas tienen que estar expresadas en la misma unidad.&lt;/p&gt;&lt;p&gt;{{Q1}} dm&lt;sup&gt;3&lt;/sup&gt; + {{Q2}} dm&lt;sup&gt;3&lt;/sup&gt; = {{A1}} dm&lt;sup&gt;3&lt;/sup&gt;&lt;/p&gt;</t>
  </si>
  <si>
    <t>{"id":"M6-MyM-16a-A-3","stimulus":"&lt;p&gt;A un incendio han acudido dos camiones cisternas de bomberos. El primero ha utilizado {{Q1}} dm&lt;sup&gt;3&lt;/sup&gt; de agua y el segundo, {{Q2}} dm&lt;sup&gt;3&lt;/sup&gt;. ¿Cuántos dm&lt;sup&gt;3&lt;/sup&gt; de agua se han utilizado para apagar el incendio?&lt;/p&gt;","template":"&lt;p&gt;Se han utilizado {{response}} dm&lt;sup&gt;3&lt;/sup&gt; de agua.&lt;/p&gt;","hint":"&lt;p&gt;Para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t>
  </si>
  <si>
    <t>M6-MyM-26a</t>
  </si>
  <si>
    <t>Suma y resta medidas de volumen en forma compleja</t>
  </si>
  <si>
    <t>Selecciona el resultado de esta suma de volúmenes.&lt;/p&gt;&lt;p&gt;{{Q1}} km&lt;sup&gt;3&lt;/sup&gt; y {{Q2}} hm&lt;sup&gt;3&lt;/sup&gt; + {{Q3}} km&lt;sup&gt;3&lt;/sup&gt; = ...
{{A1}} km&lt;sup&gt;3&lt;/sup&gt; y {{Q2}} hm&lt;sup&gt;3&lt;/sup&gt;*
{{T1}} km&lt;sup&gt;3&lt;/sup&gt; y {{A2}} hm&lt;sup&gt;3&lt;/sup&gt;
{{T2}} km&lt;sup&gt;3&lt;/sup&gt; y {{A3}} hm&lt;sup&gt;3&lt;/sup&gt;</t>
  </si>
  <si>
    <t>Selecciona el resultado de esta suma de volúmenes.
39 km^3 y 877 hm^3 + 702 km^3 = ...
742 km^3 y 579 hm^3
40 km^3 y 579 hm^3
741 km^3 y 877 hm^3</t>
  </si>
  <si>
    <t>Q1= Min = 1; Max = 200; Step = 1
Q2= Min = 500; Max = 999; Step = 1
Q3= Min = 500; Max = 799; Step = 1</t>
  </si>
  <si>
    <t>A1 = {{Q1}} + {{Q3}}
A2 = {{Q2}}
A3 = {{Q1}} + 1
T1= {{Q2}} + {{Q3}} - 1000
T2= {{Q1}} + {{Q3}}</t>
  </si>
  <si>
    <t>Suma los km&lt;sup&gt;3&lt;/sup&gt; con los km&lt;sup&gt;3&lt;/sup&gt;.</t>
  </si>
  <si>
    <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t>
  </si>
  <si>
    <t>{"id":"M6-MyM-26a-I-1","stimulus":"&lt;p&gt;Selecciona el resultado de esta suma de volúmenes.&lt;/p&gt;&lt;p style=\"text-align:center;\"&gt;{{Q1}} km&lt;sup&gt;3&lt;/sup&gt; y {{Q2}} hm&lt;sup&gt;3&lt;/sup&gt; + {{Q3}} km&lt;sup&gt;3&lt;/sup&gt; = ...&lt;/p&gt;","hint":"&lt;p&gt;Suma los km&lt;sup&gt;3&lt;/sup&gt; con los km&lt;sup&gt;3&lt;/sup&gt;.&lt;/p&gt;","feedback":"&lt;p&gt;Cuando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hm&lt;sup&gt;3&lt;/sup&gt;.&lt;/p&gt;","seed":{"parameters":[{"name":"Q1","label":null,"min":1,"max":200,"step":1},{"name":"Q2","label":null,"min":500,"max":999,"step":1},{"name":"Q3","label":null,"min":500,"max":799,"step":1}],"calculated":[{"name":"T1","function":"{{Q2}} + {{Q3}} - 100","temp":true},{"name":"T2","function":"{{Q1}} + {{Q3}}","temp":true},{"name":"A1","label":"{{function}} km&lt;sup&gt;3&lt;/sup&gt; y {{Q2}} hm&lt;sup&gt;3&lt;/sup&gt;","function":"{{Q1}} + {{Q3}}"},{"name":"A2","label":"{{T1}} km&lt;sup&gt;3&lt;/sup&gt; y {{function}} hm&lt;sup&gt;3&lt;/sup&gt;","function":"{{Q2}}","incorrect":true},{"name":"A3","label":"{{T2}} km&lt;sup&gt;3&lt;/sup&gt; y {{function}} hm&lt;sup&gt;3&lt;/sup&gt;","function":"{{Q1}} + 1","incorrect":true}],"uniques":true},"algorithm":{"name":"trueFalse","template":"Multiple choice – standard","params":{"countCorrect":1,"countIncorrect":2,"showCheckIcon":false,"columns":3}}}</t>
  </si>
  <si>
    <t>Selecciona el resultado de esta resta de volúmenes.&lt;/p&gt;&lt;p&gt;{{Q1}} m&lt;sup&gt;3&lt;/sup&gt; y {{Q2}} dm&lt;sup&gt;3&lt;/sup&gt; − {{Q3}} dm&lt;sup&gt;3&lt;/sup&gt; = ...
{{A1}} m&lt;sup&gt;3&lt;/sup&gt; y {{A2}} dm&lt;sup&gt;3&lt;/sup&gt; *
{{T1}} m&lt;sup&gt;3&lt;/sup&gt; y {{Q2}} dm&lt;sup&gt;3&lt;/sup&gt;
{{Q1}} m&lt;sup&gt;3&lt;/sup&gt; y {{A3}} dm&lt;sup&gt;3&lt;/sup&gt;</t>
  </si>
  <si>
    <t>Selecciona el resultado de esta resta de volúmenes.
898 m^3 y 239 dm^3 − 684 dm^3 = ...
897 m^3 y 555 dm^3*
214 m^3 y 239 dm^3
898 m^3 y 923 dm^3</t>
  </si>
  <si>
    <t>Q1= Min = 800; Max = 999; Step = 1
Q2= Min = 1; Max = 499; Step = 1
Q3= Min = 500; Max = 799; Step = 1</t>
  </si>
  <si>
    <t>A1 = {{Q1}}-1
A2 = {{Q2}} - {{Q3}}+1000
A3 = {{Q1}} - {{Q3}}
T1 = {{Q2}} - {{Q3}}</t>
  </si>
  <si>
    <t>Al restar los dm&lt;sup&gt;3&lt;/sup&gt; recuerda llevarte una en los m&lt;sup&gt;3&lt;/sup&gt;.</t>
  </si>
  <si>
    <t>&lt;p&gt;Para hallar la solución hay que restar aquellas cantidades con la misma unidad de volumen. Por tanto, resta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t>
  </si>
  <si>
    <t>{
    "id": "M6-MyM-26a-I-2",
    "stimulus": "&lt;p&gt;Selecciona el resultado de esta resta de volúmenes.&lt;/p&gt;&lt;p style=\"text-align:center;\"&gt;{{Q1}} m&lt;sup&gt;3&lt;/sup&gt; y {{Q2}} dm&lt;sup&gt;3&lt;/sup&gt; − {{Q3}} dm&lt;sup&gt;3&lt;/sup&gt; = ...&lt;/p&gt;",
    "hint": "&lt;p&gt;Al restar los dm&lt;sup&gt;3&lt;/sup&gt; hay que llevarse una en los m&lt;sup&gt;3&lt;/sup&gt;.&lt;/p&gt;",
    "feedback": "&lt;p&gt;Resta aquellas cantidades con la misma unidad de volumen: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
    "seed": {
        "parameters": [
            {
                "name": "Q1",
                "label": null,
                "min": 800,
                "max": 999,
                "step": 1
            },
            {
                "name": "Q2",
                "label": null,
                "min": 1,
                "max": 499,
                "step": 1
            },
            {
                "name": "Q3",
                "label": null,
                "min": 500,
                "max": 799,
                "step": 1
            }
        ],
        "calculated": [
            {
                "name": "T1",
                "function": "{{Q2}} - {{Q3}}",
                "temp": true
            },
            {
                "name": "T2",
                "function": "{{Q2}} - {{Q3}}+1000",
                "temp": true
            },
            {
                "name": "A1",
                "label": "{{function}} m&lt;sup&gt;3&lt;/sup&gt; y {{T2}} dm&lt;sup&gt;3&lt;/sup&gt;",
                "function": "{{Q1}}-1"
            },
            {
                "name": "A2",
                "label": "{{T2}} m&lt;sup&gt;3&lt;/sup&gt; y {{Q2}} dm&lt;sup&gt;3&lt;/sup&gt;",
                "function": "{{Q2}} - {{Q3}}+1000",
                "incorrect": true
            },
            {
                "name": "A3",
                "label": "{{Q1}} m&lt;sup&gt;3&lt;/sup&gt; y {{function}} dm&lt;sup&gt;3&lt;/sup&gt;",
                "function": "{{Q1}} - {{Q3}}",
                "incorrect": true
            }
        ],
        "uniques": true
    },
    "algorithm": {
        "name": "trueFalse",
        "template": "Multiple choice – standard",
        "params": {
            "countCorrect": 1,
            "countIncorrect": 2,
            "showCheckIcon": false,
            "columns": 3
        }
    }
}</t>
  </si>
  <si>
    <t>Calcula la siguiente suma de volúmenes.</t>
  </si>
  <si>
    <t>{{Q1}} dam&lt;sup&gt;3&lt;/sup&gt; y {{Q2}} m&lt;sup&gt;3&lt;/sup&gt; + {{Q3}} m&lt;sup&gt;3&lt;/sup&gt; = {{A1}} dam&lt;sup&gt;3&lt;/sup&gt; y {{A2}} m&lt;sup&gt;3&lt;/sup&gt;</t>
  </si>
  <si>
    <t>Calcula la siguiente suma de volúmenes.
365 dam^3 y 93 m^3 + 459 m^3 = ... dam^3 y ... m^3</t>
  </si>
  <si>
    <t>Q1= Min = 1; Max = 999; Step = 1
Q2= Min = 499; Max = 999; Step = 1
Q3= Min = 499; Max = 999; Step = 1</t>
  </si>
  <si>
    <t>A1 = {{Q1}} + 1
A2 = {{Q2}} + {{Q3}} - 1000</t>
  </si>
  <si>
    <t>Suma los m&lt;sup&gt;3&lt;/sup&gt; con los m&lt;sup&gt;3&lt;/sup&gt;.</t>
  </si>
  <si>
    <t>Cuando se suman cantidades con diferentes unidades de volumen solo se operan aquellas con la misma unidad. Así que se mantienen los dam&lt;sup&gt;3&lt;/sup&gt; y se suman los m&lt;sup&gt;3&lt;/sup&gt;: {{Q2}} m&lt;sup&gt;3&lt;/sup&gt; + {{Q3}} m&lt;sup&gt;3&lt;/sup&gt; = {{A2}} m&lt;sup&gt;3&lt;/sup&gt;. Dado que la suma de los m&lt;sup&gt;3&lt;/sup&gt; supera los 1 000  m&lt;sup&gt;3&lt;/sup&gt;, hay que restarlos a los  m&lt;sup&gt;3&lt;/sup&gt; y sumar 1 a los dam&lt;sup&gt;3&lt;/sup&gt;. El resultado de la suma es {{A1}} dam&lt;sup&gt;3&lt;/sup&gt; y {{A2}} m&lt;sup&gt;3&lt;/sup&gt;.</t>
  </si>
  <si>
    <t>{"id":"M6-MyM-26a-E-1","stimulus":"&lt;p&gt;Calcula la siguiente suma de volúmenes.&lt;/p&gt;","template":"&lt;p style=\"text-align:center;\"&gt;{{Q1}} dam&lt;sup&gt;3&lt;/sup&gt; y {{Q2}} m&lt;sup&gt;3&lt;/sup&gt; + {{Q3}} m&lt;sup&gt;3&lt;/sup&gt; = {{response}} dam&lt;sup&gt;3&lt;/sup&gt; y {{response}} m&lt;sup&gt;3&lt;/sup&gt;&lt;/p&gt;","hint":"&lt;p&gt;Suma los m&lt;sup&gt;3&lt;/sup&gt; con los m&lt;sup&gt;3&lt;/sup&gt;.&lt;/p&gt;","feedback":"&lt;p&gt;Cuando se suman cantidades con diferentes unidades de volumen solo se operan aquellas con la misma unidad. Así que se mantienen los dam&lt;sup&gt;3&lt;/sup&gt; y se suman los m&lt;sup&gt;3&lt;/sup&gt;:&lt;/p&gt;&lt;p style=\"text-align:center;\"&gt;{{Q2}} m&lt;sup&gt;3&lt;/sup&gt; + {{Q3}} m&lt;sup&gt;3&lt;/sup&gt; = {{T1}} m&lt;sup&gt;3&lt;/sup&gt;&lt;/p&gt;&lt;p&gt;Dado que la suma de los m&lt;sup&gt;3&lt;/sup&gt; supera los 1 000 m&lt;sup&gt;3&lt;/sup&gt;, hay que restarlos a los m&lt;sup&gt;3&lt;/sup&gt; y sumar 1 a los dam&lt;sup&gt;3&lt;/sup&gt;. El resultado de la suma es {{A1}} dam&lt;sup&gt;3&lt;/sup&gt; y {{A2}} 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t>
  </si>
  <si>
    <t>{{Q1}} km&lt;sup&gt;3&lt;/sup&gt; y {{Q2}} hm&lt;sup&gt;3&lt;/sup&gt; + {{Q3}} hm&lt;sup&gt;3&lt;/sup&gt; = {{A1}} km&lt;sup&gt;3&lt;/sup&gt; y {{A2}} hm&lt;sup&gt;3&lt;/sup&gt;</t>
  </si>
  <si>
    <t>Suma los hm&lt;sup&gt;3&lt;/sup&gt; con los hm&lt;sup&gt;3&lt;/sup&gt;.</t>
  </si>
  <si>
    <t>Cuando se suman cantidades con diferentes unidades de volumen solo se operan aquellas con la misma unidad. Así que se mantienen los km&lt;sup&gt;3&lt;/sup&gt; y se suman los hm&lt;sup&gt;3&lt;/sup&gt;: {{Q2}} hm&lt;sup&gt;3&lt;/sup&gt; + {{Q3}} hm&lt;sup&gt;3&lt;/sup&gt; = {{A2}} hm&lt;sup&gt;3&lt;/sup&gt;. Dado que la suma de los hm&lt;sup&gt;3&lt;/sup&gt; supera los 1 000  hm&lt;sup&gt;3&lt;/sup&gt;, hay que restarlos a los  hm&lt;sup&gt;3&lt;/sup&gt; y sumar 1 a los km&lt;sup&gt;3&lt;/sup&gt;. El resultado de la suma es {{A1}} km&lt;sup&gt;3&lt;/sup&gt; y {{A2}} hm&lt;sup&gt;3&lt;/sup&gt;.</t>
  </si>
  <si>
    <t>{"id":"M6-MyM-26a-E-2","stimulus":"&lt;p&gt;Calcula la siguiente suma de volúmenes.&lt;/p&gt;","template":"&lt;p style=\"text-align:center;\"&gt;{{Q1}} km&lt;sup&gt;3&lt;/sup&gt; y {{Q2}} hm&lt;sup&gt;3&lt;/sup&gt; + {{Q3}} hm&lt;sup&gt;3&lt;/sup&gt; = {{response}} km&lt;sup&gt;3&lt;/sup&gt; y {{response}} hm&lt;sup&gt;3&lt;/sup&gt;&lt;/p&gt;","hint":"&lt;p&gt;Suma los hm&lt;sup&gt;3&lt;/sup&gt; con los hm&lt;sup&gt;3&lt;/sup&gt;.&lt;/p&gt;","feedback":"&lt;p&gt;Cuando se suman cantidades con diferentes unidades de volumen solo se operan aquellas con la misma unidad. Así que se mantienen los km&lt;sup&gt;3&lt;/sup&gt; y se suman los hm&lt;sup&gt;3&lt;/sup&gt;:&lt;/p&gt;&lt;p style=\"text-align:center;\"&gt;{{Q2}} hm&lt;sup&gt;3&lt;/sup&gt; + {{Q3}} hm&lt;sup&gt;3&lt;/sup&gt; = {{T1}} hm&lt;sup&gt;3&lt;/sup&gt;&lt;/p&gt;&lt;p&gt;Dado que la suma de los hm&lt;sup&gt;3&lt;/sup&gt; supera los 1 000 hm&lt;sup&gt;3&lt;/sup&gt;, hay que restarlos a los hm&lt;sup&gt;3&lt;/sup&gt; y sumar 1 a los km&lt;sup&gt;3&lt;/sup&gt;. El resultado de la suma es {{A1}} km&lt;sup&gt;3&lt;/sup&gt; y {{A2}} h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t>
  </si>
  <si>
    <t>Calcula la siguiente resta de volúmenes.</t>
  </si>
  <si>
    <t>{{Q4}} dm&lt;sup&gt;3&lt;/sup&gt; y {{Q5}} cm&lt;sup&gt;3&lt;/sup&gt; − {{Q6}} dm&lt;sup&gt;3&lt;/sup&gt; = {{A3}} dm&lt;sup&gt;3&lt;/sup&gt; y {{A4}} cm&lt;sup&gt;3&lt;/sup&gt;</t>
  </si>
  <si>
    <t>Calcula la siguiente resta de volúmenes.
928 dm^3 y 762 cm^3 − 387 dm^3 = ... dm^3 y ... cm^3</t>
  </si>
  <si>
    <t>Q4= Min = 500; Max = 999; Step = 1.
Q5= Min = 1; Max = 999; Step = 1.
Q6= Min = 1; Max = 499; Step = 1.</t>
  </si>
  <si>
    <t>A3 = {{Q4}}-{{Q6}}
A4 = {{Q5}}</t>
  </si>
  <si>
    <t>Resta los dm&lt;sup&gt;3&lt;/sup&gt; con los dm&lt;sup&gt;3&lt;/sup&gt;.</t>
  </si>
  <si>
    <t>Para hallar la solución hay que restar aquellas cantidades con la misma unidad de volumen. Por tanto, mantén los cm&lt;sup&gt;3&lt;/sup&gt; y resta los dm&lt;sup&gt;3&lt;/sup&gt;: {{Q4}} dm&lt;sup&gt;3&lt;/sup&gt; − {{Q6}} dm&lt;sup&gt;3&lt;/sup&gt; = {{A3}} dm&lt;sup&gt;3&lt;/sup&gt;. El resultado de la resta es {{A3}} dm&lt;sup&gt;3&lt;/sup&gt; y {{A4}} cm&lt;sup&gt;3&lt;/sup&gt;.</t>
  </si>
  <si>
    <t>{"id":"M6-MyM-26a-E-3","stimulus":"&lt;p&gt;Calcula la siguiente resta de volúmenes.&lt;/p&gt;","template":"&lt;p style=\"text-align:center;\"&gt;{{Q4}} dm&lt;sup&gt;3&lt;/sup&gt; y {{Q5}} cm&lt;sup&gt;3&lt;/sup&gt; − {{Q6}} dm&lt;sup&gt;3&lt;/sup&gt; = {{response}} dm&lt;sup&gt;3&lt;/sup&gt; y {{response}} cm&lt;sup&gt;3&lt;/sup&gt;","hint":"&lt;p&gt;Resta los dm&lt;sup&gt;3&lt;/sup&gt; con los dm&lt;sup&gt;3&lt;/sup&gt;.&lt;/p&gt;","feedback":"&lt;p&gt;Para hallar la solución hay que restar aquellas cantidades con la misma unidad de volumen. Por tanto, mantén los cm&lt;sup&gt;3&lt;/sup&gt; y resta los dm&lt;sup&gt;3&lt;/sup&gt;&lt;/p&gt;&lt;p style=\"text-align:center;\"&gt;{{Q4}} dm&lt;sup&gt;3&lt;/sup&gt; − {{Q6}} dm&lt;sup&gt;3&lt;/sup&gt; = {{A3}} dm&lt;sup&gt;3&lt;/sup&gt;&lt;/p&gt;&lt;p&gt;El resultado de la resta es {{A3}} dm&lt;sup&gt;3&lt;/sup&gt; y {{A4}} c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t>
  </si>
  <si>
    <t>{{Q4}} dam&lt;sup&gt;3&lt;/sup&gt; y {{Q5}} mm&lt;sup&gt;3&lt;/sup&gt; − {{Q6}} dam&lt;sup&gt;3&lt;/sup&gt; = {{A3}} dam&lt;sup&gt;3&lt;/sup&gt; y {{A4}} mm&lt;sup&gt;3&lt;/sup&gt;</t>
  </si>
  <si>
    <t>Resta los dam&lt;sup&gt;3&lt;/sup&gt; con los dam&lt;sup&gt;3&lt;/sup&gt;.</t>
  </si>
  <si>
    <t>Para hallar la solución hay que restar aquellas cantidades con la misma unidad de volumen. Por tanto, mantén los mm&lt;sup&gt;3&lt;/sup&gt; y resta los mm&lt;sup&gt;3&lt;/sup&gt;: {{Q4}} dam&lt;sup&gt;3&lt;/sup&gt; − {{Q6}} dam&lt;sup&gt;3&lt;/sup&gt; = {{A3}} dam&lt;sup&gt;3&lt;/sup&gt;. El resultado de la resta es {{A3}} dam&lt;sup&gt;3&lt;/sup&gt; y {{A4}} mm&lt;sup&gt;3&lt;/sup&gt;.</t>
  </si>
  <si>
    <t>{"id":"M6-MyM-26a-E-4","stimulus":"&lt;p&gt;Calcula la siguiente resta de volúmenes.&lt;/p&gt;","template":"&lt;p style=\"text-align:center;\"&gt;{{Q4}} dam&lt;sup&gt;3&lt;/sup&gt; y {{Q5}} mm&lt;sup&gt;3&lt;/sup&gt; − {{Q6}} dam&lt;sup&gt;3&lt;/sup&gt; = {{response}} dam&lt;sup&gt;3&lt;/sup&gt; y {{response}} mm&lt;sup&gt;3&lt;/sup&gt;","hint":"&lt;p&gt;Resta los dam&lt;sup&gt;3&lt;/sup&gt; con los dam&lt;sup&gt;3&lt;/sup&gt;.&lt;/p&gt;","feedback":"&lt;p&gt;Para hallar la solución hay que restar aquellas cantidades con la misma unidad de volumen. Por tanto, mantén los mm&lt;sup&gt;3&lt;/sup&gt; y resta los dam&lt;sup&gt;3&lt;/sup&gt;:&lt;/p&gt;&lt;p style=\"text-align:center;\"&gt;{{Q4}} dam&lt;sup&gt;3&lt;/sup&gt; − {{Q6}} dam&lt;sup&gt;3&lt;/sup&gt; = {{A3}} dam&lt;sup&gt;3&lt;/sup&gt;&lt;/p&gt;&lt;p&gt;El resultado de la resta es {{A3}} dam&lt;sup&gt;3&lt;/sup&gt; y {{A4}} m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t>
  </si>
  <si>
    <t>En una ciudad, el lunes llovieron {{Q1}} dm&lt;sup&gt;3&lt;/sup&gt; y {{Q2}} cm&lt;sup&gt;3&lt;/sup&gt; de agua, mientras que cayeron {{Q3}} cm&lt;sup&gt;3&lt;/sup&gt; de agua el martes. ¿Cuánto llovió en total entre los dos días?</t>
  </si>
  <si>
    <t>Llovieron {{A1}} dm&lt;sup&gt;3&lt;/sup&gt; y {{A2}} cm&lt;sup&gt;3&lt;/sup&gt;.</t>
  </si>
  <si>
    <t>En una ciudad, el lunes llovieron 2 dm^3 y 682 cm^3 de agua, mientras que cayeron 835 cm^3 de agua el martes. ¿Cuánto llovió en total entre los dos días?
Llovieron ... dm^3 y ... cm^3.</t>
  </si>
  <si>
    <t>Q1= Min = 1; Max = 2; Step = 1
Q2= Min = 500; Max = 999; Step = 1
Q3= Min = 500; Max = 999; Step = 1</t>
  </si>
  <si>
    <t>A1 = {{Q1}} + 1
A2 = {{Q2}} + {{Q3}} - 1000
T1 = {{Q2}} + {{Q3}}</t>
  </si>
  <si>
    <t>Al sumar los cm&lt;sup&gt;3&lt;/sup&gt; recuerda llevarte una en los dm&lt;sup&gt;3&lt;/sup&gt;.</t>
  </si>
  <si>
    <t>Para averiguar cuánto llovió hay que sumar las cantidades con la misma unidad de volumen, es decir, se suman los cm&lt;sup&gt;3&lt;/sup&gt;: {{Q2}} cm&lt;sup&gt;3&lt;/sup&gt; + {{Q3}} cm&lt;sup&gt;3&lt;/sup&gt; = {{T1}} cm&lt;sup&gt;3&lt;/sup&gt;. Dado que la suma de los cm&lt;sup&gt;3&lt;/sup&gt; supera los 1 000  cm&lt;sup&gt;3&lt;/sup&gt;, hay que restarlos a los  cm&lt;sup&gt;3&lt;/sup&gt; y sumar 1 a los dm&lt;sup&gt;3&lt;/sup&gt;. De modo que llovió {{A1}} dm&lt;sup&gt;3&lt;/sup&gt; y {{A2}} cm&lt;sup&gt;3&lt;/sup&gt;.</t>
  </si>
  <si>
    <t>{"id":"M6-MyM-26a-A-1","stimulus":"&lt;p&gt;En una ciudad, el lunes llovieron {{Q1}} dm&lt;sup&gt;3&lt;/sup&gt; y {{Q2}} cm&lt;sup&gt;3&lt;/sup&gt; de agua, y el martes {{Q3}} cm&lt;sup&gt;3&lt;/sup&gt;. ¿Cuánto ha llovido en total entre los dos días?&lt;/p&gt;","template":"&lt;p&gt;Ha llovido {{response}} dm&lt;sup&gt;3&lt;/sup&gt; y {{response}} cm&lt;sup&gt;3&lt;/sup&gt;.&lt;/p&gt;","hint":"&lt;p&gt;Al sumar los cm&lt;sup&gt;3&lt;/sup&gt; hay que llevarse una en los dm&lt;sup&gt;3&lt;/sup&gt;.&lt;/p&gt;","feedback":"&lt;p&gt;Para averiguar cuánto llovió hay que sumar las cantidades con la misma unidad de volumen, es decir, se suman los cm&lt;sup&gt;3&lt;/sup&gt;:&lt;/p&gt;&lt;p style=\"text-align:center;\"&gt;{{Q2}} cm&lt;sup&gt;3&lt;/sup&gt; + {{Q3}} cm&lt;sup&gt;3&lt;/sup&gt; = {{T1}} cm&lt;sup&gt;3&lt;/sup&gt;&lt;/p&gt;&lt;p&gt;Dado que la suma de los cm&lt;sup&gt;3&lt;/sup&gt; supera los 1 000 cm&lt;sup&gt;3&lt;/sup&gt;, hay que restarlos a los cm&lt;sup&gt;3&lt;/sup&gt; y sumar 1 a los dm&lt;sup&gt;3&lt;/sup&gt;. De modo que llovió {{A1}} dm&lt;sup&gt;3&lt;/sup&gt; y {{A2}} cm&lt;sup&gt;3&lt;/sup&gt;.&lt;/p&gt;","seed":{"parameters":[{"name":"Q1","label":null,"list":[1,2]},{"name":"Q2","label":null,"min":500,"max":999,"step":1},{"name":"Q3","label":null,"min":500,"max":999,"step":1}],"calculated":[{"name":"A1","label":"{{function}}","function":" {{Q1}} + 1"},{"name":"A2","label":"{{function}}","function":" {{Q2}} + {{Q3}} - 1000"},{"name":"T1","label":"{{function}}","function":" {{Q2}} + {{Q3}}","temp":true}],"uniques":true},"algorithm":{"name":"calculateOperation","params":{"method":"equivLiteral","keyboard":"NUMERICAL"}}}</t>
  </si>
  <si>
    <t>Unas instalaciones deportivas tienen dos piscinas. La deportiva tiene {{Q1}} dam&lt;sup&gt;3&lt;/sup&gt; y {{Q2}} m&lt;sup&gt;3&lt;/sup&gt; de agua y la de juegos, {{Q3}} m&lt;sup&gt;3&lt;/sup&gt;. ¿Cuánta agua hay si tenemos en cuenta las dos piscinas?</t>
  </si>
  <si>
    <t>El volumen de las dos piscinas es de {{A1}} dam&lt;sup&gt;3&lt;/sup&gt; y {{A2}} m&lt;sup&gt;3&lt;/sup&gt;.</t>
  </si>
  <si>
    <t>Unas instalaciones deportivas tienen dos piscinas. La deportiva tiene 1 dam^3 y 17 m^3 de agua y la de juegos, 484 m^3. ¿Cuánta agua hay si tenemos en cuenta las dos piscinas?
El volumen de las dos piscinas es de ... dam^3 y ... m^3.</t>
  </si>
  <si>
    <t>Q1= List= 1, 2
Q2= Min = 1; Max = 499; Step = 1
Q2= Min = 1; Max = 499; Step = 1</t>
  </si>
  <si>
    <t>A1 = {{Q1}}
A2 = {{Q2}} + {{Q3}}</t>
  </si>
  <si>
    <t>Para averiguar el volumen de las dos piscinas solo hay que sumar las cantidades con la misma unidad de volumen, es decir, los m&lt;sup&gt;3&lt;/sup&gt;: {{Q2}} m&lt;sup&gt;3&lt;/sup&gt; + {{Q3}} m&lt;sup&gt;3&lt;/sup&gt; = {{A2}} m&lt;sup&gt;3&lt;/sup&gt;. De modo que las piscinas tienen {{A1}} dam&lt;sup&gt;3&lt;/sup&gt; y {{A2}} m&lt;sup&gt;3&lt;/sup&gt; de agua.</t>
  </si>
  <si>
    <t>{"id":"M6-MyM-26a-A-2","stimulus":"&lt;p&gt;Unas instalaciones deportivas tienen dos piscinas. La deportiva tiene {{Q1}} dam&lt;sup&gt;3&lt;/sup&gt; y {{Q2}} m&lt;sup&gt;3&lt;/sup&gt; de agua y la de juegos, {{Q3}} m&lt;sup&gt;3&lt;/sup&gt;. ¿Cuánta agua hay si tenemos en cuenta las dos piscinas?&lt;/p&gt;","template":"&lt;p&gt;El volumen de las dos piscinas es de {{response}} dam&lt;sup&gt;3&lt;/sup&gt; y {{response}} m&lt;sup&gt;3&lt;/sup&gt;.&lt;/p&gt;","hint":"&lt;p&gt;Suma los m&lt;sup&gt;3&lt;/sup&gt; con los m&lt;sup&gt;3&lt;/sup&gt;.&lt;/p&gt;","feedback":"&lt;p&gt;Para averiguar el volumen de las dos piscinas solo hay que sumar las cantidades con la misma unidad de volumen, es decir, los m&lt;sup&gt;3&lt;/sup&gt;:&lt;/p&gt;&lt;p style=\"text-align:center;\"&gt;{{Q2}} m&lt;sup&gt;3&lt;/sup&gt; + {{Q3}} m&lt;sup&gt;3&lt;/sup&gt; = {{A2}} m&lt;sup&gt;3&lt;/sup&gt;&lt;/p&gt;&lt;p&gt;De modo que las piscinas tienen {{A1}} dam&lt;sup&gt;3&lt;/sup&gt; y {{A2}} m&lt;sup&gt;3&lt;/sup&gt; de agua.&lt;/p&gt;","seed":{"parameters":[{"name":"Q1","label":null,"list":[1,2]},{"name":"Q2","label":null,"min":1,"max":499,"step":1},{"name":"Q3","label":null,"min":1,"max":499,"step":1}],"calculated":[{"name":"A1","label":"{{function}}","function":" {{Q1}}"},{"name":"A2","label":"{{function}}","function":" {{Q2}} + {{Q3}}"}],"uniques":true},"algorithm":{"name":"calculateOperation","params":{"method":"equivLiteral","keyboard":"NUMERICAL"}}}</t>
  </si>
  <si>
    <t>Victoria ha metido en el horno el molde de una magdalena con {{Q1}} cm&lt;sup&gt;3&lt;/sup&gt; y {{Q2}} mm&lt;sup&gt;3&lt;/sup&gt; de masa. Con el calor, la masa ha crecido {{Q3}} cm&lt;sup&gt;3&lt;/sup&gt; y {{Q4}} mm&lt;sup&gt;3&lt;/sup&gt;. ¿Cuál es el volumen final de la magdalena?</t>
  </si>
  <si>
    <t>El volumen final de la magdalena es de {{A1}} cm&lt;sup&gt;3&lt;/sup&gt; y {{A2}} mm&lt;sup&gt;3&lt;/sup&gt;.</t>
  </si>
  <si>
    <t>Victoria ha metido en el horno el molde de una magdalena con 72 cm^3 y 828 mm^3 de masa. Con el calor, la masa ha crecido 17 cm^3 y 699 mm^3. ¿Cuál es el volumen final de la magdalena?
El volumen final de la magdalena es de ... cm^3 y ... mm^3.</t>
  </si>
  <si>
    <t>Q1= Min = 70; Max = 100; Step = 1
Q2= Min = 500; Max = 999; Step = 1
Q3= Min = 15; Max = 30; Step = 1
Q4= Min = 500; Max = 999; Step = 1</t>
  </si>
  <si>
    <t>A1 = {{Q1}}+{{Q3}}+1
A2 = {{Q2}}+{{Q4}} - 1000
T1 = {{Q2}}+{{Q4}}
T2 = {{Q1}}+{{Q3}}</t>
  </si>
  <si>
    <t>Al sumar los mm&lt;sup&gt;3&lt;/sup&gt; recuerda llevarte una.</t>
  </si>
  <si>
    <t>&lt;p&gt;Para averiguar el volumen de la masa hay que sumar los mm&lt;sup&gt;3&lt;/sup&gt; y los cm&lt;sup&gt;3&lt;/sup&gt; por separado.&lt;/p&gt;&lt;p&gt;{{Q2}} mm&lt;sup&gt;3&lt;/sup&gt; + {{Q4}} mm&lt;sup&gt;3&lt;/sup&gt; = {{T1}} mm&lt;sup&gt;3&lt;/sup&gt;&lt;/p&gt;&lt;p&gt;{{Q1}} cm&lt;sup&gt;3&lt;/sup&gt; + {{Q3}} cm&lt;sup&gt;3&lt;/sup&gt; = {{T2}} cm&lt;sup&gt;3&lt;/sup&gt;&lt;/p&gt;&lt;p&gt;Dado que la suma de los mm&lt;sup&gt;3&lt;/sup&gt; supera los 1 000  mm&lt;sup&gt;3&lt;/sup&gt;, hay que restar 1 000 a los mm&lt;sup&gt;3&lt;/sup&gt; y sumar 1 a los cm&lt;sup&gt;3&lt;/sup&gt;. De modo que el volumen de la magdalena es de {{A1}} cm&lt;sup&gt;3&lt;/sup&gt; y {{A2}} mm&lt;sup&gt;3&lt;/sup&gt;.&lt;/p&gt;</t>
  </si>
  <si>
    <t>{"id":"M6-MyM-26a-A-3","stimulus":"&lt;p&gt;Victoria ha metido en el horno el molde de una magdalena con {{Q1}} cm&lt;sup&gt;3&lt;/sup&gt; y {{Q2}} mm&lt;sup&gt;3&lt;/sup&gt; de masa. Con el calor, la masa ha crecido {{Q3}} cm&lt;sup&gt;3&lt;/sup&gt; y {{Q4}} mm&lt;sup&gt;3&lt;/sup&gt;. ¿Cuál es el volumen final de la magdalena?&lt;/p&gt;","template":"&lt;p&gt;El volumen final de la magdalena es de {{response}} cm&lt;sup&gt;3&lt;/sup&gt; y {{response}} mm&lt;sup&gt;3&lt;/sup&gt;.&lt;/p&gt;","hint":"&lt;p&gt;Al sumar los mm&lt;sup&gt;3&lt;/sup&gt; hay que llevarse una.&lt;/p&gt;","feedback":"&lt;p&gt;Para averiguar el volumen de la masa hay que sumar los mm&lt;sup&gt;3&lt;/sup&gt; y los cm&lt;sup&gt;3&lt;/sup&gt; por separado.&lt;/p&gt;&lt;p style=\"text-align:center;\"&gt;{{Q2}} mm&lt;sup&gt;3&lt;/sup&gt; + {{Q4}} mm&lt;sup&gt;3&lt;/sup&gt; = {{T1}} mm&lt;sup&gt;3&lt;/sup&gt;&lt;/p&gt;&lt;p style=\"text-align:center;\"&gt;{{Q1}} cm&lt;sup&gt;3&lt;/sup&gt; + {{Q3}} cm&lt;sup&gt;3&lt;/sup&gt; = {{T2}} cm&lt;sup&gt;3&lt;/sup&gt;&lt;/p&gt;&lt;p&gt;Dado que la suma de los mm&lt;sup&gt;3&lt;/sup&gt; supera los 1 000 mm&lt;sup&gt;3&lt;/sup&gt;, hay que restar 1 000 a los mm&lt;sup&gt;3&lt;/sup&gt; y sumar 1 a los cm&lt;sup&gt;3&lt;/sup&gt;. Por lo tanto, el volumen de la magdalena es de {{A1}} cm&lt;sup&gt;3&lt;/sup&gt; y {{A2}} mm&lt;sup&gt;3&lt;/sup&gt;.&lt;/p&gt;","seed":{"parameters":[{"name":"Q1","label":null,"min":70,"max":100,"step":1},{"name":"Q2","label":null,"min":500,"max":999,"step":1},{"name":"Q3","label":null,"min":15,"max":30,"step":1},{"name":"Q4","label":null,"min":500,"max":999,"step":1}],"calculated":[{"name":"A1","label":"{{function}}","function":"{{Q1}}+{{Q3}}+1"},{"name":"A2","label":"{{function}}","function":"{{Q2}}+{{Q4}} - 1000"},{"name":"T1","label":"{{function}}","function":"{{Q2}}+{{Q4}}","temp":true},{"name":"T2","label":"{{function}}","function":"{{Q1}}+{{Q3}}","temp":true}],"uniques":true},"algorithm":{"name":"calculateOperation","params":{"method":"equivLiteral","keyboard":"NUMERICAL"}}}</t>
  </si>
  <si>
    <t>M6-MyM-16b</t>
  </si>
  <si>
    <t>Multiplica y divide unidades de volumen en forma simple</t>
  </si>
  <si>
    <t>Selecciona la solución de esta operación.
({{Q1}} {{Q4}} × {{Q2}}) = {{A1}} {{Q4}}
{{A1}}*
{{A2}}
{{A3}}</t>
  </si>
  <si>
    <t>Selecciona la respuesta correcta de esta operación.
(143 160 dm3 × 3) : 4 = ... dm^3
107 370*
53 685
322 110</t>
  </si>
  <si>
    <t>Q1= Min = 5040; Max = 20040; Step = 60
Q2= Min = 2; Max = 10; Step = 1
Q4 = List= mm&lt;sup&gt;3&lt;/sup&gt;, cm&lt;sup&gt;3&lt;/sup&gt;, dm&lt;sup&gt;3&lt;/sup&gt;, m&lt;sup&gt;3&lt;/sup&gt;, dam&lt;sup&gt;3&lt;/sup&gt;, hm&lt;sup&gt;3&lt;/sup&gt;, km&lt;sup&gt;3&lt;/sup&gt;</t>
  </si>
  <si>
    <t>A1 = {{Q1}}*{{Q2}}
A2 = {{Q1}}*{{Q2}}*3
A3 = {{Q1}}*{{Q2}}*2</t>
  </si>
  <si>
    <t>{
    "id": "M6-MyM-16b-I-1",
    "stimulus": "&lt;p&gt;Selecciona la solución de esta operación.&lt;/p&gt;&lt;p style=\"text-align:center;\"&gt;{{Q1}} {{Q4}} × {{Q2}} = ... {{Q4}}&lt;/p&gt;",
    "hint": "&lt;p&gt;Multiplica como con los números naturales.&lt;/p&gt;",
    "feedback": "&lt;p&gt;Multiplica como con los números naturales.&lt;/p&gt;",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false,"columns":3
        }
    }
}</t>
  </si>
  <si>
    <t>Selecciona la solución de esta operación.
({{Q1}} {{Q4}} : {{Q3}} = {{A1}} {{Q4}}
{{A1}}*
{{A2}}
{{A3}}</t>
  </si>
  <si>
    <t>Q1= Min = 5040; Max = 20040; Step = 60
Q3= List=2,3,6
Q4 = List= mm&lt;sup&gt;3&lt;/sup&gt;, cm&lt;sup&gt;3&lt;/sup&gt;, dm&lt;sup&gt;3&lt;/sup&gt;, m&lt;sup&gt;3&lt;/sup&gt;, dam&lt;sup&gt;3&lt;/sup&gt;, hm&lt;sup&gt;3&lt;/sup&gt;, km&lt;sup&gt;3&lt;/sup&gt;</t>
  </si>
  <si>
    <t>T1={{Q1}}*{{Q3}}
A1 = {{T1}}/{{Q3}}
A2 = {{T1}}/{{Q3}}*3
A3 = {{T1}}/({{Q3}}*2)</t>
  </si>
  <si>
    <t>{
    "id": "M6-MyM-16b-I-2",
    "stimulus": "&lt;p&gt;Selecciona la solución de esta operación.&lt;/p&gt;&lt;p style=\"text-align:center;\"&gt;{{T1}} {{Q4}} : {{Q3}} = ... {{Q4}}&lt;/p&gt;",
    "hint": "&lt;p&gt;Divide como con los números naturales.&lt;/p&gt;",
    "feedback": "&lt;p&gt;Divide como con los números naturales.&lt;/p&gt;",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t>
  </si>
  <si>
    <t>Calcula la siguiente multiplicación de un volumen por un número.</t>
  </si>
  <si>
    <t>{{Q1}} {{Q4}} × {{Q2}} = {{A1}} {{Q4}}</t>
  </si>
  <si>
    <t>Calcula la siguiente multiplicación con volúmenes.
76 801 mm^3 × 5 = ... mm^3</t>
  </si>
  <si>
    <t>Q1= Min = 10000; Max = 99999; Step = 1
Q2= Min = 5; Max = 20; Step = 1
Q4 = List= mm&lt;sup&gt;3&lt;/sup&gt;, cm&lt;sup&gt;3&lt;/sup&gt;, dm&lt;sup&gt;3&lt;/sup&gt;, m&lt;sup&gt;3&lt;/sup&gt;, dam&lt;sup&gt;3&lt;/sup&gt;, hm&lt;sup&gt;3&lt;/sup&gt;, km&lt;sup&gt;3&lt;/sup&gt;</t>
  </si>
  <si>
    <t>{"id":"M6-MyM-16b-E-1","stimulus":"&lt;p&gt;Calcula la siguiente multiplicación de un volumen por un número.&lt;/p&gt;","template":"&lt;p style=\"text-align:center;\"&gt;{{Q1}} {{Q4}} × {{Q2}} = {{response}} {{Q4}}&lt;/p&gt;","hint":"&lt;p&gt;Multiplica como con los números naturales.&lt;/p&gt;","feedback":"&lt;p&gt;Multiplica como con los números naturales.&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t>
  </si>
  <si>
    <t>Calcula la siguiente división de un volumen por un número.</t>
  </si>
  <si>
    <t>{{T1}} {{Q4}} : {{Q2}} = {{A1}} {{Q4}}</t>
  </si>
  <si>
    <t>Calcula la siguiente división con volúmenes.
40 920 dm^3 : 4 = ... dm^3</t>
  </si>
  <si>
    <t xml:space="preserve">
Q1= Min = 10000; Max = 99999; step = 1
Q2= Min = 2; Max = 20; Step = 1
Q4 = List= mm&lt;sup&gt;3&lt;/sup&gt;, cm&lt;sup&gt;3&lt;/sup&gt;, dm&lt;sup&gt;3&lt;/sup&gt;, m&lt;sup&gt;3&lt;/sup&gt;, dam&lt;sup&gt;3&lt;/sup&gt;, hm&lt;sup&gt;3&lt;/sup&gt;, km&lt;sup&gt;3&lt;/sup&gt;</t>
  </si>
  <si>
    <t>T1={{Q1}}*{{Q2}}
A1 = {{Q1}}</t>
  </si>
  <si>
    <t>{"id":"M6-MyM-16b-E-2","stimulus":"&lt;p&gt;Calcula la siguiente división de un volumen por un número.&lt;/p&gt;","template":"&lt;p style=\"text-align:center;\"&gt;{{T1}} {{Q4}} : {{Q2}} = {{response}} {{Q4}}&lt;/p&gt;","hint":"&lt;p&gt;Divide como con los números naturales.&lt;/p&gt;","feedback":"&lt;p&gt;Divide como con los números naturales.&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t>
  </si>
  <si>
    <t>&lt;p&gt;Lidia tiene {{Q1}} recipientes que contienen {{Q2}} cm&lt;sup&gt;3&lt;/sup&gt; de salsa de tomate cada uno. ¿Cuántos cm&lt;sup&gt;3&lt;/sup&gt; de salsa de tomate tiene en total?&lt;/p&gt;</t>
  </si>
  <si>
    <t>&lt;p&gt;Tiene {{A1}} cm&lt;sup&gt;3&lt;/sup&gt; de salsa de tomate.&lt;/p&gt;</t>
  </si>
  <si>
    <t>Lidia tiene 25 recipientes que contienen cada uno 1 278 cm^3 de zumo. Los tiene que repartir entre 9 personas. ¿Cuánto zumo recibirá cada persona?
Cada persona recibirá ... cm^3 de zumo.</t>
  </si>
  <si>
    <t>Q1= Min = 2; Max = 10; Step = 1
Q2= Min =150; Max=750; Step = 1</t>
  </si>
  <si>
    <t>&lt;p&gt;Multiplica el número de recipientes por volumen de salsa de tomate.&lt;/p&gt;</t>
  </si>
  <si>
    <t>&lt;p&gt;Multiplica el número de recipientes por volumen de salsa de tomate.&lt;/p&gt;&lt;p&gt;{{Q1}} recipientes × {{Q2}} cm&lt;sup&gt;3&lt;/sup&gt; = {{A1}} cm&lt;sup&gt;3&lt;/sup&gt;&lt;/p&gt;</t>
  </si>
  <si>
    <t>{"id":"M6-MyM-16b-A-1","stimulus":"&lt;p&gt;Lidia tiene {{Q1}} recipientes que contienen {{Q2}} cm&lt;sup&gt;3&lt;/sup&gt; de salsa de tomate cada uno. ¿Cuántos cm&lt;sup&gt;3&lt;/sup&gt; de salsa de tomate tiene en total?&lt;/p&gt;","template":"&lt;p&gt;Tiene {{response}} cm&lt;sup&gt;3&lt;/sup&gt; de salsa de tomate.&lt;/p&gt;","hint":"&lt;p&gt;Multiplica el número de recipientes por volumen de salsa de tomate.&lt;/p&gt;","feedback":"&lt;p&gt;Multiplica el número de recipientes por volumen de salsa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t>
  </si>
  <si>
    <t>&lt;p&gt;En el restaurante de Amparo se han preparado {{Q1}} raciones de gazpacho de {{Q2}} cm&lt;sup&gt;3&lt;/sup&gt; cada una. ¿Cuánto gazpacho han preparado en total?&lt;/p&gt;</t>
  </si>
  <si>
    <t>&lt;p&gt;Han preparado {{A1}} cm&lt;sup&gt;3&lt;/sup&gt; de gazpacho.&lt;/p&gt;</t>
  </si>
  <si>
    <t>En el restaurante de Amparo se han preparado 26 raciones de gazpacho de 333 cm^3 cada una. ¿Cuánto gazpacho se ha preparado en total?
Se han preparado ... dm^3 y ... cm^3 de gazpacho.</t>
  </si>
  <si>
    <t>Q1= Min = 20; Max = 50; Step = 1
Q2= Min = 200; Max = 300; Step = 10</t>
  </si>
  <si>
    <t>&lt;p&gt;Multiplica el número de raciones por volumen de cada ración.&lt;/p&gt;</t>
  </si>
  <si>
    <t>&lt;p&gt;Multiplica el número de raciones por volumen de cada ración.&lt;/p&gt;&lt;p&gt;{{Q1}} raciones × {{Q2}} cm&lt;sup&gt;3&lt;/sup&gt; = {{A1}} cm&lt;sup&gt;3&lt;/sup&gt;&lt;/p&gt;</t>
  </si>
  <si>
    <t>{"id":"M6-MyM-16b-A-2","stimulus":"&lt;p&gt;En el restaurante de Amparo se han preparado {{Q1}} raciones de gazpacho de {{Q2}} cm&lt;sup&gt;3&lt;/sup&gt; cada una. ¿Cuánto gazpacho han preparado en total?&lt;/p&gt;","template":"&lt;p&gt;Han preparado {{response}} cm&lt;sup&gt;3&lt;/sup&gt; de gazpacho.&lt;/p&gt;","hint":"&lt;p&gt;Multiplica el número de raciones por volumen de cada ración.&lt;/p&gt;","feedback":"&lt;p&gt;Multiplica el número de raciones por volumen de cada ración.&lt;/p&gt;&lt;p style=\"text-align:center;\"&gt;{{Q1}} raciones × {{Q2}} cm&lt;sup&gt;3&lt;/sup&gt; = {{A1}} cm&lt;sup&gt;3&lt;/sup&gt;&lt;/p&gt;","seed":{"parameters":[{"name":"Q1","label":null,"min":20,"max":50,"step":1},{"name":"Q2","label":null,"min":200,"max":300,"step":1}],"calculated":[{"name":"A1","label":"{{function}}","function":" {{Q1}}*{{Q2}}"}],"uniques":true},"algorithm":{"name":"calculateOperation","params":{"method":"equivLiteral","keyboard":"NUMERICAL"}}}</t>
  </si>
  <si>
    <t>&lt;p&gt;Nicole fabrica perfume para mascotas y quiere repartir {{T1}} cm&lt;sup&gt;3&lt;/sup&gt; de este líquido en {{Q2}} frascos. ¿De cuántos cm&lt;sup&gt;3&lt;/sup&gt; tiene que ser cada frasco?&lt;/p&gt;</t>
  </si>
  <si>
    <t>&lt;p&gt;Cada frasco es de {{A1}} cm&lt;sup&gt;3&lt;/sup&gt;.&lt;/p&gt;</t>
  </si>
  <si>
    <t>Q1= Min = 30; Max = 50; Step = 1
Q2= Min = 200; Max = 500; Step = 1</t>
  </si>
  <si>
    <t>&lt;p&gt;Divide el volumen de perfume entre el número de frascos.&lt;/p&gt;</t>
  </si>
  <si>
    <t>&lt;p&gt;Divide el volumen de perfume entre el número de frascos.&lt;/p&gt;&lt;p&gt;{{T1}} cm&lt;sup&gt;3&lt;/sup&gt; : {{Q2}} frascos = {{Q1}} cm&lt;sup&gt;3&lt;/sup&gt;&lt;/p&gt;</t>
  </si>
  <si>
    <t>{"id":"M6-MyM-16b-A-3","stimulus":"&lt;p&gt;Nicole fabrica perfume para mascotas y quiere repartir {{T1}} cm&lt;sup&gt;3&lt;/sup&gt; de este líquido en {{Q2}} frascos. ¿De cuántos cm&lt;sup&gt;3&lt;/sup&gt; tiene que ser cada frasco?&lt;/p&gt;","template":"&lt;p&gt;Cada frasco es de {{response}} cm&lt;sup&gt;3&lt;/sup&gt;.&lt;/p&gt;","hint":"&lt;p&gt;Divide el volumen de perfume entre el número de frascos.&lt;/p&gt;","feedback":"&lt;p&gt;Divide el volumen de perfume entre el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t>
  </si>
  <si>
    <t>M6-MyM-26b</t>
  </si>
  <si>
    <t>Multiplica y divide medidas de volumen en forma compleja</t>
  </si>
  <si>
    <t>&lt;p&gt;Selecciona las operaciones correctas.&lt;/p&gt;</t>
  </si>
  <si>
    <t>Q1= Min = 2; Max = 25; Step = 1 
Q11= Min = 2; Max = 10; Step = 1
Q12= Min = 1; Max = 37; Step = 1 
Q2= Min = 2; Max = 50; Step = 1
Q21= Min = 2; Max = 20; Step = 1 
Q22= Min = 50; Max = 150; Step = 1
Q3= Min = 2; Max = 25; Step = 1
Q31= Min = 2; Max = 20; Step = 1 
Q32= Min = 1; Max = 37; Step = 1
Q4=Min = 2; Max = 25; Step = 1 
Q41= Min = 2; Max = 10; Step = 1
Q42= Min = 1; Max = 37; Step = 1 
Q5= Min = 2; Max = 25; Step = 1
Q51= Min = 2; Max = 20; Step = 1 
Q52= Min = 10; Max = 37; Step = 1
Q6= Min = 2; Max = 25; Step = 1
Q61= Min = 2; Max = 20; Step = 1 
Q62= Min = 1; Max = 37; Step = 1</t>
  </si>
  <si>
    <t>T1 = {{Q1}}*{{Q11}}
T2 = {{Q1}}*{{Q12}}
T3 = {{Q2}}*{{Q21}}
T4 = {{Q2}}*{{Q22}}
T5 = {{Q3}}*{{{Q31}}
T6 = {{Q3}}*{{Q32}}
T7 = {{Q4}}*{{Q41}}+{{Q31}}
T8 = {{Q4}}*{{Q42}}+{{Q11}}
T9 = {{Q51}}*1000+{{Q52}}*{{Q5}}
T10 = {{Q6}}*{{Q61}}
T11 = {{Q6}}*{{Q62}}
T12 = {{Q61}}*100+{{Q62}}
T14 = {{Q4}}*{{Q41}}
T15 = {{Q4}}*{{Q42}}
T16 = ({{Q51}}*1000+{{Q52}})*{{Q5}} 
T17 = {{Q61}}*1000+{{Q62}}
A1={{T1}} km&lt;sup&gt;3&lt;/sup&gt; y {{T2}} hm&lt;sup&gt;3&lt;/sup&gt; : {{Q1}} = {{Q11}} km&lt;sup&gt;3&lt;/sup&gt; y {{Q12}} hm&lt;sup&gt;3&lt;/sup&gt;#*
A2={{T3}} m&lt;sup&gt;3&lt;/sup&gt; y {{T4}} cm&lt;sup&gt;3&lt;/sup&gt; : {{Q2}} = {{Q21}} m&lt;sup&gt;3&lt;/sup&gt; y {{Q22}} cm&lt;sup&gt;3&lt;/sup&gt;#*
A3={{Q31}} dam&lt;sup&gt;3&lt;/sup&gt; y {{Q32}} m&lt;sup&gt;3&lt;/sup&gt; × {{Q3}} = {{T5}} dam&lt;sup&gt;3&lt;/sup&gt; y {{T6}} m&lt;sup&gt;3&lt;/sup&gt;#*
A4={{Q41}} hm&lt;sup&gt;3&lt;/sup&gt; y {{Q42}} dam&lt;sup&gt;3&lt;/sup&gt; × {{Q4}} = {{T7}} hm&lt;sup&gt;3&lt;/sup&gt; y {{T8}} dam&lt;sup&gt;3&lt;/sup&gt;#|&lt;p&gt;{{Q41}} hm&lt;sup&gt;3&lt;/sup&gt; y {{Q42}} dam&lt;sup&gt;3&lt;/sup&gt; × {{Q4}} = {{T14}} hm&lt;sup&gt;3&lt;/sup&gt; y {{T15}} dam&lt;sup&gt;3&lt;/sup&gt;&lt;/p&gt;
A5={{Q51}} cm&lt;sup&gt;3&lt;/sup&gt; y {{Q52}} mm&lt;sup&gt;3&lt;/sup&gt; × {{Q5}} = {{T9}} mm&lt;sup&gt;3&lt;/sup&gt;#|&lt;p&gt;{{Q51}} cm&lt;sup&gt;3&lt;/sup&gt; y {{Q52}} mm&lt;sup&gt;3&lt;/sup&gt; × {{Q5}} = {{T16}} mm&lt;sup&gt;3&lt;/sup&gt;&lt;/p&gt;
A6={{T10}} dm&lt;sup&gt;3&lt;/sup&gt; y {{T11}} cm&lt;sup&gt;3&lt;/sup&gt; : {{Q6}} = {{T12}} cm&lt;sup&gt;3&lt;/sup&gt;#|&lt;p&gt;{{T10}} dm&lt;sup&gt;3&lt;/sup&gt; y {{T11}} cm&lt;sup&gt;3&lt;/sup&gt; : {{Q6}} = {{T17}} cm&lt;sup&gt;3&lt;/sup&gt;&lt;/p&gt;</t>
  </si>
  <si>
    <t>&lt;p&gt;Multiplica y divide como con los números naturales. De ser necesario pasa de forma compleja a simple y luego realiza la operación.&lt;/p&gt;</t>
  </si>
  <si>
    <t>{"id":"M6-MyM-26b-I-1","stimulus":"&lt;p&gt;Selecciona las operaciones correctas.&lt;/p&gt;","hint":"&lt;p&gt;Expresa la medida en forma simple y después opera.&lt;/p&gt;","feedback":"&lt;p&gt;Multiplica y divide como con los números naturales. De ser necesario pasa de forma compleja a simple y luego realiza la operación.&lt;/p&gt;","seed":{"parameters":[{"name":"Q1","label":null,"min":2,"max":25,"step":1},{"name":"Q11","label":null,"min":2,"max":10,"step":1},{"name":"Q12","label":null,"min":1,"max":37,"step":1},{"name":"Q2","label":null,"min":2,"max":50,"step":1},{"name":"Q21","label":null,"min":2,"max":20,"step":1},{"name":"Q22","label":null,"min":50,"max":150,"step":1},{"name":"Q3","label":null,"min":2,"max":25,"step":1},{"name":"Q31","label":null,"min":2,"max":20,"step":1},{"name":"Q32","label":null,"min":1,"max":37,"step":1},{"name":"Q4","label":null,"min":2,"max":25,"step":1},{"name":"Q41","label":null,"min":2,"max":10,"step":1},{"name":"Q42","label":null,"min":1,"max":37,"step":1},{"name":"Q5","label":null,"min":2,"max":25,"step":1},{"name":"Q51","label":null,"min":2,"max":20,"step":1},{"name":"Q52","label":null,"min":10,"max":37,"step":1},{"name":"Q6","label":null,"min":2,"max":25,"step":1},{"name":"Q61","label":null,"min":2,"max":20,"step":1},{"name":"Q62","label":null,"min":1,"max":37,"step":1}],"calculated":[{"name":"T1","label":"{{function}}","function":"{{Q1}}*{{Q11}}","temp":true},{"name":"T2","label":"{{function}}","function":"{{Q1}}*{{Q12}}","temp":true},{"name":"T3","label":"{{function}}","function":"{{Q2}}*{{Q21}}","temp":true},{"name":"T4","label":"{{function}}","function":"{{Q2}}*{{Q22}}","temp":true},{"name":"T5","label":"{{function}}","function":"{{Q3}}*{{Q31}}","temp":true},{"name":"T6","label":"{{function}}","function":"{{Q3}}*{{Q32}}","temp":true},{"name":"T7","label":"{{function}}","function":"{{Q4}}*{{Q41}}+{{Q31}}","temp":true},{"name":"T8","label":"{{function}}","function":"{{Q4}}*{{Q42}}+{{Q11}}","temp":true},{"name":"T9","label":"{{function}}","function":"{{Q51}}*1000+{{Q52}}*{{Q5}}","temp":true},{"name":"T10","label":"{{function}}","function":"{{Q6}}*{{Q61}}","temp":true},{"name":"T11","label":"{{function}}","function":"{{Q6}}*{{Q62}}","temp":true},{"name":"T12","label":"{{function}}","function":"{{Q61}}*100+{{Q62}}","temp":true},{"name":"T14","label":"{{function}}","function":"{{Q4}}*{{Q41}}","temp":true},{"name":"T15","label":"{{function}}","function":"{{Q4}}*{{Q42}}","temp":true},{"name":"T16","label":"{{function}}","function":"({{Q51}}*1000+{{Q52}})*{{Q5}}","temp":true},{"name":"T17","label":"{{function}}","function":"{{Q61}}*1000+{{Q62}}","temp":true},{"name":"A1","label":"{{T1}} km&lt;sup&gt;3&lt;/sup&gt; y {{T2}} hm&lt;sup&gt;3&lt;/sup&gt; : {{Q1}} = {{Q11}} km&lt;sup&gt;3&lt;/sup&gt; y {{Q12}} hm&lt;sup&gt;3&lt;/sup&gt;","function":""},{"name":"A2","label":"{{T3}} m&lt;sup&gt;3&lt;/sup&gt; y {{T4}} cm&lt;sup&gt;3&lt;/sup&gt; : {{Q2}} = {{Q21}} m&lt;sup&gt;3&lt;/sup&gt; y {{Q22}} cm&lt;sup&gt;3&lt;/sup&gt;","function":""},{"name":"A3","label":"{{Q31}} dam&lt;sup&gt;3&lt;/sup&gt; y {{Q32}} m&lt;sup&gt;3&lt;/sup&gt; × {{Q3}} = {{T5}} dam&lt;sup&gt;3&lt;/sup&gt; y {{T6}} m&lt;sup&gt;3&lt;/sup&gt;","function":""},{"name":"A4","label":"{{Q41}} hm&lt;sup&gt;3&lt;/sup&gt; y {{Q42}} dam&lt;sup&gt;3&lt;/sup&gt; × {{Q4}} = {{T7}} hm&lt;sup&gt;3&lt;/sup&gt; y {{T8}} dam&lt;sup&gt;3&lt;/sup&gt;","function":"","incorrect":true,"feedback":"&lt;p&gt;{{Q41}} hm&lt;sup&gt;3&lt;/sup&gt; y {{Q42}} dam&lt;sup&gt;3&lt;/sup&gt; × {{Q4}} = {{T14}} hm&lt;sup&gt;3&lt;/sup&gt; y {{T15}} dam&lt;sup&gt;3&lt;/sup&gt;&lt;/p&gt;"},{"name":"A5","label":"{{Q51}} cm&lt;sup&gt;3&lt;/sup&gt; y {{Q52}} mm&lt;sup&gt;3&lt;/sup&gt; × {{Q5}} = {{T9}} mm&lt;sup&gt;3&lt;/sup&gt;","function":"","incorrect":true,"feedback":"&lt;p&gt;{{Q51}} cm&lt;sup&gt;3&lt;/sup&gt; y {{Q52}} mm&lt;sup&gt;3&lt;/sup&gt; × {{Q5}} = {{T16}} mm&lt;sup&gt;3&lt;/sup&gt;&lt;/p&gt;"},{"name":"A6","label":"{{T10}} dm&lt;sup&gt;3&lt;/sup&gt; y {{T11}} cm&lt;sup&gt;3&lt;/sup&gt; : {{Q6}} = {{T12}} cm&lt;sup&gt;3&lt;/sup&gt;","function":"","incorrect":true,"feedback":"&lt;p&gt;{{T10}} dm&lt;sup&gt;3&lt;/sup&gt; y {{T11}} cm&lt;sup&gt;3&lt;/sup&gt; : {{Q6}} = {{T17}} cm&lt;sup&gt;3&lt;/sup&gt;&lt;/p&gt;"}],"uniques":true},"algorithm":{"name":"trueFalse","template":"Multiple choice – standard","params":{"countCorrect":1,"countIncorrect":2,"showCheckIcon":true}}}</t>
  </si>
  <si>
    <t>&lt;p&gt;Calcula esta división con unidades de volumen.&lt;/p&gt;</t>
  </si>
  <si>
    <t>&lt;p&gt;{{T1}} dm&lt;sup&gt;3&lt;/sup&gt; y {{T2}} cm&lt;sup&gt;3&lt;/sup&gt; : {{Q1}} = {{A1}} cm&lt;sup&gt;3&lt;/sup&gt;&lt;/p&gt;</t>
  </si>
  <si>
    <t xml:space="preserve">Q1= Min = 2; Max = 25; Step = 1 
Q11= Min = 2; Max = 10; Step = 1
Q12= Min = 1; Max = 37; Step = 1 </t>
  </si>
  <si>
    <t>T1 = {{Q1}}*{{Q11}}
T2 = {{Q1}}*{{Q12}}
T3 = {{T1}}*1000
T4 = {{T3}}+{{T2}}
A1 = {{Q12}}+{{Q11}}*1000</t>
  </si>
  <si>
    <t>&lt;p&gt;Expresa la medida en forma simple y después opera.&lt;/p&gt;&lt;p&gt;{{T1}} dm&lt;sup&gt;3&lt;/sup&gt; y {{T2}} cm&lt;sup&gt;3&lt;/sup&gt; : {{Q1}} = ({{T1}} × 1 000 + {{T2}}) : {{Q1}} = ({{T3}} + {{T2}}) : {{Q1}} = {{T4}} : {{Q1}} = {{A1}} cm&lt;sup&gt;3&lt;/sup&gt;&lt;/p&gt;</t>
  </si>
  <si>
    <t>{"id":"M6-MyM-26b-E-1","stimulus":"&lt;p&gt;Calcula esta división con unidades de volumen.&lt;/p&gt;","template":"&lt;p style=\"text-align:center;\"&gt;{{T1}} dm&lt;sup&gt;3&lt;/sup&gt; y {{T2}} cm&lt;sup&gt;3&lt;/sup&gt; : {{Q1}} = {{response}} cm&lt;sup&gt;3&lt;/sup&gt;&lt;/p&gt;","hint":"&lt;p&gt;Expresa la medida en forma simple y después opera.&lt;/p&gt;","feedback":"&lt;p&gt;Expresa la medida en forma simple y después opera.&lt;/p&gt;&lt;p style=\"text-align:center;\"&gt;{{T1}} dm&lt;sup&gt;3&lt;/sup&gt; y {{T2}} cm&lt;sup&gt;3&lt;/sup&gt;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t>
  </si>
  <si>
    <t>&lt;p&gt;{{T1}} dam&lt;sup&gt;3&lt;/sup&gt; y {{T2}} m&lt;sup&gt;3&lt;/sup&gt; : {{Q1}} = {{A1}} m&lt;sup&gt;3&lt;/sup&gt;&lt;/p&gt;</t>
  </si>
  <si>
    <t>T1 = {{Q1}}*{{Q11}}
T2 = {{Q1}}*{{Q12}}
T3 = {{T1}}*1000
T4 = {{T3}}+{{T2}}
A1 = {{Q12}}+{{Q11}}*1000</t>
  </si>
  <si>
    <t>&lt;p&gt;Expresa la medida en forma simple y después opera.&lt;/p&gt;&lt;p&gt;{{T1}} dam&lt;sup&gt;3&lt;/sup&gt; y {{T2}} m&lt;sup&gt;3&lt;/sup&gt; : {{Q1}} = ({{T1}} × 1 000 + {{T2}}) : {{Q1}} = ({{T3}} + {{T2}}) : {{Q1}} = {{T4}} : {{Q1}} = {{A1}} cm&lt;sup&gt;3&lt;/sup&gt;&lt;/p&gt;</t>
  </si>
  <si>
    <t>{"id":"M6-MyM-26b-E-2","stimulus":"&lt;p&gt;Calcula esta división con unidades de volumen.&lt;/p&gt;","template":"&lt;p style=\"text-align:center;\"&gt;{{T1}} dam&lt;sup&gt;3&lt;/sup&gt; y {{T2}} m&lt;sup&gt;3&lt;/sup&gt; : {{Q1}} ={{response}} m&lt;sup&gt;3&lt;/sup&gt;&lt;/p&gt;","hint":"&lt;p&gt;Expresa la medida en forma simple y después opera.&lt;/p&gt;","feedback":"&lt;p&gt;Expresa la medida en forma simple y después opera.&lt;/p&gt;&lt;p style=\"text-align:center;\"&gt;{{T1}} dam&lt;sup&gt;3&lt;/sup&gt; y {{T2}} 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t>
  </si>
  <si>
    <t>&lt;p&gt;Calcula esta multiplicación con unidades de volumen.&lt;/p&gt;</t>
  </si>
  <si>
    <t>&lt;p&gt;{{Q21}} km&lt;sup&gt;3&lt;/sup&gt; y {{Q22}} hm&lt;sup&gt;3&lt;/sup&gt; × {{Q2}} = {{A1}} hm&lt;sup&gt;3&lt;/sup&gt;&lt;/p&gt;</t>
  </si>
  <si>
    <t>Q2= Min = 2; Max = 25; Step = 1
Q21= Min = 2; Max = 20; Step = 1 
Q22= Min = 1; Max = 37; Step = 1</t>
  </si>
  <si>
    <t>T1 = {{Q21}}*1000
T2 = {{T1}}+{{Q22}}
A1 = {{T2}}*{{Q2}}</t>
  </si>
  <si>
    <t>&lt;p&gt;Expresa la medida en forma simple y después opera.&lt;/p&gt;&lt;p&gt;{{Q21}} km&lt;sup&gt;3&lt;/sup&gt; y {{Q22}} hm&lt;sup&gt;3&lt;/sup&gt; × {{Q2}} = ({{Q21}} × 1 000 + {{Q22}}) × {{Q2}} = ({{T1}} + {{Q22}}) × {{Q2}} = {{T2}} × {{Q2}} = {{A1}} hm&lt;sup&gt;3&lt;/sup&gt;&lt;/p&gt;</t>
  </si>
  <si>
    <t>{"id":"M6-MyM-26b-E-3","stimulus":"&lt;p&gt;Calcula esta multiplicación con unidades de volumen.&lt;/p&gt;","template":"&lt;p style=\"text-align:center;\"&gt;{{Q21}} km&lt;sup&gt;3&lt;/sup&gt; y {{Q22}} hm&lt;sup&gt;3&lt;/sup&gt; × {{Q2}} ={{response}} hm&lt;sup&gt;3&lt;/sup&gt;&lt;/p&gt;","hint":"&lt;p&gt;Expresa la medida en forma simple y después opera.&lt;/p&gt;","feedback":"&lt;p&gt;Expresa la medida en forma simple y después opera.&lt;/p&gt;&lt;p style=\"text-align:center;\"&gt;{{Q21}} km&lt;sup&gt;3&lt;/sup&gt; y {{Q22}} hm&lt;sup&gt;3&lt;/sup&gt; × {{Q2}} = ({{Q21}} × 1 000 + {{Q22}}) × {{Q2}} = ({{T1}} + {{Q22}}) × {{Q2}} = {{T2}} × {{Q2}} = {{A1}} h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t>
  </si>
  <si>
    <t>&lt;p&gt;{{Q21}} cm&lt;sup&gt;3&lt;/sup&gt; y {{Q22}} mm&lt;sup&gt;3&lt;/sup&gt; × {{Q2}} = {{A1}} mm&lt;sup&gt;3&lt;/sup&gt;&lt;/p&gt;</t>
  </si>
  <si>
    <t>&lt;p&gt;Expresa la medida en forma simple y después opera.&lt;/p&gt;&lt;p&gt;{{Q21}} cm&lt;sup&gt;3&lt;/sup&gt; y {{Q22}} mm&lt;sup&gt;3&lt;/sup&gt; × {{Q2}} = ({{Q21}} × 1 000 + {{Q22}}) × {{Q2}} = ({{T1}} + {{Q22}}) × {{Q2}} = {{T2}} × {{Q2}} = {{A1}} mm&lt;sup&gt;3&lt;/sup&gt;&lt;/p&gt;</t>
  </si>
  <si>
    <t>{"id":"M6-MyM-26b-E-4","stimulus":"&lt;p&gt;Calcula esta multiplicación con unidades de volumen.&lt;/p&gt;","template":"&lt;p style=\"text-align:center;\"&gt;{{Q21}} cm&lt;sup&gt;3&lt;/sup&gt; y {{Q22}} mm&lt;sup&gt;3&lt;/sup&gt; × {{Q2}} = {{response}} mm&lt;sup&gt;3&lt;/sup&gt;&lt;/p&gt;","hint":"&lt;p&gt;Expresa la medida en forma simple y después opera.&lt;/p&gt;","feedback":"&lt;p&gt;Expresa la medida en forma simple y después opera.&lt;/p&gt;&lt;p style=\"text-align:center;\"&gt;{{Q21}} cm&lt;sup&gt;3&lt;/sup&gt; y {{Q22}} mm&lt;sup&gt;3&lt;/sup&gt; × {{Q2}} = ({{Q21}} × 1 000 + {{Q22}}) × {{Q2}} = ({{T1}} + {{Q22}}) × {{Q2}} = {{T2}} × {{Q2}} = {{A1}} m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t>
  </si>
  <si>
    <t>Lisa tiene {{Q1}} globos, cada uno con {{Q2}} dm&lt;sup&gt;3&lt;/sup&gt; y {{Q3}} cm&lt;sup&gt;3&lt;/sup&gt; de aire. ¿Qué volumen tienen en total todos los globos?</t>
  </si>
  <si>
    <t>El volumen de los globos es de {{A1}} dm&lt;sup&gt;3&lt;/sup&gt; y {{A2}} cm&lt;sup&gt;3&lt;/sup&gt;.</t>
  </si>
  <si>
    <t>Lisa tiene 7 globos, cada uno con 1 dm^3 y 575 cm^3 de aire. ¿Qué volumen tienen en total todos los globos?
El volumen de los globos es de ... dm^3 y ... cm^3.</t>
  </si>
  <si>
    <t>Q1= Min = 5; Max = 12; Step = 1
Q2= 1 y 2
Q3= Min = 200; Max = 999; Step = 1</t>
  </si>
  <si>
    <t>A1 = {{Q1}}*{{Q2}}+math.floor({{Q1}}*{{Q3}}/1000)
A2 = {{Q1}}*{{Q3}}-math.floor({{Q1}}*{{Q3}}/1000)*1000</t>
  </si>
  <si>
    <t>&lt;p&gt;Multiplica los globos por el volumen de aire que contienen&lt;/p&gt;</t>
  </si>
  <si>
    <t>Para hallar el volumen de los globos, hay que calcular esta operación:&lt;/p&gt;{{Q2}}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t>
  </si>
  <si>
    <t>T1 = {{Q1}}*{{Q2}}
T2 = {{Q1}}*{{Q3}}</t>
  </si>
  <si>
    <t>{"id":"M6-MyM-26b-A-1","stimulus":"&lt;p&gt;Lisa tiene {{Q1}} globos, cada uno con {{Q2}} dm&lt;sup&gt;3&lt;/sup&gt; y {{Q3}} cm&lt;sup&gt;3&lt;/sup&gt; de aire. ¿Qué volumen tienen en total todos los globos?&lt;/p&gt;","template":"&lt;p&gt;El volumen de los globos es de {{response}} dm&lt;sup&gt;3&lt;/sup&gt; y {{response}} cm&lt;sup&gt;3&lt;/sup&gt;.&lt;/p&gt;","hint":"&lt;p&gt;Multiplica los globos por el volumen de aire que contienen.&lt;/p&gt;","feedback":"&lt;p&gt;Para hallar el volumen de los globos, hay que calcular esta operación:&lt;/p&gt;&lt;p style=\"text-align:center;\"&gt;{{Q2}}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cm&lt;sup&gt;3&lt;/sup&gt;.&lt;/p&gt;","seed":{"parameters":[{"name":"Q1","label":null,"min":5,"max":12,"step":1},{"name":"Q2","label":null,"list":[1,2]},{"name":"Q3","label":null,"min":200,"max":999,"step":1}],"calculated":[{"name":"A1","label":"{{function}}","function":" {{Q1}}*{{Q2}}+math.floor({{Q1}}*{{Q3}}/1000)"},{"name":"A2","label":"{{function}}","function":"{{Q1}}*{{Q3}}-math.floor({{Q1}}*{{Q3}}/1000)*1000"},{"name":"T1","label":"{{function}}","function":"{{Q1}}*{{Q2}}","temp":true},{"name":"T2","label":"{{function}}","function":"{{Q1}}*{{Q3}}","temp":true}],"uniques":true},"algorithm":{"name":"calculateOperation","params":{"method":"equivLiteral","keyboard":"NUMERICAL"}}}</t>
  </si>
  <si>
    <t>Samuel quiere repartir {{T1}} dm&lt;sup&gt;3&lt;/sup&gt; y {{T2}} cm&lt;sup&gt;3&lt;/sup&gt; de agua entre {{Q1}} plantas. ¿Con cuánta agua regará a cada una?</t>
  </si>
  <si>
    <t>Cada planta recibirá {{A1}} cm&lt;sup&gt;3&lt;/sup&gt; de agua.</t>
  </si>
  <si>
    <t>Samuel quiere repartir 5 dm^3 y 219 cm^3 de agua entre 17 plantas. ¿Con cuánta agua regará a cada una?
Cada planta recibirá ... cm^3 de agua.</t>
  </si>
  <si>
    <t>Q1= Min = 10; Max = 20; Step = 1
Q2= Min = 201; Max = 501; Step = 2</t>
  </si>
  <si>
    <t>T1 = math.floor({{Q1}}*{{Q2}}/1000)
T2 = {{Q1}}*{{Q2}}-math.floor({{Q1}}*{{Q2}}/1000)*1000
A1 = {{Q2}}</t>
  </si>
  <si>
    <t>&lt;p&gt;Para hallar cuánta agua recibirá cada planta, primero convierte la cantidad de agua en centímetros cúbicos:&lt;/p&gt;&lt;p&gt;{{T1}} dm&lt;sup&gt;3&lt;/sup&gt; y {{T2}} cm&lt;sup&gt;3&lt;/sup&gt; = {{T1}} × 1 000 + {{T2}} = {{T4}} cm&lt;sup&gt;3&lt;/sup&gt;&lt;/p&gt;&lt;p&gt;A continuación, divide el resultado entre el número de plantas:&lt;p&gt;{{T4}} : {{Q1}} = {{A1}} cm&lt;sup&gt;3&lt;/sup&gt;&lt;/p&gt;</t>
  </si>
  <si>
    <t>T3 = {{T1}}*1000
T4 = {{T3}}+{{T2}}</t>
  </si>
  <si>
    <t>{"id":"M6-MyM-26b-A-2","stimulus":"&lt;p&gt;Samuel quiere repartir {{T1}} dm&lt;sup&gt;3&lt;/sup&gt; y {{T2}} cm&lt;sup&gt;3&lt;/sup&gt; de agua entre {{Q1}} plantas. ¿Con cuánta agua regará a cada una?&lt;/p&gt;","template":"&lt;p&gt;Cada planta recibirá {{response}} cm&lt;sup&gt;3&lt;/sup&gt; de agua.&lt;/p&gt;","hint":"&lt;p&gt;Expresa la medida en forma simple y después opera.&lt;/p&gt;","feedback":"&lt;p&gt;Para hallar cuánta agua recibirá cada planta, primero convierte la cantidad de agua en centímetros cúbicos:&lt;/p&gt;&lt;p style=\"text-align:center;\"&gt;{{T1}} dm&lt;sup&gt;3&lt;/sup&gt; y {{T2}} cm&lt;sup&gt;3&lt;/sup&gt; = {{T1}} × 1 000 + {{T2}} = {{T4}} cm&lt;sup&gt;3&lt;/sup&gt;&lt;/p&gt;&lt;p&gt;A continuación, divide el resultado entre el número de plantas:&lt;/p&gt;&lt;p style=\"text-align:center;\"&gt;{{T4}} : {{Q1}} = {{A1}} cm&lt;sup&gt;3&lt;/sup&gt;&lt;/p&gt;","seed":{"parameters":[{"name":"Q1","label":null,"min":10,"max":20,"step":1},{"name":"Q2","label":null,"min":201,"max":501,"step":2}],"calculated":[{"name":"T1","label":"{{function}}","function":" math.floor({{Q1}}*{{Q2}}/1000)","temp":true},{"name":"T2","label":"{{function}}","function":"{{Q1}}*{{Q2}}-math.floor({{Q1}}*{{Q2}}/1000)*1000","temp":true},{"name":"T3","label":"{{function}}","function":"{{T1}}*1000","temp":true},{"name":"T4","label":"{{function}}","function":"{{T3}}+{{T2}}","temp":true},{"name":"A1","label":"{{function}}","function":"{{Q2}}"}],"uniques":true},"algorithm":{"name":"calculateOperation","params":{"method":"equivLiteral","keyboard":"NUMERICAL"}}}</t>
  </si>
  <si>
    <t>&lt;p&gt;En un centro de mayores se han preparado {{T1}} dm&lt;sup&gt;3&lt;/sup&gt; y {{T2}} cm&lt;sup&gt;3&lt;/sup&gt; de cocido para que los familiares de los ancianos pasen con ellos el día. Si han venido {{Q1}} familias, ¿cúanto cocido ha recibido cada familia?&lt;/p&gt;</t>
  </si>
  <si>
    <t>&lt;p&gt;Cada familia ha recibido {{A1}} cm&lt;sup&gt;3&lt;/sup&gt; de cocido.&lt;/p&gt;</t>
  </si>
  <si>
    <t>En un centro de mayores se han preparado 11 m^3 y 865 dm^3 de cocido para que los familiares de los ancianos pasen con ellos el día. Si han venido 15 familias, ¿cúanto cocido ha recibido cada familia?
Cada familia ha recibido ... dm^3 de cocido.</t>
  </si>
  <si>
    <t>Q1= Min = 10; Max = 20; Step = 1
Q2= Min = 1001; Max = 2001; Step = 2</t>
  </si>
  <si>
    <t>&lt;p&gt;Primero convierte la cantidad de cocido a centímetros cúbicos:&lt;/p&gt;&lt;p&gt;{{T1}} dm&lt;sup&gt;3&lt;/sup&gt; y {{T2}} cm&lt;sup&gt;3&lt;/sup&gt; = {{T1}} × 1 000 + {{T2}} = {{T4}} cm&lt;sup&gt;3&lt;/sup&gt;&lt;p&gt;A continuación, divide el resultado entre las familias:&lt;/p&gt;&lt;p&gt;{{T4}} : {{Q1}} = {{A1}} cm&lt;sup&gt;3&lt;/sup&gt;&lt;/p&gt;</t>
  </si>
  <si>
    <t>{"id":"M6-MyM-26b-A-3","stimulus":"&lt;p&gt;En un centro de mayores se han preparado {{T1}} dm&lt;sup&gt;3&lt;/sup&gt; y {{T2}} cm&lt;sup&gt;3&lt;/sup&gt; de cocido para que los familiares de los ancianos pasen con ellos el día. Si han venido {{Q1}} familias, ¿cúanto cocido recibirá cada familia?&lt;/p&gt;","template":"&lt;p&gt;Cada familia recibirá {{response}} cm&lt;sup&gt;3&lt;/sup&gt; de cocido.&lt;/p&gt;","hint":"&lt;p&gt;Expresa la medida en forma simple y después opera.&lt;/p&gt;","feedback":"&lt;p&gt;Para hallar cuánto cocido recibirá cada familia, primero convierte la cantidad de cocido en centímetros cúbicos:&lt;/p&gt;&lt;p style=\"text-align:center;\"&gt;{{T1}} dm&lt;sup&gt;3&lt;/sup&gt; y {{T2}} cm&lt;sup&gt;3&lt;/sup&gt; = {{T1}} × 1 000 + {{T2}} = {{T4}} cm&lt;sup&gt;3&lt;/sup&gt;&lt;/p&gt;&lt;p&gt;A continuación, divide el resultado entre las familias:&lt;/p&gt;&lt;p style=\"text-align:center;\"&gt;{{T4}} : {{Q1}} = {{A1}} cm&lt;sup&gt;3&lt;/sup&gt;&lt;/p&gt;","seed":{"parameters":[{"name":"Q1","label":null,"min":10,"max":20,"step":1},{"name":"Q2","label":null,"min":1001,"max":2001,"step":2}],"calculated":[{"name":"T1","label":"{{function}}","function":"math.floor({{Q1}}*{{Q2}}/1000)","temp":true},{"name":"T2","label":"{{function}}","function":"{{Q1}}*{{Q2}}-math.floor({{Q1}}*{{Q2}}/1000)*1000","temp":true},{"name":"T3","label":"{{function}}","function":"{{T1}}*1000","temp":true},{"name":"T4","label":"{{function}}","function":"{{T3}}+{{T2}}","temp":true},{"name":"A1","label":"{{function}}","function":"{{Q2}}"}],"uniques":true},"algorithm":{"name":"calculateOperation","params":{"method":"equivLiteral","keyboard":"NUMERICAL"}}}</t>
  </si>
  <si>
    <t>M6-MyM-17a</t>
  </si>
  <si>
    <t>Establece equivalencias entre las distintas unidades de amplitud</t>
  </si>
  <si>
    <t>Señala si las siguientes equivalencias son correctas o no.
{{Q1}}° = {{T1}} min*
{{Q2}} min = {{T2}} s *
{{T3}} s = {{Q3}} min *
{{Q4}}° = {{T4}} min
{{T5}} s = {{Q5}}°
{{T6}} min = {{Q6}}°
(Se ven 3 opciones, 1 correcta; etiquetas: Correcto | Incorrecto)</t>
  </si>
  <si>
    <t>si</t>
  </si>
  <si>
    <t>True or False
*: countCorrect=1
*: countIncorrect=2</t>
  </si>
  <si>
    <t>Q1-Q12= Min = 1; Max = 60; Step = 1</t>
  </si>
  <si>
    <t>T1 = {{Q1}}*60 
T2 = {{Q2}}*60 
T3 = {{Q3}}*60
T4 = {{Q4}}*60
T5 = {{Q5}}*60
T6 = {{Q6}}*60
T7 = {{Q7}}*3600
T8 = {{Q8}}*60
T9 = {{Q9}}*10
T10 = {{Q10}}*10
T11 = {{Q11}}*60
T12 = {{Q12}}*50
A1={{Q1}}° = {{T1}}'#*
A2={{Q2}}' = {{T2}}''#*
A3={{T3}}'' = {{Q3}}'#*
A4={{T4}}' = {{Q4}}°#*
A5={{T5}}'' = {{Q5}}'#*
A6={{Q6}}' = {{T6}}''#*
A7={{Q7}}° = {{T7}}'#|&lt;p&gt;{{Q7}}° = {{Q7}} × 60 = {{T70}}'
A8={{T8}}'' = {{Q8}}°#|&lt;p&gt;{{Q8}}° = {{Q8}} × 3 600 = {{T80}}''
A9={{T9}}' = {{Q9}}°#|&lt;p&gt;{{Q9}}° = {{Q9}} × 60 = {{T90}}'
A10={{T10}}' = {{Q10}}°#|&lt;p&gt;{{Q10}}° = {{Q11}}° × 60 = {{T100}}'
A11={{Q11}}° = {{T11}}''#|&lt;p&gt;{{Q11}}° = {{Q12}}° × 3 600 = {{T110}}''
A12={{Q12}}° = {{T12}}'#|&lt;p&gt;{{Q12}}° = {{Q13}}° × 60 = {{T120}}'
T70={{Q7}}*60
T80={{Q8}}*3600
T90={{Q9}}*60
T100={{Q10}}*60
T110={{Q11}}*3600
T120={{Q12}}*60</t>
  </si>
  <si>
    <t>&lt;p&gt;1 grado equivale a 60 minutos y 1 minuto equivale a 60 segundos.&lt;/p&gt;
$$IMG=M6-MyM-17a-1</t>
  </si>
  <si>
    <t>$$IMG=M6-MyM-17a-1</t>
  </si>
  <si>
    <t>{"id":"M6-MyM-17a-I-1","stimulus":"&lt;p&gt;Selecciona si las siguientes equivalencias son correctas o no.&lt;/p&gt;","hint":"&lt;p&gt;1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inline","params":{"countCorrect":1,"countIncorrect":2,"showCheckIcon":false,"options":["Correcto","Incorrecto"]}}}</t>
  </si>
  <si>
    <t>&lt;p&gt;Completa las siguientes equivalencias.&lt;/p&gt;</t>
  </si>
  <si>
    <t>{{Q1}}' = {{A1}}''
{{Q2}}° = {{A2}}'</t>
  </si>
  <si>
    <t>Expresa las siguientes medidas en la unidad de indicada.
{{Q1}} min = {{A1}} seg
{{Q2}}° = {{A2}} min
{{Q3}}° = {{A3}} seg</t>
  </si>
  <si>
    <t>Q1= Min = 1; Max = 60; Step = 1
Q2= Min = 1; Max = 60; Step = 1</t>
  </si>
  <si>
    <t>A1 = {{Q1}}*60
A2 = {{Q2}}*60</t>
  </si>
  <si>
    <t>1 grado equivale a 60 minutos y 1 minuto equivale a 60 segundos.
Imagen: M6-MyM-17a-1</t>
  </si>
  <si>
    <t>Imagen: M6-MyM-17a-1
A1= {{Q1}}' = {{Q1}} × 60 = {{T1}}''
A2= {{Q2}}° = {{Q2}} × 60 = {{T2}}'</t>
  </si>
  <si>
    <t>T1 = {{Q1}}*60
T2 = {{Q2}}*60</t>
  </si>
  <si>
    <t>{"id":"M6-MyM-17a-E-1","stimulus":"&lt;p&gt;Completa las siguientes equivalencias.&lt;/p&gt;","template":"&lt;p style=\"text-align:center;\"&gt;{{Q1}}' = {{response}}''&lt;/p&gt;&lt;p&gt;{{Q2}}°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t>
  </si>
  <si>
    <t>{{Q1}}° = {{A1}}''
{{T1}}' = {{A2}}°</t>
  </si>
  <si>
    <t>T1 = {{Q2}}*60
A1 = {{Q1}}*3600
A2 = {{Q2}}</t>
  </si>
  <si>
    <t>Imagen: M6-MyM-17a-1
A1= {{Q1}}° = {{Q1}} × 3 600 = {{T2}}''
A2= {{T1}}' = {{T1}} : 60 = {{Q2}}°</t>
  </si>
  <si>
    <t>T2 = {{Q1}}*3600</t>
  </si>
  <si>
    <t>{"id":"M6-MyM-17a-E-2","stimulus":"&lt;p&gt;Completa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t>
  </si>
  <si>
    <t>{{Q1}}° = {{A1}}'
{{T1}}'' = {{A2}}'</t>
  </si>
  <si>
    <t>T1 = {{Q2}}*60
A1 = {{Q1}}*60
A2 = {{Q2}}</t>
  </si>
  <si>
    <t>Imagen: M6-MyM-17a-1
A1= {{Q1}}° = {{Q1}} × 60 = {{T2}}'
A2= {{T1}}'' = {{T1}} : 60 = {{Q2}}'</t>
  </si>
  <si>
    <t>T2 = {{Q1}}*60</t>
  </si>
  <si>
    <t>{"id":"M6-MyM-17a-E-3","stimulus":"&lt;p&gt;Completa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width=\"300\"&gt;&lt;/img&gt;&lt;/div&gt;","feedback":"&lt;div style=\"display:flex; justify-content:center;\"&gt;&lt;img src=\"https://blueberry-assets.oneclick.es/M6_MyM_17a_1.svg\" width=\"300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t>
  </si>
  <si>
    <t>&lt;p&gt;Para subir al techo de su casa para hacer una reparación, José ha colocado la escalera contra la pared con una inclinación de {{Q1}}°. ¿A cuántos minutos equivalen?&lt;/p&gt;
Imagen M6-MyM-17a-4</t>
  </si>
  <si>
    <t>Tiene una inclinación de {{A1}}'.</t>
  </si>
  <si>
    <t>José va a subir al techo de su casa para reparar una filtración. Ha colocado la escalera sobre la pared a una inclinación de {{Q1}}°. ¿A cuántos minutos equivale esta medida?</t>
  </si>
  <si>
    <t>Q1= Min = 60; Max = 70; Step = 1</t>
  </si>
  <si>
    <t xml:space="preserve">A1 = {{Q1}}*60 </t>
  </si>
  <si>
    <t>&lt;p&gt;¿Cuál es la inclinación de la escalera?&lt;/p&gt;
&lt;p&gt;Tiene una inclinación de {{A1}}°.&lt;/p&gt;
#Cloze math#
A1 = {{Q1}}</t>
  </si>
  <si>
    <t>&lt;p&gt;¿Qué pide el enunciado?&lt;/p&gt;
Convertir los grados a minutos.*
Convertir los grados a segundos.
Convertir los minutos a grados.
#Single choice#</t>
  </si>
  <si>
    <t>&lt;p&gt;¿En qué tabla están las conversiones de unidades correctas?&lt;/p&gt;
M5-MyM-10c-1*
M5-MyM-10c-2
M5-MyM-10c-3
#Single choice#</t>
  </si>
  <si>
    <t>&lt;p&gt;Con ayuda de la anterior tabla, realiza el siguiente cálculo para obtener la inclinación de la escalera en minutos.&lt;/p&gt;
{{Q1}}° = {{Q1}} × 60 = {{A1}}'
#Cloze math#
A1 = {{Q1}}*60</t>
  </si>
  <si>
    <t>{"id":"M6-MyM-17a-A-1","seed":{"parameters":[{"name":"Q1","label":null,"min":60,"max":70,"step":1}],"uniques":true},"scaffolding":[{"id":"step-0","stimulus":"&lt;p&gt;Para subir al techo de su casa para hacer una reparación, José ha colocado la escalera contra la pared con una inclinación de {{Q1}}°. ¿A cuántos minutos equivalen?&lt;/p&gt;&lt;div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83%;\"&gt;{{Q1}}°&lt;/span&gt;\n\t\t&lt;/div&gt;\n\t&lt;/div&gt;\n&lt;/div&gt;&lt;/div&gt;","template":"&lt;p&gt;Tiene una inclinación de {{response}}'.&lt;/p&gt;","seed":{"calculated":[{"name":"A1","label":"{{function}}","function":"{{Q1}}*60"}]},"algorithm":{"name":"calculateOperation","params":{"method":"equivLiteral","keyboard":"NUMERICAL"}}},{"id":"step-1","stimulus":"&lt;p&gt;¿Cuál es la inclinación de la escalera?&lt;/p&gt;","template":"&lt;p&gt;Tiene una inclinación de {{response}} °.&lt;/p&gt;","seed":{"calculated":[{"name":"A1","label":"{{function}}","function":"{{Q1}}"}]},"algorithm":{"name":"calculateOperation","params":{"method":"equivLiteral","keyboard":"NUMERICAL"}}},{"id":"step-2","stimulus":"&lt;p&gt;¿Qué pide el enunciado?&lt;/p&gt;","seed":{"calculated":[{"name":"A1","label":"&lt;p&gt;Convertir los grados a minutos.&lt;/p&gt;"},{"name":"A2","label":"&lt;p&gt;Convertir los grados a segundos.&lt;/p&gt;","incorrect":true},{"name":"A3","label":"&lt;p&gt;Convertir los minutos a grados.&lt;/p&gt;","incorrect":true}]},"algorithm":{"name":"trueFalse","template":"Multiple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la inclinación de la escalera en minutos.&lt;/p&gt;","template":"&lt;p style=\"text-align:center;\"&gt;{{Q1}}° = {{Q1}} × 60 = {{response}}'&lt;/p&gt;","seed":{"calculated":[{"name":"A1","label":"{{function}}","function":"{{Q1}}*60"}]},"algorithm":{"name":"calculateOperation","params":{"method":"equivLiteral","keyboard":"NUMERICAL"}}}]}</t>
  </si>
  <si>
    <t>Un abanico está abierto con un ángulo de {{T1}}''. ¿A cuántos minutos equivalen?</t>
  </si>
  <si>
    <t>La apertura es de {{A1}}'.</t>
  </si>
  <si>
    <t>El ángulo de apertura de un abanico es de {{T1}}". ¿A cuántos minutos equivale esta medida?</t>
  </si>
  <si>
    <t>Q1= Min = 10; Max = 180; Step = 1</t>
  </si>
  <si>
    <t>&lt;p&gt;¿Cuál es la apertura del abanico?&lt;/p&gt;
&lt;p&gt;Tiene una apertura de {{A1}}''.&lt;/p&gt;
#Cloze math#
A1 = {{T1}}</t>
  </si>
  <si>
    <t>&lt;p&gt;¿Qué pide el enunciado?&lt;/p&gt;
Convertir los segundos a minutos.*
Convertir los grados a minutos.
Convertir los minutos a segundos.
#Single choice#</t>
  </si>
  <si>
    <t>&lt;p&gt;Con ayuda de la anterior tabla, realiza el siguiente cálculo para obtener la apertura del abanico en minutos.&lt;/p&gt;
{{T1}}'' = {{T1}} : 60 = {{A1}}'
#Cloze math#
A1 = {{Q1}}</t>
  </si>
  <si>
    <t>{"id":"M6-MyM-17a-A-2","seed":{"parameters":[{"name":"Q1","label":null,"min":10,"max":180,"step":1}],"uniques":true},"scaffolding":[{"id":"step-0","stimulus":"&lt;p&gt;Un abanico está abierto con un ángulo de {{T1}}''. ¿A cuántos minutos equivalen?&lt;/p&gt;","template":"&lt;p&gt;La apertura es de {{response}}'.&lt;/p&gt;","seed":{"calculated":[{"name":"T1","label":"{{function}}","function":"{{Q1}}*60","temp":true},{"name":"A1","label":"{{function}}","function":"{{Q1}}"}]},"algorithm":{"name":"calculateOperation","params":{"method":"equivLiteral","keyboard":"NUMERICAL"}}},{"id":"step-1","stimulus":"&lt;p&gt;¿Cuál es la apertura del abanico?&lt;/p&gt;","template":"&lt;p&gt;Tiene una apertura de {{response}}''.&lt;/p&gt;","seed":{"calculated":[{"name":"T1","label":"{{function}}","function":"{{Q1}}*60","temp":true},{"name":"A1","label":"{{function}}","function":"{{T1}}"}]},"algorithm":{"name":"calculateOperation","params":{"method":"equivLiteral","keyboard":"NUMERICAL"}}},{"id":"step-2","stimulus":"&lt;p&gt;¿Qué pide el enunciado?&lt;/p&gt;","seed":{"calculated":[{"name":"A1","label":"&lt;p&gt;Convertir los segundos a minutos.&lt;/p&gt;"},{"name":"A2","label":"&lt;p&gt;Convertir los grados a minutos.&lt;/p&gt;","incorrect":true},{"name":"A3","label":"&lt;p&gt;Convertir los minutos a segundos.&lt;/p&gt;","incorrect":true}]},"algorithm":{"name":"trueFalse","template":"Multiple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para obtener la apertura del abanico en minutos.&lt;/p&gt;","template":"&lt;p style=\"text-align:center;\"&gt;{{T1}}'' = {{T1}} : 60 = {{response}}'&lt;/p&gt;","seed":{"calculated":[{"name":"T1","label":"{{function}}","function":"{{Q1}}*60","temp":true},{"name":"A1","label":"{{function}}","function":"{{Q1}}"}]},"algorithm":{"name":"calculateOperation","params":{"method":"equivLiteral","keyboard":"NUMERICAL"}}}]}</t>
  </si>
  <si>
    <t xml:space="preserve">Nicolás ha abierto la pantalla de su ordenador portátil con un ángulo de {{T1}}'. ¿A cuántos grados equivalen? </t>
  </si>
  <si>
    <t>La pantalla tiene una inclinación de {{A1}}°.</t>
  </si>
  <si>
    <t xml:space="preserve">Nicolás trabaja en su notbook, y para evitar el brillo que le genera la pantalla le da una inclinación de {{T1}}'. ¿A cuántos grados equivale esta medida? </t>
  </si>
  <si>
    <r>
      <rPr>
        <rFont val="Calibri"/>
        <color theme="1"/>
        <sz val="12.0"/>
      </rPr>
      <t xml:space="preserve">Q1= Min = </t>
    </r>
    <r>
      <rPr>
        <rFont val="Calibri"/>
        <color theme="1"/>
        <sz val="12.0"/>
      </rPr>
      <t>91</t>
    </r>
    <r>
      <rPr>
        <rFont val="Calibri"/>
        <color theme="1"/>
        <sz val="12.0"/>
      </rPr>
      <t xml:space="preserve">; Max = </t>
    </r>
    <r>
      <rPr>
        <rFont val="Calibri"/>
        <color theme="1"/>
        <sz val="12.0"/>
      </rPr>
      <t>120</t>
    </r>
    <r>
      <rPr>
        <rFont val="Calibri"/>
        <color theme="1"/>
        <sz val="12.0"/>
      </rPr>
      <t>; Step = 1</t>
    </r>
  </si>
  <si>
    <t>&lt;p&gt;¿Cuánto se ha abierto la pantalla del portátil?&lt;/p&gt;
Se ha abierto {{A1}}'.
#Cloze math#
A1 = {{T1}}</t>
  </si>
  <si>
    <t>&lt;p&gt;¿Qué pide el enunciado?&lt;p&gt;
Convertir los grados a minutos.
Convertir los grados a segundos.
Convertir los minutos a grados.*
#Single choice#</t>
  </si>
  <si>
    <t>&lt;p&gt;Con ayuda de la anterior tabla, realiza el siguiente cálculo para obtener cuánto se ha abierto el portátil en grados.&lt;/p&gt;
{{T1}}' = {{T1}} : 60 = {{A1}}°
#Cloze math#
A1 = {{Q1}}</t>
  </si>
  <si>
    <t>{"id":"M6-MyM-17a-A-3","seed":{"parameters":[{"name":"Q1","label":null,"min":91,"max":120,"step":1}],"uniques":true},"scaffolding":[{"id":"step-0","stimulus":"&lt;p&gt;Nicolás ha abierto la pantalla de su ordenador portátil con un ángulo de {{T1}}'. ¿A cuántos grados equivalen?&lt;/p&gt;","template":"&lt;p&gt;La pantalla tiene una inclinación de {{response}}°.&lt;/p&gt;","seed":{"calculated":[{"name":"T1","label":"{{function}}","function":"{{Q1}}*60","temp":true},{"name":"A1","label":"{{function}}","function":"{{Q1}}"}]},"algorithm":{"name":"calculateOperation","params":{"method":"equivLiteral","keyboard":"NUMERICAL"}}},{"id":"step-1","stimulus":"&lt;p&gt;¿Cuánto se ha abierto la pantalla del portátil?&lt;/p&gt;","template":"&lt;p&gt;Se ha abierto {{response}}'.&lt;/p&gt;","seed":{"calculated":[{"name":"T1","label":"{{function}}","function":"{{Q1}}*60","temp":true},{"name":"A1","label":"{{function}}","function":"{{T1}}"}]},"algorithm":{"name":"calculateOperation","params":{"method":"equivLiteral","keyboard":"NUMERICAL"}}},{"id":"step-2","stimulus":"&lt;p&gt;¿Qué pide el enunciado?&lt;/p&gt;","seed":{"calculated":[{"name":"A1","label":"&lt;p&gt;Convertir los grados a minutos.&lt;/p&gt;","incorrect":true},{"name":"A2","label":"&lt;p&gt;Convertir los grados a segundos.&lt;/p&gt;","incorrect":true},{"name":"A3","label":"&lt;p&gt;Convertir los minutos a grados.&lt;/p&gt;"}]},"algorithm":{"name":"trueFalse","template":"Multiple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cuánto se ha abierto el portátil en grados.&lt;/p&gt;","template":"&lt;p style=\"text-align:center;\"&gt;{{T1}}' = {{T1}} : 60 = {{response}}°&lt;/p&gt;","seed":{"calculated":[{"name":"T1","label":"{{function}}","function":"{{Q1}}*60","temp":true},{"name":"A1","label":"{{function}}","function":"{{Q1}}"}]},"algorithm":{"name":"calculateOperation","params":{"method":"equivLiteral","keyboard":"NUMERICAL"}}}]}</t>
  </si>
  <si>
    <t>M6-MyM-27a</t>
  </si>
  <si>
    <t>Expresa en forma simple una medida de amplitud dada en forma compleja y viceversa</t>
  </si>
  <si>
    <t>&lt;p&gt;{{Q1}}' {{Q2}}'' = {{A1}}''&lt;/p&gt;</t>
  </si>
  <si>
    <t>Escoge la opción que expresa estas medidas de ángulos en forma simple.
{{Q1}}'{{Q2}}"= {{grupo1}}"
{{Q3}}°{{Q4}}'{{Q5}}"= {{grupo2}}"</t>
  </si>
  <si>
    <t>Q1= Min = 1; Max = 15; Step = 1
Q2= Min = 1; Max = 59; Step = 1</t>
  </si>
  <si>
    <t>group1=
A1= {{Q2}}+{{Q1}}*60*
A2= {{Q1}}*{{Q2}}
A3= {{Q2}}*60+{{Q1}}</t>
  </si>
  <si>
    <t>&lt;p&gt;1° equivale a 60'.&lt;/p&gt;&lt;p&gt;1' equivale a 60''.&lt;/p&gt;</t>
  </si>
  <si>
    <t>&lt;p&gt;1° equivale a 60'.&lt;/p&gt;&lt;p&gt;1' equivale a 60''.&lt;/p&gt;&lt;p&gt;Por lo tanto:&lt;/p&gt;&lt;p&gt;{{Q1}}' {{Q2}}'' = {{Q1}}' × 60 + {{Q2}}'' = {{A2}}''&lt;/p&gt;</t>
  </si>
  <si>
    <t>{"id":"M6-MyM-27a-I-1","stimulus":"&lt;p&gt;Escoge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t>
  </si>
  <si>
    <t>&lt;p&gt;{{T1}}'' = {{A1}}' {{A4}}''&lt;/p&gt;</t>
  </si>
  <si>
    <t>Q1 = Min = 1; Max = 59; Step = 1
Q2 = Min = 1; Max = 59; Step = 1
Q3 = Min = 1; Max = 59; Step = 1
Q4 = Min = 1; Max = 59; Step = 1
Q5 = Min = 1; Max = 59; Step = 1
Q6 = Min = 1; Max = 59; Step = 1</t>
  </si>
  <si>
    <t>T1= {{Q1}}*60+{{Q4}}
T2= Lemonlib.round(({{Q1}}*60+{{Q4}})/60, 2)
group1=
A1={{Q1}}*
A2={{Q2}}
A3={{Q3}}
group2=
A4={{Q4}}*
A5={{Q5}}
A6={{Q6}}</t>
  </si>
  <si>
    <t>&lt;p&gt;1° equivale a 60'.&lt;/p&gt;&lt;p&gt;1' equivale a 60''.&lt;/p&gt;&lt;p&gt;Por lo tanto, divido los segundos entre 60 y me quedo la parte entera:&lt;/p&gt;&lt;p&gt;{{T1}}'' : 60 = {{T2}} → {{Q1}}'&lt;/p&gt;&lt;p&gt;Después, calculo el resto de segundos:&lt;/p&gt;&lt;p&gt;{{T1}}'' − {{Q1}}' × 60 = {{Q2}}''&lt;/p&gt;</t>
  </si>
  <si>
    <t>{"id":"M6-MyM-27a-I-2","stimulus":"&lt;p&gt;Escoge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t>
  </si>
  <si>
    <t>&lt;p&gt;{{Q1}}° {{Q2}}' = {{grupo1}}'&lt;/p&gt;</t>
  </si>
  <si>
    <t>&lt;p&gt;1° equivale a 60'.&lt;/p&gt;&lt;p&gt;1' equivale a 60''.&lt;/p&gt;&lt;p&gt;Por lo tanto:&lt;/p&gt;&lt;p&gt;{{Q1}}° {{Q2}}' = {{Q1}}° × 60 + {{Q2}}' = {{A2}}'&lt;/p&gt;</t>
  </si>
  <si>
    <t>{"id":"M6-MyM-27a-I-3","stimulus":"&lt;p&gt;Escoge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t>
  </si>
  <si>
    <t>&lt;p&gt;{{T1}}' = {{A1}}° {{A4}}'&lt;/p&gt;</t>
  </si>
  <si>
    <t>Q1 = Min = 1; Max = 59; Step = 1
Q2 = Min = 1; Max = 59; Step = 1
Q3 = Min = 1; Max = 59; Step = 1
Q4 = Min = 1; Max = 59; Step = 1
Q5 = Min = 1; Max = 59; Step = 1
Q6 = Min = 1; Max = 59; Step = 1</t>
  </si>
  <si>
    <t>T1= {{Q1}}*60+{{Q4}}
T2= Lemonlib.round(({{Q1}}*60+{{Q4}})/60, 2)
group1=
A1={{Q1}}*
A2={{Q2}}
A3={{Q3}}
group2=
A4={{Q4}}*
A5={{Q5}}
A6={{Q6}}</t>
  </si>
  <si>
    <t>&lt;p&gt;1° equivale a 60'.&lt;/p&gt;&lt;p&gt;1' equivale a 60''.&lt;/p&gt;&lt;p&gt;Por lo tanto, divido los segundos entre 60 y me quedo la parte entera:&lt;/p&gt;&lt;p&gt;{{T1}}' : 60 = {{T2}} → {{Q1}}°&lt;/p&gt;&lt;p&gt;Después, calculo el resto de segundos:&lt;/p&gt;&lt;p&gt;{{T1}}' − {{Q1}}° × 60 = {{Q2}}'&lt;/p&gt;</t>
  </si>
  <si>
    <t>{"id":"M6-MyM-27a-I-4","stimulus":"&lt;p&gt;Escoge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t>
  </si>
  <si>
    <t>Expresa este ángulo en forma compleja.</t>
  </si>
  <si>
    <t>{{T1}}' = {{A1}}° {{A2}}'</t>
  </si>
  <si>
    <t>Calcula estas equivalencias.
{{T1}}' = {{A1}}° {{A2}}'
{{Q3}}° {{Q4}}' {{Q5}}'' = {{A3}}''</t>
  </si>
  <si>
    <t>T1 = {{Q1}}*60+{{Q2}}
A1 = {{Q1}}
A2 = {{Q2}}</t>
  </si>
  <si>
    <t>¿Qué pide el ejercicio que hagas?
Convertir minutos en grados.
Convertir minutos en grados y segundos.
Convertir minutos en grados y minutos.*
#Single Choice#</t>
  </si>
  <si>
    <t>¿Cuál de estas tablas de equivalencias es correcta?
M6-MyM-17a-1*
M6-MyM-17a-2
M6-MyM-17a-3
#Single choice#</t>
  </si>
  <si>
    <t>Empieza calculando cuántos grados hay en {{T1}}'. ¿Cuál es la parte entera del cociente de esta división?
{{T1}}' : 60 = {{A1}}°
#Cloze math#
T1 = {{Q1}}*60+{{Q2}}
A1 = {{Q1}}</t>
  </si>
  <si>
    <t>Por último, ¿cuántos minutos quedan en {{T1}}' cuando se le quitan los grados del paso anterior?
{{T1}}' − {{Q1}}° × 60 = {{A2}}'
#Cloze math#
T1 = {{Q1}}*60+{{Q2}}
A2 = {{Q2}}</t>
  </si>
  <si>
    <t>{"id":"M6-MyM-27a-E-1","seed":{"parameters":[{"name":"Q1","label":null,"min":1,"max":15,"step":1},{"name":"Q2","label":null,"min":1,"max":59,"step":1}],"uniques":true},"scaffolding":[{"id":"step-0","stimulus":"&lt;p&gt;Expresa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t>
  </si>
  <si>
    <t>Expresa este ángulo en forma simple.</t>
  </si>
  <si>
    <t>{{Q1}}° {{Q2}}' = {{A1}}'</t>
  </si>
  <si>
    <t>A1 = {{Q1}}*60+{{Q2}}</t>
  </si>
  <si>
    <t>¿Qué pide el ejercicio que hagas?
Convertir grados y minutos en minutos.*
Convertir minutos en grados y minutos.
Convertir minutos y segundos en segundos.</t>
  </si>
  <si>
    <t>¿Cuál de estas tablas de equivalencias es correcta?
M6-MyM-17a-1*
M6-MyM-17a-2
M6-MyM-17a-3
#Single choice#</t>
  </si>
  <si>
    <t>Empieza calculando a cuántos minutos equivalen {{Q1}}°.
{{Q1}}° × 60 = {{A2}}'
#Cloze math#
A2={{Q1}}*60</t>
  </si>
  <si>
    <t>A continuación, suma las dos cantidades.
{{Q1}}° {{Q2}}' = {{T1}}' + {{Q2}}' = {{A1}}'
#Cloze math#
T1 = {{Q1}}*60
A1 = {{Q1}}*60+{{Q2}}</t>
  </si>
  <si>
    <t>{"id":"M6-MyM-27a-E-2","seed":{"parameters":[{"name":"Q1","label":null,"min":1,"max":15,"step":1},{"name":"Q2","label":null,"min":1,"max":59,"step":1}],"uniques":true},"scaffolding":[{"id":"step-0","stimulus":"&lt;p&gt;Expresa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y segundos en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</si>
  <si>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{{T1}}'' = {{A1}}' {{A2}}''</t>
  </si>
  <si>
    <t>¿Qué pide el ejercicio que hagas?
Convertir grados en segundos.
Convertir segundos en minutos y segundos.*
Convertir minutos en grados y minutos.
#Single Choice#</t>
  </si>
  <si>
    <t>Empieza calculando cuántos minutos hay en {{T1}}''. ¿Cuál es la parte entera del cociente de esta división?
{{T1}}'' : 60 = {{A1}}'
#Cloze math#
T1 = {{Q1}}*60+{{Q2}}
A2 = {{Q1}}</t>
  </si>
  <si>
    <t>Por último, ¿cuántos segundos quedan en {{T1}}'' cuando se le quitan los minutos del paso anterior?
{{T1}}'' − {{Q1}}' × 60 = {{A2}}''
#Cloze math#
T1 = {{Q1}}*60+{{Q2}}
A2 = {{Q2}}</t>
  </si>
  <si>
    <t>{"id":"M6-MyM-27a-E-3","seed":{"parameters":[{"name":"Q1","label":null,"min":1,"max":15,"step":1},{"name":"Q2","label":null,"min":1,"max":59,"step":1}],"uniques":true},"scaffolding":[{"id":"step-0","stimulus":"&lt;p&gt;Expresa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segundos en minutos y segundos.&lt;/p&gt;","incorrect":false},{"name":"1-A2","label":"&lt;p&gt;Convertir grados en segundos.&lt;/p&gt;","incorrect":true},{"name":"1-A3","label":"&lt;p&gt;Convertir minutos en grados y minutos.&lt;/p&gt;","incorrect":true}]},"algorithm":{"name":"trueFalse","template":"Multiple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minutos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segundos quedan en {{T1}}'' cuando se le quitan los minutos del paso anterior?&lt;/p&gt;","template":"&lt;p style=\"text-align:center;\"&gt;{{T1}}'' − {{Q1}}' × 60 = {{response}}''&lt;/p&gt;","seed":{"calculated":[{"name":"T1","label":"{{function}}","function":"{{Q1}}*60+{{Q2}}","temp":true},{"name":"A2","label":"{{function}}","function":"{{Q2}}"}]},"algorithm":{"name":"calculateOperation","params":{"method":"equivLiteral","keyboard":"NUMERICAL"}}}]}</t>
  </si>
  <si>
    <t>{{Q1}}' {{Q2}}'' = {{A1}}''</t>
  </si>
  <si>
    <t>¿Qué pide el ejercicio que hagas?
Convertir grados y minutos en minutos.
Convertir minutos y segundos en segundos.*
Convertir minutos en grados y minutos.</t>
  </si>
  <si>
    <t>Empieza calculando a cuántos segundos equivalen {{Q1}}'.
{{Q1}}' × 60 = {{A2}}''
#Cloze math#
A2={{Q1}}*60</t>
  </si>
  <si>
    <t>A continuación, suma las dos cantidades.
{{Q1}}' {{Q2}}'' = {{T1}}'' + {{Q2}}'' = {{A1}}''
#Cloze math#
T1 = {{Q1}}*60
A1 = {{Q1}}*60+{{Q2}}</t>
  </si>
  <si>
    <t>{"id":"M6-MyM-27a-E-4","seed":{"parameters":[{"name":"Q1","label":null,"min":1,"max":15,"step":1},{"name":"Q2","label":null,"min":1,"max":59,"step":1}],"uniques":true},"scaffolding":[{"id":"step-0","stimulus":"&lt;p&gt;Expresa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minutos.&lt;/p&gt;","incorrect":true},{"name":"1-A2","label":"&lt;p&gt;Convertir minutos en grados y minutos.&lt;/p&gt;","incorrect":true},{"name":"1-A3","label":"&lt;p&gt;Convertir minutos y segundos en segundos.&lt;/p&gt;","incorrect":false}]},"algorithm":{"name":"trueFalse","template":"Multiple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segundos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</si>
  <si>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Andrea esta tomando el sol sobre una tumbona de playa que ha abierto con una amplitud de {{Q1}}° y {{Q2}}'. Expresa esta medida en minutos.</t>
  </si>
  <si>
    <t>Su amplitud mide {{A1}}'.</t>
  </si>
  <si>
    <t>Andrea esta tomando sol sobre una reposera que tiene diferentes posiciones. La posición que elige tiene una abertura de {{Q1}}° y {{Q2}} min. Expresa esta medida en segundos.</t>
  </si>
  <si>
    <t>Q1 = Min = 110; Max = 160; Step = 1
Q2 = Min = 1; Max = 59; Step = 1</t>
  </si>
  <si>
    <t>¿Qué pide el ejercicio que hagas?
Convertir minutos en grados y minutos.
Convertir minutos en grados.
Convertir grados y minutos en minutos.*
#Single Choice#</t>
  </si>
  <si>
    <t>{"id":"M6-MyM-27a-A-1","seed":{"parameters":[{"name":"Q1","label":null,"min":110,"max":160,"step":1},{"name":"Q2","label":null,"min":1,"max":59,"step":1}],"uniques":true},"scaffolding":[{"id":"step-0","stimulus":"&lt;p&gt;Andrea esta tomando el sol sobre una tumbona de playa que ha abierto con una amplitud de {{Q1}}° y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</si>
  <si>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En cierto momento, las agujas de un reloj están separadas por un ángulo de {{Q1}}° {{Q2}}'. Expresa esta medida en minutos.</t>
  </si>
  <si>
    <t xml:space="preserve">El reloj de pared de la escuela marca la amplitud del ángulo de las agujas de un reloj en {{Q1}}° {{Q2}}' {{Q3}}". Expresa esta medida en segundos.
</t>
  </si>
  <si>
    <t>Q1 = Min = 1; Max = 90; Step = 1
Q2 = Min = 1; Max = 59; Step = 1</t>
  </si>
  <si>
    <t>A1 = {{Q1}}*60 + {{Q2}}</t>
  </si>
  <si>
    <t>¿Qué pide el ejercicio que hagas?
Convertir grados y minutos en minutos.*
Convertir minutos en grados.
Convertir minutos en grados y minutos.
#Single Choice#</t>
  </si>
  <si>
    <t>{"id":"M6-MyM-27a-A-2","seed":{"parameters":[{"name":"Q1","label":null,"min":1,"max":90,"step":1},{"name":"Q2","label":null,"min":1,"max":59,"step":1}],"uniques":true},"scaffolding":[{"id":"step-0","stimulus":"&lt;p&gt;En cierto momento, las agujas de un reloj están separadas por un ángulo de {{Q1}}°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t>
  </si>
  <si>
    <t xml:space="preserve">De noche, el faro de un puerto emite un haz de luz con una amplitud de {{T1}}'. Expresa esta medida en grados y minutos. </t>
  </si>
  <si>
    <t>Su amplitud mide {{A1}}° {{A2}}'.</t>
  </si>
  <si>
    <t xml:space="preserve">Durante la noche, el faro enciende la luz más alta alumbrando a una amplitud de {{Q1}}° {{Q2}}' hasta la costa. Expresa esta medida en minutos. </t>
  </si>
  <si>
    <t>Q1 = Min = 30; Max = 70; Step = 1
Q2 = Min = 1; Max = 59; Step = 1</t>
  </si>
  <si>
    <t>T1 = {{Q1}}*60+{{Q2}} 
A1 = {{Q1}}
A2 = {{Q2}}</t>
  </si>
  <si>
    <t>¿Qué pide el ejercicio que hagas?
Convertir minutos en grados y minutos.*
Convertir minutos en minutos segundos.
Convertir minutos en grados y segundos.</t>
  </si>
  <si>
    <t>Empieza calculando cuántos grados hay en {{T1}}'. ¿Cuál es la parte entera del cociente de esta división?
{{T1}}' : 60 = {{A1}}°
#Cloze math#
T1 = {{Q1}}*60+{{Q2}}
A2 = {{Q1}}</t>
  </si>
  <si>
    <t>Por último, ¿cuántos minutos quedan en {{T1}}' cuando se le quitan los minutos del paso anterior?
{{T1}}' − {{Q1}}° × 60 = {{A2}}'
#Cloze math#
T1 = {{Q1}}*60+{{Q2}}
A2 = {{Q2}}</t>
  </si>
  <si>
    <t>{"id":"M6-MyM-27a-A-3","seed":{"parameters":[{"name":"Q1","label":null,"min":30,"max":70,"step":1},{"name":"Q2","label":null,"min":1,"max":59,"step":1}],"uniques":true},"scaffolding":[{"id":"step-0","stimulus":"&lt;p&gt;De noche, el faro de un puerto emite un haz de luz con una amplitud de {{T1}}'. Expresa esta medida en grados y minutos.&lt;/p&gt;","template":"&lt;p&gt;Su amplitud mide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t>
  </si>
  <si>
    <t>M6-MyM-18a</t>
  </si>
  <si>
    <t>Suma y resta unidades de amplitud en forma simple y/o compleja</t>
  </si>
  <si>
    <t>&lt;p&gt;Selecciona el resultado correcto de esta operación.&lt;/p&gt;&lt;p&gt;{{Q1}}° {{Q2}}' {{Q3}}'' − {{Q4}}° {{Q5}}' {{Q6}}'' = ...&lt;/p&gt;</t>
  </si>
  <si>
    <t>Selecciona el resultado correcto de esta operación.
{{Q1}}° {{Q2}}' {{Q3}}'' − {{Q4}}° {{Q5}}' {{Q6}}'' = ...
{{T1}}° {{T2}}' {{T3}}*
{{T4}}° {{T5}}' {{T6}}
{{T7}}° {{T8}}' {{T9}}</t>
  </si>
  <si>
    <t>Q1 = Min= 180; Max= 360; Step= 1
Q2 = Min= 1; Max= 29; Step= 1
Q3 = Min= 30; Max= 59; Step= 1
Q4 = Min= 1; Max= 29; Step= 1
Q5 = Min= 30; Max= 59; Step= 1
Q6 = Min= 1; Max= 29; Step= 1</t>
  </si>
  <si>
    <t>T1 = {{Q1}}-{{Q4}}
T2 = 60+{{Q2}}-{{Q5}}
T3 = {{Q3}}-{{Q6}}
T4 = {{Q1}}-{{Q4}}
T5 = 60+{{Q2}}-{{Q5}}
T6 = {{Q3}}-{{Q6}}
T7 = {{Q1}}-{{Q4}}
T8 = {{Q5}}-{{Q2}}
T9 = {{Q3}}-{{Q6}}
A1={{T1}}° {{T2}}' {{T3}}#*
A2={{T4}}° {{T5}}' {{T6}}#
A3={{T7}}° {{T8}}' {{T9}}#</t>
  </si>
  <si>
    <t>&lt;p&gt;Resta las medidas que tengan la misma unidad.&lt;/p&gt;</t>
  </si>
  <si>
    <t>&lt;p&gt;Para realizar esta operación, resta las medidas que tengan la mismas unidades.&lt;/p&gt;&lt;p&gt;El resultado de esta operación es {{T1}}° {{T2}}' {{T3}}''.&lt;/p&gt;</t>
  </si>
  <si>
    <t>{"id":"M6-MyM-18a-I-1","stimulus":"&lt;p&gt;Selecciona el resultado correcto de esta operación.&lt;/p&gt;&lt;p style=\"text-align:center;\"&gt;{{Q1}}° {{Q2}}' {{Q3}}'' − {{Q4}}° {{Q5}}' {{Q6}}'' = ...&lt;/p&gt;","hint":"&lt;p&gt;Resta las medidas que tengan la misma unidad.&lt;/p&gt;","feedback":"&lt;p&gt;Para realizar esta operación, resta las medidas que tengan la mismas unidades.&lt;/p&gt;&lt;p&gt;El resultado de esta operación es {{T1}}° {{T2}}' {{T3}}''.&lt;/p&gt;","seed":{"parameters":[{"name":"Q1","label":null,"min":180,"max":360,"step":1},{"name":"Q2","label":null,"min":30,"max":59,"step":1},{"name":"Q3","label":null,"min":30,"max":59,"step":1},{"name":"Q4","label":null,"min":1,"max":29,"step":1},{"name":"Q5","label":null,"min":1,"max":29,"step":1},{"name":"Q6","label":null,"min":1,"max":29,"step":1}],"calculated":[{"name":"T1","label":"{{function}}","function":"{{Q1}}-{{Q4}}","temp":true},{"name":"T2","label":"{{function}}","function":"{{Q2}}-{{Q5}}","temp":true},{"name":"T3","label":"{{function}}","function":"{{Q3}}-{{Q6}}","temp":true},{"name":"T4","label":"{{function}}","function":"{{Q1}}-{{Q4}}","temp":true},{"name":"T5","label":"{{function}}","function":"{{Q2}}-{{Q5}}+1","temp":true},{"name":"T6","label":"{{function}}","function":"{{Q3}}-{{Q6}}","temp":true},{"name":"T7","label":"{{function}}","function":"{{Q1}}-{{Q4}}1","temp":true},{"name":"T8","label":"{{function}}","function":"{{Q2}}-{{Q5}}+1","temp":true},{"name":"T9","label":"{{function}}","function":"{{Q3}}-{{Q6}}+1","temp":true},{"name":"A1","label":"{{T1}}° {{T2}}' {{T3}}''","function":""},{"name":"A2","label":"{{T4}}° {{T5}}' {{T6}}''","function":"","incorrect":true},{"name":"A3","label":"{{T7}}° {{T8}}' {{T9}}''","function":"","incorrect":true}],"uniques":true},"algorithm":{"name":"trueFalse","template":"Multiple choice – standard","params":{"countCorrect":1,"countIncorrect":2,"showCheckIcon":false,"columns":3}}}</t>
  </si>
  <si>
    <t>&lt;p&gt;{{Q1}}° {{Q2}}' {{Q3}}'' + {{Q4}}° {{Q5}}' {{Q6}}'' = {{A1}}° {{A2}}' {{A3}}''&lt;/p&gt;</t>
  </si>
  <si>
    <t>Calcula las siguientes operaciones.
{{Q1}}° {{Q2}}' {{Q3}}'' + {{Q4}}° {{Q5}}' {{Q6}}'' = {{A1}}° {{A2}}' {{A3}}''
{{T1}}° {{T2}}' {{T3}}'' − {{Q10}}° {{Q11}}' {{Q12}}'' = {{A4}}° {{A5}}' {{A6}}''</t>
  </si>
  <si>
    <t>Q1 = Min= 1; Max= 100; Step= 1
Q2 = Min= 1; Max= 59; Step= 1
Q3 = Min= 30; Max= 59; Step= 1
Q4 = Min= 1; Max= 100; Step= 1
Q5 = Min= 30; Max= 59; Step= 1
Q6 = Min= 30; Max= 59; Step= 1</t>
  </si>
  <si>
    <t>A1 = {{Q1}}+{{Q4}}+1
A2 = {{Q2}}+{{Q5}}-59
A3 = {{Q3}}+{{Q6}}-60
T1 = {{Q1}}+{{Q4}}+1
T5 = {{Q2}}+{{Q5}}
T11 = {{T5}}+1
T9 = {{Q3}}+{{Q6}}
T2 = {{T5}}-59
T3 = {{T9}}-60</t>
  </si>
  <si>
    <t>&lt;p&gt;Suma las medidas que tengan la misma unidad.&lt;/p&gt;</t>
  </si>
  <si>
    <t>&lt;p&gt;Para calcular estas medidas de ángulos, suma las medidas con las mismas unidades: {{Q1}}° {{Q2}}' {{Q3}}'' + {{Q4}}° {{Q5}}' {{Q6}}'' = {{T1}}° {{T5}}' {{T9}}''.&lt;/p&gt;&lt;p&gt;Como {{T9}}'' es mayor que 60", hay que operar: {{T9}}'' − 60 = {{T2}}''.&lt;/p&gt;&lt;p&gt;Después suma 1' a {{T5}}' = {{T11}}, como {{T11}} es mayor que 60', hay que operar: {{T11}} − 60' = {{T2}}.&lt;/p&gt;&lt;p&gt;Por último, el resultado final de la suma es {{T1}}° {{T2}}' {{T3}}''.&lt;/p&gt;</t>
  </si>
  <si>
    <t>{"id":"M6-MyM-18a-E-1","stimulus":"&lt;p&gt;Calcula esta suma.&lt;/p&gt;","template":"&lt;p style=\"text-align:center;\"&gt;{{Q1}}° {{Q2}}' {{Q3}}'' + {{Q4}}° {{Q5}}' {{Q6}}'' = {{response}}° {{response}}' {{response}}''&lt;/p&gt;","hint":"&lt;p&gt;Suma las medidas que tengan la misma unidad.&lt;/p&gt;","feedback":"&lt;p&gt;Para calcular estas medidas de ángulos, suma las medidas con las mismas unidades:&lt;/p&gt;&lt;p style=\"text-align:center;\"&gt;{{Q1}}° {{Q2}}' {{Q3}}'' + {{Q4}}° {{Q5}}' {{Q6}}'' = {{T4}}° {{T5}}' {{T9}}''.&lt;/p&gt;&lt;p&gt;Como {{T9}}'' es mayor que 60\", hay que operar:&lt;/p&gt;&lt;p style=\"text-align:center;\"&gt;{{T9}}'' − 60'' = {{T3}}''.&lt;/p&gt;&lt;p&gt;Después suma 1' a {{T5}}' = {{T11}}', como {{T11}}' es mayor que 60', hay que operar:&lt;/p&gt;&lt;p style=\"text-align:center;\"&gt;{{T11}}' − 60' = {{T2}}'.&lt;/p&gt;&lt;p&gt;Por último, el resultado final de la suma es {{T1}}° {{T2}}' {{T3}}''.&lt;/p&gt;","seed":{"parameters":[{"name":"Q1","label":null,"min":1,"max":100,"step":1},{"name":"Q2","label":null,"min":1,"max":59,"step":1},{"name":"Q3","label":null,"min":30,"max":59,"step":1},{"name":"Q4","label":null,"min":1,"max":100,"step":1},{"name":"Q5","label":null,"min":30,"max":59,"step":1},{"name":"Q6","label":null,"min":30,"max":59,"step":1}],"calculated":[{"name":"A1","label":"{{function}}","function":"{{Q1}}+{{Q4}}+1"},{"name":"A2","label":"{{function}}","function":"{{Q2}}+{{Q5}}-59"},{"name":"A3","label":"{{function}}","function":"{{Q3}}+{{Q6}}-60"},{"name":"T1","label":"{{function}}","function":"{{Q1}}+{{Q4}}+1","temp":true},{"name":"T5","label":"{{function}}","function":"{{Q2}}+{{Q5}}","temp":true},{"name":"T11","label":"{{function}}","function":"{{T5}}+1","temp":true},{"name":"T9","label":"{{function}}","function":"{{Q3}}+{{Q6}}","temp":true},{"name":"T2","label":"{{function}}","function":"{{T5}}-59","temp":true},{"name":"T3","label":"{{function}}","function":"{{T9}}-60","temp":true},{"name":"T4","label":"{{function}}","function":"{{Q1}}+{{Q4}}","temp":true}],"uniques":true},"algorithm":{"name":"calculateOperation","params":{"method":"equivLiteral","keyboard":"NUMERICAL"}}}</t>
  </si>
  <si>
    <t>JSON con imagen</t>
  </si>
  <si>
    <t>&lt;p&gt;Calcula esta resta.&lt;/p&gt;</t>
  </si>
  <si>
    <t>&lt;p&gt;{{T1}}° {{T2}}' {{T3}}'' − {{Q10}}° {{Q11}}' {{Q12}}'' = {{A4}}° {{A5}}' {{A6}}''&lt;/p&gt;</t>
  </si>
  <si>
    <t>Q10 = Min= 1; Max= 100; Step= 1
Q11 = Min= 30; Max= 59; Step= 1
Q12 = Min= 30; Max= 59; Step= 1
Q13 = Min= 1; Max= 100; Step= 1
Q14 = Min= 30; Max= 59; Step= 1
Q15 = Min= 30; Max= 59; Step= 1</t>
  </si>
  <si>
    <t>T1 = {{Q10}}+{{Q13}}+1
T2 = {{Q11}}+{{Q14}}-59
T3 = {{Q12}}+{{Q15}}-60
A4 = {{Q13}}
A5 = {{Q14}}
A6 = {{Q15}}
T4 = {{Q13}}
T5 = {{Q14}}
T6 = {{Q15}}</t>
  </si>
  <si>
    <t xml:space="preserve">&lt;p&gt;Para calcular estas medidas de ángulos, resta las medidas con las mismas unidades: {{T1}}° {{T2}}' {{T3}}'' − {{Q10}}° {{Q11}}' {{Q12}}'' = {{T4}}° {{T5}}' {{T6}}''.&lt;/p&gt; </t>
  </si>
  <si>
    <t>{"id":"M6-MyM-18a-E-2","stimulus":"&lt;p&gt;Calcula esta resta.&lt;/p&gt;","template":"&lt;p style=\"text-align:center;\"&gt;{{T1}}° {{T2}}' {{T3}}'' − {{Q10}}° {{Q11}}' {{Q12}}'' = {{response}}° {{response}}' {{response}}''&lt;/p&gt;","hint":"&lt;p&gt;Resta las medidas que tengan la misma unidad.&lt;/p&gt;","feedback":"&lt;p&gt;Para calcular estas medidas de ángulos, resta las medidas con las mismas unidades:&lt;/p&gt;&lt;p style=\"text-align:center;\"&gt;{{T1}}° {{T2}}' {{T3}}'' − {{Q10}}° {{Q11}}' {{Q12}}'' = {{T4}}° {{T5}}' {{T6}}''.&lt;/p&gt;","seed":{"parameters":[{"name":"Q10","label":null,"min":1,"max":100,"step":1},{"name":"Q11","label":null,"min":30,"max":59,"step":1},{"name":"Q12","label":null,"min":30,"max":59,"step":1},{"name":"Q13","label":null,"min":1,"max":100,"step":1},{"name":"Q14","label":null,"min":30,"max":59,"step":1},{"name":"Q15","label":null,"min":30,"max":59,"step":1}],"calculated":[{"name":"T1","label":"{{function}}","function":"{{Q10}}+{{Q13}}+1","temp":true},{"name":"T2","label":"{{function}}","function":"{{Q11}}+{{Q14}}-59","temp":true},{"name":"T3","label":"{{function}}","function":"{{Q12}}+{{Q15}}-60","temp":true},{"name":"A4","label":"{{function}}","function":"{{Q13}}"},{"name":"A5","label":"{{function}}","function":"{{Q14}}"},{"name":"A6","label":"{{function}}","function":"{{Q15}}"},{"name":"T4","label":"{{function}}","function":"{{Q13}}","temp":true},{"name":"T5","label":"{{function}}","function":"{{Q14}}","temp":true},{"name":"T6","label":"{{function}}","function":"{{Q15}}","temp":true}],"uniques":true},"algorithm":{"name":"calculateOperation","params":{"method":"equivLiteral","keyboard":"NUMERICAL"}}}</t>
  </si>
  <si>
    <t>&lt;p&gt;En clase de matemática los estudiantes están utilizando el compás y anotan las amplitudes que resultan al abrir los brazos del instrumento. Fernando ha anotado {{Q1}}° {{Q2}}'  y {{Q3}}° {{Q4}}'. ¿Cuál es la suma total de estas amplitudes?&lt;/p&gt;</t>
  </si>
  <si>
    <t>&lt;p&gt;La suma total de estas amplitudes es de {{A1}}° {{A2}}'.&lt;/p&gt;</t>
  </si>
  <si>
    <t>En la clase de matemática, los alumnos estan utilizando el compás y anotan en sus carpetas las amplitudes que resultan al abrir los brazos del instrumento. Fernando ha anotado {{Q1}}° {{Q2}}'  y {{Q3}}° {{Q4}}'. ¿Cuál es la medida total de estas amplitudes?</t>
  </si>
  <si>
    <t>Q1 = Min= 70; Max= 100; Step= 1
Q2 = Min= 30; Max= 59; Step= 1
Q3 = Min= 30; Max= 60; Step= 1
Q4 = Min= 30; Max= 59; Step= 1</t>
  </si>
  <si>
    <t>A1 = {{Q1}}+{{Q3}}+1
A2 = {{Q2}}+{{Q4}}-60
T3 = {{Q2}}+{{Q4}}
T1 = {{Q1}}+{{Q3}}
T2 = {{Q2}}+{{Q4}}-60</t>
  </si>
  <si>
    <t>&lt;p&gt;Para calcular la suma total de estas amplitudes, suma las medidas con las mismas unidades: {{Q1}}° {{Q2}}' + {{Q3}}° {{Q4}}'  = {{T1}}° {{T3}}'.&lt;/p&gt;&lt;p&gt;Como {{T3}}' es mayor que 60', hay que operar: {{T3}}' − 60' = {{T2}}'&lt;/p&gt;&lt;p&gt;Después suma 1 a {{T1}}°&lt;/p&gt;
&lt;p&gt;La suma total de las amplitudes es {{A1}}° {{A2}}'.&lt;/p&gt;</t>
  </si>
  <si>
    <t>{"id":"M6-MyM-18a-A-1","stimulus":"&lt;p&gt;En clase de matemática los estudiantes están utilizando el compás y anotan las amplitudes que resultan al abrir los brazos del instrumento. Fernando ha anotado {{Q1}}° {{Q2}}' y {{Q3}}° {{Q4}}'. ¿Cuál es la suma total de estas amplitudes?&lt;/p&gt;","template":"&lt;p&gt;La suma total de estas amplitudes es de {{response}}° {{response}}'.&lt;/p&gt;","hint":"&lt;p&gt;Suma las medidas que tengan la misma unidad.&lt;/p&gt;","feedback":"&lt;p&gt;Para calcular la suma total de estas amplitudes, suma las medidas con las mismas unidades:&lt;/p&gt;&lt;p style=\"text-align:center;\"&gt;{{Q1}}° {{Q2}}' + {{Q3}}° {{Q4}}' = {{T1}}° {{T3}}'.&lt;/p&gt;&lt;p&gt;Como {{T3}}' es mayor que 60', hay que operar:&lt;/p&gt;&lt;p style=\"text-align:center;\"&gt;{{T3}}' − 60' = {{T2}}'&lt;/p&gt;&lt;p&gt;Después suma 1 a {{T1}}°&lt;/p&gt;&lt;p&gt;La suma total de las amplitudes es {{A1}}° {{A2}}'.&lt;/p&gt;","seed":{"parameters":[{"name":"Q1","label":null,"min":70,"max":100,"step":1},{"name":"Q2","label":null,"min":30,"max":59,"step":1},{"name":"Q3","label":null,"min":30,"max":60,"step":1},{"name":"Q4","label":null,"min":30,"max":59,"step":1}],"calculated":[{"name":"A1","label":"{{function}}","function":"{{Q1}}+{{Q3}}+1"},{"name":"A2","label":"{{function}}","function":"{{Q2}}+{{Q4}}-60"},{"name":"T3","label":"{{function}}","function":"{{Q2}}+{{Q4}}","temp":true},{"name":"T1","label":"{{function}}","function":"{{Q1}}+{{Q3}}","temp":true},{"name":"T2","label":"{{function}}","function":"{{Q2}}+{{Q4}}-60","temp":true}],"uniques":true},"algorithm":{"name":"calculateOperation","params":{"method":"equivLiteral","keyboard":"NUMERICAL"}}}</t>
  </si>
  <si>
    <t>&lt;p&gt;En un determinado momento del día, el ángulo que forma el Sol con la sombra de Miguel es de {{Q1}}° {{Q2}}' {{Q3}}''. Al atardecer el ángulo es de {{Q4}}° {{Q5}}'. ¿Cuál es la diferencia entre estas medidas?&lt;/p&gt;</t>
  </si>
  <si>
    <t>&lt;p&gt;La diferencia entre estas medidas es de {{A1}}° {{A2}}' {{A3}}''.&lt;/p&gt;</t>
  </si>
  <si>
    <t>En un determinado momento del día, el ángulo que se forma desde el sol a la sombra de Miguel es de {{Q1}}° {{Q2}}' {{Q3}}". Al atardecer el ángulo es de {{Q4}}° {{Q5}}'. ¿Cuál es la diferencia entre estas medidas?</t>
  </si>
  <si>
    <t>Q1 = Min= 70; Max= 100; Step= 1
Q2 = Min= 30; Max= 59; Step= 1
Q3 = Min= 30; Max= 59; Step= 1
Q4 = Min= 30; Max= 60; Step= 1
Q5 = Min= 30; Max= 59; Step= 1</t>
  </si>
  <si>
    <r>
      <rPr>
        <rFont val="Calibri"/>
        <color theme="1"/>
        <sz val="12.0"/>
      </rPr>
      <t xml:space="preserve">A1 = {{Q1}}-{{Q4}}
</t>
    </r>
    <r>
      <rPr>
        <rFont val="Calibri"/>
        <color theme="1"/>
        <sz val="12.0"/>
      </rPr>
      <t xml:space="preserve">A2 = </t>
    </r>
    <r>
      <rPr>
        <rFont val="Calibri"/>
        <color theme="1"/>
        <sz val="12.0"/>
      </rPr>
      <t>{{Q2}}-{{Q5}}</t>
    </r>
    <r>
      <rPr>
        <rFont val="Calibri"/>
        <color theme="1"/>
        <sz val="12.0"/>
      </rPr>
      <t xml:space="preserve">
A3 = {{Q3}}</t>
    </r>
  </si>
  <si>
    <t>&lt;p&gt;Para calcular la diferencia entre estas medidas, resta las amplitudes con las mismas unidades: {{Q1}}° {{Q2}}' {{Q3}}'' − {{Q4}}° {{Q5}}'.&lt;/p&gt;&lt;p&gt;La diferencia entre las amplitudes es {{A1}}° {{A2}}' {{A3}}''.&lt;/p&gt;</t>
  </si>
  <si>
    <t>{"id":"M6-MyM-18a-A-2","stimulus":"&lt;p&gt;En un determinado momento del día, el ángulo que forma el Sol con la sombra de Miguel es de {{Q1}}° {{Q2}}' {{Q3}}''. Al atardecer el ángulo es de {{Q4}}° {{Q5}}'. ¿Cuál es la diferencia entre estas medidas?&lt;/p&gt;","template":"&lt;p&gt;La diferencia entre estas medidas es de {{response}}° {{response}}' {{response}}''.&lt;/p&gt;","hint":"&lt;p&gt;Resta las medidas que tengan la misma unidad.&lt;/p&gt;","feedback":"&lt;p&gt;Para calcular la diferencia entre estas medidas, resta las amplitudes con las mismas unidades:&lt;/p&gt;&lt;p style=\"text-align:center;\"&gt;{{Q1}}° {{Q2}}' {{Q3}}'' − {{Q4}}° {{Q5}}'.&lt;/p&gt;&lt;p&gt;La diferencia entre las amplitudes es {{A1}}° {{A2}}' {{A3}}''.&lt;/p&gt;","seed":{"parameters":[{"name":"Q1","label":null,"min":70,"max":100,"step":1},{"name":"Q2","label":null,"min":30,"max":59,"step":1},{"name":"Q3","label":null,"min":30,"max":59,"step":1},{"name":"Q4","label":null,"min":30,"max":60,"step":1},{"name":"Q5","label":null,"min":1,"max":29,"step":1}],"calculated":[{"name":"A1","label":"{{function}}","function":"{{Q1}}-{{Q4}}"},{"name":"A2","label":"{{function}}","function":"{{Q2}}-{{Q5}}"},{"name":"A3","label":"{{function}}","function":"{{Q3}}"}],"uniques":true},"algorithm":{"name":"calculateOperation","params":{"method":"equivLiteral","keyboard":"NUMERICAL"}}}</t>
  </si>
  <si>
    <t>&lt;p&gt;Nuria dibuja un angulo de {{Q1}}° {{Q2}}' {{Q3}}'' y le dice a su hermana que dibuje otro para formar un angulo de {{Q11}}° {{Q22}}' {{Q33}}''. ¿Cuánto deberá medir el ángulo que dibuje la hermana de Nuria?&lt;/p&gt;</t>
  </si>
  <si>
    <t>&lt;p&gt;Deberá medir {{A1}}° {{A2}}' {{A3}}''.&lt;/p&gt;</t>
  </si>
  <si>
    <t>Q1= Min = 50; Máx = 100; Step = 1
Q2= Min = 2; Máx = 58; Step = 1
Q3= Min = 1; Máx = 29; Step = 1
Q11= Min = 1; Máx = 49; Step = 1
Q22= Min = 30; Máx = 59; Step = 1
Q22= Min = 30; Máx = 59; Step = 1</t>
  </si>
  <si>
    <t>A1= {{Q1}}-{{Q11}}
A2= math.floor({{T1}})
A3= ({{T1}}-math.floor({{T1}}))*60
T1= ({{Q2}}*60+{{Q3}}-{{Q22}}*60-{{Q33}})/60</t>
  </si>
  <si>
    <t>&lt;p&gt;Para calcular la diferencia entre estas medidas, resta las amplitudes con las mismas unidades: {{Q1}}° {{Q2}}' {{Q3}}'' − {{Q11}}° {{Q22}}' {{Q33}}''.&lt;/p&gt;&lt;p&gt;La diferencia es de {{A1}}° {{A2}}' {{A3}}''.&lt;/p&gt;</t>
  </si>
  <si>
    <t>{"id":"M6-MyM-18a-A-3","stimulus":"&lt;p&gt;Nuria dibuja un angulo de {{Q1}}° {{Q2}}' {{Q3}}'' y le dice a su hermana que dibuje otro para formar un ángulo de {{T11}}° {{T12}}' {{T13}}''. ¿Cuánto deberá medir el ángulo que dibuje la hermana de Nuria?&lt;/p&gt;","template":"&lt;p&gt;Deberá medir {{response}}° {{response}}' {{response}}''.&lt;/p&gt;","hint":"&lt;p&gt;Resta las medidas que tengan la misma unidad. Transforma un minuto en sesenta segundos.&lt;/p&gt;","feedback":"&lt;p&gt;Para calcular la diferencia entre estas medidas, resta las amplitudes con las mismas unidades. Hay que transformar un minuto en sesenta segundos:&lt;/p&gt;&lt;p style=\"text-align:center;\"&gt;{{T11}}° {{T12}}' {{T13}}'' − {{Q1}}° {{Q2}}' {{Q3}}'' =&lt;/p&gt;&lt;p style=\"text-align:center;\"&gt;= {{T11}}° {{T121}}' {{T131}}'' =&lt;/p&gt;&lt;p style=\"text-align:center;\"&gt;={{A1}}° {{A2}}' {{A3}}''.&lt;/p&gt;","seed":{"parameters":[{"name":"Q1","label":null,"min":10,"max":29,"step":1},{"name":"Q11","label":null,"min":10,"max":29,"step":1},{"name":"Q2","label":null,"min":1,"max":29,"step":1},{"name":"Q12","label":null,"min":1,"max":29,"step":1},{"name":"Q3","label":null,"min":30,"max":59,"step":1},{"name":"Q13","label":null,"min":30,"max":59,"step":1}],"calculated":[{"name":"T11","label":"{{function}}","function":"{{Q1}}+{{Q11}}","temp":true},{"name":"T12","label":"{{function}}","function":"{{Q2}}+{{Q12}}+1","temp":true},{"name":"T121","label":"{{function}}","function":"{{Q2}}+{{Q12}}","temp":true},{"name":"T13","label":"{{function}}","function":"{{Q3}}+{{Q13}}-60","temp":true},{"name":"T131","label":"{{function}}","function":"{{Q3}}+{{Q13}}","temp":true},{"name":"A1","label":"{{function}}","function":"{{Q11}}"},{"name":"A2","label":"{{function}}","function":"{{Q12}}"},{"name":"A3","label":"{{function}}","function":"{{Q13}}"}],"uniques":true},"algorithm":{"name":"calculateOperation","params":{"method":"equivLiteral","keyboard":"NUMERICAL"}}}</t>
  </si>
  <si>
    <t>M6-MyM-18b</t>
  </si>
  <si>
    <t>Multiplica y divide unidades de amplitud en forma simple y/o compleja</t>
  </si>
  <si>
    <t>&lt;p&gt;Selecciona el resultado correcto.&lt;/p&gt;</t>
  </si>
  <si>
    <t>&lt;p&gt;{{T4}}° {{T5}}' : {{Q3}} = {{A1}}&lt;/p&gt;</t>
  </si>
  <si>
    <t>Q1 = Min 5;Max 30; Step= 1
Q2 = Min 1;Max 4; Step= 1
Q3 = Min 2;Max 14; Step= 1</t>
  </si>
  <si>
    <t>T4 = {{Q1}}*{{Q3}}
T5 = {{Q2}}*{{Q3}}
T1 = {{Q1}}
T11 = {{Q2}}
T2 = {{Q1}}+3
T22 = {{Q1}}
T3 = {{Q1}}*2
T33 = {{Q2}}+2
group1=
A1={{T1}}° {{T11}}'#*
A2={{T2}}° {{T22}}'#
A3={{T3}}° {{T33}}'#</t>
  </si>
  <si>
    <t>&lt;p&gt;Divide como si fueran números naturales.&lt;/p&gt;</t>
  </si>
  <si>
    <t>{"id":"M6-MyM-18b-I-1","stimulus":"&lt;p&gt;Selecciona el resultado correcto.&lt;/p&gt;","template":"&lt;p style=\"text-align:center;\"&gt;{{T4}}° {{T5}}' : {{Q3}} = {{response}}&lt;/p&gt;","hint":"&lt;p&gt;Divide como si fueran números naturales.&lt;/p&gt;","feedback":"&lt;p&gt;Divide como si fueran números naturales.&lt;/p&gt;","seed":{"parameters":[{"name":"Q1","label":null,"min":5,"max":30,"step":1},{"name":"Q2","label":null,"min":1,"max":4,"step":1},{"name":"Q3","label":null,"min":2,"max":14,"step":1}],"calculated":[{"name":"T1","label":"{{function}}","function":"{{Q1}}","temp":true},{"name":"T2","label":"{{function}}","function":"{{Q1}}+3","temp":true},{"name":"T3","label":"{{function}}","function":"{{Q1}}*2","temp":true},{"name":"T4","label":"{{function}}","function":"{{Q1}}*{{Q3}}","temp":true},{"name":"T5","label":"{{function}}","function":"{{Q2}}*{{Q3}}","temp":true},{"name":"T22","label":"{{function}}","function":"{{Q1}}","temp":true},{"name":"T33","label":"{{function}}","function":"{{Q2}}+2","temp":true},{"name":"T11","label":"{{function}}","function":"{{Q2}}","temp":true},{"name":"A1","label":"{{T2}}° {{T22}}'","group":1,"incorrect":true},{"name":"A3","label":"{{T3}}° {{T33}}'","group":1,"incorrect":true},{"name":"A2","label":"{{T1}}° {{T11}}'","group":1}],"uniques":true},"algorithm":{"name":"groupResponses","template":"Cloze with drop down"}}</t>
  </si>
  <si>
    <t>&lt;p&gt;{{Q1}}° × {{Q2}} = {{A1}}&lt;/p&gt;</t>
  </si>
  <si>
    <t>Q1 = Min 5;Max 30; Step= 1
Q2 = Min 2;Max 12; Step= 1</t>
  </si>
  <si>
    <t>group1=
A1={{T1}}°#*
A2={{T2}}°#
A3={{T3}}°#</t>
  </si>
  <si>
    <t>&lt;p&gt;Multiplica como si fueran números naturales.&lt;/p&gt;</t>
  </si>
  <si>
    <t>{"id":"M6-MyM-18b-I-2","stimulus":"&lt;p&gt;Selecciona el resultado correcto.&lt;/p&gt;","template":"&lt;p style=\"text-align:center;\"&gt;{{Q1}}° × {{Q2}} = {{response}}&lt;/p&gt;","hint":"&lt;p&gt;Multiplica como si fueran números naturales.&lt;/p&gt;","feedback":"&lt;p&gt;Multiplica como si fueran números naturales.&lt;/p&gt;","seed":{"parameters":[{"name":"Q1","label":null,"min":5,"max":30,"step":1},{"name":"Q2","label":null,"min":2,"max":12,"step":1},{"name":"Q3","label":null,"min":5,"max":30,"step":1},{"name":"Q4","label":null,"min":5,"max":30,"step":1}],"calculated":[{"name":"T1","label":"{{function}}","function":"{{Q1}}*{{Q2}}","temp":true},{"name":"T2","label":"{{function}}","function":"{{Q3}}*{{Q2}}","temp":true},{"name":"T3","label":"{{function}}","function":"{{Q4}}*{{Q2}}","temp":true},{"name":"A2","label":"{{T2}}°","group":1,"incorrect":true},{"name":"A1","label":"{{T1}}°","group":1},{"name":"A3","label":"{{T3}}°","group":1,"incorrect":true}],"uniques":true},"algorithm":{"name":"groupResponses","template":"Cloze with drop down"}}</t>
  </si>
  <si>
    <t>&lt;p&gt;Calcula las siguientes operaciones.&lt;/p&gt;</t>
  </si>
  <si>
    <t>&lt;p&gt;{{T1}}° {{T2}}' : {{Q3}} = {{A1}° {{A2}}'&lt;/p&gt;</t>
  </si>
  <si>
    <t>T1 = {{Q1}}*{{Q3}}
T2 = {{Q2}}*{{Q3}}
A1 = {{Q1}}
A2 = {{Q2}}</t>
  </si>
  <si>
    <t>{"id":"M6-MyM-18b-E-1","stimulus":"&lt;p&gt;Calcula las siguientes operaciones.&lt;/p&gt;","template":"&lt;p style=\"text-align:center;\"&gt;{{T1}}° {{T2}}' : {{Q3}} = {{response}}° {{response}}'&lt;/p&gt;","hint":"&lt;p&gt;Divide como si fueran números naturales.&lt;/p&gt;","feedback":"&lt;p&gt;Divide como si fueran números naturales.&lt;/p&gt;","seed":{"parameters":[{"name":"Q1","min":5,"max":30,"step":1},{"name":"Q2","list":[1,2,3,4]},{"name":"Q3","min":2,"max":14,"step":1}],"calculated":[{"name":"T1","function":"{{Q1}}*{{Q3}}","temp":true},{"name":"T2","function":"{{Q2}}*{{Q3}}","temp":true},{"name":"A1","label":"{{function}}","function":"{{Q1}}"},{"name":"A2","function":"{{Q2}}","label":"{{function}}"}],"uniques":true},"algorithm":{"name":"calculateOperation","params":{"method":"equivLiteral","keyboard":"NUMERICAL"}}}</t>
  </si>
  <si>
    <t>&lt;p&gt;{{Q4}}° × {{Q5}} = {{A3}}°&lt;/p&gt;</t>
  </si>
  <si>
    <t>Q4 = Min 5;Max 30; Step= 1
Q5 = Min 2;Max 12; Step= 1</t>
  </si>
  <si>
    <t>A3 = {{Q4}}*{{Q5}}</t>
  </si>
  <si>
    <t>{"id":"M6-MyM-18b-E-2","stimulus":"&lt;p&gt;Calcula las siguientes operaciones.&lt;/p&gt;","template":"&lt;p style=\"text-align:center;\"&gt;{{Q4}}° × {{Q5}} = {{response}}°&lt;/p&gt;","hint":"&lt;p&gt;Multiplica como si fueran números naturales.&lt;/p&gt;","feedback":"&lt;p&gt;Multiplica como si fueran números naturales.&lt;/p&gt;","seed":{"parameters":[{"name":"Q4","min":5,"max":30,"step":1},{"name":"Q5","min":2,"max":12,"step":1}],"calculated":[{"name":"A3","label":"{{function}}","function":"{{Q4}}*{{Q5}}"}],"uniques":true},"algorithm":{"name":"calculateOperation","params":{"method":"equivLiteral","keyboard":"NUMERICAL"}}}</t>
  </si>
  <si>
    <t>Se desea cortar un pastel circular en {{Q2}} partes iguales. Sabiendo que el pastel forma un ángulo de 360°. ¿Qué amplitud tendrá cada porción?</t>
  </si>
  <si>
    <t>Cada porción tendrá {{A1}}° de amplitud.</t>
  </si>
  <si>
    <t>Q2 = list = 3, 4, 5, 6, 8, 9, 10, 12, 15, 18, 20, 24, 30, 36</t>
  </si>
  <si>
    <t>A1 = 360/{{Q2}}</t>
  </si>
  <si>
    <t>Divide como si fueran números naturales.</t>
  </si>
  <si>
    <t>{"id":"M6-MyM-18b-A-1","stimulus":"&lt;p&gt;Se desea cortar un pastel circular en {{Q2}} partes iguales. Sabiendo que el pastel forma un ángulo de 360°. ¿Qué amplitud tendrá cada porción?&lt;/p&gt;","template":"&lt;p&gt;Cada porción tendrá {{response}}° de amplitud.&lt;/p&gt;","hint":"&lt;p&gt;Divide como si fueran números naturales.&lt;/p&gt;","feedback":"&lt;p&gt;Divide como si fueran números naturales.&lt;/p&gt;","seed":{"parameters":[{"name":"Q2","label":null,"list":[3,4,5,6,8,9,10,12,15,18,20,24,30,36]}],"calculated":[{"name":"A1","label":"{{function}}","function":"360/{{Q2}}"}],"uniques":true},"algorithm":{"name":"calculateOperation","params":{"method":"equivLiteral","keyboard":"NUMERICAL"}}}</t>
  </si>
  <si>
    <t>Dario tiene una cartulina que tiene forma de sector circular, con un ángulo central de {{T1}}° {{T2}}' {{T3}}''.  Dario cortar {{Q4}} sectores circulares iguales. ¿Cuál será la amplitud de los sectores circulares?</t>
  </si>
  <si>
    <t>La amplitud será {{A1}}° {{A2}}' {{A3}}''.</t>
  </si>
  <si>
    <t xml:space="preserve">Q1= Min = 30; Max = 60; Step = 1
Q2= Min = 1; Max = 11; Step = 1
Q3= Min = 1; Max = 11; Step = 1
Q4= Min = 1; Max = 9; Step = 1
</t>
  </si>
  <si>
    <t>T1= {{Q1}}*{{Q4}}
T2= {{Q2}}*{{Q4}}
T3= {{Q3}}*{{Q4}}
A1= {{Q1}}
A2= {{Q2}}
A3= {{Q3}}</t>
  </si>
  <si>
    <t>{"id":"M6-MyM-18b-A-2","stimulus":"&lt;p&gt;Dario tiene una cartulina que tiene forma de sector circular, con un ángulo central de {{T1}}° {{T2}}' {{T3}}''. Dario cortar {{Q4}} sectores circulares iguales. ¿Cuál será la amplitud de los sectores circulares?&lt;/p&gt;","template":"&lt;p&gt;La amplitud será {{response}}° {{response}}' {{response}}''.&lt;/p&gt;","hint":"&lt;p&gt;Divide como si fueran números naturales.&lt;/p&gt;","feedback":"&lt;p&gt;Divide como si fueran números naturales.&lt;/p&gt;","seed":{"parameters":[{"name":"Q1","label":null,"min":30,"max":60,"step":1},{"name":"Q2","label":null,"min":1,"max":11,"step":1},{"name":"Q3","label":null,"min":1,"max":11,"step":1},{"name":"Q4","label":null,"min":1,"max":9,"step":1}],"calculated":[{"name":"T1","label":"{{function}}","function":"{{Q1}}*{{Q4}}","temp":true},{"name":"T2","label":"{{function}}","function":"{{Q2}}*{{Q4}}","temp":true},{"name":"T3","label":"{{function}}","function":"{{Q3}}*{{Q4}}","temp":true},{"name":"A1","label":"{{function}}","function":"{{Q1}}"},{"name":"A2","label":"{{function}}","function":"{{Q2}}"},{"name":"A3","label":"{{function}}","function":"{{Q3}}"}],"uniques":true},"algorithm":{"name":"calculateOperation","params":{"method":"equivLiteral","keyboard":"NUMERICAL"}}}</t>
  </si>
  <si>
    <t>El ángulo de inclinación de un techo es {{Q1}}° {{Q2}}' {{Q3}}'', se desea construir un nuevo techo en el que el ángulo de inclinación sea el triple que el techo anterior. ¿Cuál es la amplitud del angulo de inclinacion del nuevo techo?</t>
  </si>
  <si>
    <t>El ángulo de inclinación es {{A1}}° {{A2}}' {{A3}}''.</t>
  </si>
  <si>
    <t xml:space="preserve">Q1= Min = 20; Max = 30; Step = 1
Q2= Min = 1; Max = 19; Step = 1
Q3= Min = 1; Max = 19; Step = 1
</t>
  </si>
  <si>
    <t xml:space="preserve">
A1= {{Q1}}*3
A2= {{Q2}}*3
A3= {{Q3}}*3</t>
  </si>
  <si>
    <t>Multiplica como si fueran números naturales.</t>
  </si>
  <si>
    <t>{"id":"M6-MyM-18b-A-3","stimulus":"&lt;p&gt;El ángulo de inclinación de un techo es {{Q1}}° {{Q2}}' {{Q3}}'', se desea construir un nuevo techo en el que el ángulo de inclinación sea el triple que el techo anterior. ¿Cuál es la amplitud del angulo de inclinacion del nuevo techo?&lt;/p&gt;","template":"&lt;p&gt;El ángulo de inclinación es {{response}}° {{response}}' {{response}}''.&lt;/p&gt;","hint":"&lt;p&gt;Multiplica como si fueran números naturales.&lt;/p&gt;","feedback":"&lt;p&gt;Multiplica como si fueran números naturales.&lt;/p&gt;","seed":{"parameters":[{"name":"Q1","label":null,"min":20,"max":30,"step":1},{"name":"Q2","label":null,"min":1,"max":19,"step":1},{"name":"Q3","label":null,"min":1,"max":19,"step":1}],"calculated":[{"name":"A1","label":"{{function}}","function":"{{Q1}}*3"},{"name":"A2","label":"{{function}}","function":"{{Q2}}*3"},{"name":"A3","label":"{{function}}","function":"{{Q3}}*3"}],"uniques":true},"algorithm":{"name":"calculateOperation","params":{"method":"equivLiteral","keyboard":"NUMERICAL"}}}</t>
  </si>
  <si>
    <t>M6-G-33a</t>
  </si>
  <si>
    <t>Diferencia rectas, semirrectas y segmentos</t>
  </si>
  <si>
    <t>&lt;p&gt;Indica si estas afirmaciones son verdaderas o no.&lt;/p&gt;</t>
  </si>
  <si>
    <t>True or false
*: countCorrect= 1
*: countIncorrect= 2
*:options= Verdadero, Falso</t>
  </si>
  <si>
    <t>A1=Una recta no tiene principio ni fin.*
A2=Una semirrecta tiene principio, pero no fin.*
A3=Un segmento está limitado por dos puntos.*
A4=Una semirrecta no tiene principio ni fin.
A5=Un segmento no tiene principio ni fin.
A6=Una recta tiene principio, pero no fin.
A7=Un segmento tiene principio, pero no fin.
A8=Una recta está limitada por dos puntos.
A9=Una semirrecta está limitada por dos puntos.</t>
  </si>
  <si>
    <t>&lt;p&gt;Una &lt;b&gt;recta&lt;/b&gt; no tiene ni principio ni fin. Una &lt;b&gt;semirrecta&lt;/b&gt; tiene punto de inicio y se extiende al infinito. Un &lt;b&gt;segmento&lt;/b&gt; esta limitado por dos puntos.&lt;/p&gt;</t>
  </si>
  <si>
    <t>&lt;p&gt;Una &lt;b&gt;recta&lt;/b&gt; no tiene ni principio ni fin.&lt;/p&gt;&lt;p&gt;Una &lt;b&gt;semirrecta&lt;/b&gt; tiene un punto de inicio y se extiende hasta el infinito.&lt;/p&gt;&lt;p&gt;Un &lt;b&gt;segmento&lt;/b&gt; está limitado por dos puntos.&lt;/p&gt;</t>
  </si>
  <si>
    <t>Geometría</t>
  </si>
  <si>
    <t>{"id":"M6-G-33a-I-1","stimulus":"&lt;p&gt;Indica si estas afirmaciones son verdaderas o no.&lt;/p&gt;","hint":"&lt;p&gt;Una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puntos.&lt;/p&gt;","seed":{"parameters":[],"calculated":[{"name":"A1","label":"Una recta no tiene principio ni fin."},{"name":"A2","label":"Una semirrecta tiene principio, pero no fin."},{"name":"A3","label":"Un segmento está limitado por dos puntos."},{"name":"A4","label":"Una semirrecta no tiene principio ni fin.","incorrect":true},{"name":"A5","label":"Un segmento no tiene principio ni fin.","incorrect":true},{"name":"A6","label":"Una recta tiene principio, pero no fin.","incorrect":true},{"name":"A7","label":"Un segmento tiene principio, pero no fin.","incorrect":true},{"name":"A8","label":"Una recta está limitada por dos puntos.","incorrect":true},{"name":"A9","label":"Una semirrecta está limitada por dos puntos.","incorrect":true}],"uniques":true},"algorithm":{"name":"trueFalse","template":"Choice matrix – inline","params":{"countCorrect":1,"countIncorrect":2,"options":["Verdadero","Falso"]}}}</t>
  </si>
  <si>
    <t>&lt;p&gt;Escribe el nombre de estas líneas.&lt;/p&gt;</t>
  </si>
  <si>
    <t>Table=2x3, noborder
0,0=M6-G-33a-1
0,1=M6-G-33a-2
0,2=M6-G-33a-3
1,0={{A1}}
1,1={{A2}}
1,2={{A3}}</t>
  </si>
  <si>
    <t>A1 = Recta
A2 = Semirrecta
A3 = Segmento</t>
  </si>
  <si>
    <t>{"id":"M6-G-33a-E-1","stimulus":"&lt;p&gt;Escribe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puntos.&lt;/p&gt;","seed":{"parameters":[],"calculated":[{"name":"A1","label":"Recta","function":""},{"name":"A2","label":"Semirrecta","function":""},{"name":"A3","label":"Segmento","function":""}],"uniques":true},"algorithm":{"name":"calculateOperation","template":"Cloze with text"}}</t>
  </si>
  <si>
    <t>Table=2x3, noborder
0,0=M6-G-33a-1
0,1=M6-G-33a-3
0,2=M6-G-33a-2
1,0={{A1}}
1,1={{A2}}
1,2={{A3}}</t>
  </si>
  <si>
    <t>A1 = Recta
A2 = Segmento
A3 = Semirrecta</t>
  </si>
  <si>
    <t>{"id":"M6-G-33a-E-2","stimulus":"&lt;p&gt;Escribe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puntos.&lt;/p&gt;","seed":{"parameters":[],"calculated":[{"name":"A1","label":"Recta","function":""},{"name":"A2","label":"Segmento","function":""},{"name":"A3","label":"Semirrecta","function":""}],"uniques":true},"algorithm":{"name":"calculateOperation","template":"Cloze with text"}}</t>
  </si>
  <si>
    <t>Table=2x3, noborder
0,0=M6-G-33a-3
0,1=M6-G-33a-2
0,2=M6-G-33a-1
1,0={{A1}}
1,1={{A2}}
1,2={{A3}}</t>
  </si>
  <si>
    <t>A1 = Segmento
A2 = Semirrecta
A3 = Recta</t>
  </si>
  <si>
    <t>{"id":"M6-G-33a-E-3","stimulus":"&lt;p&gt;Escribe el nombre de estas líneas.&lt;/p&gt;","template":"&lt;table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puntos.&lt;/p&gt;","seed":{"parameters":[],"calculated":[{"name":"A1","label":"Segmento","function":""},{"name":"A2","label":"Semirrecta","function":""},{"name":"A3","label":"Recta","function":""}],"uniques":true},"algorithm":{"name":"calculateOperation","template":"Cloze with text"}}</t>
  </si>
  <si>
    <t>M6-G-1a</t>
  </si>
  <si>
    <t>Identifica las posiciones relativas entre rectas: paralelas y secantes (oblícuas y perpendiculares)</t>
  </si>
  <si>
    <t>&lt;p&gt;Señala cuál de estas afirmaciones es correcta.&lt;/p&gt;
M6-G-1a-4 (¡etiquetas en cursiva!)</t>
  </si>
  <si>
    <t>IMAGEN
Recta A paralela  a recta B
Recta A secante oblicua a recta C
Recta D perpendicular a recta A</t>
  </si>
  <si>
    <t>Single Choice
*:countCorrect=1
*: countIncorrect=2</t>
  </si>
  <si>
    <t>Q1 = List = a, b, c, d
Q2 = List = a, b, c, d
Q3 = List = a, b, c, d
Q4 = List = a, b, c, d</t>
  </si>
  <si>
    <t>A1=La recta &lt;i&gt;{{Q1}}&lt;/i&gt; es paralela a la recta &lt;i&gt;{{Q2}}.&lt;/i&gt;*
A2=La recta &lt;i&gt;{{Q2}}&lt;/i&gt; es paralela a la recta &lt;i&gt;{{Q1}}.&lt;/i&gt;*
A3=La recta &lt;i&gt;{{Q1}}&lt;/i&gt; es perpendicular a la recta &lt;i&gt;{{Q3}}.&lt;/i&gt;*
A4=La recta &lt;i&gt;{{Q3}}&lt;/i&gt; es perpendicular a la recta &lt;i&gt;{{Q2}}.&lt;/i&gt;*
A5=La recta &lt;i&gt;{{Q4}}&lt;/i&gt; es oblicua a la recta &lt;i&gt;{{Q1}}.&lt;/i&gt;*
A6=La recta &lt;i&gt;{{Q2}}&lt;/i&gt; es oblicua a la recta &lt;i&gt;{{Q4}}.&lt;/i&gt;*
A7=La recta &lt;i&gt;{{Q3}}&lt;/i&gt; es paralela a la recta &lt;i&gt;{{Q1}}.&lt;/i&gt; | &lt;p&gt;La recta &lt;i&gt;{{Q3}}&lt;/i&gt; es perpendicular a la recta &lt;i&gt;{{Q1}}.&lt;/i&gt;&lt;/p&gt;
A8=La recta &lt;i&gt;{{Q4}}&lt;/i&gt; es paralela a la recta &lt;i&gt;{{Q3}}.&lt;/i&gt; | &lt;p&gt;La recta &lt;i&gt;{{Q4}}&lt;/i&gt; es oblicua a la recta &lt;i&gt;{{Q3}}.&lt;/i&gt;&lt;/p&gt;
A9=La recta &lt;i&gt;{{Q3}}&lt;/i&gt; es perpendicular a la recta &lt;i&gt;{{Q4}}.&lt;/i&gt; | &lt;p&gt;La recta &lt;i&gt;{{Q3}}&lt;/i&gt; es oblicua a la recta &lt;i&gt;{{Q4}}.&lt;/i&gt;&lt;/p&gt;
A10=La recta &lt;i&gt;{{Q1}}&lt;/i&gt; es perpendicular a la recta &lt;i&gt;{{Q2}}.&lt;/i&gt; | &lt;p&gt;La recta &lt;i&gt;{{Q1}}&lt;/i&gt; es paralela a la recta &lt;i&gt;{{Q2}}.&lt;/i&gt;&lt;/p&gt;
A11=La recta &lt;i&gt;{{Q2}}&lt;/i&gt; es oblicua a la recta &lt;i&gt;{{Q3}}.&lt;/i&gt; | &lt;p&gt;La recta &lt;i&gt;{{Q2}}&lt;/i&gt; es perpendicular a la recta &lt;i&gt;{{Q3}}.&lt;/i&gt;&lt;/p&gt;
A12=La recta &lt;i&gt;{{Q2}}&lt;/i&gt; es oblicua a la recta &lt;i&gt;{{Q1}}.&lt;/i&gt; | &lt;p&gt;La recta &lt;i&gt;{{Q2}}&lt;/i&gt; es paralela a la recta &lt;i&gt;{{Q1}}.&lt;/i&gt;&lt;/p&gt;</t>
  </si>
  <si>
    <t>&lt;p&gt;Dos rectas son paralelas cuando no tienen ningún punto en común. Si no, son rectas secantes.&lt;/p&gt;</t>
  </si>
  <si>
    <t>{"id":"M6-G-1a-I-1","stimulus":"&lt;p&gt;Selecciona cuál de estas afirmaciones es correcta.&lt;/p&gt;&lt;div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&lt;i&gt;{{Q3}}.&lt;/i&gt;"},{"name":"A4","label":"La recta &lt;i&gt;{{Q3}}&lt;/i&gt; es perpendicular a la recta &lt;i&gt;{{Q2}}.&lt;/i&gt;"},{"name":"A5","label":"La recta &lt;i&gt;{{Q4}}&lt;/i&gt; es oblicua a la recta &lt;i&gt;{{Q1}}.&lt;/i&gt;"},{"name":"A6","label":"La recta &lt;i&gt;{{Q2}}&lt;/i&gt; es oblicua a la recta &lt;i&gt;{{Q4}}.&lt;/i&gt;"},{"name":"A7","label":"La recta &lt;i&gt;{{Q3}}&lt;/i&gt; es paralela a la recta &lt;i&gt;{{Q1}}.&lt;/i&gt;","incorrect":true,"feedback":"&lt;p&gt;La recta &lt;i&gt;{{Q3}}&lt;/i&gt; es perpendicular a la recta &lt;i&gt;{{Q1}}.&lt;/i&gt;&lt;/p&gt;"},{"name":"A8","label":"La recta &lt;i&gt;{{Q4}}&lt;/i&gt; es paralela a la recta &lt;i&gt;{{Q3}}.&lt;/i&gt;","incorrect":true,"feedback":"&lt;p&gt;La recta &lt;i&gt;{{Q4}}&lt;/i&gt; es oblicua a la recta &lt;i&gt;{{Q3}}.&lt;/i&gt;&lt;/p&gt;"},{"name":"A9","label":"La recta &lt;i&gt;{{Q3}}&lt;/i&gt; es perpendicular a la recta &lt;i&gt;{{Q4}}.&lt;/i&gt;","incorrect":true,"feedback":"&lt;p&gt;La recta &lt;i&gt;{{Q3}}&lt;/i&gt; es oblicua a la recta &lt;i&gt;{{Q4}}.&lt;/i&gt;&lt;/p&gt;"},{"name":"A10","label":"La recta &lt;i&gt;{{Q1}}&lt;/i&gt; es perpendicular a la recta &lt;i&gt;{{Q2}}.&lt;/i&gt;","incorrect":true,"feedback":"&lt;p&gt;La recta &lt;i&gt;{{Q1}}&lt;/i&gt; es paralela a la recta &lt;i&gt;{{Q2}}.&lt;/i&gt;&lt;/p&gt;"},{"name":"A11","label":"La recta &lt;i&gt;{{Q2}}&lt;/i&gt; es oblicua a la recta &lt;i&gt;{{Q3}}.&lt;/i&gt;","incorrect":true,"feedback":"&lt;p&gt;La recta &lt;i&gt;{{Q2}}&lt;/i&gt; es perpendicular a la recta &lt;i&gt;{{Q3}}.&lt;/i&gt;&lt;/p&gt;"},{"name":"A12","label":"La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t>
  </si>
  <si>
    <t xml:space="preserve">&lt;p&gt;Señala cuál de estas afirmaciones es correcta.&lt;/p&gt;
M6-G-1a-5 (¡etiquetas en cursiva!)
</t>
  </si>
  <si>
    <t>A1=La recta &lt;i&gt;{{Q1}}&lt;/i&gt; es paralela a la recta &lt;i&gt;{{Q2}}.&lt;/i&gt;*
A2=La recta &lt;i&gt;{{Q2}}&lt;/i&gt; es paralela a la recta &lt;i&gt;{{Q1}}.&lt;/i&gt;*
A3=La recta &lt;i&gt;{{Q1}}&lt;/i&gt; es perpendicular a la recta &lt;i&gt;{{Q4}}.&lt;/i&gt;*
A4=La recta &lt;i&gt;{{Q4}}&lt;/i&gt; es perpendicular a la recta &lt;i&gt;{{Q2}}.&lt;/i&gt;*
A5=La recta &lt;i&gt;{{Q3}}&lt;/i&gt; es oblicua a la recta &lt;i&gt;{{Q1}}.&lt;/i&gt;*
A6=La recta &lt;i&gt;{{Q2}}&lt;/i&gt; es oblicua a la recta &lt;i&gt;{{Q3}}.&lt;/i&gt;*
A7=La recta &lt;i&gt;{{Q3}}&lt;/i&gt; es paralela a la recta &lt;i&gt;{{Q1}}.&lt;/i&gt; | &lt;p&gt;La recta &lt;i&gt;{{Q3}}&lt;/i&gt; es oblicua a la recta &lt;i&gt;{{Q1}}.&lt;/i&gt;&lt;/p&gt;
A8=La recta &lt;i&gt;{{Q2}}&lt;/i&gt; es paralela a la recta &lt;i&gt;{{Q3}}.&lt;/i&gt; | &lt;p&gt;La recta &lt;i&gt;{{Q2}}&lt;/i&gt; es oblicua a la recta &lt;i&gt;{{Q3}}.&lt;/i&gt;&lt;/p&gt;
A9=La recta &lt;i&gt;{{Q3}}&lt;/i&gt; es perpendicular a la recta &lt;i&gt;{{Q1}}.&lt;/i&gt; | &lt;p&gt;La recta &lt;i&gt;{{Q3}}&lt;/i&gt; es oblicua a la recta &lt;i&gt;{{Q1}}.&lt;/i&gt;&lt;/p&gt;
A10=La recta &lt;i&gt;{{Q1}}&lt;/i&gt; es perpendicular a la recta &lt;i&gt;{{Q2}}.&lt;/i&gt; | &lt;p&gt;La recta &lt;i&gt;{{Q1}}&lt;/i&gt; es paralela a la recta &lt;i&gt;{{Q2}}.&lt;/i&gt;&lt;/p&gt;
A11=La recta &lt;i&gt;{{Q2}}&lt;/i&gt; es oblicua a la recta &lt;i&gt;{{Q4}}.&lt;/i&gt; | &lt;p&gt;La recta &lt;i&gt;{{Q2}}&lt;/i&gt; es perpendicular a la recta &lt;i&gt;{{Q4}}.&lt;/i&gt;&lt;/p&gt;
A12=La recta &lt;i&gt;{{Q2}}&lt;/i&gt; es oblicua a la recta &lt;i&gt;{{Q1}}.&lt;/i&gt; | &lt;p&gt;La recta &lt;i&gt;{{Q2}}&lt;/i&gt; es paralela a la recta &lt;i&gt;{{Q1}}.&lt;/i&gt;&lt;/p&gt;</t>
  </si>
  <si>
    <t>{"id":"M6-G-1a-I-2","stimulus":"&lt;p&gt;Selecciona cuál de estas afirmaciones es correcta.&lt;/p&gt;&lt;div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&lt;i&gt;{{Q4}}.&lt;/i&gt;"},{"name":"A4","label":"La recta &lt;i&gt;{{Q4}}&lt;/i&gt; es perpendicular a la recta &lt;i&gt;{{Q2}}.&lt;/i&gt;"},{"name":"A5","label":"La recta &lt;i&gt;{{Q3}}&lt;/i&gt; es oblicua a la recta &lt;i&gt;{{Q1}}.&lt;/i&gt;"},{"name":"A6","label":"La recta &lt;i&gt;{{Q2}}&lt;/i&gt; es oblicua a la recta &lt;i&gt;{{Q3}}.&lt;/i&gt;"},{"name":"A7","label":"La recta &lt;i&gt;{{Q3}}&lt;/i&gt; es paralela a la recta &lt;i&gt;{{Q1}}.&lt;/i&gt;","incorrect":true,"feedback":"&lt;p&gt;La recta &lt;i&gt;{{Q3}}&lt;/i&gt; es oblicua a la recta &lt;i&gt;{{Q1}}.&lt;/i&gt;&lt;/p&gt;"},{"name":"A8","label":"La recta &lt;i&gt;{{Q2}}&lt;/i&gt; es paralela a la recta &lt;i&gt;{{Q3}}.&lt;/i&gt;","incorrect":true,"feedback":"&lt;p&gt;La recta &lt;i&gt;{{Q2}}&lt;/i&gt; es oblicua a la recta &lt;i&gt;{{Q3}}.&lt;/i&gt;&lt;/p&gt;"},{"name":"A9","label":"La recta &lt;i&gt;{{Q3}}&lt;/i&gt; es perpendicular a la recta &lt;i&gt;{{Q1}}.&lt;/i&gt;","incorrect":true,"feedback":"&lt;p&gt;La recta &lt;i&gt;{{Q3}}&lt;/i&gt; es oblicua a la recta &lt;i&gt;{{Q1}}.&lt;/i&gt;&lt;/p&gt;"},{"name":"A10","label":"La recta &lt;i&gt;{{Q1}}&lt;/i&gt; es perpendicular a la recta &lt;i&gt;{{Q2}}.&lt;/i&gt;","incorrect":true,"feedback":"&lt;p&gt;La recta &lt;i&gt;{{Q1}}&lt;/i&gt; es paralela a la recta &lt;i&gt;{{Q2}}.&lt;/i&gt;&lt;/p&gt;"},{"name":"A11","label":"La recta &lt;i&gt;{{Q2}}&lt;/i&gt; es oblicua a la recta &lt;i&gt;{{Q4}}.&lt;/i&gt;","incorrect":true,"feedback":"&lt;p&gt;La recta &lt;i&gt;{{Q2}}&lt;/i&gt; es perpendicular a la recta &lt;i&gt;{{Q4}}.&lt;/i&gt;&lt;/p&gt;"},{"name":"A12","label":"La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t>
  </si>
  <si>
    <t>&lt;p&gt;Selecciona el par de rectas paralelas.&lt;/p&gt;</t>
  </si>
  <si>
    <t>IMAGEN
A1 = rectas perpendiculares.
A2 = rectas paralelas
A3 = rectas secantes oblicuas.</t>
  </si>
  <si>
    <t>Single Choice
*:countCorrect=1
*: countIncorrect=2
*: showCheckIcon=false</t>
  </si>
  <si>
    <t>A1 = M6-G-1a-1*
A2 = M6-G-1a-2 | Tienen un punto común y forman cuatro ángulos rectos, por lo que son perpendiculaes.
A3 = M6-G-1a-3 | Tienen un punto común y no forman cuatro ángulos rectos, por lo que son oblícuas.</t>
  </si>
  <si>
    <t>{"id":"M6-G-1a-E-1","stimulus":"&lt;p&gt;Selecciona el par de rectas paralelas.&lt;/p&gt;","hint":"&lt;p&gt;Dos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t>
  </si>
  <si>
    <t>&lt;p&gt;Selecciona el par de rectas perpendiculares.&lt;/p&gt;</t>
  </si>
  <si>
    <t>A1 = M6-G-1a-1 | No tienen ningún punto en común, por lo que son paralelas.
A2 = M6-G-1a-2*
A3 = M6-G-1a-3 | Tienen un punto común y no forman cuatro ángulos rectos, por lo que son oblícuas.</t>
  </si>
  <si>
    <t>{"id":"M6-G-1a-E-2","stimulus":"&lt;p&gt;Selecciona el par de rectas perpendiculares.&lt;/p&gt;","hint":"&lt;p&gt;Dos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t>
  </si>
  <si>
    <t>&lt;p&gt;Selecciona el par de rectas oblicuas.&lt;/p&gt;</t>
  </si>
  <si>
    <t>A1 = M6-G-1a-1 | No tienen ningún punto en común, por lo que son paralelas.
A2 = M6-G-1a-2 | Tienen un punto común y forman cuatro ángulos rectos, por lo que son perpendiculaes.
A3 = M6-G-1a-3*</t>
  </si>
  <si>
    <t>{"id":"M6-G-1a-E-3","stimulus":"&lt;p&gt;Selecciona el par de rectas oblicuas.&lt;/p&gt;","hint":"&lt;p&gt;Dos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width=\"300\"&gt;&lt;/img&gt;&lt;/div&gt;"}],"uniques":true},"algorithm":{"name":"trueFalse","template":"Multiple choice – standard","params":{"countCorrect":1,"countIncorrect":2,"showCheckIcon":false,"columns":3}}}</t>
  </si>
  <si>
    <t>M6-G-2a</t>
  </si>
  <si>
    <t>Identifica las posiciones relativas de rectas y circunferencias</t>
  </si>
  <si>
    <t xml:space="preserve">&lt;p&gt;Indica cuántos puntos en común hay entre la recta y la circunferencia.&lt;/p&gt;
{{Q1}}
</t>
  </si>
  <si>
    <t>Q1 = M6-G-2a-1, M6-G-2a-2, M6-G-2a-3</t>
  </si>
  <si>
    <t>A1=Ningún punto*
A2=Un punto
A3=Dos puntos</t>
  </si>
  <si>
    <t>&lt;p&gt;La relación entre una recta y una circunferencia depende del número de puntos de corte.&lt;/p&gt;</t>
  </si>
  <si>
    <t>&lt;p&gt;Cuando no hay puntos de corte, la recta es exterior a la circunferencia.&lt;/p&gt;</t>
  </si>
  <si>
    <t>{"id":"M6-G-2a-I-1","stimulus":"&lt;p&gt;Indica cuántos puntos en común hay entre la recta y la circunferencia.&lt;/p&gt;&lt;div style=\"display:flex; justify-content:center;\"&gt;&lt;img src=\"http://drive.google.com/uc?export=view&amp;id={{Q1}}\" width=\"300\"&gt;&lt;/img&gt;&lt;/div&gt;","hint":"&lt;p&gt;La relación entre una recta y una circunferencia depende del número de puntos de corte.&lt;/p&gt;","feedback":"&lt;p&gt;Cuando no hay puntos de corte, la recta es exterior a la circunferencia.&lt;/p&gt;","seed":{"parameters":[{"name":"Q1","label":null,"list":["1UUYHypKNPydnBhuN1DCGnJbCrIlHWQhA","16SENQchT7hlOgron2-60qPbIZ1osxNqu","1rP8oppHIDX8zJEyX3kuFb0hXoxy2kg62"]}],"calculated":[{"name":"A1","label":"Ningún punto"},{"name":"A2","label":"Un punto","incorrect":true},{"name":"A3","label":"Dos puntos","incorrect":true}],"uniques":true},"algorithm":{"name":"trueFalse","template":"Multiple choice – standard","params":{"countCorrect":1,"countIncorrect":2,"showCheckIcon":false,"columns":3}}}</t>
  </si>
  <si>
    <t>&lt;p&gt;Indica cuántos puntos en común hay entre la recta y la circunferencia.&lt;/p&gt;
{{Q1}}</t>
  </si>
  <si>
    <t>Q1 = M6-G-2a-4, M6-G-2a-5, M6-G-2a-6</t>
  </si>
  <si>
    <t>A1=Ningún punto
A2=Un punto*
A3=Dos puntos</t>
  </si>
  <si>
    <t>&lt;p&gt;Cuando hay un punto de corte, la recta es tangente a la circunferencia.&lt;/p&gt;</t>
  </si>
  <si>
    <t>{"id":"M6-G-2a-I-2","stimulus":"&lt;p&gt;Indica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un punto de corte, la recta es tangente a la circunferencia.&lt;/p&gt;","seed":{"parameters":[{"name":"Q1","label":null,"list":["3UmVivV","3E0azxb","3FPiwa5"]}],"calculated":[{"name":"A1","label":"Ningún punto","incorrect":true},{"name":"A2","label":"Un punto"},{"name":"A3","label":"Dos puntos","incorrect":true}],"uniques":true},"algorithm":{"name":"trueFalse","template":"Multiple choice – standard","params":{"countCorrect":1,"countIncorrect":2,"showCheckIcon":false,"columns":3}}}</t>
  </si>
  <si>
    <t>Q1 = M6-G-2a-7, M6-G-2a-8 M6-G-2a-9</t>
  </si>
  <si>
    <t>A1=Ningún punto
A2=Un punto
A3=Dos puntos*</t>
  </si>
  <si>
    <t>&lt;p&gt;Cuando hay dos puntos de corte, la recta es secante a la circunferencia.&lt;/p&gt;</t>
  </si>
  <si>
    <t>{"id":"M6-G-2a-I-3","stimulus":"&lt;p&gt;Indica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dos puntos de corte, la recta es secante a la circunferencia.&lt;/p&gt;","seed":{"parameters":[{"name":"Q1","label":null,"list":["3DESL9w","3DyqdyB","3zM3LB0"]}],"calculated":[{"name":"A1","label":"Ningún punto","incorrect":true},{"name":"A2","label":"Un punto","incorrect":true},{"name":"A3","label":"Dos puntos"}],"uniques":true},"algorithm":{"name":"trueFalse","template":"Multiple choice – standard","params":{"countCorrect":1,"countIncorrect":2,"showCheckIcon":true}}}</t>
  </si>
  <si>
    <t>&lt;p&gt;Selecciona la recta exterior.&lt;/p&gt;</t>
  </si>
  <si>
    <t>Single Choice
*: countCorrect= 1
*: countIncorrect= 2
*: columns= 3</t>
  </si>
  <si>
    <t>A1=M6-G-2a-1*
A2=M6-G-2a-2*
A3=M6-G-2a-3*
A4=M6-G-2a-4
A5=M6-G-2a-5
A6=M6-G-2a-6
A7=M6-G-2a-7
A8=M6-G-2a-8
A9=M6-G-2a-9</t>
  </si>
  <si>
    <t>&lt;p&gt;Una recta es exterior a la circunferencia cuando no hay puntos de corte.&lt;/p&gt;</t>
  </si>
  <si>
    <t>{"id":"M6-G-2a-E-1","stimulus":"&lt;p&gt;Selecciona la recta exterior.&lt;/p&gt;","hint":"&lt;p&gt;La relación entre una recta y una circunferencia depende del número de puntos de corte.&lt;/p&gt;","feedback":"&lt;p&gt;Una recta es exterior a la circunferencia cuando no hay puntos de corte.&lt;/p&gt;","seed":{"parameters":[],"calculated":[{"name":"A1","label":"&lt;div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</si>
  <si>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tangente.&lt;/p&gt;</t>
  </si>
  <si>
    <t>A1=M6-G-2a-1
A2=M6-G-2a-2
A3=M6-G-2a-3
A4=M6-G-2a-4*
A5=M6-G-2a-5*
A6=M6-G-2a-6*
A7=M6-G-2a-7
A8=M6-G-2a-8
A9=M6-G-2a-9</t>
  </si>
  <si>
    <t>&lt;p&gt;Una recta es tangente a la circunferencia cuando hay un punto de corte.&lt;/p&gt;</t>
  </si>
  <si>
    <t>{"id":"M6-G-2a-E-2","stimulus":"&lt;p&gt;Selecciona la recta tangente.&lt;/p&gt;","hint":"&lt;p&gt;La relación entre una recta y una circunferencia depende del número de puntos de corte.&lt;/p&gt;","feedback":"&lt;p&gt;Una recta es tangente a la circunferencia cuando hay un punto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t>
  </si>
  <si>
    <t>&lt;p&gt;Selecciona la recta secante.&lt;/p&gt;</t>
  </si>
  <si>
    <t>A1=M6-G-2a-1
A2=M6-G-2a-2
A3=M6-G-2a-3
A4=M6-G-2a-4
A5=M6-G-2a-5
A6=M6-G-2a-6
A7=M6-G-2a-7*
A8=M6-G-2a-8*
A9=M6-G-2a-9*</t>
  </si>
  <si>
    <t>&lt;p&gt;Una recta es secante a la circunferencia cuando hay dos puntos de corte.&lt;/p&gt;</t>
  </si>
  <si>
    <t>{"id":"M6-G-2a-E-3","stimulus":"&lt;p&gt;Selecciona la recta secante.&lt;/p&gt;","hint":"&lt;p&gt;La relación entre una recta y una circunferencia depende del número de puntos de corte.&lt;/p&gt;","feedback":"&lt;p&gt;Una recta es secante a la circunferencia cuando hay dos puntos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t>
  </si>
  <si>
    <t>M6-G-3a</t>
  </si>
  <si>
    <t>Identifica ángulos agudos, rectos, obtusos y llanos</t>
  </si>
  <si>
    <t>&lt;p&gt;Arrastra el nombre de cada tipo de ángulo debajo de su imagen.&lt;/p&gt;</t>
  </si>
  <si>
    <t>Table=2x3, noborder
0,0={{Q1}}
0,1={{Q2}}
0,2={{Q3}}
1,0={{A1}}
1,1={{A2}}
1,2={{A3}}</t>
  </si>
  <si>
    <t>¿Cuál de estas imágenes corresponde a un ángulo con amplitud mayor a 90° y menor a 180°?
{{A1}} = ángulo agudo
{{A2}} = ángulo obtuso
{{A3}} = ángulo recto
{{A4}} = ángulo llano</t>
  </si>
  <si>
    <t>Q1 = M6-G-3a-1, M6-G-3a-2, M6-G-3a-3
Q2 = M6-G-3a-10, M6-G-3a-11, M6-G-3a-12
Q3 = M6-G-3a-7, M6-G-3a-8, M6-G-3a-9</t>
  </si>
  <si>
    <t>A1 = Agudo
A2 = Llano
A3 = Obtuso</t>
  </si>
  <si>
    <t>&lt;p&gt;Los ángulos se clasifican según su amplitud en agudos, rectos, obtusos y llanos.&lt;/p&gt;</t>
  </si>
  <si>
    <t>&lt;p&gt;Los ángulos se clasifican según su amplitud en:&lt;/p&gt;&lt;p&gt;&lt;ol&gt;&lt;li&gt;&lt;b&gt;Agudos:&lt;/b&gt; miden menos de 90°.&lt;/li&gt;&lt;li&gt;&lt;b&gt;Rectos:&lt;/b&gt; miden 90°.&lt;/li&gt;&lt;li&gt;&lt;b&gt;Obtusos:&lt;/b&gt; miden más de 90°, pero menos de 180°.&lt;/li&gt;&lt;li&gt;&lt;b&gt;Llanos:&lt;/b&gt; miden 180°.&lt;/li&gt;&lt;/ol&gt;&lt;/p&gt;</t>
  </si>
  <si>
    <t>{
    "id": "M6-G-3a-I-1",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"Llano",
                "function": ""
            },
            {
                "name": "A3",
                "label": "Obtuso",
                "function": ""
            },
            {
                "name": "A4",
                "label": "Recto",
                "function": "",
                "incorrect": "true"
            }
        ],
        "uniques": true
    },
    "algorithm": {
        "name": "calculateOperation",
        "template": "Cloze with drag &amp; drop",
        "params": {
            "keyboard": "INTERMEDIATE"
        }
    }
}</t>
  </si>
  <si>
    <t>Q1 = M6-G-3a-7, M6-G-3a-8, M6-G-3a-9
Q2 = M6-G-3a-1, M6-G-3a-2, M6-G-3a-3
Q3 = M6-G-3a-4, M6-G-3a-5, M6-G-3a-6</t>
  </si>
  <si>
    <t>A1 = Obtuso
A2 = Agudo
A3 = Recto</t>
  </si>
  <si>
    <t>{
    "id": "M6-G-3a-I-2",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"Recto",
                "function": ""
            },
            {
                "name": "A4",
                "label": "Llano",
                "function": "",
                "incorrect": "true"
            }
        ],
        "uniques": true
    },
    "algorithm": {
        "name": "calculateOperation",
        "template": "Cloze with drag &amp; drop",
        "params": {
            "keyboard": "INTERMEDIATE"
        }
    }
}</t>
  </si>
  <si>
    <t>&lt;p&gt;Completa la siguiente oración.&lt;/p&gt;
{{Q1}}</t>
  </si>
  <si>
    <t>&lt;p&gt;El ángulo de la imagen es {{A1}}.&lt;/p&gt;</t>
  </si>
  <si>
    <t xml:space="preserve">¿Qué nombre reciben los ángulos?
(ángulo agudo, ángulo obtuso, ángulo recto, ángulo llano)
(debajo de cada imágen: )
Ángulo AGUDO  
Ángulo LLANO
Ángulo RECTO
</t>
  </si>
  <si>
    <t>Q1 = M6-G-3a-1, M6-G-3a-2, M6-G-3a-3</t>
  </si>
  <si>
    <t>A1=agudo</t>
  </si>
  <si>
    <t>&lt;p&gt;Es un ángulo agudo porque mide menos de 90°.&lt;/p&gt;</t>
  </si>
  <si>
    <t>{
    "id": "M6-G-3a-E-1",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"M6_G_3a_1.svg",
                    "M6_G_3a_2.svg",
                    "M6_G_3a_3.svg"
                ]
            }
        ],
        "calculated": [
            {
                "name": "A1",
                "label": "agudo"
            }
        ],
        "uniques": true
    },
    "algorithm": {
        "name": "calculateOperation",
        "template": "Cloze with text"
    }
}</t>
  </si>
  <si>
    <t>Q1 = M6-G-3a-4, M6-G-3a-5, M6-G-3a-6</t>
  </si>
  <si>
    <t>A1=recto</t>
  </si>
  <si>
    <t>&lt;p&gt;Es un ángulo recto porque mide 90°.&lt;/p&gt;</t>
  </si>
  <si>
    <t>{
    "id": "M6-G-3a-E-2",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"M6_G_3a_4.svg",
                    "M6_G_3a_5.svg",
                    "M6_G_3a_6.svg"
                ]
            }
        ],
        "calculated": [
            {
                "name": "A1",
                "label": "recto"
            }
        ],
        "uniques": true
    },
    "algorithm": {
        "name": "calculateOperation",
        "template": "Cloze with text"
    }
}</t>
  </si>
  <si>
    <t>Q1 = M6-G-3a-7, M6-G-3a-8, M6-G-3a-9</t>
  </si>
  <si>
    <t>A1=obtuso</t>
  </si>
  <si>
    <t>&lt;p&gt;Es un ángulo obtuso porque mide más de 90°.&lt;/p&gt;</t>
  </si>
  <si>
    <t>{
    "id": "M6-G-3a-E-3",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"M6_G_3a_7.svg",
                    "M6_G_3a_8.svg",
                    "M6_G_3a_9.svg"
                ]
            }
        ],
        "calculated": [
            {
                "name": "A1",
                "label": "obtuso"
            }
        ],
        "uniques": true
    },
    "algorithm": {
        "name": "calculateOperation",
        "template": "Cloze with text"
    }
}</t>
  </si>
  <si>
    <t>Q1 = M6-G-3a-10, M6-G-3a-11, M6-G-3a-12</t>
  </si>
  <si>
    <t>A1=llano</t>
  </si>
  <si>
    <t>&lt;p&gt;Es un ángulo llano porque mide 180°.&lt;/p&gt;</t>
  </si>
  <si>
    <t>{
    "id": "M6-G-3a-E-4",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"M6_G_3a_10.svg",
                    "M6_G_3a_11.svg",
                    "M6_G_3a_12.svg"
                ]
            }
        ],
        "calculated": [
            {
                "name": "A1",
                "label": "llano"
            }
        ],
        "uniques": true
    },
    "algorithm": {
        "name": "calculateOperation",
        "template": "Cloze with text"
    }
}</t>
  </si>
  <si>
    <t>M6-G-5a</t>
  </si>
  <si>
    <t>Identifica ángulos en diferentes posiciones: consecutivos, adyacentes, opuestos por el vértice, complementarios, suplementarios...</t>
  </si>
  <si>
    <t>&lt;p&gt;Relaciona cada descripción con un tipo de ángulo.&lt;/p&gt;</t>
  </si>
  <si>
    <t>Linking lines
*: invert=false</t>
  </si>
  <si>
    <t>A1=Ángulos consecutivos#Tienen un lado en común.
A2=Ángulos adyacentes#Son consecutivos y suman 180°.
A3=Ángulos opuestos por el vértice#Están formados por rectas secantes.
A4=Ángulos complementarios#Suman 90°.</t>
  </si>
  <si>
    <t>&lt;p&gt;Los ángulos se clasifican en consecutivos, adyacentes, opuestos por el vértice, complementarios y suplementarios.&lt;/p&gt;</t>
  </si>
  <si>
    <t>&lt;p&gt;Los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t>
  </si>
  <si>
    <t>{"id":"M6-G-5a-I-1","stimulus":"&lt;p&gt;Arrastra cada tipo de ángulo a su descripción.&lt;/p&gt;","hint":"&lt;p&gt;Los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180°.&lt;/li&gt;&lt;/ul&gt;&lt;/p&gt;","seed":{"parameters":[],"calculated":[{"name":"A1","function":"Tienen un lado en común.","label":"Ángulos consecutivos"},{"name":"A2","function":"Son consecutivos y suman 180°.","label":"Ángulos adyacentes"},{"name":"A3","function":"Están formados por rectas secantes.","label":"Ángulos opuestos por el vértice"},{"name":"A4","function":"Suman 90°.","label":"Ángulos complementarios"}],"uniques":true},"algorithm":{"name":"linkOperationResult","params":{"invert":false},"template":"Match list"}}</t>
  </si>
  <si>
    <t>&lt;p&gt;Coloca cada figura según el tipo de ángulos que representa.&lt;/p&gt;</t>
  </si>
  <si>
    <t>Table=2x3, noborder
0,0=Consecutivos
0,1=Opuestos por el vértice
0,2=Suplementarios
1,0={{A1}}
1,1={{A2}}
1,2={{A3}}</t>
  </si>
  <si>
    <t>A1 = Imagen: M6-G-5a-1
A2 = Imagen: M6-G-5a-2
A3 = Imagen: M6-G-5a-3</t>
  </si>
  <si>
    <t>{"id":"M6-G-5a-E-1","stimulus":"&lt;p&gt;Coloca cada figura según el tipo de ángulos que representa.&lt;/p&gt;","template":"&lt;table style=\"width: 100%;border:none;\"&gt;&lt;tbody&gt;&lt;tr&gt;&lt;td style=\"width: 25%; text-align: center;border:none;\"&gt;Consecutivos&lt;/td&gt;&lt;td style=\"width: 25%; text-align: center;border:none;\"&gt;Opuestos por el vértice&lt;/td&gt;&lt;td style=\"width: 25%; text-align: center;border:none;\"&gt;Suplementarios&lt;/td&gt;&lt;/tr&gt;&lt;tr&gt;&lt;td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t>
  </si>
  <si>
    <t>Table=2x3, noborder
0,0=Consecutivos
0,1=Adyacentes
0,2=Complementarios
1,0={{A1}}
1,1={{A2}}
1,2={{A3}}</t>
  </si>
  <si>
    <t>A1 = Imagen: M6-G-5a-1
A2 = Imagen: M6-G-5a-3
A3 = Imagen: M6-G-5a-4</t>
  </si>
  <si>
    <t>&lt;p&gt;Los ángulos se clasifican de la siguiente manera:&lt;ol&gt;&lt;li&gt;Los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180°.&lt;/li&gt;&lt;/ol&gt;&lt;/p&gt;</t>
  </si>
  <si>
    <t>{"id":"M6-G-5a-E-2","stimulus":"&lt;p&gt;Coloca cada figura según el tipo de ángulos que representa.&lt;/p&gt;","template":"&lt;table style=\"width: 100%;border:none;\"&gt;&lt;tbody&gt;&lt;tr&gt;&lt;td style=\"width: 25%; text-align: center;border:none;\"&gt;Consecutivos&lt;/td&gt;&lt;td style=\"width: 25%; text-align: center;border:none;\"&gt;Adyacentes&lt;/td&gt;&lt;td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</si>
  <si>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Table=2x3, noborder
0,0=Adyacentes
0,1=Opuestos por el vértice
0,2=Complementarios
1,0={{A1}}
1,1={{A2}}
1,2={{A3}}</t>
  </si>
  <si>
    <t>A1 = Imagen: M6-G-5a-3
A2 = Imagen: M6-G-5a-2
A3 = Imagen: M6-G-5a-4</t>
  </si>
  <si>
    <t>{"id":"M6-G-5a-E-3","stimulus":"&lt;p&gt;Coloca cada figura según el tipo de ángulos que representa.&lt;/p&gt;","template":"&lt;table style=\"width: 100%;border:none;\"&gt;&lt;tbody&gt;&lt;tr&gt;&lt;td style=\"width: 25%; text-align: center;border:none;\"&gt;Adyacentes&lt;/td&gt;&lt;td style=\"width: 25%; text-align: center;border:none;\"&gt;Opuestos por el vértice&lt;/td&gt;&lt;td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t>
  </si>
  <si>
    <t>M6-G-9a</t>
  </si>
  <si>
    <t>Halla las coordenadas de puntos en el plano (o de los vértices de un polígono)</t>
  </si>
  <si>
    <t>Selecciona el punto que está representado en estos ejes cartesianos.</t>
  </si>
  <si>
    <t>Q1 = Min = 0; Max = 8; Step = 1
Q2 = Min = 0; Max = 8; Step = 1
Q3 = Min = 0; Max = 8; Step = 1
Q4 = Min = 0; Max = 8; Step = 1
Q5 = Min = 0; Max = 8; Step = 1
Q6 = Min = 0; Max = 8; Step = 1</t>
  </si>
  <si>
    <t>TA1 = {{Q1}}-4
TA2 = 4-{{Q2}}
TB1 = {{Q3}}-4
TB2 = 4-{{Q4}}
TC1 = {{Q5}}-4
TC2 = 4-{{Q6}}</t>
  </si>
  <si>
    <t>&lt;p&gt;Un punto en el plano se define con dos coordenadas. La primera hace referencia al eje horizontal y la segunda, al eje vertical.&lt;/p&gt;</t>
  </si>
  <si>
    <t>{
    "id": "M6-G-9a-I-1",
    "stimulus": "&lt;p&gt;Selecciona el punto que está representado en estos ejes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"&lt;p&gt;Un punto en el plano se define con dos coordenadas. La primera hace referencia al eje horizontal y la segunda, al eje vertical.&lt;/p&gt;",
    "hint": "&lt;p&gt;Un punto en el plano se define con dos coordenadas. La primera hace referencia al eje horizontal y la segunda, al eje vertical.&lt;/p&gt;",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"El punto A está en ({{TA1}}, {{TA2}})."
            },
            {
                "name": "A2",
                "label": "El punto B está en ({{TB1}}, {{TB2}})."
            },
            {
                "name": "A3",
                "label": "El punto C está en ({{TC1}}, {{TC2}})."
            },
            {
                "name": "A4",
                "label": "El punto B está en ({{TA1}}, {{TA2}}).",
                "feedback": "&lt;p&gt;({{TA1}}, {{TA2}}) en realidad son las coordenadas del punto A.&lt;/p&gt;",
                "incorrect": true
            },
            {
                "name": "A5",
                "label": "El punto C está en ({{TA1}}, {{TA2}}).",
                "feedback": "&lt;p&gt;({{TA1}}, {{TA2}}) en realidad son las coordenadas del punto A.&lt;/p&gt;",
                "incorrect": true
            },
            {
                "name": "A6",
                "label": "El punto A está en ({{TB1}}, {{TB2}}).",
                "feedback": "&lt;p&gt;({{TB1}}, {{TB2}}) en realidad son las coordenadas del punto B.&lt;/p&gt;",
                "incorrect": true
            },
            {
                "name": "A7",
                "label": "El punto C está en ({{TB1}}, {{TB2}}).",
                "feedback": "&lt;p&gt;({{TB1}}, {{TB2}}) en realidad son las coordenadas del punto B.&lt;/p&gt;",
                "incorrect": true
            },
            {
                "name": "A8",
                "label": "El punto A está en ({{TC1}}, {{TC2}}).",
                "feedback": "&lt;p&gt;({{TC1}}, {{TC2}}) en realidad son las coordenadas del punto C.&lt;/p&gt;",
                "incorrect": true
            },
            {
                "name": "A9",
                "label": "El punto B está en ({{TC1}}, {{TC2}}).",
                "feedback": "&lt;p&gt;({{TC1}}, {{TC2}}) en realidad son las coordenadas del punto C.&lt;/p&gt;",
                "incorrect": true
            }
        ],
        "uniques": true
    },
    "algorithm": {
        "name": "trueFalse",
        "template": "Multiple choice – multiple response",
        "params": {
            "countCorrect": 1,
            "countIncorrect": 2,
            "showCheckIcon": false,
            "columns": 3
        }
    }
}</t>
  </si>
  <si>
    <t>&lt;p&gt;¿Cuál de las siguientes es una coordenada de este triángulo?&lt;/p&gt;
M6-G-9a-4
(−4, 2)*
(4, −2)*
(−2, −4)*
(4, 2)
(−4, −2)
(2, 4)
(−2, 4)
(2, −4)
(Se ven 3)</t>
  </si>
  <si>
    <t xml:space="preserve">IMAGEN
EJes cartesianos "x" y "y". Triangulo con vertices en Q1 = (-4, 2), Q2 = (-2, -4), Q3 = (4, -2)
</t>
  </si>
  <si>
    <r>
      <rPr>
        <rFont val="Calibri"/>
        <sz val="12.0"/>
      </rPr>
      <t>{"id":"M6-G-9a-E-1","stimulus":"&lt;p&gt;¿Cuál de las siguientes es una coordenada de este triángulo?&lt;/p&gt;&lt;div style=\"display:flex; justify-content:center;\"&gt;&lt;img src=\"https://blue</t>
    </r>
    <r>
      <rPr>
        <rFont val="Calibri"/>
        <color rgb="FF000000"/>
        <sz val="12.0"/>
      </rPr>
      <t>berry-assets.oneclick.es/M6_G_9a_4.svg\" width=\"300\"&gt;&lt;/img&gt;&lt;/div&gt;","hint"</t>
    </r>
    <r>
      <rPr>
        <rFont val="Calibri"/>
        <sz val="12.0"/>
      </rPr>
      <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t>
    </r>
  </si>
  <si>
    <t>&lt;p&gt;¿Cuál de las siguientes es una coordenada de este trapecio?&lt;/p&gt;
M6-G-9a-5
(−1, 4)*
(−1, −2)*
(2, 4)*
(2, −2)*
({{T1}}, {{T2}})
({{T3}}, {{T4}})
(Se ven 3)</t>
  </si>
  <si>
    <t>Q1 = List = 0, 1, 2, 4, 5, 7, 8
Q2 = Min = 0; Max = 8; Step = 1
Q3 = List = 0, 1, 2, 4, 5, 7, 8
Q4 = Min = 0; Max = 8; Step = 1</t>
  </si>
  <si>
    <t>T1 = {{Q1}}-4
T2 = {{Q2}}-4
T3 = {{Q3}}-4
T4 = {{Q4}}-4</t>
  </si>
  <si>
    <t>{
    "id": "M6-G-9a-E-2",
    "stimulus": "&lt;p&gt;¿Cuál de las siguientes es una coordenada de este trapecio?&lt;/p&gt;&lt;div style=\"display:flex; justify-content:center;\"&gt;&lt;img src=\"https://blueberry-assets.oneclick.es/M6_G_9a_5.svg\" width=\"300\"&gt;&lt;/img&gt;&lt;/div&gt;",
    "hint": "&lt;p&gt;Un punto en el plano se define con dos coordenadas. La primera hace referencia al eje horizontal y la segunda, al eje vertical.&lt;/p&gt;",
    "feedback": "&lt;p&gt;Un punto en el plano se define con dos coordenadas. La primera hace referencia al eje horizontal y la segunda, al eje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t>
  </si>
  <si>
    <t>&lt;p&gt;¿Cuál de las siguientes es una coordenada de este triángulo?&lt;/p&gt;
M6-G-9a-6
(−1, 1)*
(1, 1)*
(1, −3)*
({{T1}}, {{T2}})
({{T3}}, {{T4}})
(Se ven 3)</t>
  </si>
  <si>
    <t xml:space="preserve">IMAGEN
EJes cartesianos "x" y "y". Triangulo con vertices en Q1 = (-1, 3), Q2 = (1, 1), Q3 = (0, -2)
</t>
  </si>
  <si>
    <t>Q1 = List = 0, 1, 2, 4, 6, 7, 8
Q2 = Min = 0; Max = 8; Step = 1
Q3 = List = 0, 1, 2, 4, 6, 7, 8
Q4 = Min = 0; Max = 8; Step = 1</t>
  </si>
  <si>
    <t>{"id":"M6-G-9a-E-3","stimulus":"&lt;p&gt;¿Cuál de las siguientes es una coordenada de este triángulo?&lt;/p&gt;&lt;div style=\"display:flex; justify-content:center;\"&gt;&lt;img src=\"https://blueberry-assets.oneclick.es/M6_G_9a_6.svg\"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t>
  </si>
  <si>
    <t>&lt;p&gt;¿Cuál de las siguientes es una coordenada de este romboide?&lt;/p&gt;
M6-G-9a-7
(−2, 4)*
(−2, 0)*
(1, 3)*
(1, −1)*
({{T1}}, {{T2}})
({{T3}}, {{T4}})
(Se ven 3)</t>
  </si>
  <si>
    <t xml:space="preserve">IMAGEN
EJes cartesianos "x" y "y". romboide con vertices en Q1 = (-2, 2), Q2 = (0, 2), Q3 = (-2, -5), Q4 = (0, -6)
</t>
  </si>
  <si>
    <t>Q1 = List = 0, 1, 3, 4, 6, 7, 8
Q2 = Min = 0; Max = 8; Step = 1
Q3 = List = 0, 1, 3, 4, 6, 7, 8
Q4 = Min = 0; Max = 8; Step = 1</t>
  </si>
  <si>
    <t>{"id":"M6-G-9a-E-4","stimulus":"&lt;p&gt;¿Cuál de las siguientes es una coordenada de este romboide?&lt;/p&gt;&lt;div style=\"display:flex; justify-content:center;\"&gt;&lt;img src=\"https://blueberry-assets.oneclick.es/M6_G_9a_7.svg\"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t>
  </si>
  <si>
    <t>M6-G-36a</t>
  </si>
  <si>
    <t>Halla la distancia entre dos puntos en la misma coordenada vertical u horizontal en ejes cartesianos</t>
  </si>
  <si>
    <t>¿Cuál es la distancia entre los puntos ({{Q1}}, {{Q2}}) y ({{Q1}}, {{Q3}})?
{{T1}} unidades.*
{{T2}} unidades.
{{T3}} unidades.</t>
  </si>
  <si>
    <t>Q1 = Min = -4; Max = 4; Step = 1
Q2 = Min = -4; Max = 4; Step = 1
Q3 = Min = -4; Max = 4; Step = 1
Q4 = Min = -4; Max = 4; Step = 1
Q5 = Min = -4; Max = 4; Step = 1</t>
  </si>
  <si>
    <t>T1 = math.abs(math.max({{Q2}},{{Q3}})-math.min({{Q2}},{{Q3}})
T2 = math.abs(math.max({{Q2}},{{Q3}})-math.min({{Q2}},{{Q3}})+{{Q4}}
T3 = math.abs(math.max({{Q2}},{{Q3}})-math.min({{Q2}},{{Q3}})+{{Q5}}</t>
  </si>
  <si>
    <t>&lt;p&gt;Utiliza esta fórmula:&lt;/p&gt;&lt;p style=\"text-align: center\"&gt;Distancia = coordenada mayor − coordenada menor&lt;/p&gt;</t>
  </si>
  <si>
    <t>&lt;p&gt;Para calcular la distancia entre dos puntos que están en la misma coordenada, hay que utilizar esta fórmula:&lt;/p&gt;&lt;p style=\"text-align: center\"&gt;Distancia = coordenada mayor − coordenada menor = {{T5}} − {{T6}} = {{Q1}} {{T1}}&lt;/p&gt;</t>
  </si>
  <si>
    <t>{
    "id": "M6-G-36a-I-1",
    "stimulus": "&lt;p&gt;¿Cuál es la distancia entre los puntos ({{Q4}}, {{Q5}}) y ({{Q4}}, {{T4}})?&lt;/p&gt;",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t>
  </si>
  <si>
    <t>¿Cuál es la distancia entre los puntos ({{Q2}}, {{Q1}}) y ({{Q3}}, {{Q1}})?
{{T1}} unidades.*
{{T2}} unidades.
{{T3}} unidades.</t>
  </si>
  <si>
    <t>{
    "id": "M6-G-36a-I-2",
    "stimulus": "&lt;p&gt;¿Cuál es la distancia entre los puntos ({{Q5}}, {{Q4}}) y ({{T4}}, {{Q4}})?&lt;/p&gt;",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t>
  </si>
  <si>
    <t>¿Cuál es la distancia entre estos puntos?
{{T1}} unidades.*
{{T2}} unidades.</t>
  </si>
  <si>
    <t>Q1 = Min = 0; Max = 8; Step = 1
Q2 = Min = 0; Max = 8; Step = 1
Q3 = Min = 0; Max = 8; Step = 1
Q4 = Min = 0; Max = 8; Step = 1
Q5 = Min = -1; Max = 1; Step = 2</t>
  </si>
  <si>
    <t>T1 = math.max({{Q2}}, {{Q4}})-math.min({{Q2}}, {{Q4}})
T2 = math.max({{Q2}}, {{Q4}})-math.min({{Q2}}, {{Q4}})+{{Q5}}</t>
  </si>
  <si>
    <t>&lt;p&gt;Para calcular la distancia entre dos puntos que están en la misma coordenada, hay que utilizar esta fórmula:&lt;/p&gt;&lt;p style=\"text-align: center\"&gt;Distancia = coordenada mayor − coordenada menor = {{T9}} − {{T11}} = {{A1}} {{T12}}&lt;/p&gt;</t>
  </si>
  <si>
    <t>{
    "id": "M6-G-36a-I-3",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"math.max(-({{Q2}}-4), -({{Q4}}-4))",
                "temp": "true"
            },
            {
                "name": "T10",
                "label": "{{function}}",
                "function": "math.min(-({{Q2}}-4), -({{Q4}}-4))",
                "temp": "true"
            },
            {
                "name": "T11",
                "label": "{{function}}",
                "function": "if ({{T10}} &gt; -1) {{{T10}}} else '('+{{T10}}+')'",
                "temp": "true"
            },
            {
                "name": "T12",
                "label": "{{function}}",
                "function": "if (math.max({{Q2}}, {{Q4}})-math.min({{Q2}}, {{Q4}}) == '1') {'unidad'} else 'unidades'",
                "temp": "true"
            },
            {
                "name": "T13",
                "label": "{{function}}",
                "function": "if (math.max({{Q2}}, {{Q4}})-math.min({{Q2}}, {{Q4}})+{{Q5}} == '1') {'unidad'} else 'unidades'",
                "temp": "true"
            },
            {
                "name": "A1",
                "label": "{{function}} {{T12}}",
                "function": "math.max({{Q2}}, {{Q4}})-math.min({{Q2}}, {{Q4}})"
            },
            {
                "name": "A2",
                "label": "{{function}} {{T13}}",
                "function": "math.max({{Q2}}, {{Q4}})-math.min({{Q2}}, {{Q4}})+{{Q5}}",
                "incorrect": true
            }
        ],
        "uniques": true
    },
    "algorithm": {
        "name": "trueFalse",
        "template": "Multiple choice – multiple response",
        "params": {
            "countCorrect": 1,
            "countIncorrect": 1,
            "showCheckIcon": false,
            "columns": 2
        }
    }
}</t>
  </si>
  <si>
    <t xml:space="preserve">¿Cuál es la distancia entre estos puntos?
{{T1}} unidades.*
{{T2}} unidades.
</t>
  </si>
  <si>
    <t>T1 = math.max({{Q1}}, {{Q3}})-math.min({{Q1}}, {{Q3}})
T2 = math.max({{Q1}}, {{Q3}})-math.min({{Q1}}, {{Q3}})+{{Q5}}</t>
  </si>
  <si>
    <t>{
    "id": "M6-G-36a-I-4",
    "stimulus": "&lt;p&gt;¿Cuál es la distancia entre estos dos puntos? {{T9}} y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"math.max({{Q1}}-4, {{Q3}}-4)",
                "temp": "true"
            },
            {
                "name": "T10",
                "label": "{{function}}",
                "function": "math.min({{Q1}}-4, {{Q3}}-4)",
                "temp": "true"
            },
            {
                "name": "T11",
                "label": "{{function}}",
                "function": "if ({{T10}} &gt; -1) {{{T10}}} else '('+{{T10}}+')'",
                "temp": "true"
            },
            {
                "name": "T12",
                "label": "{{function}}",
                "function": "if (math.max({{Q1}}, {{Q3}})-math.min({{Q1}}, {{Q3}}) == '1') {'unidad'} else 'unidades'",
                "temp": "true"
            },
            {
                "name": "T13",
                "label": "{{function}}",
                "function": "if (math.max({{Q1}}, {{Q3}})-math.min({{Q1}}, {{Q3}})+{{Q5}} == '1') {'unidad'} else 'unidades'",
                "temp": "true"
            },
            {
                "name": "A1",
                "label": "{{function}} {{T12}}",
                "function": "math.max({{Q1}}, {{Q3}})-math.min({{Q1}}, {{Q3}})"
            },
            {
                "name": "A2",
                "label": "{{function}} {{T13}}",
                "function": "math.max({{Q1}}, {{Q3}})-math.min({{Q1}}, {{Q3}})+{{Q5}}",
                "incorrect": true
            }
        ],
        "uniques": true
    },
    "algorithm": {
        "name": "trueFalse",
        "template": "Multiple choice – multiple response",
        "params": {
            "countCorrect": 1,
            "countIncorrect": 1,
            "showCheckIcon": false,
            "columns": 2
        }
    }
}</t>
  </si>
  <si>
    <t>¿Cuál es la distancia entre los puntos ({{Q1}}, {{Q2}}) y ({{Q1}}, {{Q3}})?</t>
  </si>
  <si>
    <t>{{T1}} unidades.</t>
  </si>
  <si>
    <t>Q1 = Min = -4; Max = 4; Step = 1
Q2 = Min = -4; Max = 4; Step = 1
Q3 = Min = -4; Max = 4; Step = 1</t>
  </si>
  <si>
    <t>A1 = math.max({{Q2}},{{Q3}})-math.min({{Q2}},{{Q3}})</t>
  </si>
  <si>
    <t>&lt;p&gt;Para calcular la distancia entre dos puntos que están en la misma coordenada, hay que utilizar esta fórmula:&lt;/p&gt;&lt;p style=\"text-align: center\"&gt;Distancia = coordenada mayor − coordenada menor = {{T2}} − {{T3}} = {{A1}} {{T1}}&lt;/p&gt;</t>
  </si>
  <si>
    <t>{
    "id": "M6-G-36a-E-1",
    "stimulus": "&lt;p&gt;¿Cuál es la distancia entre los puntos ({{Q1}}, {{Q2}}) y ({{Q1}}, {{Q3}})?&lt;/p&gt;",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t>
  </si>
  <si>
    <t>¿Cuál es la distancia entre los puntos ({{Q2}}, {{Q1}}) y ({{Q3}}, {{Q1}})?</t>
  </si>
  <si>
    <t>{{A1}} unidades.</t>
  </si>
  <si>
    <t>{
    "id": "M6-G-36a-E-2",
    "stimulus": "&lt;p&gt;¿Cuál es la distancia entre los puntos ({{Q2}}, {{Q1}}) y ({{Q3}}, {{Q1}})?&lt;/p&gt;",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t>
  </si>
  <si>
    <t>¿Cuál es la distancia entre estos dos puntos?</t>
  </si>
  <si>
    <t>Q1 = Min = 0; Max = 9; Step = 1
Q2 = Min = 0; Max = 9; Step = 1
Q3 = Min = 0; Max = 9; Step = 1</t>
  </si>
  <si>
    <t>A1 = math.max({{Q2}}, {{Q4}})-math.min({{Q2}}, {{Q4}})</t>
  </si>
  <si>
    <t>&lt;p&gt;Para calcular la distancia entre dos puntos que están en la misma coordenada, hay que utilizar esta fórmula:&lt;/p&gt;&lt;p style=\"text-align: center\"&gt;Distancia = coordenada mayor − coordenada menor = {{T10}} − {{T12}} = {{A1}} {{T9}}&lt;/p&gt;</t>
  </si>
  <si>
    <t>{
    "id": "M6-G-36a-E-3",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{'unidad'} else 'unidades'",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t>
  </si>
  <si>
    <t>Q1 = Min = 0; Max = 8; Step = 1
Q2 = Min = 0; Max = 8; Step = 1
Q3 = Min = 0; Max = 8; Step = 1
Q4 = Min = 0; Max = 8; Step = 1</t>
  </si>
  <si>
    <t>A1 = math.max({{Q1}}, {{Q3}})-math.min({{Q1}}, {{Q3}})</t>
  </si>
  <si>
    <t>{
    "id": "M6-G-36a-E-4",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(math.max({{Q1}},{{Q3}})-math.min({{Q1}},{{Q3}}) == '1') {'unidad'} else 'unidades'",
                "temp": "true"
            },
            {
                "name": "T10",
                "label": "{{function}}",
                "function": "(math.max({{Q1}},{{Q3}})-4)",
                "temp": "true"
            },
            {
                "name": "T11",
                "label": "{{function}}",
                "function": "(math.min({{Q1}},{{Q3}})-4)",
                "temp": "true"
            },
            {
                "name": "T12",
                "label": "{{function}}",
                "function": "if ({{T11}} &gt; -1) {{{T11}}} else '('+{{T11}}+')'",
                "temp": "true"
            },
            {
                "name": "A1",
                "label": "{{function}}",
                "function": "math.max({{Q1}}, {{Q3}})-math.min({{Q1}}, {{Q3}})"
            }
        ],
        "uniques": true
    },
    "algorithm": {
        "name": "calculateOperation",
        "params": {
            "method": "equivLiteral",
            "keyboard": "NUMERICAL"
        }
    }
}</t>
  </si>
  <si>
    <t>M6-G-37a</t>
  </si>
  <si>
    <t>Dibuja polígonos en ejes cartesianos</t>
  </si>
  <si>
    <t>&lt;p&gt;¿Cuál de estos puntos es un vértice del siguiente polígono?&lt;/p&gt;
$$IMG=M6_G_37a_1</t>
  </si>
  <si>
    <t>SI</t>
  </si>
  <si>
    <t>Q1 = List = -4, -2, -1, 1, 3, 4
Q2 = min = -4; max = 4; step = 1
Q3 = min = -4; max = 4; step = 1
Q4 = List = -4, -3, -1, 0, 2, 4</t>
  </si>
  <si>
    <t>A1=(0, 3)#*
A2=(−3, 1)#*
A3=(2, −2)#*
A4=({{Q1}}, {{Q2}})#
A5=({{Q3}}, {{Q4}})#</t>
  </si>
  <si>
    <t>&lt;p&gt;Busca los valores de &lt;i&gt;x&lt;/i&gt; e &lt;i&gt;y&lt;/i&gt; en cada vértice.&lt;/p&gt;</t>
  </si>
  <si>
    <t>&lt;p&gt;Los 3 vértices de este polígono son:&lt;/p&gt;&lt;ul&gt;&lt;li&gt;(0, 3)&lt;/li&gt;&lt;li&gt;(−3, 1)&lt;/li&gt;&lt;li&gt;(2, −2)&lt;/li&gt;&lt;/ul&gt;</t>
  </si>
  <si>
    <t>{
    "id": "M6-G-37a-I-1",
    "stimulus": "&lt;p&gt;¿Cuál de estos puntos es un vértice del siguiente polígono?&lt;/p&gt;&lt;div style=\"display:flex; justify-content:center;\"&gt;&lt;img src=\"https://blueberry-assets.oneclick.es/M6_G_37a_1.svg\" width=\"300\"&gt;&lt;/img&gt;&lt;/div&gt;",
    "hint": "&lt;p&gt;Busca los valores de &lt;i&gt;x&lt;/i&gt; e &lt;i&gt;y&lt;/i&gt; en cada vértice.&lt;/p&gt;",
    "feedback": "&lt;p&gt;Los 3 vértices de este polígono son:&lt;/p&gt;&lt;ul&gt;&lt;li&gt;(0, 3)&lt;/li&gt;&lt;li&gt;(−3, 1)&lt;/li&gt;&lt;li&gt;(2, −2)&lt;/li&gt;&lt;/ul&gt;",
    "seed": {
        "parameters": [
            {
                "name": "Q1",
                "label": null,
                "list": [
                    -4,
                    -2,
                    -1,
                    1,
                    3,
                    4
                ]
            },
            {
                "name": "Q2",
                "label": null,
                "min": -4,
                "max": 4,
                "step": 1
            },
            {
                "name": "Q3",
                "label": null,
                "min": -4,
                "max": 4,
                "step": 1
            },
            {
                "name": "Q4",
                "label": null,
                "list": [
                    -4,
                    -3,
                    -1,
                    0,
                    2,
                    4
                ]
            }
        ],
        "calculated": [
            {
                "name": "A1",
                "label": "(0, 3)"
            },
            {
                "name": "A2",
                "label": "(−3, 1)"
            },
            {
                "name": "A3",
                "label": "(2, −2)"
            },
            {
                "name": "A4",
                "label": "({{Q1}}, {{Q2}})",
                "incorrect": true
            },
            {
                "name": "A5",
                "label": "({{Q3}}, {{Q4}})",
                "incorrect": true
            }
        ],
        "uniques": true
    },
    "algorithm": {
        "name": "trueFalse",
        "template": "Multiple choice – standard",
        "params": {
            "countCorrect": 1,
            "countIncorrect": 2,
            "showCheckIcon": false,
            "columns": 3
        }
    }
}</t>
  </si>
  <si>
    <t>&lt;p&gt;¿Cuál de estos puntos es un vértice del siguiente polígono?&lt;/p&gt;
$$IMG=M6_G_37a_2</t>
  </si>
  <si>
    <t>Q1 = List = -4, -1, 0, 1, 4
Q2 = min = -4; max = 4; step = 1
Q3 = min = -4; max = 4; step = 1
Q4 = List = -4, -3, 0, 1, 4</t>
  </si>
  <si>
    <t>A1=(−2, 2)#*
A2=(2, 3)#*
A3=(−3, −2)#*
A4=(3, −1)#*
A5=({{Q1}}, {{Q2}})#
A6=({{Q3}}, {{Q4}})#</t>
  </si>
  <si>
    <t>&lt;p&gt;Los 4 vértices de este polígono son:&lt;/p&gt;&lt;ul&gt;&lt;li&gt;(−2, 2)&lt;/li&gt;&lt;li&gt;(2, 3)&lt;/li&gt;&lt;li&gt;(−3, −2)&lt;/li&gt;&lt;li&gt;(3, −1)&lt;/li&gt;&lt;/ul&gt;</t>
  </si>
  <si>
    <t>{
    "id": "M6-G-37a-I-2",
    "stimulus": "&lt;p&gt;¿Cuál de estos puntos es un vértice del siguiente polígono?&lt;/p&gt;&lt;div style=\"display:flex; justify-content:center;\"&gt;&lt;img src=\"https://blueberry-assets.oneclick.es/M6_G_37a_2.svg\" width=\"300\"&gt;&lt;/img&gt;&lt;/div&gt;",
    "hint": "&lt;p&gt;Busca los valores de &lt;i&gt;x&lt;/i&gt; e &lt;i&gt;y&lt;/i&gt; en cada vértice.&lt;/p&gt;",
    "feedback": "&lt;p&gt;Los 4 vértices de este polígono son:&lt;/p&gt;&lt;ul&gt;&lt;li&gt;(−2, 2)&lt;/li&gt;&lt;li&gt;(2, 3)&lt;/li&gt;&lt;li&gt;(−3, −2)&lt;/li&gt;&lt;li&gt;(3, −1)&lt;/li&gt;&lt;/ul&gt;",
    "seed": {
        "parameters": [
            {
                "name": "Q1",
                "label": null,
                "list": [
                    -4,
                    -1,
                    0,
                    1,
                    4
                ]
            },
            {
                "name": "Q2",
                "label": null,
                "min": -4,
                "max": 4,
                "step": 1
            },
            {
                "name": "Q3",
                "label": null,
                "min": -4,
                "max": 4,
                "step": 1
            },
            {
                "name": "Q4",
                "label": null,
                "list": [
                    -4,
                    -3,
                    0,
                    1,
                    4
                ]
            }
        ],
        "calculated": [
            {
                "name": "A1",
                "label": "(−2, 2)"
            },
            {
                "name": "A2",
                "label": "(2, 3)"
            },
            {
                "name": "A3",
                "label": "(−3, −2)"
            },
            {
                "name": "A4",
                "label": "(3, −1)"
            },
            {
                "name": "A5",
                "label": "({{Q1}}, {{Q2}})",
                "incorrect": true
            },
            {
                "name": "A6",
                "label": "({{Q3}}, {{Q4}})",
                "incorrect": true
            }
        ],
        "uniques": true
    },
    "algorithm": {
        "name": "trueFalse",
        "template": "Multiple choice – standard",
        "params": {
            "countCorrect": 1,
            "countIncorrect": 2,
            "showCheckIcon": false,
            "columns": 3
        }
    }
}</t>
  </si>
  <si>
    <t>&lt;p&gt;¿Cuál de estos puntos es un vértice del siguiente polígono?&lt;/p&gt;
$$IMG=M6_G_37a_3</t>
  </si>
  <si>
    <t>Q1 = List = -4, -3, 1, 3, 4
Q2 = min = -4; max = 4; step = 1
Q3 = min = -4; max = 4; step = 1
Q4 = List = -4, -2, -1, 3, 4</t>
  </si>
  <si>
    <t>A1=(−2, 1)#*
A2=(−1, −3)#*
A3=(0, 0)#*
A4=(2, 2)#*
A5=({{Q1}}, {{Q2}})#
A6=({{Q3}}, {{Q4}})#</t>
  </si>
  <si>
    <t>&lt;p&gt;Los 4 vértices de este polígono son:&lt;/p&gt;&lt;ul&gt;&lt;li&gt;(−2, 1)&lt;/li&gt;&lt;li&gt;(−1, −3)&lt;/li&gt;&lt;li&gt;(0, 0)&lt;/li&gt;&lt;li&gt;(2, 2)&lt;/li&gt;&lt;/ul&gt;</t>
  </si>
  <si>
    <t>{
    "id": "M6-G-37a-I-3",
    "stimulus": "&lt;p&gt;¿Cuál de estos puntos es un vértice del siguiente polígono?&lt;/p&gt;&lt;div style=\"display:flex; justify-content:center;\"&gt;&lt;img src=\"https://blueberry-assets.oneclick.es/M6_G_37a_3.svg\" width=\"300\"&gt;&lt;/img&gt;&lt;/div&gt;",
    "hint": "&lt;p&gt;Busca los valores de &lt;i&gt;x&lt;/i&gt; e &lt;i&gt;y&lt;/i&gt; en cada vértice.&lt;/p&gt;",
    "feedback": "&lt;p&gt;Los 4 vértices de este polígono son:&lt;/p&gt;&lt;ul&gt;&lt;li&gt;(−2, 1)&lt;/li&gt;&lt;li&gt;(−1, −3)&lt;/li&gt;&lt;li&gt;(0, 0)&lt;/li&gt;&lt;li&gt;(2, 2)&lt;/li&gt;&lt;/ul&gt;",
    "seed": {
        "parameters": [
            {
                "name": "Q1",
                "label": null,
                "list": [
                    -4,
                    -3,
                    1,
                    3,
                    4
                ]
            },
            {
                "name": "Q2",
                "label": null,
                "min": -4,
                "max": 4,
                "step": 1
            },
            {
                "name": "Q3",
                "label": null,
                "min": -4,
                "max": 4,
                "step": 1
            },
            {
                "name": "Q4",
                "label": null,
                "list": [
                    -4,
                    -2,
                    -1,
                    3,
                    4
                ]
            }
        ],
        "calculated": [
            {
                "name": "A1",
                "label": "(−2, 1)"
            },
            {
                "name": "A2",
                "label": "(−1, −3)"
            },
            {
                "name": "A3",
                "label": "(0, 0)"
            },
            {
                "name": "A4",
                "label": "(2, 2)"
            },
            {
                "name": "A5",
                "label": "({{Q1}}, {{Q2}})",
                "incorrect": true
            },
            {
                "name": "A6",
                "label": "({{Q3}}, {{Q4}})",
                "incorrect": true
            }
        ],
        "uniques": true
    },
    "algorithm": {
        "name": "trueFalse",
        "template": "Multiple choice – standard",
        "params": {
            "countCorrect": 1,
            "countIncorrect": 2,
            "showCheckIcon": false,
            "columns": 3
        }
    }
}</t>
  </si>
  <si>
    <t>M6-G-37b</t>
  </si>
  <si>
    <t>Calcula la distancia entre dos puntos que están en la misma coordenada vertical u horizontal</t>
  </si>
  <si>
    <t>¿Cuál es la distancia entre {{Q1}}? Selecciona el valor correcto.
M6_G_37b_1</t>
  </si>
  <si>
    <t>{{response}} unidades</t>
  </si>
  <si>
    <t>Q1 = ["A y B", "B y C", "C y D", "A y D"]
Q2= [1, 2, 3, 4, 5, 6]
Q3= [1, 2, 3, 4, 5, 6]</t>
  </si>
  <si>
    <t>&lt;p&gt;Para calcular la distancia entre dos puntos que están en la misma coordenada, hay que utilizar esta fórmula:&lt;/p&gt;&lt;p style=\"text-align: center\"&gt;Distancia = coordenada mayor − coordenada menor = {{T1}} = {{A1}} unidades&lt;/p&gt;</t>
  </si>
  <si>
    <t>{
    "id": "M6-G-37b-I-1",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"name": "Q2",
                "label": null,
                "list": [
                    1,
                    2,
                    3,
                    5,
                    6
                ]
            },
            {
                "name": "Q3",
                "label": null,
                "list": [
                    1,
                    2,
                    3,
                    5,
                    6
                ]
            }
        ],
        "calculated": [
            {
                "name": "A1",
                "label": "{{function}}",
                "function": "4",
                "group": 1
            },
            {
                "name": "A2",
                "label": "{{function}}",
                "function": "{{Q2}}",
                "group": 1,
                "incorrect": true
            },
            {
                "name": "A3",
                "label": "{{function}}",
                "function": "{{Q3}}",
                "group": 1,
                "incorrect": true
            }
        ],
        "uniques": true
    },
    "algorithm": {
        "name": "groupResponses",
        "template": "Cloze with drop down"
    }
}</t>
  </si>
  <si>
    <t>¿Cuál es la distancia entre {{Q1}}? Selecciona el valor correcto.
M6_G_37b_2</t>
  </si>
  <si>
    <t>Q1 = ["A y B", "B y C", "C y D", "A y D"]
Q2= [1, 3, 4, 6]</t>
  </si>
  <si>
    <t>{
    "id": "M6-G-37b-I-2",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2,
                    5,
                    6
                ]
            }
        ],
        "calculated": [
            {
                "name": "T1",
                "label": "{{function}}",
                "function": "if ('{{Q1}}' == 'A y B' || '{{Q1}}' == 'C y D') {'1 − (−3)'} else {'2 − (−1)'}",
                "temp": "true"
            },
            {
                "name": "A1",
                "label": "{{function}}",
                "function": "if ('{{Q1}}' == 'A y B' || '{{Q1}}' == 'C y D') {4} else {3}",
                "group": 1
            },
            {
                "name": "A2",
                "label": "{{function}}",
                "function": "if ('{{Q1}}' == 'A y B' || '{{Q1}}' == 'C y D') {3} else {4}",
                "group": 1,
                "incorrect": true
            },
            {
                "name": "A3",
                "label": "{{function}}",
                "function": "{{Q2}}",
                "group": 1,
                "incorrect": true
            }
        ],
        "uniques": true
    },
    "algorithm": {
        "name": "groupResponses",
        "template": "Cloze with drop down"
    }
}</t>
  </si>
  <si>
    <t>¿Cuál es la distancia entre {{Q1}}? Selecciona el valor correcto.
M6_G_37b_3</t>
  </si>
  <si>
    <t>{
    "id": "M6-G-37b-I-3",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3,
                    4,
                    6
                ]
            }
        ],
        "calculated": [
            {
                "name": "T1",
                "label": "{{function}}",
                "function": "if ('{{Q1}}' == 'A y B' || '{{Q1}}' == 'C y D') {'1 − (−1)'} else {'2 − (−3)'}",
                "temp": "true"
            },
            {
                "name": "A1",
                "label": "{{function}}",
                "function": "if ('{{Q1}}' == 'A y B' || '{{Q1}}' == 'C y D') {2} else {5}",
                "group": 1
            },
            {
                "name": "A2",
                "label": "{{function}}",
                "function": "if ('{{Q1}}' == 'A y B' || '{{Q1}}' == 'C y D') {5} else {2}",
                "group": 1,
                "incorrect": true
            },
            {
                "name": "A3",
                "label": "{{function}}",
                "function": "{{Q2}}",
                "group": 1,
                "incorrect": true
            }
        ],
        "uniques": true
    },
    "algorithm": {
        "name": "groupResponses",
        "template": "Cloze with drop down"
    }
}</t>
  </si>
  <si>
    <t>¿Cuál es la distancia entre {{Q1}}?
M6_G_37b_1</t>
  </si>
  <si>
    <t>Q1 = ["A y B", "B y C", "C y D", "A y D"]</t>
  </si>
  <si>
    <t>A1 = 4</t>
  </si>
  <si>
    <t>&lt;p&gt;Para calcular la distancia entre dos puntos que están en la misma coordenada, hay que utilizar esta fórmula:&lt;/p&gt;&lt;p style=\"text-align: center\"&gt;Distancia = coordenada mayor − coordenada menor = 2 − (−2) = {{A1}} unidades&lt;/p&gt;</t>
  </si>
  <si>
    <t>{
    "id": "M6-G-37b-E-1",
    "stimulus": "&lt;p&gt;¿Cuál es la distancia entre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"calculated": [
            {
                "name": "A1",
                "label": "{{function}}",
                "function": "4"
            }
        ],
        "uniques": true
    },
    "algorithm": {
        "name": "calculateOperation",
        "params": {
            "method": "equivLiteral"
        }
    }
}</t>
  </si>
  <si>
    <t>¿Cuál es la distancia entre {{Q1}}?
M6_G_37b_2</t>
  </si>
  <si>
    <t>T1 = if ('{{Q1}}' == 'A y B' || '{{Q1}}' == 'C y D') {'1 − (−3)'} else {'2 − (−1)'}
A1 = if ('{{Q1}}' == 'A y B' || '{{Q1}}' == 'C y D') {4} else {3}</t>
  </si>
  <si>
    <t>{
    "id": "M6-G-37b-E-2",
    "stimulus": "&lt;p&gt;¿Cuál es la distancia entre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(−3)'} else {'2 − (−1)'}",
                "temp": "true"
            },
            {
                "name": "A1",
                "label": "{{function}}",
                "function": "if ('{{Q1}}' == 'A y B' || '{{Q1}}' == 'C y D') {4} else {3}"
            }
        ],
        "uniques": true
    },
    "algorithm": {
        "name": "calculateOperation",
        "params": {
            "method": "equivLiteral",
            "keyboard": "NUMERICAL"
        }
    }
}</t>
  </si>
  <si>
    <t>¿Cuál es la distancia entre {{Q1}}?
M6_G_37b_3</t>
  </si>
  <si>
    <t>T1 = if ('{{Q1}}' == 'A y B' || '{{Q1}}' == 'C y D') {'1 − (−1)'} else {'2 − (−3)'}
A1 = if ('{{Q1}}' == 'A y B' || '{{Q1}}' == 'C y D') {2} else {5}</t>
  </si>
  <si>
    <t>{
    "id": "M6-G-37b-E-3",
    "stimulus": "&lt;p&gt;¿Cuál es la distancia entre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(−1)'} else {'2 − (−3)'}",
                "temp": "true"
            },
            {
                "name": "A1",
                "label": "{{function}}",
                "function": "if ('{{Q1}}' == 'A y B' || '{{Q1}}' == 'C y D') {2} else {5}"
            }
        ],
        "uniques": true
    },
    "algorithm": {
        "name": "calculateOperation",
        "params": {
            "method": "equivLiteral",
            "keyboard": "NUMERICAL"
        }
    }
}</t>
  </si>
  <si>
    <t>M6-G-10a</t>
  </si>
  <si>
    <t>Calcula medidas reales de objetos conociendo la escala a la que están representados</t>
  </si>
  <si>
    <t>&lt;p&gt;En un plano de escala 1:{{Q2}} hay un objeto de {{Q1}} cm. ¿Cómo se calcula su longitud real?&lt;/p&gt;</t>
  </si>
  <si>
    <t>Q1= Min= 1; Max= 10; Step= 0.1 
Q2= Min= 100; Max= 200; Step= 10</t>
  </si>
  <si>
    <t>A1= {{Q1}} cm × {{Q2}} = {{function}} cm#{{Q1}}*{{Q2}}*
A2= {{Q1}} cm = {{Q2}} cm
A3= {{Q1}} cm + {{Q2}} cm = {{function}} cm#{{Q1}}+{{Q2}}
A4= {{Q2}} cm : {{Q1}} = {{function}} cm#Lemonlib.round({{Q2}}/{{Q1}}, 2)
A5= {{Q2}} cm − {{Q1}} cm = {{function}} cm#{{Q2}}-{{Q1}}
T1={{Q1}}*{{Q2}}</t>
  </si>
  <si>
    <t>&lt;p&gt;La escala indica que 1 cm del plano equivale a {{Q2}} cm en la vida real.&lt;/p&gt;</t>
  </si>
  <si>
    <t>&lt;p&gt;Una escala muestra la relación que existe entre las medidas de un plano y las medidas reales. Como 1 cm del plano equivale a {{Q2}} cm de la vida real, la longitud real del dibujo de {{Q1}} cm se obtiene por proporcionalidad:&lt;/p&gt;&lt;p&gt;{{Q1}} cm × {{Q2}} = {{T1}} cm&lt;/p&gt;</t>
  </si>
  <si>
    <t>{"id":"M6-G-10a-I-1","stimulus":"&lt;p&gt;En un plano de escala 1:{{Q2}} hay un objeto de {{Q1}} cm. ¿Cómo se calcula su longitud real?&lt;/p&gt;","hint":"&lt;p&gt;La escala indica que 1 cm del plano equivale a {{Q2}} cm en la vida real.&lt;/p&gt;","feedback":"&lt;p&gt;Una escala muestra la relación que existe entre las medidas de un plano y las medidas reales. Como &lt;span class=\"no-break\"&gt;1 cm&lt;/span&gt; del plano equivale a &lt;span class=\"no-break\"&gt;{{Q2}} cm&lt;/span&gt; de la vida real, la longitud real del dibujo de {{Q1}} cm se obtiene por proporcionalidad:&lt;/p&gt;&lt;p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t>
  </si>
  <si>
    <t>Q1= Min= 2; Max= 20; Step= 0.1
Q2= Min=50; Max= 100; Step= 10</t>
  </si>
  <si>
    <t>F:En un plano con escala 1:{{Q2}}, dos puntos están separados por {{Q1}} cm. ¿Cuánto mide esa distancia en la realidad?
G:{{Q1}} cm en el mapa equivalen a {{A1}} cm en la realidad.
L:A1= {{Q1}}*{{Q2}}
J:Cloze math</t>
  </si>
  <si>
    <t>F:¿Cuál es la escala del plano? ¿Cuál es la distancia que separa ambos puntos sobre el mapa?
G:La escala del plano es 1:{{A2}}.#Los dos puntos están separados sobre el mapa {{A3}} cm.
L:A2={{Q2}}
A3= {{Q1}}#
J:Cloze math</t>
  </si>
  <si>
    <t>F:Según el enunciado, ¿qué hay que calcular?
L:A1=La distancia real a la que equivalen los {{Q1}} cm en el plano.*
A2=El tamaño del plano en cm.
A3=La diferencia entre la longitud en del plano y la distancia real.#
J:Single Choice</t>
  </si>
  <si>
    <t>F:¿Cómo se calcula la distancia real entre los dos puntos?
L:A1=Distancia real = distancia en el plano × segundo término de la escala*
A2=Distancia real  = distancia en el plano + segundo término de la escala
A3=Distancia real  = segundo término de la escala : distancia en el plano
A4=Distancia real  = segundo término de la escala − distancia en el plano#
J:Single Choice</t>
  </si>
  <si>
    <t>F:Ahora completa la fórmula anterior para calcular la distancia real entre ambos puntos.
G:Distancia real = distancia en el plano × segundo término de la escala = {{Q1}} cm × {{Q2}} = {{A1}} cm
L:A1= {{Q1}}*{{Q2}}
J:Cloze math</t>
  </si>
  <si>
    <t>{"id":"M6-G-10a-E-1","seed":{"parameters":[{"name":"Q1","label":null,"min":2,"max":20,"step":0.1},{"name":"Q2","label":null,"min":50,"max":100,"step":10}],"uniques":true},"scaffolding":[{"id":"step-0","stimulus":"&lt;p&gt;En un plano con escala 1:{{Q2}}, dos puntos están separados por {{Q1}} cm. ¿Cuánto mide esa distancia en la realidad?&lt;/p&gt;","template":"&lt;p&gt;{{Q1}} cm en el mapa equivalen a {{response}} cm en la realidad.&lt;/p&gt;","seed":{"calculated":[{"name":"0-A1","label":"{{function}}","function":"Lemonlib.round({{Q1}}*{{Q2}},1)"}]},"algorithm":{"name":"calculateOperation","params":{"method":"equivLiteral","keyboard":"NUMERICAL"}}},{"id":"step-1","stimulus":"&lt;p&gt;¿Cuál es la escala del plano? ¿Cuál es la distancia que separa ambos puntos sobre el mapa?&lt;/p&gt;","template":"&lt;p&gt;La escala del plano es 1:{{response}}.&lt;/p&gt;&lt;p&gt;Los dos puntos están separados sobre el mapa {{response}} cm.&lt;/p&gt;","seed":{"calculated":[{"name":"1-A1","label":"{{function}}","function":"{{Q2}}"},{"name":"1-A2","label":"{{function}}","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en el plano y la distancia real.&lt;/p&gt;","incorrect":true}]},"algorithm":{"name":"trueFalse","template":"Multiple choice – standard","params":{"countCorrect":1,"countIncorrect":2}}},{"id":"step-3","stimulus":"&lt;p&gt;¿Cómo se calcula la distancia real entre los dos puntos?&lt;/p&gt;","seed":{"calculated":[{"name":"3-A1","label":"&lt;p&gt;Distancia real = distancia en el plano × segundo término de la escala&lt;/p&gt;"},{"name":"3-A2","label":"&lt;p&gt;Distancia real = distancia en el plano + segundo término de la escala&lt;/p&gt;","incorrect":true},{"name":"3-A3","label":"&lt;p&gt;Distancia real = segundo término de la escala : distancia en el plano&lt;/p&gt;","incorrect":true},{"name":"3-A4","label":"&lt;p&gt;Distancia real = segundo término de la escala − distancia en el plano&lt;/p&gt;","incorrect":true}]},"algorithm":{"name":"trueFalse","template":"Multiple choice – standard","params":{"countCorrect":1,"countIncorrect":2}}},{"id":"step-4","stimulus":"&lt;p&gt;Ahora completa la fórmula anterior para calcular la distancia real entre ambos puntos.&lt;/p&gt;","template":"&lt;p style=\"text-align:center;\"&gt;Distancia real = distancia en el plano × segundo término de la escala = {{Q1}} cm × {{Q2}} = {{response}} cm&lt;/p&gt;","seed":{"calculated":[{"name":"4-A1","label":"{{function}}","function":"Lemonlib.round({{Q1}}*{{Q2}},1)"}]},"algorithm":{"name":"calculateOperation","params":{"method":"equivLiteral","keyboard":"NUMERICAL"}}}]}</t>
  </si>
  <si>
    <t>Q1= Min=10; Max= 20; Step= 1 
Q2= Min= 2; Max= 6; Step= 1</t>
  </si>
  <si>
    <t>F:Zoe practica dibujo utilizando un oso de peluche como modelo. Si su dibujo mide {{Q1}} cm de alto y la escala es 1:{{Q2}}, ¿cuál es la altura real del oso de peluche?
G:La altura real del oso de peluche es de {{A1}} cm.
L=A1= {{Q1}}*{{Q2}}
J:Cloze math</t>
  </si>
  <si>
    <t>F:¿Cuál es la escala del dibujo que está haciendo Zoe? ¿Cuánto mide el dibujo del oso?
G:La escala del dibujo es 1:{{A2}}.#El dibujo del oso mide {{A3}} cm.
L:A2={{Q2}}
A3= {{Q1}}#
J:Cloze math</t>
  </si>
  <si>
    <t>F:Según el enunciado, ¿qué hay que calcular?
L:A1=La altura real del oso de peluche.*
A2=El tamaño del dibujo.
A3=La dIferencia entre la altura del dibujo y la del peluche.#
J:Single Choice</t>
  </si>
  <si>
    <t>F:¿Cómo se calcula la medida real del peluche?
L:A1=Altura real del peluche = altura del dibujo × segundo término de la escala*
A2=Altura real del peluche = altura del dibujo + segundo término de la escala
A3=Altura real del peluche = segundo término de la escala : altura del dibujo
A4=Altura real del peluche = segundo término de la escala − altura del dibujo#
J:Single Choice</t>
  </si>
  <si>
    <t>F:Ahora completa la fórmula anterior para calcular la altura real del peluche.
G:Altura real del peluche = altura del dibujo × segundo término de la escala = {{Q1}} cm × {{Q2}} = {{A1}} cm.
L:A1= {{Q1}}*{{Q2}}
J:Cloze math</t>
  </si>
  <si>
    <t>{"id":"M6-G-10a-A-1","seed":{"parameters":[{"name":"Q1","label":null,"min":10,"max":20,"step":1},{"name":"Q2","label":null,"min":2,"max":6,"step":1}],"uniques":true},"scaffolding":[{"id":"step-0","stimulus":"&lt;p&gt;Zoe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cm.&lt;/p&gt;","seed":{"calculated":[{"name":"0-A1","label":"{{function}}","function":"{{Q1}}*{{Q2}}"}]},"algorithm":{"name":"calculateOperation","params":{"method":"equivLiteral","keyboard":"NUMERICAL"}}},{"id":"step-1","stimulus":"&lt;p&gt;¿Cuál es la escala del dibujo que está haciendo Zoe? ¿Cuánto mide el dibujo del oso?&lt;/p&gt;","template":"&lt;p&gt;La escala del dibujo es 1:{{response}}.&lt;/p&gt;&lt;p&gt;El dibujo del oso mide {{response}} cm.&lt;/p&gt;","seed":{"calculated":[{"name":"1-A1","label":"{{function}}","function":"{{Q2}}"},{"name":"1-A2","label":"{{function}}","function":"{{Q1}}"}]},"algorithm":{"name":"calculateOperation","params":{"method":"equivLiteral","keyboard":"NUMERICAL"}}},{"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standard","params":{"countCorrect":1,"countIncorrect":2}}},{"id":"step-3","stimulus":"&lt;p&gt;¿Cómo se calcula la medida real del peluche?&lt;/p&gt;","seed":{"calculated":[{"name":"3-A1","label":"&lt;p&gt;Altura real del peluche = altura del dibujo × segundo término de la escala&lt;/p&gt;"},{"name":"3-A2","label":"&lt;p&gt;Altura real del peluche = altura del dibujo + segundo término de la escala&lt;/p&gt;","incorrect":true},{"name":"3-A3","label":"&lt;p&gt;Altura real del peluche = segundo término de la escala : altura del dibujo&lt;/p&gt;","incorrect":true},{"name":"3-A4","label":"&lt;p&gt;Altura real del peluche = segundo término de la escala − altura del dibujo&lt;/p&gt;","incorrect":true}]},"algorithm":{"name":"trueFalse","template":"Multiple choice – standard","params":{"countCorrect":1,"countIncorrect":2}}},{"id":"step-4","stimulus":"&lt;p&gt;Ahora completa la fórmula anterior para calcular la altura real del peluche.&lt;/p&gt;","template":"&lt;p style=\"text-align:center;\"&gt;Altura real del peluche = altura del dibujo × segundo término de la escala = {{Q1}} cm × {{Q2}} = {{response}} cm&lt;/p&gt;","seed":{"calculated":[{"name":"4-A1","label":"{{function}}","function":"{{Q1}}*{{Q2}}"}]},"algorithm":{"name":"calculateOperation","params":{"method":"equivLiteral","keyboard":"NUMERICAL"}}}]}</t>
  </si>
  <si>
    <t>Q1= Min= 20; Max= 25; Step= 1 
Q2= Min= 200; Max= 300; Step= 10</t>
  </si>
  <si>
    <t>F:En una tienda de regalos se venden réplicas de un faro de {{Q1}} cm de alto. Si se han fabricado a una escala de 1:{{Q2}}, ¿cuál es la medida real del faro?
G:La altura real del faro mide {{A1}} cm.
L:A1= {{Q1}}*{{Q2}}
J:Cloze math</t>
  </si>
  <si>
    <t>F:¿Qué escala se ha utilizado para fabricar las réplicas? ¿Cuánto mide cada réplica?
G:La escala es 1:{{A2}}.#Cada réplica mide {{A3}} cm.
L:A2={{Q2}}
A3= {{Q1}}#
J:Cloze math</t>
  </si>
  <si>
    <t>F:Según el enunciado, ¿qué hay que calcular?
L:A1=La altura real del faro.*
A2=El tamaño de la réplica.
A3=La diferencia entre la altura de la réplica y la del faro.#
J:Single Choice</t>
  </si>
  <si>
    <t>F:¿Cómo se calcula la altura real del faro?
L:A1=Altura real del faro = altura de la réplica × segundo término de la escala*
A2=Altura real del faro = altura de la réplica + segundo término de la escala
A3=Altura real del faro = segundo término de la escala : altura de la réplica
A4=Altura real del faro = segundo término de la escala − altura de la réplica#
J:Single Choice</t>
  </si>
  <si>
    <t>F:Ahora completa la fórmula anterior para calcular la altura real del faro.
G:Altura real del faro = altura de la réplica × segundo término de la escala = {{Q1}} cm × {{Q2}} = {{A1}} cm
L:A1= {{Q1}}*{{Q2}}
J:Cloze math</t>
  </si>
  <si>
    <t>{"id":"M6-G-10a-A-2","seed":{"parameters":[{"name":"Q1","label":null,"min":20,"max":25,"step":1},{"name":"Q2","label":null,"min":200,"max":300,"step":10}],"uniques":true},"scaffolding":[{"id":"step-0","stimulus":"&lt;p&gt;En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cm.&lt;/p&gt;","seed":{"calculated":[{"name":"0-A1","label":"{{function}}","function":"{{Q1}}*{{Q2}}"}]},"algorithm":{"name":"calculateOperation","params":{"method":"equivLiteral","keyboard":"INTERMEDIATE"}}},{"id":"step-1","stimulus":"&lt;p&gt;¿Qué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1-A1","label":"{{function}}","function":"{{Q2}}"},{"name":"1-A2","label":"{{function}}","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standard","params":{"countCorrect":1,"countIncorrect":2}}},{"id":"step-3","stimulus":"&lt;p&gt;¿Cómo se calcula la altura real del faro?&lt;/p&gt;","seed":{"calculated":[{"name":"3-A1","label":"&lt;p&gt;Altura real del faro = altura de la réplica × segundo término de la escala&lt;/p&gt;"},{"name":"3-A2","label":"&lt;p&gt;Altura real del faro = altura de la réplica + segundo término de la escala&lt;/p&gt;","incorrect":true},{"name":"3-A3","label":"&lt;p&gt;Altura real del faro = segundo término de la escala : altura de la réplica&lt;/p&gt;","incorrect":true},{"name":"3-A4","label":"&lt;p&gt;Altura real del faro = segundo término de la escala − altura de la réplica&lt;/p&gt;","incorrect":true}]},"algorithm":{"name":"trueFalse","template":"Multiple choice – standard","params":{"countCorrect":1,"countIncorrect":2}}},{"id":"step-4","stimulus":"&lt;p&gt;Ahora completa la fórmula anterior para calcular la altura real del faro.&lt;/p&gt;","template":"&lt;p style=\"text-align:center;\"&gt;Altura real del faro = altura de la réplica × segundo término de la escala = {{Q1}} cm × {{Q2}} = {{response}} cm&lt;/p&gt;","seed":{"calculated":[{"name":"4-A1","label":"{{function}}","function":"{{Q1}}*{{Q2}}"}]},"algorithm":{"name":"calculateOperation","params":{"method":"equivLiteral","keyboard":"INTERMEDIATE"}}}]}</t>
  </si>
  <si>
    <t>Q1= Min = 5; Max = 15 ; Step = 1
Q2=  Min = 100 000; Max = 150 000; Step = 10 000</t>
  </si>
  <si>
    <t>F:Un turista recorre varios lugares de la ciudad guiándose con un mapa de escala 1:{{Q2}}. Si sobre el mapa ha andado {{Q1}} cm, ¿a cuántos centímetros del mundo real equivale esa distancia?
G:El turista ha recorrido {{A1}} cm.
L:A1= {{Q1}}*{{Q2}}
J:Cloze math</t>
  </si>
  <si>
    <t>F:¿Cuál es la escala del mapa? Sobre el mapa, ¿cuántos cm ha recorrido el turista?
G:La escala es 1:{{A2}}.#El turista ha recorrido {{A3}} cm sobre el mapa.
L:A2={{Q2}}
A3= {{Q1}}#
J:Cloze math</t>
  </si>
  <si>
    <t>F:Según el enunciado, ¿qué hay que calcular?
L:A1=La distancia real que ha recorrido el turista.*
A2=La distancia que ha recorrido el turista sobre el mapa.
A3=La diferencia entre la distancia que el turista ha recorrido sobre el mapa y la real.#
J:Single Choice</t>
  </si>
  <si>
    <t>F:¿Cómo se calcula la distancia real que ha recorrido el turista?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</si>
  <si>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ha recorrido el turista.
G:Distancia real = distancia en el mapa × segundo término de la escala = {{Q1}} cm × {{Q2}} = {{A1}} cm
L:A1= {{Q1}}*{{Q2}}
J:Cloze math</t>
  </si>
  <si>
    <t>{"id":"M6-G-10a-A-3","seed":{"parameters":[{"name":"Q1","label":null,"min":5,"max":15,"step":1},{"name":"Q2","label":null,"min":100000,"max":150000,"step":10000}],"uniques":true},"scaffolding":[{"id":"step-0","stimulus":"&lt;p&gt;Un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cm.&lt;/p&gt;","seed":{"calculated":[{"name":"0-A1","label":"{{function}}","function":"{{Q1}}*{{Q2}}"}]},"algorithm":{"name":"calculateOperation","params":{"method":"equivLiteral","keyboard":"NUMERICAL"}}},{"id":"step-1","stimulus":"&lt;p&gt;¿Cuál es la escala del mapa? Sobre el mapa, ¿cuántos cm ha recorrido el turista?&lt;/p&gt;","template":"&lt;p&gt;La escala es 1:{{response}}.&lt;/p&gt;&lt;p&gt;El turista ha recorrido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standard","params":{"countCorrect":1,"countIncorrect":2}}},{"id":"step-3","stimulus":"&lt;p&gt;¿Cómo se calcula la distancia real que ha recorrido el turista?&lt;/p&gt;","seed":{"calculated":[{"name":"3-A1","label":"&lt;p&gt;Distancia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ha recorrido el turista.&lt;/p&gt;","template":"&lt;p style=\"text-align:center;\"&gt;Distancia real = distancia en el mapa × segundo término de la escala = {{Q1}} cm × {{Q2}} = {{response}} cm&lt;/p&gt;","seed":{"calculated":[{"name":"4-A1","label":"{{function}}","function":"{{Q1}}*{{Q2}}"}]},"algorithm":{"name":"calculateOperation","params":{"method":"equivLiteral","keyboard":"NUMERICAL"}}}]}</t>
  </si>
  <si>
    <t>Q1= Min = 30; Max = 50 ; Step = 1
Q2=  Min = 10; Max = 15; Step = 1</t>
  </si>
  <si>
    <t>F:En el Museo Naval hay una maqueta de una antigua embarcación a escala 1:{{Q2}}. Si la maqueta mide {{Q1}} cm de eslora, ¿cuál es la medida real de la embarcación?
G:La medida real es de {{A1}} cm.
L:A1= {{Q1}}*{{Q2}}
J:Cloze math</t>
  </si>
  <si>
    <t>F:¿Cuál es la escala de la maqueta? ¿Cuántos cm mide la eslora de la maqueta?
G:La escala es 1:{{A2}}.#La eslora de la maqueta mide {{A3}} cm.
L:A2={{Q2}}
A3= {{Q1}}#
J:Cloze math</t>
  </si>
  <si>
    <t>F:Según el enunciado, ¿qué hay que calcular?
L:A1=La medida real de la embarcación.*
A2=El tamaño total de la maqueta.
A3=La diferencia entre la medida de la maqueta y la embarcación real.#
J:Single Choice</t>
  </si>
  <si>
    <t>F:¿Cómo se calcula la medida real de la embarcación?
L:A1=Medida real de la embarcación = medida de la maqueta × segundo término de la escala*
A2=Medida real de la embarcación  = medida de la maqueta + segundo término de la escala
A3=Medida real de la embarcación  = segundo término de la escala : medida de la maqueta
A4=Medida real de la embarcación  = segundo término de la escala − medida de la maqueta#
J:Single Choice</t>
  </si>
  <si>
    <t>F:Ahora completa la fórmula anterior para calcular la medida real de la embarcación.
G:Medida real de la embarcación = medida de la maqueta × segundo término de la escala = {{Q1}} cm × {{Q2}} = {{A1}} cm
L:A1= {{Q1}}*{{Q2}}
J:Cloze math</t>
  </si>
  <si>
    <t>{"id":"M6-G-10a-A-4","seed":{"parameters":[{"name":"Q1","label":null,"min":30,"max":50,"step":1},{"name":"Q2","label":null,"min":10,"max":15,"step":1}],"uniques":true},"scaffolding":[{"id":"step-0","stimulus":"&lt;p&gt;En el Museo Naval hay una maqueta de una antigua embarcación a escala 1:{{Q2}}. Si la maqueta mide {{Q1}} cm de eslora, ¿cuál es la medida real de la embarcación?&lt;/p&gt;","template":"&lt;p&gt;La medida real es de {{response}} cm.&lt;/p&gt;","seed":{"calculated":[{"name":"0-A1","label":"{{function}}","function":"{{Q1}}*{{Q2}}"}]},"algorithm":{"name":"calculateOperation","params":{"method":"equivLiteral","keyboard":"NUMERICAL"}}},{"id":"step-1","stimulus":"&lt;p&gt;¿Cuál es la escala de la maqueta? ¿Cuántos cm mide la eslora de la maqueta?&lt;/p&gt;","template":"&lt;p&gt;La escala es 1:{{response}}.&lt;/p&gt;&lt;p&gt;La eslora de la maqueta mide {{response}} cm.&lt;/p&gt;","seed":{"calculated":[{"name":"1-A1","label":"{{function}}","function":"{{Q2}}"},{"name":"1-A2","label":"{{function}}","function":"{{Q1}}"}]},"algorithm":{"name":"calculateOperation","params":{"method":"equivLiteral","keyboard":"NUMERICAL"}}},{"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standard","params":{"countCorrect":1,"countIncorrect":2}}},{"id":"step-3","stimulus":"&lt;p&gt;¿Cómo se calcula la medida real de la embarcación?&lt;/p&gt;","seed":{"calculated":[{"name":"3-A1","label":"&lt;p&gt;Medida real de la embarcación = medida de la maqueta × segundo término de la escala&lt;/p&gt;"},{"name":"3-A2","label":"&lt;p&gt;Medida real de la embarcación = medida de la maqueta + segundo término de la escala&lt;/p&gt;","incorrect":true},{"name":"3-A3","label":"&lt;p&gt;Medida real de la embarcación = segundo término de la escala : medida de la maqueta&lt;/p&gt;","incorrect":true},{"name":"3-A4","label":"&lt;p&gt;Medida real de la embarcación = segundo término de la escala − medida de la maqueta&lt;/p&gt;","incorrect":true}]},"algorithm":{"name":"trueFalse","template":"Multiple choice – standard","params":{"countCorrect":1,"countIncorrect":2}}},{"id":"step-4","stimulus":"&lt;p&gt;Ahora completa la fórmula anterior para calcular la medida real de la embarcación.&lt;/p&gt;","template":"&lt;p style=\"text-align:center;\"&gt;Medida real de la embarcación = medida de la maqueta × segundo término de la escala = {{Q1}} cm × {{Q2}} = {{response}} cm&lt;/p&gt;","seed":{"calculated":[{"name":"4-A1","label":"{{function}}","function":"{{Q1}}*{{Q2}}"}]},"algorithm":{"name":"calculateOperation","params":{"method":"equivLiteral","keyboard":"NUMERICAL"}}}]}</t>
  </si>
  <si>
    <t>Q1= Min = 25; Max = 40 ; Step = 1
Q2=  Min = 4000; Max = 5000; Step = 100</t>
  </si>
  <si>
    <t>F:Durante una ruta por la sierra, unos excursionistas llevan  un mapa a escala 1:{{Q2}}. Como el recorrido que van a realizar se corresponde con {{Q1}} cm del mapa, ¿qué distancia real van a andar?
G:Recorrerán {{A1}} cm reales durante la excursión.
L:A1= {{Q1}}*{{Q2}}
J:Cloze math</t>
  </si>
  <si>
    <t>F:¿Cuál es la escala del mapa? ¿Cuántos cm van a recorrer sobre el mapa?
G:La escala es 1:{{A2}}.#Van a recorrer {{A3}} cm sobre el mapa.
L:A2={{Q2}}
A3={{Q1}}#
J:Cloze math</t>
  </si>
  <si>
    <t>F:Según el enunciado, ¿qué hay que calcular?
L:A1=La distancia real que van a recorrer los excursionistas.*
A2=El tamaño total del mapa.
A3=La diferencia entre la distancia en el mapa y la distancia real.#
J:Single Choice</t>
  </si>
  <si>
    <t>F:¿Cómo se calcula la distancia real que van a recorrer los excursionistas?
L:A1=Distancia real = distancia en el mapa × segundo término de la escala*
A2=Distancia real  = distancia en el mapa + segundo término de la escala
A3=Distancia real  = segundo término de la escala : distancia en el mapa
A4=Distancia real  = segundo término de la escala − distancia en el mapa#
J:Single Choice</t>
  </si>
  <si>
    <t>F:Ahora completa la fórmula anterior para calcular la distancia real que recorrerán.
G:Distancia real = distancia en el mapa × segundo término de la escala = {{Q1}} cm × {{Q2}} = {{A1}} cm
L:A1= {{Q1}}*{{Q2}}
J:Cloze math</t>
  </si>
  <si>
    <t>{"id":"M6-G-10a-A-5","seed":{"parameters":[{"name":"Q1","label":null,"min":25,"max":40,"step":1},{"name":"Q2","label":null,"min":4000,"max":5000,"step":100}],"uniques":true},"scaffolding":[{"id":"step-0","stimulus":"&lt;p&gt;Durante una ruta por la sierra, unos excursionistas llevan un mapa a escala 1:{{Q2}}. Como el recorrido que van a realizar se corresponde con {{Q1}} cm del mapa, ¿qué distancia real van a andar?&lt;/p&gt;","template":"&lt;p&gt;Recorrerán {{response}} cm reales durante la excursión.&lt;/p&gt;","seed":{"calculated":[{"name":"0-A1","label":"{{function}}","function":"{{Q1}}*{{Q2}}"}]},"algorithm":{"name":"calculateOperation","params":{"method":"equivLiteral","keyboard":"NUMERICAL"}}},{"id":"step-1","stimulus":"&lt;p&gt;¿Cuál es la escala del mapa? ¿Cuántos cm van a recorrer sobre el mapa?&lt;/p&gt;","template":"&lt;p&gt;La escala es 1:{{response}}.&lt;/p&gt;&lt;p&gt;Van a recorrer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standard","params":{"countCorrect":1,"countIncorrect":2}}},{"id":"step-3","stimulus":"&lt;p&gt;¿Cómo se calcula la distancia real que van a recorrer los excursionistas?&lt;/p&gt;","seed":{"calculated":[{"name":"3-A1","label":"&lt;p&gt;Distancia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recorrerán.&lt;/p&gt;","template":"&lt;p style=\"text-align:center;\"&gt;Distancia real = distancia en el mapa × segundo término de la escala = {{Q1}} cm × {{Q2}} = {{response}} cm&lt;/p&gt;","seed":{"calculated":[{"name":"4-A1","label":"{{function}}","function":"{{Q1}}*{{Q2}}"}]},"algorithm":{"name":"calculateOperation","params":{"method":"equivLiteral","keyboard":"NUMERICAL"}}}]}</t>
  </si>
  <si>
    <t>M6-G-11a</t>
  </si>
  <si>
    <t>Describe planos sencillos de casas (planta de vista diédrica): medidas, áreas...</t>
  </si>
  <si>
    <t>&lt;p&gt;Observa el plano de esta casa y selecciona el perímetro del dormitorio principal.&lt;/p&gt;
$$IMG=M6-G-11a-1</t>
  </si>
  <si>
    <t>Q1 = Min = 5; Max = 20; Step = 1
Q2 = List = 1, 2, 3, 4, 5, 6, 7, 9
Q3 = Min = 5; Max = 20; Step = 1
Q4 = List = 1, 2, 3, 4, 5, 6, 7, 9</t>
  </si>
  <si>
    <t>T1 = {{Q1}}+{{Q2}}/10
T2 = {{Q3}}+{{Q4}}/10
A1=14.8 m#*
A2={{T1}} m#
A3={{T2}} m#</t>
  </si>
  <si>
    <t>&lt;p&gt;El perímetro de una figura se calcula sumando todos sus lados.&lt;/p&gt;</t>
  </si>
  <si>
    <t>&lt;p&gt;Para calcular el perímetro del dormitorio principal, hay que sumar sus lados:&lt;/p&gt;&lt;p&gt;3.7 m + 3.7 m + 3.7 m + 3.7 m = 3.7 m × 4 = 14.8 m&lt;/p&gt;</t>
  </si>
  <si>
    <t>{"id":"M6-G-11a-I-1","stimulus":"&lt;p&gt;Observa el plano de esta casa y selecciona el perímetro del dormitorio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m&lt;/span&gt;\n\t\t&lt;/div&gt;\n\t&lt;/div&gt;\n&lt;/div&gt;&lt;/div&gt;","hint":"&lt;p&gt;El perímetro de una figura se calcula sumando todos sus lados.&lt;/p&gt;","feedback":"&lt;p&gt;Para calcular el perímetro del dormitorio principal, hay que sumar sus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t>
  </si>
  <si>
    <t>&lt;p&gt;Observa el plano de esta casa y selecciona el área del pasillo.&lt;/p&gt;
$$IMG=M6-G-11a-1</t>
  </si>
  <si>
    <t>T1 = {{Q1}}+{{Q2}}/10
T2 = {{Q3}}+{{Q4}}/10
A1=7.56 m&lt;sup&gt;2&lt;/sup&gt;#*
A2={{T1}} m&lt;sup&gt;2&lt;/sup&gt;#
A3={{T2}} m&lt;sup&gt;2&lt;/sup&gt;#</t>
  </si>
  <si>
    <t>&lt;p&gt;La fórmula del área de un rectángulo es:&lt;/p&gt;&lt;p&gt;Área = base × altura&lt;/p&gt;</t>
  </si>
  <si>
    <t>&lt;p&gt;Como el pasillo es un rectángulo, hay que multiplicar su base por su altura para calcular el área:&lt;/p&gt;&lt;p&gt;1.2 m × 6.3 m = 7.56 m&lt;sup&gt;2&lt;/sup&gt;&lt;/p&gt;</t>
  </si>
  <si>
    <t>{"id":"M6-G-11a-I-2","stimulus":"&lt;p&gt;Observa el plano de esta casa y selecciona el área del pasillo.&lt;/p&gt;&lt;div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el pasillo es un rectángulo, hay que multiplicar su base por su altura para calcular el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</si>
  <si>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selecciona el área de la cocina.&lt;/p&gt;
$$IMG=M6-G-11a-1</t>
  </si>
  <si>
    <t>T1 = {{Q1}}+{{Q2}}/10
T2 = {{Q3}}+{{Q4}}/10
A1=10.4 mm&lt;sup&gt;2&lt;/sup&gt;#*
A2={{T1}} m&lt;sup&gt;2&lt;/sup&gt;#
A3={{T2}} m&lt;sup&gt;2&lt;/sup&gt;#</t>
  </si>
  <si>
    <t>&lt;p&gt;Como la cocina tiene forma de rectángulo, hay que multiplicar su base por su altura para calcular el área:&lt;/p&gt;&lt;p&gt;2.6 m × 4 m = 10.4 m&lt;sup&gt;2&lt;/sup&gt;&lt;/p&gt;</t>
  </si>
  <si>
    <t>{"id":"M6-G-11a-I-3","stimulus":"&lt;p&gt;Observa el plano de esta casa y selecciona el área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la cocina tiene forma de rectángulo, hay que multiplicar su base por su altura para calcular el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t>
  </si>
  <si>
    <t>&lt;p&gt;Observa el plano de esta casa y calcula el perímetro de la cocina.&lt;/p&gt;
M6-G-11a-1</t>
  </si>
  <si>
    <t>A1=13.2</t>
  </si>
  <si>
    <t>&lt;p&gt;Para calcular el perímetro de la cocina, hay que sumar sus lados:&lt;/p&gt;&lt;p&gt;2.6 m + 2.6 m + 4 m + 4 m = 13.2 m&lt;/p&gt;</t>
  </si>
  <si>
    <t>{"id":"M6-G-11a-E-1","stimulus":"&lt;p&gt;Observa el plano de esta casa y calcula el perímetro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m&lt;/span&gt;\n\t\t&lt;/div&gt;\n\t&lt;/div&gt;\n&lt;/div&gt;&lt;/div&gt;","template":"&lt;p&gt;La cocina tiene {{response}} m.&lt;/p&gt;","hint":"&lt;p&gt;El perímetro de una figura se calcula sumando todos sus lados.&lt;/p&gt;","feedback":"&lt;p&gt;Para calcular el perímetro de la cocina, hay que sumar sus lados:&lt;/p&gt;&lt;p style=\"text-align:center;\"&gt;2.6 m + 2.6 m + 4 m + 4 m = 13.2 m&lt;/p&gt;","seed":{"parameters":[],"calculated":[{"name":"A1","label":"13.2","function":"13.2"}],"uniques":true},"algorithm":{"name":"calculateOperation","params":{"method":"equivLiteral","keyboard":"INTERMEDIATE"}}}</t>
  </si>
  <si>
    <t>&lt;p&gt;Observa el plano de esta casa y calcula el área del dormitorio pequeño.&lt;/p&gt;
M6-G-11a-1</t>
  </si>
  <si>
    <t>{{A1}} m&lt;sup&gt;2&lt;/sup&gt;</t>
  </si>
  <si>
    <t>A1=9.62</t>
  </si>
  <si>
    <t>&lt;p&gt;Como el dormitorio pequeño tiene forma de rectángulo, hay que multiplicar su base por su altura para calcular el área:&lt;/p&gt;&lt;p&gt;3.7 m × 2.6 m = 9.62 m&lt;sup&gt;2&lt;/sup&gt;&lt;/p&gt;</t>
  </si>
  <si>
    <t>{"id":"M6-G-11a-E-2","stimulus":"&lt;p&gt;Observa el plano de esta casa y calcula el área del dormitorio pequeño.&lt;/p&gt;&lt;div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2.º dormitorio es de {{response}} m&lt;sup&gt;2&lt;/sup&gt;.&lt;/p&gt;","hint":"&lt;p&gt;La fórmula del área de un rectángulo es:&lt;/p&gt;&lt;p style=\"text-align:center;\"&gt;Área = base × altura&lt;/p&gt;","feedback":"&lt;p&gt;Como el dormitorio pequeño tiene forma de rectángulo, hay que multiplicar su base por su altura para calcular el área:&lt;/p&gt;&lt;p style=\"text-align:center;\"&gt;3.7 m × 2.6 m = 9.62 m&lt;sup&gt;2&lt;/sup&gt;&lt;/p&gt;","seed":{"parameters":[],"calculated":[{"name":"A1","label":"9.62","function":"9.62"}],"uniques":true},"algorithm":{"name":"calculateOperation","params":{"method":"equivLiteral","keyboard":"INTERMEDIATE"}}}</t>
  </si>
  <si>
    <t>&lt;p&gt;Observa el plano de esta casa y calcula el área cuarto de baño.&lt;/p&gt;
M6-G-11a-1</t>
  </si>
  <si>
    <t>A1=5.98</t>
  </si>
  <si>
    <t>&lt;p&gt;Como el cuarto de baño tiene forma de rectángulo, hay que multiplicar su base por su altura para calcular el área:&lt;/p&gt;&lt;p&gt;2.6 m × 2.3 m = 5.98 m&lt;sup&gt;2&lt;/sup&gt;&lt;/p&gt;</t>
  </si>
  <si>
    <t>{"id":"M6-G-11a-E-3","stimulus":"&lt;p&gt;Observa el plano de esta casa y calcula el área cuarto de baño.&lt;/p&gt;&lt;div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cuarto de baño es de {{response}} m&lt;sup&gt;2&lt;/sup&gt;.&lt;/p&gt;","hint":"&lt;p&gt;La fórmula del área de un rectángulo es:&lt;/p&gt;&lt;p style=\"text-align:center;\"&gt;Área = base × altura&lt;/p&gt;","feedback":"&lt;p&gt;Como el cuarto de baño tiene forma de rectángulo, hay que multiplicar su base por su altura para calcular el área:&lt;/p&gt;&lt;p style=\"text-align:center;\"&gt;2.6 m × 2.3 m = 5.98 m&lt;sup&gt;2&lt;/sup&gt;&lt;/p&gt;","seed":{"parameters":[],"calculated":[{"name":"A1","label":"5.98","function":"5.98"}],"uniques":true},"algorithm":{"name":"calculateOperation","params":{"method":"equivLiteral","keyboard":"INTERMEDIATE"}}}</t>
  </si>
  <si>
    <t>M6-G-12a</t>
  </si>
  <si>
    <t>Reconoce figuras semejantes por ampliación y reducción</t>
  </si>
  <si>
    <t>&lt;p&gt;Selecciona la ampliación de la siguiente imagen.&lt;/p&gt;
$$IMG=M6-G-12a-1</t>
  </si>
  <si>
    <t>A1=$$IMG=M6-G-12a-2*
A2=$$IMG=M6-G-12a-3
A3=$$IMG=M6-G-12a-1</t>
  </si>
  <si>
    <t>&lt;p&gt;Para ampliar una figura hay que multiplicar sus lados por un número. Para reducirla, dividir los lados por un número.&lt;/p&gt;</t>
  </si>
  <si>
    <t>{"id":"M6-G-12a-I-1","stimulus":"&lt;p&gt;Selecciona la ampliación de la siguiente imagen.&lt;/p&gt;&lt;div style=\"display:flex; justify-content:center;\"&gt;&lt;img src=\"https://blueberry-assets.oneclick.es/M6_G_12a_1.svg\"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t>
  </si>
  <si>
    <t>&lt;p&gt;Selecciona la reducción de la siguiente imagen.&lt;/p&gt;
$$IMG=M6-G-12a-4</t>
  </si>
  <si>
    <t>A1=$$IMG=M6-G-12a-5*
A2=$$IMG=M6-G-12a-6
A3=$$IMG=M6-G-12a-4</t>
  </si>
  <si>
    <t>{"id":"M6-G-12a-I-2","stimulus":"&lt;p&gt;Selecciona la reducción de la siguiente imagen.&lt;/p&gt;&lt;div style=\"display:flex; justify-content:center;\"&gt;&lt;img src=\"https://blueberry-assets.oneclick.es/M6_G_12a_4.svg\"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t>
  </si>
  <si>
    <t>&lt;p&gt;Selecciona la ampliación de la siguiente imagen.&lt;/p&gt;
$$IMG=M6-G-12a-7</t>
  </si>
  <si>
    <t>A1=$$IMG=M6-G-12a-8*
A2=$$IMG=M6-G-12a-9
A3=$$IMG=M6-G-12a-7</t>
  </si>
  <si>
    <t>{"id":"M6-G-12a-I-3","stimulus":"&lt;p&gt;Selecciona la ampliación de la siguiente imagen.&lt;/p&gt;&lt;div style=\"display:flex; justify-content:center;\"&gt;&lt;img src=\"https://blueberry-assets.oneclick.es/M6_G_12a_7.svg\"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t>
  </si>
  <si>
    <t>&lt;p&gt;Selecciona la reducción de la siguiente imagen.&lt;/p&gt;
$$IMG=M6-G-12a-10</t>
  </si>
  <si>
    <t>A1=$$IMG=M6-G-12a-11*
A2=$$IMG=M6-G-12a-12
A3=$$IMG=M6-G-12a-10</t>
  </si>
  <si>
    <t>{"id":"M6-G-12a-I-4","stimulus":"&lt;p&gt;Selecciona la reducción de la siguiente imagen.&lt;/p&gt;&lt;div style=\"display:flex; justify-content:center;\"&gt;&lt;img src=\"https://blueberry-assets.oneclick.es/M6_G_12a_10.svg\"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t>
  </si>
  <si>
    <t>&lt;p&gt;¿Cómo se ha construido la siguiente figura semejante? ¿Por ampliación o por reducción?&lt;/p&gt;
Imagen M6-G-12a-13</t>
  </si>
  <si>
    <t>&lt;p&gt;Por {{group1}}.&lt;/p&gt;</t>
  </si>
  <si>
    <t>A1 = "ampliación"*/"reducción"</t>
  </si>
  <si>
    <t>{"id":"M6-G-12a-E-1","stimulus":"&lt;p&gt;¿Cómo se ha construido la figura semejante de la derecha? ¿Por ampliación o por reducción?&lt;/p&gt;&lt;div style=\"display:flex; justify-content:center;\"&gt;&lt;img src=\"https://blueberry-assets.oneclick.es/M6_G_12a_13.svg\"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t>
  </si>
  <si>
    <t>&lt;p&gt;¿Cómo se ha construido la siguiente figura semejante? ¿Por ampliación o por reducción?&lt;/p&gt;
Imagen M6-G-12a-14</t>
  </si>
  <si>
    <t>{"id":"M6-G-12a-E-2","stimulus":"&lt;p&gt;¿Cómo se ha construido la figura semejante de la derecha? ¿Por ampliación o por reducción?&lt;/p&gt;&lt;div style=\"display:flex; justify-content:center;\"&gt;&lt;img src=\"https://blueberry-assets.oneclick.es/M6_G_12a_14.svg\"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t>
  </si>
  <si>
    <t>&lt;p&gt;¿Cómo se ha construido la siguiente figura semejante? ¿Por ampliación o por reducción?&lt;/p&gt;
Imagen M6-G-12a-15</t>
  </si>
  <si>
    <t>A1 = "ampliación"/"reducción"*</t>
  </si>
  <si>
    <t>{"id":"M6-G-12a-E-3","stimulus":"&lt;p&gt;¿Cómo se ha construido la figura semejante de la derecha? ¿Por ampliación o por reducción?&lt;/p&gt;&lt;div style=\"display:flex; justify-content:center;\"&gt;&lt;img src=\"https://blueberry-assets.oneclick.es/M6_G_12a_15.svg\"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t>
  </si>
  <si>
    <t>&lt;p&gt;¿Cómo se ha construido la siguiente figura semejante? ¿Por ampliación o por reducción?&lt;/p&gt;
Imagen M6-G-12a-16</t>
  </si>
  <si>
    <t>{"id":"M6-G-12a-E-4","stimulus":"&lt;p&gt;¿Cómo se ha construido la figura semejante de la derecha? ¿Por ampliación o por reducción?&lt;/p&gt;&lt;div style=\"display:flex; justify-content:center;\"&gt;&lt;img src=\"https://blueberry-assets.oneclick.es/M6_G_12a_16.svg\"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t>
  </si>
  <si>
    <t>M6-G-12b</t>
  </si>
  <si>
    <t>Calcula el cociente o razón de semejanza de dos figuras semejantes</t>
  </si>
  <si>
    <t>&lt;p&gt;¿Cuál es la razón de semejanza entre estas dos figuras?&lt;/p&gt;
$$IMG=M6-G-12b-1
Etiqueta {{Q1}} cm en cuadrado izq, {{T1}} cm en cuadrado dcha</t>
  </si>
  <si>
    <t>IMAGEN
Dos cuadrados semejantes por reducción. Cuadrado A de lado {{T1}}, triangulo B de lado {{Q2}}.</t>
  </si>
  <si>
    <t>Q1 = Min = 1; Max = 9; Step = 1
Q2 = List = 2, 3, 4, 5
Q3 = List = 2, 3, 4, 6, 7, 8, 9</t>
  </si>
  <si>
    <t>T1 = {{Q1}}*2
A1 = 0.5*
A2 = {{Q2}}
A3 = {{Q3}}/10</t>
  </si>
  <si>
    <t>&lt;p&gt;La razón de semejanza es el cociente de tamaño de dos figuras semejantes.&lt;/p&gt;</t>
  </si>
  <si>
    <t>&lt;p&gt;La razón de semejanza es el cociente de tamaño de dos figuras semejantes.&lt;/p&gt;&lt;p&gt;Razón = {{Q1}} : {{T1}} = 0.5&lt;/p&gt;</t>
  </si>
  <si>
    <t>{"id":"M6-G-12b-I-1","stimulus":"&lt;p&gt;¿Cuál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cm&lt;/span&gt;\n\t\t&lt;/div&gt;\n\t&lt;/div&gt;\n&lt;/div&gt;&lt;/div&gt;","hint":"&lt;p&gt;La razón de semejanza es el cociente de tamaño de dos figuras semejantes.&lt;/p&gt;","feedback":"&lt;p&gt;La razón de semejanza es el cociente de tamaño de dos figuras semejantes.&lt;/p&gt;&lt;p style=\"text-align:center;\"&gt;Razón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</si>
  <si>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$$IMG=Imagen M6-G-12b-2
Etiqueta {{T1}} cm en triángulo izq, {{Q1}} cm en triángulo dcha</t>
  </si>
  <si>
    <t>Q1 = Min = 2; Max = 10; Step = 2
Q2 = List = 2, 3, 4, 5
Q3 = List = 11, 12, 13, 14, 16, 17, 18</t>
  </si>
  <si>
    <t>T1 = {{Q1}}*3/2
A1 = 1.5*
A2 = {{Q2}}
A3 = {{Q3}}/10</t>
  </si>
  <si>
    <t>&lt;p&gt;La razón de semejanza es el cociente de tamaño de dos figuras semejantes.&lt;/p&gt;&lt;p&gt;Razón = {{T1}} : {{Q1}} = 1.5&lt;/p&gt;</t>
  </si>
  <si>
    <t>{"id":"M6-G-12b-I-2","stimulus":"&lt;p&gt;¿Cuál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cm&lt;/span&gt;\n\t\t&lt;/div&gt;\n\t&lt;/div&gt;\n&lt;/div&gt;&lt;/div&gt;","hint":"&lt;p&gt;La razón de semejanza es el cociente de tamaño de dos figuras semejantes.&lt;/p&gt;","feedback":"&lt;p&gt;La razón de semejanza es el cociente de tamaño de dos figuras semejantes.&lt;/p&gt;&lt;p style=\"text-align:center;\"&gt;Razón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</si>
  <si>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$$IMG=M6-G-12b-3
Etiqueta en un lado, {{Q1}} cm en rectáng izq, {{T1}} cm en rectáng dcha</t>
  </si>
  <si>
    <t>Q1 = Min = 2; Max = 10; Step = 1
Q2 = Min = 2; Max = 9; Step = 1
Q3 = Min = 2; Max = 9; Step = 1</t>
  </si>
  <si>
    <t>T1 = {{Q1}}*4
A1 = 0.25*
A2 = {{Q2}}
A3 = {{Q3}}/10</t>
  </si>
  <si>
    <t>&lt;p&gt;La razón de semejanza es el cociente de tamaño de dos figuras semejantes.&lt;/p&gt;&lt;p&gt;Razón = {{Q1}} : {{T1}} = 0.25&lt;/p&gt;</t>
  </si>
  <si>
    <t>{"id":"M6-G-12b-I-3","stimulus":"&lt;p&gt;¿Cuál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cm&lt;/span&gt;\n\t\t&lt;/div&gt;\n\t&lt;/div&gt;\n&lt;/div&gt;&lt;/div&gt;","hint":"&lt;p&gt;La razón de semejanza es el cociente de tamaño de dos figuras semejantes.&lt;/p&gt;","feedback":"&lt;p&gt;La razón de semejanza es el cociente de tamaño de dos figuras semejantes.&lt;/p&gt;&lt;p style=\"text-align:center;\"&gt;Razón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t>
  </si>
  <si>
    <t>&lt;p&gt;¿Cuál es la razón de semejanza entre estas dos figuras?&lt;/p&gt;
$$IMG=M6-G-12b-4
Etiqueta {{T1}} cm en triángulo izq, {{Q1}} cm en triángulo dcha</t>
  </si>
  <si>
    <t>IMAGEN
Dos triangulos equilateros semejantes por reducción. Triangulo A de lado {{T1}}, triangulo B de lado {{Q2}}.</t>
  </si>
  <si>
    <t>Q1= Min = 1; Max = 10; Step = 1</t>
  </si>
  <si>
    <t>T1 = {{Q1}}*3
A1 = 3</t>
  </si>
  <si>
    <t>&lt;p&gt;La razón de semejanza es el cociente de tamaño de dos figuras semejantes.&lt;/p&gt;&lt;p&gt;Razón = {{T1}} : {{Q1}} = 3&lt;/p&gt;</t>
  </si>
  <si>
    <t>{"id":"M6-G-12b-E-1","stimulus":"&lt;p&gt;¿Cuál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{{T1}} : {{Q1}} = 3&lt;/p&gt;","seed":{"parameters":[{"name":"Q1","label":null,"min":1,"max":10,"step":1}],"calculated":[{"name":"T1","label":"{{function}}","function":"{{Q1}}*3","temp":true},{"name":"A1","label":"{{function}}","function":"3"}],"uniques":true},"algorithm":{"name":"calculateOperation","params":{"method":"equivLiteral","keyboard":"NUMERICAL"}}}</t>
  </si>
  <si>
    <t>&lt;p&gt;¿Cuál es la razón de semejanza entre estas dos figuras?&lt;/p&gt;
$$IMG=M6-G-12b-5
Etiqueta {{Q1}} cm en triángulo izq, {{T1}} cm en triángulo dcha</t>
  </si>
  <si>
    <t>Q1= Min = 1; Max = 10; Step = 2</t>
  </si>
  <si>
    <t>T1 = {{Q1}}*2
A1 = 0.5</t>
  </si>
  <si>
    <t>{"id":"M6-G-12b-E-2","stimulus":"&lt;p&gt;¿Cuál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0.5&lt;/p&gt;","seed":{"parameters":[{"name":"Q1","label":null,"min":1,"max":10,"step":2}],"calculated":[{"name":"T1","label":"{{function}}","function":"{{Q1}}*2","temp":true},{"name":"A1","label":"{{function}}","function":"0.5"}],"uniques":true},"algorithm":{"name":"calculateOperation","params":{"method":"equivLiteral","keyboard":"NUMERICAL"}}}</t>
  </si>
  <si>
    <t>&lt;p&gt;¿Cuál es la razón de semejanza entre estas dos figuras?&lt;/p&gt;
$$IMG=M6-G-12b-6
Etiqueta {{Q1}} cm en un lado del rectáng izq, {{T1}} cm en rectáng dcha</t>
  </si>
  <si>
    <t>Q1 = Min = 2; Max = 10; Step = 2</t>
  </si>
  <si>
    <t>T1 = {{Q1}}*5/2
A1 = 0.4</t>
  </si>
  <si>
    <t>&lt;p&gt;La razón de semejanza es el cociente de tamaño de dos figuras semejantes.&lt;/p&gt;&lt;p&gt;Razón = {{T1}} : {{Q1}} = 0.4&lt;/p&gt;</t>
  </si>
  <si>
    <t>{"id":"M6-G-12b-E-3","stimulus":"&lt;p&gt;¿Cuál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0.4&lt;/p&gt;","seed":{"parameters":[{"name":"Q1","label":null,"min":2,"max":10,"step":2}],"calculated":[{"name":"T1","label":"{{function}}","function":"{{Q1}}*5/2","temp":true},{"name":"A1","label":"{{function}}","function":"0.4"}],"uniques":true},"algorithm":{"name":"calculateOperation","params":{"method":"equivLiteral","keyboard":"NUMERICAL"}}}</t>
  </si>
  <si>
    <t>M6-G-13a</t>
  </si>
  <si>
    <t>Reconoce traslaciones</t>
  </si>
  <si>
    <t>&lt;p&gt;¿Cuál de las siguientes opciones representa una traslación de estos guantes?&lt;/p&gt;
$$IMG=M6-G-13a-1</t>
  </si>
  <si>
    <t>Imagen en cuadricula.Dos hexagonos de iguales proporciones . hezagono a ubicado a la derecha debe estar indicado con la letra "A", hexagono a la izquierda indicado con letra "B". Distancia entre los hexagonos 4 cuadraditos exactos.</t>
  </si>
  <si>
    <t>A1=$$IMG=M6-G-13a-2#*
A2=$$IMG=M6-G-13a-3#|&lt;p&gt;Estos guantes están girados 90°.&lt;/p&gt;
A3=$$IMG=M6-G-13a-4#|&lt;p&gt;Estos guantes son simétricos a los originales.&lt;/p&gt;</t>
  </si>
  <si>
    <t>&lt;p&gt;Una imagen trasladada es la que se desplaza desde su posición original.&lt;/p&gt;</t>
  </si>
  <si>
    <t>&lt;p&gt;Los guantes trasladados se han movido a la izquierda de la posición orginal.&lt;/p&gt;</t>
  </si>
  <si>
    <t>{"id":"M6-G-13a-I-1","stimulus":"&lt;p&gt;¿Cuál de las siguientes opciones representa una traslación de estos guantes?&lt;/p&gt;&lt;div style=\"display:flex; justify-content:center;\"&gt;&lt;img src=\"https://blueberry-assets.oneclick.es/M6_G_13a_1.svg\" width=\"300\"&gt;&lt;/img&gt;&lt;/div&gt;","hint":"&lt;p&gt;Una imagen trasladada es la que se desplaza desde su posición original.&lt;/p&gt;","feedback":"&lt;p&gt;Los guantes trasladados se han movido a la izquierda de la posición original.&lt;/p&gt;","seed":{"parameters":[],"calculated":[{"name":"A1","label":"&lt;div style=\"display:flex; justify-content:center;\"&gt;&lt;img src=\"https://blueberry-assets.oneclick.es/M6_G_13a_2.svg\" width=\"300\"&gt;&lt;/img&gt;&lt;/div&gt;","function":""},{"name":"A2","label":"&lt;div style=\"display:flex; justify-content:center;\"&gt;&lt;img src=\"https://blueberry-assets.oneclick.es/M6_G_13a_3.svg\" width=\"300\"&gt;&lt;/img&gt;&lt;/div&gt;","function":"","incorrect":true,"feedback":"&lt;p&gt;Estos guantes están girados 90°.&lt;/p&gt;"},{"name":"A3","label":"&lt;div style=\"display:flex; justify-content:center;\"&gt;&lt;img src=\"https://blueberry-assets.oneclick.es/M6_G_13a_4.svg\" width=\"300\"&gt;&lt;/img&gt;&lt;/div&gt;","function":"","incorrect":true,"feedback":"&lt;p&gt;Estos guantes son simétricos a los originales.&lt;/p&gt;"}],"uniques":true},"algorithm":{"name":"trueFalse","template":"Multiple choice – standard","params":{"countCorrect":1,"countIncorrect":2,"showCheckIcon":false,"columns":3}}}</t>
  </si>
  <si>
    <t>¿Cuál de las siguientes opciones representa una traslación de este cazo?
$$IMG=M6-G-13a-5</t>
  </si>
  <si>
    <t>A1=$$IMG=M6-G-13a-6#*
A2=$$IMG=M6-G-13a-7#|&lt;p&gt;Este cazo está girado 90°.&lt;/p&gt;
A3=$$IMG=M6-G-13a-8#|&lt;p&gt;Este cazo es simétrico al original.&lt;/p&gt;</t>
  </si>
  <si>
    <t>&lt;p&gt;El cazo trasladado se ha movido hacia abajo desde la posición orginal.&lt;/p&gt;</t>
  </si>
  <si>
    <t>{"id":"M6-G-13a-I-2","stimulus":"¿Cuál de las siguientes opciones representa una traslación de este cazo?&lt;div style=\"display:flex; justify-content:center;\"&gt;&lt;img src=\"https://blueberry-assets.oneclick.es/M6_G_13a_5.svg\" width=\"300\"&gt;&lt;/img&gt;&lt;/div&gt;","hint":"&lt;p&gt;Una imagen trasladada es la que se desplaza desde su posición original.&lt;/p&gt;","feedback":"&lt;p&gt;El cazo trasladado se ha movido hacia abajo desde la posición original.&lt;/p&gt;","seed":{"parameters":[],"calculated":[{"name":"A1","label":"&lt;div style=\"display:flex; justify-content:center;\"&gt;&lt;img src=\"https://blueberry-assets.oneclick.es/M6_G_13a_6.svg\" width=\"300\"&gt;&lt;/img&gt;&lt;/div&gt;","function":""},{"name":"A2","label":"&lt;div style=\"display:flex; justify-content:center;\"&gt;&lt;img src=\"https://blueberry-assets.oneclick.es/M6_G_13a_7.svg\" width=\"300\"&gt;&lt;/img&gt;&lt;/div&gt;","function":"","incorrect":true,"feedback":"&lt;p&gt;Este cazo está girado 90°.&lt;/p&gt;"},{"name":"A3","label":"&lt;div style=\"display:flex; justify-content:center;\"&gt;&lt;img src=\"https://blueberry-assets.oneclick.es/M6_G_13a_8.svg\" width=\"300\"&gt;&lt;/img&gt;&lt;/div&gt;","function":"","incorrect":true,"feedback":"&lt;p&gt;Este cazo es simétrico al original.&lt;/p&gt;"}],"uniques":true},"algorithm":{"name":"trueFalse","template":"Multiple choice – standard","params":{"countCorrect":1,"countIncorrect":2,"showCheckIcon":false,"columns":3}}}</t>
  </si>
  <si>
    <t>¿Cuál de las siguientes opciones representa una traslación de este ukelele?
$$IMG=M6-G-13a-9</t>
  </si>
  <si>
    <t>A1=$$IMG=M6-G-13a-10#*
A2=$$IMG=M6-G-13a-11#|&lt;p&gt;Este ukelele está girado 90°.&lt;/p&gt;
A3=$$IMG=M6-G-13a-12#|&lt;p&gt;Este ukelele es simétrico al original.&lt;/p&gt;</t>
  </si>
  <si>
    <t>&lt;p&gt;El ukelele trasladado se ha movido a la derecha de la posición orginal.&lt;/p&gt;</t>
  </si>
  <si>
    <t>{"id":"M6-G-13a-I-3","stimulus":"¿Cuál de las siguientes opciones representa una traslación de este ukelele?&lt;div style=\"display:flex; justify-content:center;\"&gt;&lt;img src=\"https://blueberry-assets.oneclick.es/M6_G_13a_9.svg\" width=\"300\"&gt;&lt;/img&gt;&lt;/div&gt;","hint":"&lt;p&gt;Una imagen trasladada es la que se desplaza desde su posición original.&lt;/p&gt;","feedback":"&lt;p&gt;El ukelele trasladado se ha movido a la derecha de la posición original.&lt;/p&gt;","seed":{"parameters":[],"calculated":[{"name":"A1","label":"&lt;div style=\"display:flex; justify-content:center;\"&gt;&lt;img src=\"https://blueberry-assets.oneclick.es/M6_G_13a_10.svg\" width=\"300\"&gt;&lt;/img&gt;&lt;/div&gt;","function":""},{"name":"A2","label":"&lt;div style=\"display:flex; justify-content:center;\"&gt;&lt;img src=\"https://blueberry-assets.oneclick.es/M6_G_13a_11.svg\" width=\"300\"&gt;&lt;/img&gt;&lt;/div&gt;","function":"","incorrect":true,"feedback":"&lt;p&gt;Este ukelele está girado 90°.&lt;/p&gt;"},{"name":"A3","label":"&lt;div style=\"display:flex; justify-content:center;\"&gt;&lt;img src=\"https://blueberry-assets.oneclick.es/M6_G_13a_12.svg\" width=\"300\"&gt;&lt;/img&gt;&lt;/div&gt;","function":"","incorrect":true,"feedback":"&lt;p&gt;Este ukelele es simétrico al original.&lt;/p&gt;"}],"uniques":true},"algorithm":{"name":"trueFalse","template":"Multiple choice – standard","params":{"countCorrect":1,"countIncorrect":2,"showCheckIcon":false,"columns":3}}}</t>
  </si>
  <si>
    <t>M6-G-14a</t>
  </si>
  <si>
    <t>Reconoce giros</t>
  </si>
  <si>
    <t>&lt;p&gt;¿Qué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</si>
  <si>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Q1 = List = "+", "-"
Q2 = List = 45, 90, 135
Q3 = List = 45, 90, 135, 180
Q4 = List= positivo, negativo
Q5 = M6_G_14a_2, M6_G_14a_3, M6_G_14a_4, M6_G_14a_5, M6_G_14a_6</t>
  </si>
  <si>
    <t>T1 = if (\"{{Q1}}\" == \"-\") {\"positivo\"} else {\"negativo\"}
T2 = if (\"{{Q1}}\" == \"+\") {\"positivo\"} else {\"negativo\"}</t>
  </si>
  <si>
    <t>M6-G-14a-1</t>
  </si>
  <si>
    <t>{
    "id": "M6-G-14a-I-1",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"feedback":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"seed": {
        "parameters": [
            {
                "name": "Q1",
                "label": null,
                "list": [
                    "+",
                    "-"
                ]
            },
            {
                "name": "Q2",
                "label": null,
                "list": [
                    45,
                    90,
                    135
                ]
            },
            {
                "name": "Q3",
                "label": null,
                "list": [
                    45,
                    90,
                    135,
                    180
                ]
            },
            {
                "name": "Q4",
                "label": null,
                "list": [
                    "positivo",
                    "negativo"
                ]
            },
            {
                "name": "Q5",
                "label": null,
                "list": [
                    "M6_G_14a_2.png",
                    "M6_G_14a_3.png",
                    "M6_G_14a_4.png",
                    "M6_G_14a_5.png",
                    "M6_G_14a_6.png"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false,
            "columns": 3
        }
    }
}</t>
  </si>
  <si>
    <t>M6-G-15a</t>
  </si>
  <si>
    <t>Reconoce polígonos según el número de vértices, lados y ángulos</t>
  </si>
  <si>
    <t>&lt;p&gt;Indica si las siguientes afirmaciones son verdaderas o falsas.&lt;/p&gt;</t>
  </si>
  <si>
    <t>True or false
*: countCorrect= 1
*: countIncorrect= 2
*:options= "Verdadero", "Falso"</t>
  </si>
  <si>
    <t>Q1 = List = ángulos, lados, vértices
Q2 = List = ángulos, lados, vértices
Q3 = List = ángulos, lados, vértices
Q4 = List = ángulos, lados, vértices
Q5 = List = ángulos, lados, vértices
Q6 = List = 5, 6, 7, 8
Q7 = List = 4, 6, 7, 8
Q8 = List = 4, 5, 7, 8
Q9 = List = 4, 5, 6, 8
Q10 = List = 4, 5, 6, 7
Uniques = false</t>
  </si>
  <si>
    <t>A1=Un cuadrilátero es un polígono con 4 {{Q1}}.*
A2=Un pentágono es un polígono con 5 {{Q2}}.*
A3=Un hexágono es un polígono con 6 {{Q3}}.*
A4=Un heptágono es un polígono con 7 {{Q4}}.*
A5=Un octógono es un polígono con 8 {{Q5}}.*
A6=Un cuadrilátero es un polígono con {{Q6}} {{Q1}}. | Un cuadrilátero tiene 4 {{Q1}}.
A7=Un pentágono es un polígono con {{Q7}} {{Q2}}. | Un pentágono tiene 5 {{Q2}}.
A8=Un hexágono es un polígono con {{Q8}} {{Q3}}. | Un hexágono tiene 6 {{Q3}}.
A9=Un heptágono es un polígono con {{Q9}} {{Q4}}. | Un heptágono tiene 7 {{Q4}}.
A10=Un octógono es un polígono con {{Q10}} {{Q5}}. | Un un octógono tiene 8 {{Q5}}.</t>
  </si>
  <si>
    <t>&lt;p&gt;El nombre de los polígonos depende del número de sus lados, ángulos y vértices: &lt;i&gt;tri-&lt;/i&gt; (3), &lt;i&gt;cuadr-&lt;/i&gt; (4), &lt;i&gt;penta-&lt;/i&gt; (5) o &lt;i&gt;hexa-&lt;/i&gt; (6).&lt;/p&gt;</t>
  </si>
  <si>
    <t>{
    "id": "M6-G-15a-I-1",
    "stimulus": "&lt;p&gt;Indica si las siguientes afirmaciones son verdaderas o falsas.&lt;/p&gt;",
    "hint": "&lt;p&gt;El nombre de los polígonos depende del número de sus lados, ángulos y vértices: &lt;i&gt;tri-&lt;/i&gt; (3), &lt;i&gt;cuadr-&lt;/i&gt; (4), &lt;i&gt;penta-&lt;/i&gt; (5) o &lt;i&gt;hexa-&lt;/i&gt; (6).&lt;/p&gt;",
    "feedback": "&lt;p&gt;El nombre de los polígonos depende del número de sus lados, ángulos y vértices: &lt;i&gt;tri-&lt;/i&gt; (3), &lt;i&gt;cuadr-&lt;/i&gt; (4), &lt;i&gt;penta-&lt;/i&gt; (5) o &lt;i&gt;hexa-&lt;/i&gt; (6).&lt;/p&gt;",
    "seed": {
        "parameters": [
            {
                "name": "Q1",
                "label": null,
                "list": [
                    "ángulos",
                    "lados",
                    "vértices"
                ]
            },
            {
                "name": "Q2",
                "label": null,
                "list": [
                    "ángulos",
                    "lados",
                    "vértices"
                ]
            },
            {
                "name": "Q3",
                "label": null,
                "list": [
                    "ángulos",
                    "lados",
                    "vértices"
                ]
            },
            {
                "name": "Q4",
                "label": null,
                "list": [
                    "ángulos",
                    "lados",
                    "vértices"
                ]
            },
            {
                "name": "Q5",
                "label": null,
                "list": [
                    "ángulos",
                    "lados",
                    "vértices"
                ]
            },
            {
                "name": "Q6",
                "label": null,
                "list": [
                    5,
                    6,
                    7,
                    8
                ]
            },
            {
                "name": "Q7",
                "label": null,
                "list": [
                    4,
                    6,
                    7,
                    8
                ]
            },
            {
                "name": "Q8",
                "label": null,
                "list": [
                    4,
                    5,
                    7,
                    8
                ]
            },
            {
                "name": "Q9",
                "label": null,
                "list": [
                    4,
                    5,
                    6,
                    8
                ]
            },
            {
                "name": "Q10",
                "label": null,
                "list": [
                    4,
                    5,
                    6,
                    7
                ]
            }
        ],
        "calculated": [
            {
                "name": "A1",
                "label": "{{function}}",
                "function": "Un cuadrilátero es un polígono con 4 {{Q1}}."
            },
            {
                "name": "A2",
                "label": "{{function}}",
                "function": "Un pentágono es un polígono con 5 {{Q2}}."
            },
            {
                "name": "A3",
                "label": "{{function}}",
                "function": "Un hexágono es un polígono con 6 {{Q3}}."
            },
            {
                "name": "A4",
                "label": "{{function}}",
                "function": "Un heptágono es un polígono con 7 {{Q4}}."
            },
            {
                "name": "A5",
                "label": "{{function}}",
                "function": "Un octógono es un polígono con 8 {{Q5}}."
            },
            {
                "name": "A6",
                "label": "{{function}}",
                "function": "Un cuadrilátero es un polígono con {{Q6}} {{Q1}}.",
                "incorrect": true,
                "feedback": " Un cuadrilátero tiene 4 {{Q1}}."
            },
            {
                "name": "A7",
                "label": "{{function}}",
                "function": "Un pentágono es un polígono con {{Q7}} {{Q2}}.",
                "incorrect": true,
                "feedback": " Un pentágono tiene 5 {{Q2}}."
            },
            {
                "name": "A8",
                "label": "{{function}}",
                "function": "Un hexágono es un polígono con {{Q8}} {{Q3}}.",
                "incorrect": true,
                "feedback": " Un hexágono tiene 6 {{Q3}}."
            },
            {
                "name": "A9",
                "label": "{{function}}",
                "function": "Un heptágono es un polígono con {{Q9}} {{Q4}}.",
                "incorrect": true,
                "feedback": " Un heptágono tiene 7 {{Q4}}."
            },
            {
                "name": "A10",
                "label": "{{function}}",
                "function": "Un octógono es un polígono con {{Q10}} {{Q5}}.",
                "incorrect": true,
                "feedback": " Un un octógono tiene 8 {{Q5}}."
            }
        ],
        "uniques": false
    },
    "algorithm": {
        "name": "trueFalse",
        "template": "Choice matrix – inline",
        "params": {
            "countCorrect": 1,
            "countIncorrect": 2,
            "showCheckIcon": false,
            "options": [
                "Verdadero",
                "Falso"
            ]
        }
    }
}</t>
  </si>
  <si>
    <t>&lt;p&gt;Selecciona el pentágono.&lt;/p&gt;</t>
  </si>
  <si>
    <t>Imagen 
Decágono.</t>
  </si>
  <si>
    <t>Single Choice
*:countCorrect=1
*: countIncorrect=3
*: showCheckIcon=false</t>
  </si>
  <si>
    <t>A1=M6-G-15a-1
A2=M6-G-15a-2
A3=M6-G-15a-3
A4=M6-G-15a-4*
A5=M6-G-15a-5
A6=M6-G-15a-6
A7=M6-G-15a-7</t>
  </si>
  <si>
    <t>{"id":"M6-G-15a-E-1","stimulus":"&lt;p&gt;Selecciona el pentágono.&lt;/p&gt;","hint":"&lt;p&gt;El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</si>
  <si>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hexágono.&lt;/p&gt;</t>
  </si>
  <si>
    <t>A1 = pentágono
A2 = Hexágono
A3 = Octógono</t>
  </si>
  <si>
    <t>A1=M6-G-15a-1
A2=M6-G-15a-2
A3=M6-G-15a-3
A4=M6-G-15a-4
A5=M6-G-15a-5*
A6=M6-G-15a-6
A7=M6-G-15a-7</t>
  </si>
  <si>
    <t>{"id":"M6-G-15a-E-2","stimulus":"&lt;p&gt;Selecciona el hexágono.&lt;/p&gt;","hint":"&lt;p&gt;El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</si>
  <si>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heptágono.&lt;/p&gt;</t>
  </si>
  <si>
    <t>A1 = Hexágono
A2 = Endecágono
A3 = Octógono</t>
  </si>
  <si>
    <t>A1=M6-G-15a-1
A2=M6-G-15a-2
A3=M6-G-15a-3
A4=M6-G-15a-4
A5=M6-G-15a-5
A6=M6-G-15a-6*
A7=M6-G-15a-7</t>
  </si>
  <si>
    <t>{"id":"M6-G-15a-E-3","stimulus":"&lt;p&gt;Selecciona el heptágono.&lt;/p&gt;","hint":"&lt;p&gt;El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t>
  </si>
  <si>
    <t>&lt;p&gt;Selecciona el octógono.&lt;/p&gt;</t>
  </si>
  <si>
    <t>A1 = Heptágono
A2 = Endecágono
A3 = dodecagono</t>
  </si>
  <si>
    <t>A1=M6-G-15a-1
A2=M6-G-15a-2
A3=M6-G-15a-3
A4=M6-G-15a-4
A5=M6-G-15a-5
A6=M6-G-15a-6
A7=M6-G-15a-7*</t>
  </si>
  <si>
    <t>{"id":"M6-G-15a-E-4","stimulus":"&lt;p&gt;Selecciona el octógono.&lt;/p&gt;","hint":"&lt;p&gt;El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t>
  </si>
  <si>
    <t>M6-G-15b</t>
  </si>
  <si>
    <t>Distingue polígonos regulares e irregulares</t>
  </si>
  <si>
    <t>&lt;p&gt;Selecciona los polígonos regulares.&lt;/p&gt;</t>
  </si>
  <si>
    <t>Multiple Choice
*:countCorrect=2
*: countIncorrect=2
*: showCheckIcon=false</t>
  </si>
  <si>
    <t>A1=M6-G-15b-1*
A2=M6-G-15b-2*
A3=M6-G-15b-3*
A4=M6-G-15b-4*
A5=M6-G-15b-5
A6=M6-G-15b-6
A7=M6-G-15b-7
A8=M6-G-15b-8</t>
  </si>
  <si>
    <t>&lt;p&gt;Los polígonos regulares tienen todos sus lados y ángulos iguales.&lt;/p&gt;</t>
  </si>
  <si>
    <t>{"id":"M6-G-15b-I-1","stimulus":"&lt;p&gt;Selecciona los polígonos regulares.&lt;/p&gt;","hint":"&lt;p&gt;Los polígonos regulares tienen todos sus lados y ángulos iguales.&lt;/p&gt;","feedback":"&lt;p&gt;Los polígonos regulares tienen todos sus lados y ángulos iguales.&lt;/p&gt;","seed":{"parameters":[],"calculated":[{"name":"A1","label":"&lt;div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t>
  </si>
  <si>
    <t>&lt;p&gt;Seleciona los polígonos irregulares.&lt;/p&gt;</t>
  </si>
  <si>
    <t>A1=M6-G-15b-1
A2=M6-G-15b-2
A3=M6-G-15b-3
A4=M6-G-15b-4
A5=M6-G-15b-5*
A6=M6-G-15b-6*
A7=M6-G-15b-7*
A8=M6-G-15b-8*</t>
  </si>
  <si>
    <t>&lt;p&gt;Un polígono irregular tiene los lados y ángulos diferentes entre sí.&lt;/p&gt;</t>
  </si>
  <si>
    <t>{"id":"M6-G-15b-I-2","stimulus":"&lt;p&gt;Selecciona los polígonos irregulares.&lt;/p&gt;","hint":"&lt;p&gt;Un polígono irregular tiene los lados y ángulos diferentes entre sí.&lt;/p&gt;","feedback":"&lt;p&gt;Un polígono irregular tiene los lados y ángulos diferentes entre sí.&lt;/p&gt;","seed":{"parameters":[],"calculated":[{"name":"A1","label":"&lt;div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t>
  </si>
  <si>
    <t>&lt;p&gt;Escribe si estos polígonos son regulares o irregulares.&lt;/p&gt;</t>
  </si>
  <si>
    <t>Table=2x2, noborder
0,0={{Q1}}
0,1={{Q2}}
1,0=Polígono {{A1}}
1,1=Polígono {{A2}}</t>
  </si>
  <si>
    <t>Q1 = List = M6-G-15b-1, M6-G-15b-2, M6-G-15b-3, M6-G-15b-4
Q2 = List = M6-G-15b-5, M6-G-15b-6, M6-G-15b-7, M6-G-15b-8</t>
  </si>
  <si>
    <t>A1 = regular
A2 = irregular</t>
  </si>
  <si>
    <t>&lt;p&gt;Los &lt;b&gt;polígonos regulares&lt;/b&gt; tienen sus lados y ángulos iguales.&lt;/p&gt;&lt;p&gt;Los &lt;b&gt;polígonos irregulares&lt;/b&gt; tienen sus lados y ángulos diferentes entre sí.&lt;/p&gt;</t>
  </si>
  <si>
    <t>&lt;p&gt;Un polígono es &lt;b&gt;regular&lt;/b&gt; cuando todos sus lados y ángulos son iguales.&lt;/p&gt;&lt;p&gt;Un polígono es &lt;b&gt;irregular&lt;/b&gt; cuando sus lados y ángulos son diferentes entre sí.&lt;/p&gt;</t>
  </si>
  <si>
    <t>{
    "id": "M6-G-15b-E-1",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t>
  </si>
  <si>
    <t>Q1 = List = M6-G-15b-5, M6-G-15b-6, M6-G-15b-7, M6-G-15b-8
Q2 = List = M6-G-15b-1, M6-G-15b-2, M6-G-15b-3, M6-G-15b-4</t>
  </si>
  <si>
    <t>A1 = irregular
A2 = regular</t>
  </si>
  <si>
    <t>{
    "id": "M6-G-15b-E-2",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t>
  </si>
  <si>
    <t>M6-G-16a</t>
  </si>
  <si>
    <t>Clasifica triángulos según la medida de sus lados</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</si>
  <si>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</si>
  <si>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A1=Los lados de un triángulo equilátero miden lo mismo.*
A2=En un triángulo isósceles dos de sus lados tienen la misma longitud.*
A3=En los triángulos escalenos sus tres lados tienen diferentes longitudes.*
A4=Los lados de un triángulo escaleno miden todos lo mismo.
A5=En los triángulos equiláteros sus tres lados tienen diferentes longitudes.
A6=Todos los lados de un triángulo isósceles miden lo mismo.</t>
  </si>
  <si>
    <t>&lt;p&gt;Los triángulos se clasifican según las medidas de sus lados en equiláteros, isósceles y escalenos.&lt;/p&gt;</t>
  </si>
  <si>
    <t>&lt;p&gt;Los triángulos se clasifican en:&lt;ol&gt;&lt;li&gt;&lt;b&gt;Equiláteros:&lt;/b&gt; todos sus lados son iguales.&lt;/li&gt;&lt;li&gt;&lt;b&gt;Isósceles:&lt;/b&gt; dos de sus lados son iguales.&lt;/li&gt;&lt;li&gt;&lt;b&gt;Escalenos:&lt;/b&gt; todos sus lados son desiguales.&lt;/li&gt;&lt;/ol&gt;&lt;/p&gt;</t>
  </si>
  <si>
    <t>{"id":"M6-G-16a-I-1","stimulus":"&lt;p&gt;Selecciona la afirmación correcta.&lt;/p&gt;","hint":"&lt;p&gt;Los triángulos se clasifican según las medidas de sus lados en equiláteros, isósceles y escalenos.&lt;/p&gt;","feedback":"&lt;p&gt;Los triángulos se clasifican en:&lt;ol&gt;&lt;li&gt;&lt;b&gt;Equiláteros:&lt;/b&gt; todos sus lados son iguales.&lt;/li&gt;&lt;li&gt;&lt;b&gt;Isósceles:&lt;/b&gt; dos de sus lados son iguales.&lt;/li&gt;&lt;li&gt;&lt;b&gt;Escalenos:&lt;/b&gt; todos sus lados son desiguales.&lt;/li&gt;&lt;/ol&gt;&lt;/p&gt;","seed":{"parameters":[],"calculated":[{"name":"A1","label":"Los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mismo.","incorrect":true},{"name":"A5","label":"En los triángulos equiláteros sus tres lados tienen diferentes longitudes.","incorrect":true},{"name":"A6","label":"Todos los lados de un triángulo isósceles miden lo mismo.","incorrect":true}],"uniques":true},"algorithm":{"name":"trueFalse","template":"Multiple choice – standard","params":{"countCorrect":1,"countIncorrect":2,"showCheckIcon":true}}}</t>
  </si>
  <si>
    <t>&lt;p&gt;¿Qué nombre reciben los siguientes triángulos según la longitud de sus lados?&lt;/p&gt;</t>
  </si>
  <si>
    <t>Table=2x2, noborder
0,0=M6-G-16a-2
0,1=M6-G-16a-3
1,0=Triángulo {{A1}}
1,1=Triángulo {{A2}}</t>
  </si>
  <si>
    <t>¿Qué nombre recibe este triángulo según la medida de sus lados?
(Imagen de triángulo isósceles)
Triángulo ... .</t>
  </si>
  <si>
    <t>A1= isósceles
A2= escaleno</t>
  </si>
  <si>
    <t>&lt;p&gt;Los triángulos se clasifican según sus lados en equiláteros, isósceles y escalenos.&lt;/p&gt;</t>
  </si>
  <si>
    <t>&lt;p&gt;Los triángulos se clasifican en:&lt;ul&gt;&lt;li&gt;&lt;b&gt;Equiláteros:&lt;/b&gt; todos sus lados son iguales.&lt;/li&gt;&lt;li&gt;&lt;b&gt;Isósceles:&lt;/b&gt; dos de sus lados son iguales.&lt;/li&gt;&lt;li&gt;&lt;b&gt;Escalenos:&lt;/b&gt; todos sus lados son desiguales.&lt;/li&gt;&lt;/ul&gt;&lt;/p&gt;</t>
  </si>
  <si>
    <t>{"id":"M6-G-16a-E-1","stimulus":"&lt;p&gt;¿Qué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desiguales.&lt;/li&gt;&lt;/ul&gt;&lt;/p&gt;","seed":{"parameters":[],"calculated":[{"name":"A1","label":"isósceles","function":""},{"name":"A2","label":"escaleno","function":""}],"uniques":true},"algorithm":{"name":"calculateOperation","template":"Cloze with text"}}</t>
  </si>
  <si>
    <t>Table=2x2, noborder
0,0=M6-G-16a-2
0,1=M6-G-16a-1
1,0=Triángulo {{A1}}
1,1=Triángulo {{A2}}</t>
  </si>
  <si>
    <t>¿Qué nombre recibe este triángulo según la medida de sus lados?
(Imagen de triángulo equilátero)
Triángulo ... .</t>
  </si>
  <si>
    <t>A1= isósceles
A2= equilátero</t>
  </si>
  <si>
    <t>{"id":"M6-G-16a-E-2","stimulus":"&lt;p&gt;¿Qué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desiguales.&lt;/li&gt;&lt;/ul&gt;&lt;/p&gt;","seed":{"parameters":[],"calculated":[{"name":"A1","label":"isósceles","function":""},{"name":"A2","label":"equilátero","function":""}],"uniques":true},"algorithm":{"name":"calculateOperation","template":"Cloze with text"}}</t>
  </si>
  <si>
    <t>Table=2x2, noborder
0,0=M6-G-16a-1
0,1=M6-G-16a-3
1,0=Triángulo {{A1}}
1,1=Triángulo {{A2}}</t>
  </si>
  <si>
    <t>¿Qué nombre recibe este triángulo según la medida de sus lados?
(Imagen de triángulo escaleno)
Triángulo ... .</t>
  </si>
  <si>
    <t xml:space="preserve">A1= equilátero
A2= escaleno
</t>
  </si>
  <si>
    <t>{"id":"M6-G-16a-E-3","stimulus":"&lt;p&gt;¿Qué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desiguales.&lt;/li&gt;&lt;/ul&gt;&lt;/p&gt;","seed":{"parameters":[],"calculated":[{"name":"A1","label":"equilátero","function":""},{"name":"A2","label":"escaleno","function":""}],"uniques":true},"algorithm":{"name":"calculateOperation","template":"Cloze with text"}}</t>
  </si>
  <si>
    <t>M6-G-16b</t>
  </si>
  <si>
    <t>Clasifica triángulos según la medida de sus ángulos</t>
  </si>
  <si>
    <t>A1=Todos los ángulos de un triángulo acutángulo son agudos.*
A2=Uno de los ángulos de un triángulo obtusángulo es obtuso.* 
A3=Uno de los ángulos de un triángulo rectángulo es recto.*
A4=Uno de los ángulos de un triángulo acutángulo es obtuso.
A5=Todos los ángulos de un triángulo obtusángulo son obtusos.
A6=Todos los ángulos de un triángulo rectángulo son rectos.</t>
  </si>
  <si>
    <t>&lt;p&gt;Los triángulos se clasifican según sus ángulos en acutángulos, rectángulos y obtusángulos.&lt;/p&gt;</t>
  </si>
  <si>
    <t>&lt;p&gt;Los triángulos se clasifican en:&lt;/p&gt;&lt;ol&gt;&lt;li&gt;&lt;b&gt;Acutángulos:&lt;/b&gt; sus tres ángulos son agudos.&lt;/li&gt;&lt;li&gt;&lt;b&gt;Rectángulos:&lt;/b&gt; tienen un ángulo recto.&lt;/li&gt;&lt;li&gt;&lt;b&gt;Obtusángulos:&lt;/b&gt; tienen un ángulo obtuso.&lt;/li&gt;&lt;/ol&gt;&lt;/p&gt;</t>
  </si>
  <si>
    <t>{"id":"M6-G-16b-I-1","stimulus":"&lt;p&gt;Selecciona la afirmación correcta.&lt;/p&gt;","hint":"&lt;p&gt;Los triángulos se clasifican según sus ángulos en acutángulos, rectángulos y obtusángulos.&lt;/p&gt;","feedback":"&lt;p&gt;Los triángulos se clasifican en:&lt;/p&gt;&lt;ol&gt;&lt;li&gt;&lt;b&gt;Acutángulos:&lt;/b&gt; sus tres ángulos son agudos.&lt;/li&gt;&lt;li&gt;&lt;b&gt;Rectángulos:&lt;/b&gt; tienen un ángulo recto.&lt;/li&gt;&lt;li&gt;&lt;b&gt;Obtusángulos:&lt;/b&gt; tienen un ángulo obtuso.&lt;/li&gt;&lt;/ol&gt;","seed":{"parameters":[],"calculated":[{"name":"A1","label":"Todos los ángulos de un triángulo acutángulo son agudos."},{"name":"A2","label":"Uno de los ángulos de un triángulo obtusángulo es obtuso."},{"name":"A3","label":"Uno de los ángulos de un triángulo rectángulo es recto."},{"name":"A4","label":"Uno de los ángulos de un triángulo acutángulo es obtuso.","incorrect":true},{"name":"A5","label":"Todos los ángulos de un triángulo obtusángulo son obtusos.","incorrect":true},{"name":"A6","label":"Todos los ángulos de un triángulo rectángulo son rectos.","incorrect":true}],"uniques":true},"algorithm":{"name":"trueFalse","template":"Multiple choice – standard","params":{"countCorrect":1,"countIncorrect":2,"showCheckIcon":true}}}</t>
  </si>
  <si>
    <t>&lt;p&gt;Escribe el nombre que reciben los siguientes triángulos según sus ángulos.&lt;/p&gt;</t>
  </si>
  <si>
    <r>
      <rPr>
        <rFont val="Calibri"/>
        <sz val="12.0"/>
      </rPr>
      <t xml:space="preserve">Table=2x2, noborder
0,0=M6-G-16b-2
0,1=M6-G-16b-3
1,0=Triángulo {{A1}}
1,1=Triángulo {{A2}}
</t>
    </r>
    <r>
      <rPr>
        <rFont val="Calibri"/>
        <sz val="12.0"/>
        <u/>
      </rPr>
      <t>https://drive.google.com/file/d/1npsfWrE9gqaPvBPamO-r9cFCHery6dWq/view?usp=sharing</t>
    </r>
    <r>
      <rPr>
        <rFont val="Calibri"/>
        <sz val="12.0"/>
      </rPr>
      <t xml:space="preserve">
https://drive.google.com/file/d/1164VkhTsRugA4cgWL0qnk8dI9Y_NFl2k/view?usp=sha</t>
    </r>
    <r>
      <rPr>
        <rFont val="Calibri"/>
        <sz val="12.0"/>
        <u/>
      </rPr>
      <t>ring</t>
    </r>
  </si>
  <si>
    <t>A1= rectángulo
A2= obtusángulo</t>
  </si>
  <si>
    <t>&lt;p&gt;Los triángulos se clasifican en:&lt;/p&gt;&lt;ul&gt;&lt;li&gt;&lt;b&gt;Acutángulos:&lt;/b&gt; sus tres ángulos son agudos.&lt;/li&gt;&lt;li&gt;&lt;b&gt;Rectángulos:&lt;/b&gt; tienen un ángulo recto.&lt;/li&gt;&lt;li&gt;&lt;b&gt;Obtusángulos:&lt;/b&gt; tienen un ángulo obtuso.&lt;/li&gt;&lt;/ul&gt;&lt;/p&gt;</t>
  </si>
  <si>
    <t>{"id":"M6-G-16b-E-1","stimulus":"&lt;p&gt;Escribe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obtuso.&lt;/li&gt;&lt;/ul&gt;","seed":{"parameters":[],"calculated":[{"name":"A1","label":"rectángulo","function":""},{"name":"A2","label":"obtusángulo","function":""}],"uniques":true},"algorithm":{"name":"calculateOperation","template":"Cloze with text"}}</t>
  </si>
  <si>
    <r>
      <rPr>
        <rFont val="Calibri"/>
        <color theme="1"/>
        <sz val="12.0"/>
      </rPr>
      <t>Table=2x2, noborder
0,0=M6-G-16b-2
0,1=M6-G-16b-1
1,0=Triángulo {{A1}}
1,1=Triángulo {{A2}}
https://drive.google.com/file/d/1npsfWrE9gqaPvBPamO-r9cFCHery6dWq/view?usp=sharing
https://drive.google.com/file/d/1WWWYikhwhtMD9AUc9e9V3oLXuZGW7TOG/view?usp=sha</t>
    </r>
    <r>
      <rPr>
        <rFont val="Calibri"/>
        <color theme="1"/>
        <sz val="12.0"/>
        <u/>
      </rPr>
      <t>ring</t>
    </r>
  </si>
  <si>
    <t>A1= rectángulo
A2=acutángulo</t>
  </si>
  <si>
    <t>{"id":"M6-G-16b-E-2","stimulus":"&lt;p&gt;Escribe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obtuso.&lt;/li&gt;&lt;/ul&gt;","seed":{"parameters":[],"calculated":[{"name":"A1","label":"rectángulo","function":""},{"name":"A2","label":"acutángulo","function":""}],"uniques":true},"algorithm":{"name":"calculateOperation","template":"Cloze with text"}}</t>
  </si>
  <si>
    <r>
      <rPr>
        <rFont val="Calibri"/>
        <color theme="1"/>
        <sz val="12.0"/>
      </rPr>
      <t>Table=2x2, noborder
0,0=M6-G-16b-1
0,1=M6-G-16b-3
1,0=Triángulo {{A1}}
1,1=Triángulo {{A2}}
https://drive.google.com/file/d/1WWWYikhwhtMD9AUc9e9V3oLXuZGW7TOG/view?usp=sharin</t>
    </r>
    <r>
      <rPr>
        <rFont val="Calibri"/>
        <color theme="1"/>
        <sz val="12.0"/>
        <u/>
      </rPr>
      <t>g</t>
    </r>
    <r>
      <rPr>
        <rFont val="Calibri"/>
        <color theme="1"/>
        <sz val="12.0"/>
      </rPr>
      <t xml:space="preserve">
https://drive.google.com/file/d/1164VkhTsRugA4cgWL0qnk8dI9Y_NFl2k/view?usp=sha</t>
    </r>
    <r>
      <rPr>
        <rFont val="Calibri"/>
        <color theme="1"/>
        <sz val="12.0"/>
        <u/>
      </rPr>
      <t>ring</t>
    </r>
  </si>
  <si>
    <t>A1: acutángulo
A2: obtusángulo</t>
  </si>
  <si>
    <t>{"id":"M6-G-16b-E-3","stimulus":"&lt;p&gt;Escribe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obtuso.&lt;/li&gt;&lt;/ul&gt;","seed":{"parameters":[],"calculated":[{"name":"A1","label":"acutángulo","function":""},{"name":"A2","label":"obtusángulo","function":""}],"uniques":true},"algorithm":{"name":"calculateOperation","template":"Cloze with text"}}</t>
  </si>
  <si>
    <t>M6-G-17a</t>
  </si>
  <si>
    <t>Clasifica cuadriláteros según los lados y los ángulos internos</t>
  </si>
  <si>
    <t>&lt;p&gt;Selecciona los cuadriláteros que se ajustan a las definiciones.&lt;/p&gt;</t>
  </si>
  <si>
    <t>&lt;p&gt;Todos sus lados son iguales y sus ángulos son iguales 2 a 2: {{A1}}&lt;/p&gt;&lt;p&gt;Sus lados son iguales 2 a 2 y sus ángulos son iguales: {{A2}}&lt;/p&gt;</t>
  </si>
  <si>
    <t>Q1 = List = cuadrado, rectángulo, romboide, trapecio, trapezoide
Q2 = List = cuadrado, rectángulo, romboide, trapecio, trapezoide
Q3 = List = cuadrado, rombo, romboide, trapecio, trapezoide
Q4 = List = cuadrado, rombo, romboide, trapecio, trapezoide</t>
  </si>
  <si>
    <t>group1=
A1=rombo*
A2={{Q1}}
A3={{Q2}}
group2=
A4=rectángulo*
A5={{Q3}}
A6={{Q4}}</t>
  </si>
  <si>
    <t>&lt;p&gt;Los cuadriláteros se clasifican en &lt;b&gt;paralelogramos&lt;/b&gt; (cuadrados, rectángulos, rombos, romboides) y &lt;b&gt;no paralelogramos&lt;/b&gt; (trapecios y trapezoides).&lt;/p&gt;</t>
  </si>
  <si>
    <t>&lt;p&gt;Los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t>
  </si>
  <si>
    <t>{"id":"M6-G-17a-I-1","stimulus":"&lt;p&gt;Selecciona los cuadriláteros que se ajustan a las definiciones.&lt;/p&gt;","template":"&lt;p&gt;Todos sus lados son iguales y sus ángulos son iguales 2 a 2: {{response}}&lt;/p&gt;&lt;p&gt;Sus lados son iguales 2 a 2 y sus ángulos son iguales: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ectángulo","romboide","trapecio","trapezoide"]},{"name":"Q2","label":null,"list":["cuadrado","rectángulo","romboide","trapecio","trapezoide"]},{"name":"Q3","label":null,"list":["cuadrado","rombo","romboide","trapecio","trapezoide"]},{"name":"Q4","label":null,"list":["cuadrado","rombo","romboide","trapecio","trapezoide"]}],"calculated":[{"name":"A1","label":"{{function}}","function":"rombo","group":1},{"name":"A2","label":"{{function}}","function":"{{Q1}}","incorrect":true,"group":1},{"name":"A3","label":"{{function}}","function":"{{Q2}}","incorrect":true,"group":1},{"name":"A4","label":"{{function}}","function":"rectángulo","group":2},{"name":"A5","label":"{{function}}","function":"{{Q3}}","incorrect":true,"group":2},{"name":"A6","label":"{{function}}","function":"{{Q4}}","incorrect":true,"group":2}],"uniques":true},"algorithm":{"name":"groupResponses","template":"Cloze with drop down"}}</t>
  </si>
  <si>
    <t>&lt;p&gt;Todos sus lados y ángulos son iguales: {{A1}}&lt;/p&gt;&lt;p&gt;Solo tiene dos lados paralelos: {{A2}}&lt;/p&gt;</t>
  </si>
  <si>
    <t>Q1 = List = rectángulo, rombo, romboide, trapecio, trapezoide
Q2 = List = rectángulo, rombo, romboide, trapecio, trapezoide
Q3 = List = rectángulo, rombo, romboide, cuadrado, trapezoide
Q4 = List = rectángulo, rombo, romboide, cuadrado, trapezoide</t>
  </si>
  <si>
    <t>group1=
A1=cuadrado*
A2={{Q1}}
A3={{Q2}}
group2=
A4=trapecio*
A5={{Q3}}
A6={{Q4}}</t>
  </si>
  <si>
    <t>{"id":"M6-G-17a-I-2","stimulus":"&lt;p&gt;Selecciona los cuadriláteros que se ajustan a las definiciones.&lt;/p&gt;","template":"&lt;p&gt;Todos sus lados y ángulos son iguales: {{response}}&lt;/p&gt;&lt;p&gt;Solo tiene dos lados paralelos: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rectángulo","rombo","romboide","trapecio","trapezoide"]},{"name":"Q2","label":null,"list":["rectángulo","rombo","romboide","trapecio","trapezoide"]},{"name":"Q3","label":null,"list":["rectángulo","rombo","romboide","cuadrado","trapezoide"]},{"name":"Q4","label":null,"list":["rectángulo","rombo","romboide","cuadrado","trapezoide"]}],"calculated":[{"name":"A1","label":"{{function}}","function":"cuadrado","group":1},{"name":"A2","label":"{{function}}","function":"{{Q1}}","incorrect":true,"group":1},{"name":"A3","label":"{{function}}","function":"{{Q2}}","incorrect":true,"group":1},{"name":"A4","label":"{{function}}","function":"trapecio","group":2},{"name":"A5","label":"{{function}}","function":"{{Q3}}","incorrect":true,"group":2},{"name":"A6","label":"{{function}}","function":"{{Q4}}","incorrect":true,"group":2}],"uniques":true},"algorithm":{"name":"groupResponses","template":"Cloze with drop down"}}</t>
  </si>
  <si>
    <t>&lt;p&gt;Sus lados son iguales 2 a 2 y sus ángulos son iguales: {{A1}}&lt;/p&gt;&lt;p&gt;Sus lados y sus ángulos son iguales 2 a 2: {{A2}}&lt;/p&gt;</t>
  </si>
  <si>
    <t>Q1 = List = cuadrado, rombo, romboide, trapecio, trapezoide
Q2 = List = cuadrado, rombo, romboide, trapecio, trapezoide
Q3 = List = cuadrado, rectángulo, rombo, trapecio, trapezoide
Q4 = List = cuadrado, rectángulo, rombo, trapecio, trapezoide</t>
  </si>
  <si>
    <t>group1=
A1=rectángulo*
A2={{Q1}}
A3={{Q2}}
group2=
A4=romboide*
A5={{Q3}}
A6={{Q4}}</t>
  </si>
  <si>
    <t>{"id":"M6-G-17a-I-3","stimulus":"&lt;p&gt;Selecciona los cuadriláteros que se ajustan a las definiciones.&lt;/p&gt;","template":"&lt;p&gt;Sus lados son iguales 2 a 2 y sus ángulos son iguales: {{response}}&lt;/p&gt;&lt;p&gt;Sus lados y sus ángulos son iguales 2 a 2: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ombo","romboide","trapecio","trapezoide"]},{"name":"Q2","label":null,"list":["cuadrado","rombo","romboide","trapecio","trapezoide"]},{"name":"Q3","label":null,"list":["cuadrado","rectángulo","rombo","trapecio","trapezoide"]},{"name":"Q4","label":null,"list":["cuadrado","rectángulo","rombo","trapecio","trapezoide"]}],"calculated":[{"name":"A1","label":"{{function}}","function":"rectángulo","group":1},{"name":"A2","label":"{{function}}","function":"{{Q1}}","incorrect":true,"group":1},{"name":"A3","label":"{{function}}","function":"{{Q2}}","incorrect":true,"group":1},{"name":"A4","label":"{{function}}","function":"romboide","group":2},{"name":"A5","label":"{{function}}","function":"{{Q3}}","incorrect":true,"group":2},{"name":"A6","label":"{{function}}","function":"{{Q4}}","incorrect":true,"group":2}],"uniques":true},"algorithm":{"name":"groupResponses","template":"Cloze with drop down"}}</t>
  </si>
  <si>
    <t>&lt;p&gt;Escribe el nombre de estos cuadriláteros.&lt;/p&gt;</t>
  </si>
  <si>
    <t>$$TBL=2x2,noborder
0,0=$$IMG=M6-G-17a-2;300
0,1=$$IMG=M6-G-17a-4;300
1,0={{A1}}
1,1={{A2}}</t>
  </si>
  <si>
    <t>A1= Rectángulo
A2= Rombo</t>
  </si>
  <si>
    <t>{"id":"M6-G-17a-E-1","stimulus":"&lt;p&gt;Escribe el nombre de estos cuadriláteros.&lt;/p&gt;","template":"&lt;table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paralelos.&lt;/li&gt;&lt;/ul&gt;","seed":{"parameters":[],"calculated":[{"name":"A1","label":"{{function}}","function":"Rectángulo"},{"name":"A2","label":"{{function}}","function":"Rombo"}],"uniques":true},"algorithm":{"name":"calculateOperation","template":"Cloze with text"}}</t>
  </si>
  <si>
    <t>$$TBL=2x2,noborder
0,0=$$IMG=M6-G-17a-1;300
0,1=$$IMG=M6-G-17a-5;300
1,0={{A1}}
1,1={{A2}}</t>
  </si>
  <si>
    <t>A1= Cuadrado
A2= Romboide</t>
  </si>
  <si>
    <t>{"id":"M6-G-17a-E-2","stimulus":"&lt;p&gt;Escribe el nombre de estos cuadriláteros.&lt;/p&gt;","template":"&lt;table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paralelos.&lt;/li&gt;&lt;/ul&gt;","seed":{"parameters":[],"calculated":[{"name":"A1","label":"{{function}}","function":"Cuadrado"},{"name":"A2","label":"{{function}}","function":"Romboide"}],"uniques":true},"algorithm":{"name":"calculateOperation","template":"Cloze with text"}}</t>
  </si>
  <si>
    <t>$$TBL=2x2,noborder
0,0=$$IMG=M6-G-17a-4;300
0,1=$$IMG=M6-G-17a-3;300
1,0={{A1}}
1,1={{A2}}</t>
  </si>
  <si>
    <t>A1= Rombo
A2= Trapecio</t>
  </si>
  <si>
    <t>{"id":"M6-G-17a-E-3","stimulus":"&lt;p&gt;Escribe el nombre de estos cuadriláteros.&lt;/p&gt;","template":"&lt;table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paralelos.&lt;/li&gt;&lt;/ul&gt;","seed":{"parameters":[],"calculated":[{"name":"A1","label":"{{function}}","function":"Rombo"},{"name":"A2","label":"{{function}}","function":"Trapecio"}],"uniques":true},"algorithm":{"name":"calculateOperation","template":"Cloze with text"}}</t>
  </si>
  <si>
    <t>M6-G-18a</t>
  </si>
  <si>
    <t>Describe cómo representar trayectos sencillos, cuadrados y triángulos equiláteros</t>
  </si>
  <si>
    <t>Una granjera está preparando su huerto para plantar tomates, pero tiene que dejar parte en barbecho este año. Para ello traza una ruta. Ayúdale a seguirla.
(Fondo verde)
(8 pasos)</t>
  </si>
  <si>
    <t>Pathway</t>
  </si>
  <si>
    <t>Recorre la cuadrícula siguiendo las instrucciones.</t>
  </si>
  <si>
    <t>Mueve el personaje siguiendo las instrucciones.</t>
  </si>
  <si>
    <t>{"id":"M6-G-18a-I-1","stimulus":"&lt;p&gt;Una granjera está preparando su huerto para plantar tomates, pero tiene que dejar parte en barbecho este año. Para ello traza una ruta. Ayúdale a seguirla.&lt;/p&gt;","feedback":"&lt;p&gt;Recorre la cuadrícula siguiendo las instrucciones.&lt;/p&gt;","hint":"&lt;p&gt;Recorre la cuadrícula siguiendo las instrucciones.&lt;/p&gt;","algorithm":{"name":"pathway","params":{"directions":8,"icon":"https://lemonade-assets.oneclick.es/pathway/farmer.png","background":"https://lemonade-assets.oneclick.es/pathway/bck2.png"}}}</t>
  </si>
  <si>
    <t>Un pirata ha encontrado unas instrucciones para hallar un tesoro que fue enterrado en una playa hace muchos años. Ayúdale a encontrarlo. 
(Fondo arena)
(8 pasos)</t>
  </si>
  <si>
    <t>{"id":"M6-G-18a-I-2","stimulus":"&lt;p&gt;Un pirata ha encontrado unas instrucciones para hallar un tesoro que fue enterrado en una playa hace muchos años.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</si>
  <si>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El dueño de un centro comercial quiere levantar el suelo del aparcamiento para mejorar las instalaciones, y le ha dado las siguientes instrucciones a este obrero para evitar las tuberías de agua. Ayúdale a encontrar la ruta adecuada.
(Fondo cemento)
(8 pasos)</t>
  </si>
  <si>
    <t>{"id":"M6-G-18a-I-3","stimulus":"&lt;p&gt;El dueño de un centro comercial quiere levantar el suelo del aparcamiento para mejorar las instalaciones, y le ha dado las siguientes instrucciones a este obrero para evitar las tuberías de agua. Ayúdale a encontrar la ruta adecuada.&lt;/p&gt;","feedback":"&lt;p&gt;Recorre la cuadrícula siguiendo las instrucciones.&lt;/p&gt;","hint":"&lt;p&gt;Recorre la cuadrícula siguiendo las instrucciones.&lt;/p&gt;","algorithm":{"name":"pathway","params":{"directions":5,"icon":"https://lemonade-assets.oneclick.es/pathway/worker.png","background":"https://lemonade-assets.oneclick.es/pathway/bck3.png"}}}</t>
  </si>
  <si>
    <t>&lt;p&gt;¿Cuál de estas opciones representa el orden que hay que seguir para dibujar un triángulo rectángulo?&lt;/p&gt;</t>
  </si>
  <si>
    <t>A1= $$IMG=M6-G-18a-1*
A2= $$IMG=M6-G-18a-2
A3= $$IMG=M6-G-18a-3</t>
  </si>
  <si>
    <t>&lt;p&gt;El primer paso para dibujar un triángulo rectángulo consiste en hacer la base.&lt;/p&gt;</t>
  </si>
  <si>
    <t>&lt;p&gt;Para dibujar un triángulo rectángulo hay que seguir estos pasos:&lt;/p&gt;&lt;ol&gt;&lt;li&gt;Dibuja la base con una regla.&lt;/li&gt;&lt;li&gt;Con ayuda del cartabón, dibuja la altura.&lt;/li&gt;&lt;li&gt;Une el vértice de la altura con el de la base usando una regla.&lt;/li&gt;&lt;/ol&gt;&lt;/p&gt;</t>
  </si>
  <si>
    <t>{
    "id": "M6-G-18a-E-1",
    "stimulus": "&lt;p&gt;¿Cuál de estas opciones representa el orden que hay que seguir para dibujar un triángulo rectángulo?&lt;/p&gt;",
    "hint": "&lt;p&gt;El primer paso para dibujar un triángulo rectángulo consiste en hacer la base.&lt;/p&gt;",
    "feedback": "&lt;p&gt;Para dibujar un triángulo rectángulo hay que seguir estos pasos:&lt;/p&gt;&lt;ol&gt;&lt;li&gt;Dibuja la base con una regla.&lt;/li&gt;&lt;li&gt;Con ayuda de un cartabón, dibuja la altura.&lt;/li&gt;&lt;li&gt;Une el vértice de la altura con el de la base usando una regla.&lt;/li&gt;&lt;/ol&gt;",
    "seed": {
        "parameters": [],
        "calculated": [
            {
                "name": "A1",
                "label": "{{function}}",
                "function": "&lt;div style=\"display:flex; justify-content:center;\"&gt;&lt;img src=\"https://blueberry-assets.oneclick.es/M6_G_18a_1.svg\" width=\"500\"&gt;&lt;/img&gt;&lt;/div&gt;"
            },
            {
                "name": "A2",
                "label": "{{function}}",
                "function": "&lt;div style=\"display:flex; justify-content:center;\"&gt;&lt;img src=\"https://blueberry-assets.oneclick.es/M6_G_18a_2.svg\" width=\"500\"&gt;&lt;/img&gt;&lt;/div&gt;",
                "incorrect": true
            },
            {
                "name": "A3",
                "label": "{{function}}",
                "function": "&lt;div style=\"display:flex; justify-content:center;\"&gt;&lt;img src=\"https://blueberry-assets.oneclick.es/M6_G_18a_3.svg\" width=\"500\"&gt;&lt;/img&gt;&lt;/div&gt;",
                "incorrect": true
            }
        ],
        "uniques": true
    },
    "algorithm": {
        "name": "trueFalse",
        "template": "Multiple choice – standard",
        "params": {
            "countCorrect": 1,
            "countIncorrect": 2,
            "showCheckIcon": false,
            "columns": 1
        }
    }
}</t>
  </si>
  <si>
    <t>&lt;p&gt;¿Cuál de estas opciones representa el orden que hay que seguir para dibujar un cuadrado?&lt;/p&gt;</t>
  </si>
  <si>
    <t>A1= $$IMG=M6-G-18a-4*
A2= $$IMG=M6-G-18a-5
A3= $$IMG=M6-G-18a-6</t>
  </si>
  <si>
    <t>&lt;p&gt;El primer paso para dibujar un cuadrado consiste en hacer la base.&lt;/p&gt;</t>
  </si>
  <si>
    <t>&lt;p&gt;Para dibujar un cuadrado hay que seguir estos pasos:&lt;/p&gt;&lt;ol&gt;&lt;li&gt;Dibuja la base con una regla.&lt;/li&gt;&lt;li&gt;Con ayuda de un cartabón, dibuja uno de los lados.&lt;/li&gt;&lt;li&gt;Dibuja el otro lado con un cartabón.&lt;/li&gt;&lt;li&gt;Une ambos lados con una regla.&lt;/li&gt;&lt;/ol&gt;&lt;/p&gt;</t>
  </si>
  <si>
    <t>{
    "id": "M6-G-18a-E-2",
    "stimulus": "&lt;p&gt;¿Cuál de estas opciones representa el orden que hay que seguir para dibujar un cuadrado?&lt;/p&gt;",
    "hint": "&lt;p&gt;El primer paso para dibujar un cuadrado consiste en hacer la base.&lt;/p&gt;",
    "feedback": "&lt;p&gt;Para dibujar un cuadrado hay que seguir estos pasos:&lt;/p&gt;&lt;ol&gt;&lt;li&gt;Dibuja la base con una regla.&lt;/li&gt;&lt;li&gt;Con ayuda de un cartabón, dibuja uno de los lados.&lt;/li&gt;&lt;li&gt;Dibuja el otro lado con un cartabón.&lt;/li&gt;&lt;li&gt;Une ambos lados con una regla.&lt;/li&gt;&lt;/ol&gt;",
    "seed": {
        "parameters": [],
        "calculated": [
            {
                "name": "A1",
                "label": "{{function}}",
                "function": "&lt;div style=\"display:flex; justify-content:center;\"&gt;&lt;img src=\"https://blueberry-assets.oneclick.es/M6_G_18a_4.svg\" width=\"500\"&gt;&lt;/img&gt;&lt;/div&gt;"
            },
            {
                "name": "A2",
                "label": "{{function}}",
                "function": "&lt;div style=\"display:flex; justify-content:center;\"&gt;&lt;img src=\"https://blueberry-assets.oneclick.es/M6_G_18a_5.svg\" width=\"500\"&gt;&lt;/img&gt;&lt;/div&gt;",
                "incorrect": true
            },
            {
                "name": "A3",
                "label": "{{function}}",
                "function": "&lt;div style=\"display:flex; justify-content:center;\"&gt;&lt;img src=\"https://blueberry-assets.oneclick.es/M6_G_18a_6.svg\" width=\"500\"&gt;&lt;/img&gt;&lt;/div&gt;",
                "incorrect": true
            }
        ],
        "uniques": true
    },
    "algorithm": {
        "name": "trueFalse",
        "template": "Multiple choice – standard",
        "params": {
            "countCorrect": 1,
            "countIncorrect": 2,
            "showCheckIcon": false
        }
    }
}</t>
  </si>
  <si>
    <t>&lt;p&gt;¿Cuál de estas opciones representa el orden que hay que seguir para dibujar un rectángulo?&lt;/p&gt;</t>
  </si>
  <si>
    <t>A1= $$IMG=M6-G-18a-7*
A2= $$IMG=M6-G-18a-8
A3= $$IMG=M6-G-18a-9</t>
  </si>
  <si>
    <t>&lt;p&gt;El primer paso para dibujar un rectángulo consiste en hacer la base.&lt;/p&gt;</t>
  </si>
  <si>
    <t>&lt;p&gt;Para dibujar un rectángulo hay que seguir estos pasos:&lt;/p&gt;&lt;ol&gt;&lt;li&gt;Dibuja la base con una regla.&lt;/li&gt;&lt;li&gt;Con ayuda de un cartabón, dibuja uno de los lados.&lt;/li&gt;&lt;li&gt;Dibuja el otro lado con un cartabón.&lt;/li&gt;&lt;li&gt;Une ambos lados con una regla.&lt;/li&gt;&lt;/ol&gt;&lt;/p&gt;</t>
  </si>
  <si>
    <t>{"id":"M6-G-18a-E-3","stimulus":"&lt;p&gt;¿Cuál de estas opciones representa el orden que hay que seguir para dibujar un rectángulo?&lt;/p&gt;","hint":"&lt;p&gt;El primer paso para dibujar un rectángulo consiste en hacer la base.&lt;/p&gt;","feedback":"&lt;p&gt;Para dibujar un rectángulo hay que seguir estos pasos:&lt;/p&gt;&lt;ol&gt;&lt;li&gt;Dibuja la base con una regla.&lt;/li&gt;&lt;li&gt;Con ayuda de un cartabón, dibuja uno de los lados.&lt;/li&gt;&lt;li&gt;Dibuja el otro lado con un cartabón.&lt;/li&gt;&lt;li&gt;Une ambos lados con una regla.&lt;/li&gt;&lt;/ol&gt;","seed":{"parameters":[],"calculated":[{"name":"A1","label":"{{function}}","function":"&lt;div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t>
  </si>
  <si>
    <t>M6-G-34a</t>
  </si>
  <si>
    <t>Diferencia entre circuferencias y círculos</t>
  </si>
  <si>
    <t>&lt;p&gt;Haz clic en la circunferencia.&lt;/p&gt;</t>
  </si>
  <si>
    <t>A1=M6-G-34a-7
A2=M6-G-34a-8*
A3=M6-G-15a-1
A4=M6-G-15a-2
A5=M6-G-15a-3
A6=M6-G-15a-4
A7=M6-G-15a-5</t>
  </si>
  <si>
    <t>&lt;p&gt;Una circunferencia es una línea curva cerrada en la que todos sus puntos se encuentran a la misma distancia del centro.&lt;/p&gt;</t>
  </si>
  <si>
    <t>{"id":"M6-G-34a-I-1","stimulus":"&lt;p&gt;Haz clic en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</si>
  <si>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&lt;p&gt;Haz clic en el círculo.&lt;/p&gt;</t>
  </si>
  <si>
    <t>A1=M6-G-34a-7*
A2=M6-G-34a-8
A3=M6-G-15a-1
A4=M6-G-15a-2
A5=M6-G-15a-3
A6=M6-G-15a-4
A7=M6-G-15a-5</t>
  </si>
  <si>
    <t>&lt;p&gt;Un círculo está formado por una circunferencia y su interior.&lt;/p&gt;</t>
  </si>
  <si>
    <t>{"id":"M6-G-34a-I-2","stimulus":"&lt;p&gt;Haz clic en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t>
  </si>
  <si>
    <t>&lt;p&gt;Elige los objetos con forma de circunferencia.&lt;/p&gt;</t>
  </si>
  <si>
    <t>Multiple Choice
*:countCorrect=2
*: countIncorrect=1
*: showCheckIcon=false</t>
  </si>
  <si>
    <t>A1=M6-G-34a-1*
A2=M6-G-34a-2*
A3=M6-G-34a-3*
A4=M6-G-34a-4
A5=M6-G-34a-5
A6=M6-G-34a-6</t>
  </si>
  <si>
    <t>{"id":"M6-G-34a-E-1","stimulus":"&lt;p&gt;Elige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t>
  </si>
  <si>
    <t>&lt;p&gt;Elige los objetos con forma de círculo.&lt;/p&gt;</t>
  </si>
  <si>
    <t>A1=M6-G-34a-1
A2=M6-G-34a-2
A3=M6-G-34a-3
A4=M6-G-34a-4*
A5=M6-G-34a-5*
A6=M6-G-34a-6*</t>
  </si>
  <si>
    <t>{"id":"M6-G-34a-E-2","stimulus":"&lt;p&gt;Elige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t>
  </si>
  <si>
    <t>M6-G-19a</t>
  </si>
  <si>
    <t>Calcula el área de un triángulo</t>
  </si>
  <si>
    <t>&lt;p&gt;Selecciona la fórmula del área del triángulo.&lt;/p&gt;</t>
  </si>
  <si>
    <t>Selecciona la fórmula del área del triángulo.
*Área = base × altura /2
Área = base × altura
Área = (diagonal mayor × diagonal menor) /2
Área = lado × lado
Área = ((base + base) × altura) /2
Área = π × r&lt;sup&gt;2&lt;/sup&gt;</t>
  </si>
  <si>
    <t>A1=&lt;span class=\"fr-math-v2 fr-draggable\" contenteditable=\"false\" data-original-math=\"\\(\\text{\u00C1rea} \\ = \\ \\frac{\\text{base} \\ \\times \\ \\text{altura}}{2}\\)\" draggable=\"true\"&gt;\\(\\text{\u00C1rea} = \\frac{\\text{base} \\ \\times \\ \\text{altura}}{2}\\)&lt;\/span&gt;*
A2=&lt;span class=\"fr-math-v2 fr-draggable\" contenteditable=\"false\" data-original-math=\"\\(\\text{\u00C1rea} \\ = \\ \\text{base} \\times \\text{altura} \\)\" draggable=\"true\"&gt;\\(\\text{\u00C1rea} \\ = \\ \\text{base} \\times \\text{altura} \\)&lt;\/span&gt; | &lt;p&gt;Esta es la f\u00F3rmula del \u00E1rea del rect\u00E1ngulo y el romboide.&lt;\/p&gt;
A3=&lt;span class=\"fr-math-v2 fr-draggable\" contenteditable=\"false\" data-original-math=\"\\(\\text{\u00C1rea} \\ = \\ \\frac{\\text{diagonal mayor} \\ \\times \\ \\text{diagonal menor}}{2}\\)\" draggable=\"true\"&gt;\\(\\text{\u00C1rea} = \\frac{\\text{diagonal mayor} \\ \\times \\ \\text{diagonal menor}}{2}\\)&lt;\/span&gt; | &lt;p&gt;Esta es la f\u00F3rmula del \u00E1rea del rombo.&lt;\/p&gt;
A4=&lt;span class=\"fr-math-v2 fr-draggable\" contenteditable=\"false\" data-original-math=\"\\(\\text{\u00C1rea} \\ = \\ \\text{lado} \\times \\text{lado} \\)\" draggable=\"true\"&gt;\\(\\text{\u00C1rea} \\ = \\ \\text{lado} \\times \\text{lado} \\)&lt;\/span&gt; | &lt;p&gt;Esta es la f\u00F3rmula del \u00E1rea del cuadrado.&lt;\/p&gt;
A5=&lt;span class=\"fr-math-v2 fr-draggable\" contenteditable=\"false\" data-original-math=\"\\(\\text{\u00C1rea} \\ = \\ \\frac{\\text{(base + base)} \\ \\times \\ \\text{altura}}{2}\\)\" draggable=\"true\"&gt;\\(\\text{\u00C1rea} = \\frac{\\text{(base + base)} \\ \\times \\ \\text{altura}}{2}\\)&lt;\/span&gt; | Esta es la f\u00F3rmula del \u00E1rea del trapecio.&lt;\/p&gt;
A6=&lt;span class=\"fr-math-v2 fr-draggable\" contenteditable=\"false\" data-original-math=\"\\(\\text{\u00C1rea} \\ = \\ \\pi \\times \\text{r}^2 \\)\" draggable=\"true\"&gt;\\(\\text{\u00C1rea} \\ = \\ \\pi \\times \\text{r}^2 \\)&lt;\/span&gt; | &lt;p&gt;Esta es la f\u00F3rmula del \u00E1rea del c\u00EDrculo.&lt;\/p&gt;</t>
  </si>
  <si>
    <t>&lt;p&gt;Un triángulo está compuesto por base y altura.&lt;/p&gt;</t>
  </si>
  <si>
    <t>&lt;p&gt;La respuesta correcta es:&lt;/p&gt;&lt;p&gt;Área del triángulo = (base × altura)/2&lt;/p&gt;</t>
  </si>
  <si>
    <t>{"id":"M6-G-19a-I-1","seed":{"parameters":[{"name":"Q1","label":null,"min":3,"max":10,"step":1}],"uniques":true},"scaffolding":[{"id":"step-0","stimulus":"&lt;p&gt;Calcula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standard","params":{"countCorrect":1,"countIncorrect":2}}},{"id":"step-4","stimulus":"&lt;p&gt;Por tanto, calcula el área de este triángulo.&lt;/p&gt;","template":"&lt;p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t>
  </si>
  <si>
    <t>&lt;p&gt;Calcula el área de este triángulo.&lt;/p&gt;
Imagen: M6-G-19a-1</t>
  </si>
  <si>
    <t>&lt;p&gt;Su área mide {{A1}} cm&lt;sup&gt;2&lt;/sup&gt;.&lt;/p&gt;</t>
  </si>
  <si>
    <t>Calcula el área del siguiente triángulo.
(6 cm de base y 3 cm de altura)
El área del triángulo es de ... cm&lt;sup&gt;2&lt;/sup&gt;</t>
  </si>
  <si>
    <t>Q1 = Min=3; Max=10; Step = 1</t>
  </si>
  <si>
    <t>T1 = Lemonlib.round(1.5*{{Q1}})
A1 =Lemonlib.round({{T1}}*{{Q1}}/2,1)</t>
  </si>
  <si>
    <t>¿Cuáles son las medidas del triángulo?
Base = {{A2}} cm
Altura = {{A3}} cm
#Cloze Math#
A2= {{T1}}
A3= {{Q1}}</t>
  </si>
  <si>
    <t>¿Qué hay que calcular?
El área del triángulo. *
El perímetro del triángulo.
La altura del triángulo.
#Single Choice#</t>
  </si>
  <si>
    <t>¿Con qué fórmula se calcula el área de un triángulo?
Área = (base × altura)/2  *
Área = lado × lado × 2
Área = base × altura
#Single choice#</t>
  </si>
  <si>
    <t>Por tanto, calcula el área de este triángulo.
Área del triángulo = (base × altura)/2 =({{T1}} cm × {{Q1}} cm)/2 = {{A1}} cm&lt;sup&gt;2&lt;/sup&gt;
#Cloze math#
T1 = Lemonlib.round(1.5*{{Q1}})
A1 =Lemonlib.round({{T1}}*{{Q1}}/2,1)</t>
  </si>
  <si>
    <t>{
    "id": "M6-G-19a-E-1",
    "seed": {
        "parameters": [
            {
                "name": "Q1",
                "label": null,
                "min": 3,
                "max": 10,
                "step": 1
            }
        ],
        "uniques": true
    },
    "scaffolding": [
        {
            "id": "step-0",
            "stimulus": "&lt;p&gt;Calcula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
            "template": "&lt;p&gt;Su área mide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"&lt;p&gt;¿Cuáles son las medidas del triángulo?&lt;/p&gt;",
            "template": "&lt;p style=\"text-align:center;\"&gt;Base = {{response}} cm&lt;/p&gt;&lt;p style=\"text-align:center;\"&gt;Altura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"params": {
                    "countCorrect": 1,
                    "countIncorrect": 2
                }
            }
        },
        {
            "id": "step-3",
            "stimulus": "&lt;p&gt;¿Con qué fórmula se calcula el área de un triángulo?&lt;/p&gt;",
            "seed": {
                "calculated": [
                    {
                        "name": "3-A1",
                        "label": "&lt;p&gt;Área de un triángulo = &lt;span class=\"fr-math-v2 fr-draggable\" contenteditable=\"false\" data-original-math=\"\\(\\frac{\\text{base} \\ \\times \\ \\text{altura}}{2}\\)\" draggable=\"true\"&gt;\\(\\frac{\\text{base} \\ \\times \\ \\text{altura}}{2}\\)&lt;/span&gt;&lt;/p&gt;"
                    },
                    {
                        "name": "3-A2",
                        "label": "&lt;p&gt;Área de un triángulo = lado × lado × 2&lt;/p&gt;",
                        "incorrect": true
                    },
                    {
                        "name": "3-A3",
                        "label": "&lt;p&gt;Área de un triángulo = base × altura&lt;/p&gt;",
                        "incorrect": true
                    }
                ]
            },
            "algorithm": {
                "name": "trueFalse",
                "template": "Multiple choice – standard",
                "params": {
                    "countCorrect": 1,
                    "countIncorrect": 2,
                    "showCheckIcon": false,
                    "columns": 3
                }
            }
        },
        {
            "id": "step-4",
            "stimulus": "&lt;p&gt;Por tanto, calcula el área de este triángulo.&lt;/p&gt;",
            "template": "&lt;p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t>
  </si>
  <si>
    <t>&lt;p&gt;Calcula el área de este triángulo.&lt;/p&gt;
Imagen: M6-G-19a-2</t>
  </si>
  <si>
    <t>Por tanto, calcula el área de este triángulo.
Área = (base × altura)/2 = ({{T1}} cm × {{Q1}} cm)/2 = {{A1}} cm&lt;sup&gt;2&lt;/sup&gt;
#Cloze math#
T1 = Lemonlib.round(1.5*{{Q1}})
A1 =Lemonlib.round({{T1}}*{{Q1}}/2,1)</t>
  </si>
  <si>
    <t>{"id":"M6-G-19a-E-2","seed":{"parameters":[{"name":"Q1","label":null,"min":3,"max":10,"step":1}],"uniques":true},"scaffolding":[{"id":"step-0","stimulus":"&lt;p&gt;Calcula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t>
  </si>
  <si>
    <r>
      <rPr>
        <rFont val="Calibri"/>
        <sz val="12.0"/>
      </rPr>
      <t xml:space="preserve">La vela de un barco tiene las medidas de la siguiente imagen. Calcula su área.
Imagen M6-G-19a-3. Etiquetas como aquí: </t>
    </r>
    <r>
      <rPr>
        <rFont val="Calibri"/>
        <sz val="12.0"/>
        <u/>
      </rPr>
      <t>https://drive.google.com/file/d/17xEfR3anm4npokv17bEgSzVI4spq9pf0/view?usp=sharing</t>
    </r>
  </si>
  <si>
    <t>Su área mide {{A1}} m&lt;sup&gt;2&gt;/sup&gt;.</t>
  </si>
  <si>
    <t>La vela, del velero de Nacho, tiene una base que mide 6 m y una altura de 2 m. Calcula el área de la vela.
El área de la vela es de  ... m&lt;sup&gt;2&gt;/sup&gt;</t>
  </si>
  <si>
    <t>Q1 = List = 4, 5, 6
Q2 = List = 0, 0.5, 1</t>
  </si>
  <si>
    <t>T1 = Lemonlib.round({{Q1}}/2,2)-0.5+{{Q2}}
A1 =Lemonlib.round({{Q1}}*{{T1}}/2,2)</t>
  </si>
  <si>
    <t>&lt;p&gt;La fórmula del área de un triángulo es:&lt;/p&gt;&lt;p&gt;Área = (base × altura)/ 2&lt;/p&gt;</t>
  </si>
  <si>
    <t>&lt;p&gt;La fórmula del área de un triángulo es:&lt;/p&gt;&lt;p&gt;Área = &lt;span class=\"fr-math-v2 fr-draggable\" contenteditable=\"false\" data-original-math=\"\\(\\frac{\\text{base} \\ \\times \\ \\text{altura}}{2}\\)\" draggable=\"true\"&gt;\\(\\frac{\\text{base} \\ \\times \\ \\text{altura}}{2}\\)&lt;/span&gt; = &lt;span class=\"fr-math-v2 fr-draggable\" contenteditable=\"false\" data-original-math=\"\\(\\frac{{{T1}}\\ \\text{m} \\ \\times \\ {{Q1}}\\ \\text{m}}{2}\\)\" draggable=\"true\"&gt;\\(\\frac{{{T1}}\\ \\text{m} \\ \\times \\ {{Q1}}\\ \\text{m}}{2}\\)&lt;/span&gt; = {{A1}} m&lt;sup&gt;2&lt;/sup&gt;&lt;/p&gt;</t>
  </si>
  <si>
    <t>¿Cuáles son las medidas del triángulo?
Base = {{A2}} m
Altura = {{A3}} m
#Cloze Math#
A2= {{T1}}
A3= {{Q1}}</t>
  </si>
  <si>
    <t>¿Con qué fórmula se calcula el área de un triángulo?
Área = (base × altura)/2  *
Área = lado × lado
Área = base × altura
#Single choice#</t>
  </si>
  <si>
    <t>Por tanto, calcula el área de este triángulo.
Área = (base × altura)/2 = ({{T1}} × {{Q1}})/2 = {{A1}} m&lt;sup&gt;2&lt;/sup&gt;
#Cloze math#
T1 = Lemonlib.round({{Q1}}/2,2)-0.5+{{Q2}}
A1 =Lemonlib.round({{Q1}}*{{T1}}/2,2)</t>
  </si>
  <si>
    <t>{"id":"M6-G-19a-A-1","seed":{"parameters":[{"name":"Q1","label":null,"list":[4,5,6]},{"name":"Q2","label":null,"list":[0,0.5,1]}],"uniques":true},"scaffolding":[{"id":"step-0","stimulus":"&lt;p&gt;La vela de un barco tiene las medidas de la siguiente imagen. Calcula su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m&lt;/span&gt;\n\t\t&lt;/div&gt;\n\t&lt;/div&gt;\n&lt;/div&gt;&lt;/div&gt;","template":"&lt;p&gt;Su área mide {{response}} m&lt;sup&gt;2&lt;/sup&gt;.&lt;/p&gt;","seed":{"calculated":[{"name":"T1","label":"{{function}}","function":"Lemonlib.round({{Q1}}/2,2)-0.5+{{Q2}}","temp":true},{"name":"0-A1","label":"{{function}}","function":"Lemonlib.round({{Q1}}*{{T1}}/2,2)"}]},"algorithm":{"name":"calculateOperation","params":{"method":"equivLiteral","keyboard":"INTERMEDIATE"}}},{"id":"step-1","stimulus":"&lt;p&gt;¿Cuáles son las medidas del triángulo?&lt;/p&gt;","template":"&lt;p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t>
  </si>
  <si>
    <t>Los triángulos de una guirnalda tienen estas medidas. Calcula el área de cada uno.
Imagen M6-G-19a-4 (base Q1 cm, altura T1 cm)</t>
  </si>
  <si>
    <t>Su área mide {{A1}} cm&lt;sup&gt;2&gt;/sup&gt;.</t>
  </si>
  <si>
    <t>Una guirnalda está formada por varios triángulos de igual tamaño como los de la figura. Calcula el área que ocupa cada uno.
(6 cm de base y 12 cm de altura.)
El área de cada triángulo es de ... cm&lt;sup&gt;2&lt;/sup&gt;.</t>
  </si>
  <si>
    <t>Q1 = Min = 8; Max = 12; Step = 1
Q2 = List = 0, 1, 2</t>
  </si>
  <si>
    <t>T1 = 2*{{Q1}}-1+{{Q2}}
A1 = {{Q1}}*{{T1}}/2</t>
  </si>
  <si>
    <t>&lt;p&gt;La fórmula del área de un triángulo es:&lt;/p&gt;&lt;p&gt;Área = (base × altura)/ 2 = ({{Q1}} × {{T1}})/2 = {{A1}} cm&lt;sup&gt;2&lt;/sup&gt;&lt;/p&gt;</t>
  </si>
  <si>
    <t>¿Cuáles son las medidas del triángulo?
Base = {{A2}} cm
Altura = {{A3}} cm
#Cloze Math#
A2= {{Q1}}
A3= {{T1}}</t>
  </si>
  <si>
    <t>Por tanto, calcula el área de este triángulo.
Área = (base × altura)/2 = ({{Q1}} × {{T1}})/2 = {{A1}} cm&lt;sup&gt;2&lt;/sup&gt;
#Cloze math#
T1 = 2*{{Q1}}-1+{{Q2}}
A1 = {{Q1}}*{{T1}}/2</t>
  </si>
  <si>
    <t>{"id":"M6-G-19a-A-2","seed":{"parameters":[{"name":"Q1","label":null,"list":[8,9,10,11,12]},{"name":"Q2","label":null,"list":[0,1,2]}],"uniques":true},"scaffolding":[{"id":"step-0","stimulus":"&lt;p&gt;Los triángulos de una guirnalda tienen estas medidas. Calcula el área de cada uno.&lt;/p&gt;&lt;div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cm&lt;/span&gt;\n\t\t&lt;/div&gt;\n\t&lt;/div&gt;\n&lt;/div&gt;&lt;/div&gt;","template":"&lt;p&gt;Su área mide {{response}} cm&lt;sup&gt;2&lt;/sup&gt;.&lt;/p&gt;","seed":{"calculated":[{"name":"T1","label":"{{function}}","function":"2*{{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t>
  </si>
  <si>
    <t xml:space="preserve">&lt;p&gt;Noé ha construido un castillo de naipes que ha alcanzado las medidas de esta imagen. Calcula su área.&lt;/p&gt;
Imagen M6-G-19a-5 (base Q1 cm, altura T1 cm) </t>
  </si>
  <si>
    <t>&lt;p&gt;Su área mide {{A1}} cm&lt;sup&gt;2&gt;/sup&gt;.&lt;/p&gt;</t>
  </si>
  <si>
    <t>TArjeta navideña
triangulo verde que representa el arbol 
{{Q1}} cm de base y {{T1}} cm de altura.</t>
  </si>
  <si>
    <t>Q1 = Min = 4; Max = 7; Step = 1
Q2 = List = 0, 1, 2</t>
  </si>
  <si>
    <t>T1 = {{Q1}}-1+{{Q2}}
A1 = {{Q1}}*{{T1}}/2</t>
  </si>
  <si>
    <t>&lt;p&gt;La fórmula del área de un triángulo es:&lt;/p&gt;&lt;p&gt;Área = (base × altura)/ 2 = ({{Q1}} cm × {{T1}} cm)/2 = {{A1}} cm&lt;sup&gt;2&lt;/sup&gt;&lt;/p&gt;</t>
  </si>
  <si>
    <t>Por tanto, calcula el área de este triángulo.
Área = (base × altura)/2 = ({{Q1}} × {{T1}})/2 = {{A1}} cm&lt;sup&gt;2&lt;/sup&gt;
#Cloze math#
T1 = {{Q1}}-1+{{Q2}}
A1 = {{Q1}}*{{T1}}/2</t>
  </si>
  <si>
    <t>{"id":"M6-G-19a-A-3","seed":{"parameters":[{"name":"Q1","label":null,"list":[4,5,6,7]},{"name":"Q2","label":null,"list":[0,1,2]}],"uniques":true},"scaffolding":[{"id":"step-0","stimulus":"&lt;p&gt;Noé ha construido un castillo de naipes que ha alcanzado las medidas de esta imagen. Calcula su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cm&lt;/span&gt;\n\t\t&lt;/div&gt;\n\t&lt;/div&gt;\n&lt;/div&gt;&lt;/div&gt;","template":"&lt;p&gt;Su área mide {{response}} cm&lt;sup&gt;2&lt;/sup&gt;.&lt;/p&gt;","seed":{"calculated":[{"name":"T1","label":"{{function}}","function":"{{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t>
  </si>
  <si>
    <t>M6-G-20a</t>
  </si>
  <si>
    <t>Calcula el área de un cuadrado</t>
  </si>
  <si>
    <t>Arrastra el área de este cuadrado.
(Imagen M6-G-20a-1, con un lado etiquetado con "{{Q1}} cm")</t>
  </si>
  <si>
    <t xml:space="preserve">Área = {{A1}} cm&lt;sup&gt;2&lt;/sup&gt;
</t>
  </si>
  <si>
    <t>Selecciona el área de un cuadrado cuyos lados miden 9 cm.
[imagen]
81 cm&lt;sup&gt;2&lt;/sup&gt;
1 cm&lt;sup&gt;2&lt;/sup&gt;
18 cm&lt;sup&gt;2&lt;/sup&gt;</t>
  </si>
  <si>
    <t>Q1 = Min=5; Max=10; Step = 1
Q2 = Min=5; Max=10; Step = 1
Q3 = Min=5; Max=10; Step = 1</t>
  </si>
  <si>
    <t>T1 = {{Q1}}*{{Q1}}
T2 = {{Q2}}*{{Q2}}
T3 = {{Q3}}*{{Q3}}</t>
  </si>
  <si>
    <t>&lt;p&gt;La fórmula del área de un cuadrado es:&lt;/p&gt;&lt;p&gt;Área = lado × lado&lt;/p&gt;</t>
  </si>
  <si>
    <t>&lt;p&gt;La fórmula del área de un cuadrado es:&lt;/p&gt;&lt;p&gt;Área = lado × lado = {{Q1}} × {{Q1}} = {{T1}} cm&lt;sup&gt;2&lt;/sup&gt;&lt;/p&gt;</t>
  </si>
  <si>
    <t>{"id":"M6-G-20a-I-1","stimulus":"&lt;p&gt;Arrastra el resultado del área de este cuadrado.&lt;/p&gt;&lt;div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t>
  </si>
  <si>
    <t>Escribe el área de este cuadrado.
(Imagen M6-G-20a-2, con un lado etiquetado con "{{Q1}} cm")</t>
  </si>
  <si>
    <t>El área es de {{A1}} cm&lt;sup&gt;2&lt;/sup&gt;.</t>
  </si>
  <si>
    <t>Escribe el área del siguiente cuadrado.
[Imagen con lado 7 cm]
El área es de 49 cm&lt;sup&gt;2&lt;/sup&gt;.</t>
  </si>
  <si>
    <t>Q1 = Min=5; Max=10; Step = 1</t>
  </si>
  <si>
    <t>A1 = {{Q1}}*{{Q1}}</t>
  </si>
  <si>
    <t>&lt;p&gt;La fórmula del área de un cuadrado es:&lt;/p&gt;&lt;p&gt;Área = lado × lado = {{Q1}} × {{Q1}} = {{A1}} cm&lt;sup&gt;2&lt;/sup&gt;&lt;/p&gt;</t>
  </si>
  <si>
    <t>{"id":"M6-G-20a-E-1","stimulus":"&lt;p&gt;Escribe el área de este cuadrado.&lt;/p&gt;&lt;div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cm&lt;/span&gt;\n\t\t&lt;/div&gt;\n\t&lt;/div&gt;\n&lt;/div&gt;&lt;/div&gt;","template":"&lt;p&gt;El área es 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cm&lt;sup&gt;2&lt;/sup&gt;&lt;/p&gt;","seed":{"parameters":[{"name":"Q1","min":5,"max":10,"step":1}],"calculated":[{"name":"A1","function":"{{Q1}}*{{Q1}}"}],"uniques":true},"algorithm":{"name":"calculateOperation","params":{"method":"equivLiteral","keyboard":"NUMERICAL"}}}</t>
  </si>
  <si>
    <t>Daniel quiere cubrir con una alfombra una habitación cuadrada cuyos lados miden {{Q1}} m. ¿Cuál será el área de la alfombra?</t>
  </si>
  <si>
    <t>El área de la alfombra será de {{A1}} m&lt;sup&gt;2&lt;/sup&gt;.</t>
  </si>
  <si>
    <t>¿Cuántos metros cuadrados se han alfombrado en una habitación cuadrada cuyos lados miden 15 m?
Se han alfombrado ... m&lt;sup&gt;2&lt;/sup&gt;.</t>
  </si>
  <si>
    <t>&lt;p&gt;La fórmula del área de un cuadrado es:&lt;/p&gt;&lt;p&gt;Área = lado × lado = {{Q1}} × {{Q1}} = {{A1}} m&lt;sup&gt;2&lt;/sup&gt;&lt;/p&gt;</t>
  </si>
  <si>
    <t>{"id":"M6-G-20a-A-1","stimulus":"&lt;p&gt;Daniel quiere cubrir con una alfombra una habitación cuadrada cuyos lados miden {{Q1}} m. ¿Cuál será el área de la alfombra?&lt;/p&gt;","template":"&lt;p&gt;El área de la alfombra será de {{response}} m&lt;sup&gt;2&lt;/sup&gt;.&lt;/p&gt;","hint":"&lt;p&gt;La fórmula del área de un cuadrado es:&lt;/p&gt;&lt;p style=\"text-align:center;\"&gt;Área = lado × lado&lt;/p&gt;","feedback":"&lt;p&gt;La fórmula del área de un cuadrado es:&lt;/p&gt;&lt;p style=\"text-align:center;\"&gt;Área = lado × lado = {{Q1}} × {{Q1}} = {{A1}} m&lt;sup&gt;2&lt;/sup&gt;&lt;/p&gt;","seed":{"parameters":[{"name":"Q1","min":5,"max":10,"step":1}],"calculated":[{"name":"A1","function":"{{Q1}}*{{Q1}}"}],"uniques":true},"algorithm":{"name":"calculateOperation","params":{"method":"equivLiteral","keyboard":"NUMERICAL"}}}</t>
  </si>
  <si>
    <t>Una fotografía de Maribel mide {{Q1}} cm de ancho y de largo. Calcula su área.</t>
  </si>
  <si>
    <t>Su área mide {{A1}} cm&lt;sup&gt;2&lt;/sup&gt;.</t>
  </si>
  <si>
    <t>Q1 = Min=6; Max=12; Step = 1</t>
  </si>
  <si>
    <t>{"id":"M6-G-20a-A-2","stimulus":"&lt;p&gt;Una fotografía de Maribel mide {{Q1}} cm de ancho y de largo. Calcula su área.&lt;/p&gt;","template":"&lt;p&gt;Su área mide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cm&lt;sup&gt;2&lt;/sup&gt;&lt;/p&gt;","seed":{"parameters":[{"name":"Q1","min":6,"max":12,"step":1}],"calculated":[{"name":"A1","function":"{{Q1}}*{{Q1}}"}],"uniques":true},"algorithm":{"name":"calculateOperation","params":{"method":"equivLiteral","keyboard":"NUMERICAL"}}}</t>
  </si>
  <si>
    <t>Belén tiene un jardín cuadrado y cada lado mide {{T1}} m. ¿Cuántos metros cuadrados tiene el jardín?</t>
  </si>
  <si>
    <t>El jardín tiene {{A1}} m&lt;sup&gt;2&lt;/sup&gt;.</t>
  </si>
  <si>
    <t>Q1 = Min=10; Max=20; Step = 1</t>
  </si>
  <si>
    <t>T1 = {{Q1}}/2
A1 = {{Q1}}*{{Q1}}/4</t>
  </si>
  <si>
    <t>&lt;p&gt;La fórmula del área de un cuadrado es:&lt;/p&gt;&lt;p&gt;Área = lado × lado = {{T1}} × {{T1}} = {{A1}} m&lt;sup&gt;2&lt;/sup&gt;&lt;/p&gt;</t>
  </si>
  <si>
    <t>{"id":"M6-G-20a-A-3","stimulus":"&lt;p&gt;Belén tiene un jardín cuadrado y cada lado mide {{T1}} m. ¿Cuántos metros cuadrados tiene el jardín?&lt;/p&gt;","template":"&lt;p&gt;El jardín tiene {{response}} m&lt;sup&gt;2&lt;/sup&gt;.&lt;/p&gt;","hint":"&lt;p&gt;La fórmula del área de un cuadrado es:&lt;/p&gt;&lt;p style=\"text-align:center;\"&gt;Área = lado × lado&lt;/p&gt;","feedback":"&lt;p&gt;La fórmula del área de un cuadrado es:&lt;/p&gt;&lt;p style=\"text-align:center;\"&gt;Área = lado × lado = {{T1}} × {{T1}} = {{A1}} m&lt;sup&gt;2&lt;/sup&gt;&lt;/p&gt;","seed":{"parameters":[{"name":"Q1","min":10,"max":20,"step":1}],"calculated":[{"name":"T1","function":"{{Q1}}/2","temp":"true"},{"name":"A1","function":"{{Q1}}*{{Q1}}/4"}],"uniques":true},"algorithm":{"name":"calculateOperation","params":{"method":"equivLiteral","keyboard":"NUMERICAL"}}}</t>
  </si>
  <si>
    <t>M6-G-20b</t>
  </si>
  <si>
    <t>Calcula el área de un rectángulo</t>
  </si>
  <si>
    <t>¿Cuál es el área del siguiente rectángulo?
(Imagen: M6-G-20b-1. Etiquetas: base "{{T1}} cm" y altura "{{Q1}} cm")
Área = {{T2}} cm&lt;sup&gt;2&lt;/sup&gt;*
Área = {{T3}} cm&lt;sup&gt;2&lt;/sup&gt;
Área = {{T4}} cm&lt;sup&gt;2&lt;/sup&gt;
Área = {{T5}} cm&lt;sup&gt;2&lt;/sup&gt;
Área = {{T6}} cm&lt;sup&gt;2&lt;/sup&gt;
(Se ven 3)</t>
  </si>
  <si>
    <t>Selecciona el área de un rectángulo cuya base mide 8 cm y su altura 6 cm.
[imagen]
48 cm&lt;sup&gt;2&lt;/sup&gt;
56 cm&lt;sup&gt;2&lt;/sup&gt;
14 cm&lt;sup&gt;2&lt;/sup&gt;</t>
  </si>
  <si>
    <t>Q1 = Min=3;Max=8; Step= 1 
Q2 = List = 0, 1, 2</t>
  </si>
  <si>
    <t xml:space="preserve">
T1 = {{Q1}}*2-1+{{Q2}}
T2= {{Q1}}*{{T1}}
T3= {{Q1}}*({{T1}}-1)
T4= ({{Q1}}-1)*{{T1}}
T5= {{Q1}}*({{T1}}+1)
T6= ({{Q1}}+1)*{{T1}}</t>
  </si>
  <si>
    <t>&lt;p&gt;La fórmula del área de un rectángulo es:&lt;/p&gt;&lt;p&gt;Área = base × altura = {{T1}} × {{Q1}} = {{T2}} cm&lt;sup&gt;2&lt;/sup&gt;&lt;/p&gt;</t>
  </si>
  <si>
    <t>{"id":"M6-G-20b-I-1","stimulus":"&lt;p&gt;¿Cuál es el área del siguiente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</si>
  <si>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M6-G-20b-2. Etiquetas: base "{{T1}} cm" y altura "{{Q1}} cm")
Área = {{T2}} cm&lt;sup&gt;2&lt;/sup&gt;*
Área = {{T3}} cm&lt;sup&gt;2&lt;/sup&gt;
Área = {{T4}} cm&lt;sup&gt;2&lt;/sup&gt;
Área = {{T5}} cm&lt;sup&gt;2&lt;/sup&gt;
Área = {{T6}} cm&lt;sup&gt;2&lt;/sup&gt;
(Se ven 3)</t>
  </si>
  <si>
    <t>Q1 = Min=2;Max=6; Step= 1 
Q2 = List = 0, 1, 2</t>
  </si>
  <si>
    <t xml:space="preserve">
T1 = {{Q1}}*3-1+{{Q2}}
T2= {{Q1}}*{{T1}}
T3= {{Q1}}*({{T1}}-1)
T4= ({{Q1}}-1)*{{T1}}
T5= {{Q1}}*({{T1}}+1)
T6= ({{Q1}}+1)*{{T1}}</t>
  </si>
  <si>
    <t>{"id":"M6-G-20b-I-2","stimulus":"&lt;p&gt;¿Cuál es el área del siguiente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</si>
  <si>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del siguiente rectángulo?
(Imagen: M6-G-20b-3. Etiquetas: base "{{T1}} cm" y altura "{{T2}} cm")
Área = {{T3}} cm&lt;sup&gt;2&lt;/sup&gt;*
Área = {{T4}} cm&lt;sup&gt;2&lt;/sup&gt;
Área = {{T5}} cm&lt;sup&gt;2&lt;/sup&gt;
Área = {{T6}} cm&lt;sup&gt;2&lt;/sup&gt;
Área = {{T7}} cm&lt;sup&gt;2&lt;/sup&gt;
(Se ven 3)</t>
  </si>
  <si>
    <t>Q1 = Min=3;Max=10; Step= 1 
Q2 = List = 0, 1, 2
Q3 = List = 0, 1, 2</t>
  </si>
  <si>
    <t xml:space="preserve">
T1 = {{Q1}}*3-1+{{Q2}}
T2 = {{Q1}}*2-1+{{Q3}}
T3= {{T1}}*{{T2}}
T4= {{T1}}*({{T2}}-1)
T5= ({{T1}}-1)*{{T2}}
T6= {{T1}}*({{T2}}+1)
T7= ({{T1}}+1)*{{T2}}</t>
  </si>
  <si>
    <t>&lt;p&gt;La fórmula del área de un rectángulo es:&lt;/p&gt;&lt;p&gt;Área = base × altura = {{T1}} × {{T2}} = {{T3}} cm&lt;sup&gt;2&lt;/sup&gt;&lt;/p&gt;</t>
  </si>
  <si>
    <t>{"id":"M6-G-20b-I-3","stimulus":"&lt;p&gt;¿Cuál es el área del siguiente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cm&lt;/span&gt;\n\t\t&lt;/div&gt;\n\t&lt;/div&gt;\n&lt;/div&gt;&lt;/img&gt;&lt;/div&gt;","hint":"&lt;p&gt;La fórmula del área de un rectángulo es:&lt;/p&gt;&lt;p style=\"text-align:center;\"&gt;Área = base × altura&lt;/p&gt;","feedback":"&lt;p&gt;La fórmula del área de un rectángulo es:&lt;/p&gt;&lt;p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t>
  </si>
  <si>
    <t>Calcula el área de este rectángulo.
(Imagen: M6-G-20b-1. Etiquetas: base "{{T1}} cm" y altura "{{Q1}} cm")</t>
  </si>
  <si>
    <t>Escribe el área del siguiente rectángulo.
[Imagen con base 5 cm y altura 7 cm]
El área es de 35 cm&lt;sup&gt;2&lt;/sup&gt;.</t>
  </si>
  <si>
    <t>T1 = {{Q1}}*2-1+{{Q2}}
A1= {{Q1}}*{{T1}}</t>
  </si>
  <si>
    <t>&lt;p&gt;La fórmula del área de un rectángulo es:&lt;/p&gt;&lt;p&gt;Área = base × altura = {{T1}} × {{Q1}} = {{A1}} cm&lt;sup&gt;2&lt;/sup&gt;&lt;/p&gt;</t>
  </si>
  <si>
    <t>{"id":"M6-G-20b-E-1","stimulus":"&lt;p&gt;Calcula el área de este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t>
  </si>
  <si>
    <t>Calcula el área de este rectángulo.
(Imagen: M6-G-20b-2. Etiquetas: base "{{T1}} cm" y altura "{{Q1}} cm")</t>
  </si>
  <si>
    <t>T1 = {{Q1}}*3-1+{{Q2}}
A1= {{Q1}}*{{T1}}</t>
  </si>
  <si>
    <t>{"id":"M6-G-20b-E-2","stimulus":"&lt;p&gt;Calcula el área de este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t>
  </si>
  <si>
    <t>Calcula el área de este rectángulo.
(Imagen: M6-G-20b-3. Etiquetas: base "{{T1}} cm" y altura "{{T2}} cm")</t>
  </si>
  <si>
    <t>T1 = {{Q1}}*3-1+{{Q2}}
T2 = {{Q1}}*2-1+{{Q3}}
A1= {{T1}}*{{T2}}</t>
  </si>
  <si>
    <t>&lt;p&gt;La fórmula del área de un rectángulo es:&lt;/p&gt;&lt;p&gt;Área = base × altura = {{T1}} × {{T2}} = {{A1}} cm&lt;sup&gt;2&lt;/sup&gt;&lt;/p&gt;</t>
  </si>
  <si>
    <t>{"id":"M6-G-20b-E-3","stimulus":"&lt;p&gt;Calcula el área de este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t>
  </si>
  <si>
    <t>&lt;p&gt;Un organizador de medicamentos con forma rectangular mide {{Q1}} cm de largo por {{Q2}} cm de ancho. ¿Cuál es su área?&lt;/p&gt;</t>
  </si>
  <si>
    <t>&lt;p&gt;El área del organizador es de {{A1}} cm&lt;sup&gt;2&lt;/sup&gt;.&lt;/p&gt;</t>
  </si>
  <si>
    <t>Un campesino quiere cultivar arándanos en un campo de forma rectangular de 36 m de largo por 20 m de ancho. ¿De qué área dispone?
Dispone de ... m&lt;sup&gt;2&lt;/sup&gt;.</t>
  </si>
  <si>
    <t>Q1 = Min=7;Max=12; Step=1
Q2 = Min=7;Max=12; Step=1</t>
  </si>
  <si>
    <t>&lt;p&gt;La fórmula del área de un rectángulo es:&lt;/p&gt;&lt;p&gt;Área = base × altura = {{Q1}} × {{Q2}} = {{A1}} cm&lt;sup&gt;2&lt;/sup&gt;&lt;/p&gt;</t>
  </si>
  <si>
    <t>{"id":"M6-G-20b-A-1","stimulus":"&lt;p&gt;Un organizador de medicamentos con forma rectangular mide {{Q1}} cm de largo por {{Q2}} cm de ancho. ¿Cuál es su área?&lt;/p&gt;","template":"&lt;p&gt;El área del organizador es 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</si>
  <si>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&lt;p&gt;Virginia está tejiendo una bufanda de colores de forma rectangular. Por el momento, la bufanda mide {{Q1}} cm de largo y {{Q2}} cm de ancho. ¿Cuál es su área?&lt;/p&gt;</t>
  </si>
  <si>
    <t>&lt;p&gt;El área de la bufanda mide {{A1}} cm&lt;sup&gt;2&lt;/sup&gt;.&lt;/p&gt;</t>
  </si>
  <si>
    <t>Lucía está haciendo una bufanda de colores. La bufanda mide 120 cm de largo y 30 cm de ancho. Calcula el área total de la bufanda.
El área de la bufanda mide ... cm&lt;sup&gt;2&lt;/sup&gt;.</t>
  </si>
  <si>
    <t>{"id":"M6-G-20b-A-2","stimulus":"&lt;p&gt;Virginia está tejiendo una bufanda de colores de forma rectangular. Por el momento, la bufanda mide {{Q1}} cm de largo y {{Q2}} cm de ancho. ¿Cuál es su área?&lt;/p&gt;","template":"&lt;p&gt;El área de la bufanda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</si>
  <si>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&lt;p&gt;La tarta de cumpleaños de Julieta es rectangular y tiene varios pisos. El piso superior mide {{Q1}} cm de largo y {{Q2}} cm de ancho. ¿Cuánto mide su área?&lt;/p&gt;</t>
  </si>
  <si>
    <t>&lt;p&gt;El área de la tarta mide {{A1}} cm&lt;sup&gt;2&lt;/sup&gt;.&lt;/p&gt;</t>
  </si>
  <si>
    <t>Para festejar el cumpleaños de Julieta, su mamá utilizó un molde rectangular para preparar una torta de 40 cm de largo y 22 cm de alto. Si cubrió la parte superior con chocolate, ¿qué superficie ha cubierto?
La superficie de torta cubierta es de ... cm&lt;sup&gt;2&lt;/sup&gt;.</t>
  </si>
  <si>
    <t>{"id":"M6-G-20b-A-3","stimulus":"&lt;p&gt;La tarta de cumpleaños de Julieta es rectangular y tiene varios pisos. El piso superior mide {{Q1}} cm de largo y {{Q2}} cm de ancho. ¿Cuánto mide su área?&lt;/p&gt;","template":"&lt;p&gt;El área de la tarta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t>
  </si>
  <si>
    <t>M6-G-20c</t>
  </si>
  <si>
    <t>Calcula el área de un romboide</t>
  </si>
  <si>
    <t>Selecciona el área de este romboide.
[imagen M6-G-20c-1 (base "{{T1}} cm" y altura "{{Q1}} cm")]
{{A1}} cm&lt;sup&gt;2&lt;/sup&gt;*
{{A2}} cm&lt;sup&gt;2&lt;/sup&gt;
{{A3}} cm&lt;sup&gt;2&lt;/sup&gt;</t>
  </si>
  <si>
    <t>Selecciona el área de un romboide cuya base mide 8 cm y su altura 6 cm.
[imagen]
48 cm&lt;sup&gt;2&lt;/sup&gt;
56 cm&lt;sup&gt;2&lt;/sup&gt;
14 cm&lt;sup&gt;2&lt;/sup&gt;</t>
  </si>
  <si>
    <t>Q1 = Min=3; Max=15; Step=1
Q2 = Min=3; Max=15; Step=1
Q3 = Min=3; Max=15; Step=1</t>
  </si>
  <si>
    <t xml:space="preserve">
T1=math.round({{1.5*{{Q1}})
A1 = {{Q1}}*{{T1}}
A2 = {{Q2}}*{{T1}}
A3 = {{Q3}}*{{T1}}</t>
  </si>
  <si>
    <t>&lt;p&gt;La fórmula del área de un romboide es:&lt;/p&gt;&lt;p&gt;Área = base × altura&lt;/p&gt;</t>
  </si>
  <si>
    <t>&lt;p&gt;La fórmula del área de un romboide es:&lt;/p&gt;&lt;p&gt;Área = base × altura = {{T1}} × {{Q1}} = {{A1}} cm&lt;sup&gt;2&lt;/sup&gt;&lt;/p&gt;</t>
  </si>
  <si>
    <t>{"id":"M6-G-20c-I-1","stimulus":"&lt;p&gt;Selecciona el área de este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</si>
  <si>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[imagen M6-G-20c-2 (base "{{T1}} cm" y altura "{{Q1}} cm")]
{{A1}} cm&lt;sup&gt;2&lt;/sup&gt;*
{{A2}} cm&lt;sup&gt;2&lt;/sup&gt;
{{A3}} cm&lt;sup&gt;2&lt;/sup&gt;</t>
  </si>
  <si>
    <t xml:space="preserve">
T1=math.round({{2*{{Q1}})
A1 = {{Q1}}*{{T1}}
A2 = {{Q2}}*{{T1}}
A3 = {{Q3}}*{{T1}}</t>
  </si>
  <si>
    <t>{"id":"M6-G-20c-I-2","stimulus":"&lt;p&gt;Selecciona el área de este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t>
  </si>
  <si>
    <t>Selecciona el área de este romboide.
[imagen M6-G-20c-3 (base "{{Q1}} cm" y altura "{{Q1}} cm")]
{{A1}} cm&lt;sup&gt;2&lt;/sup&gt;*
{{A2}} cm&lt;sup&gt;2&lt;/sup&gt;
{{A3}} cm&lt;sup&gt;2&lt;/sup&gt;</t>
  </si>
  <si>
    <t>A1 = {{Q1}}*{{Q1}}
A2 = {{Q2}}*{{Q1}}
A3 = {{Q3}}*{{Q1}}</t>
  </si>
  <si>
    <t>&lt;p&gt;La fórmula del área de un romboide es:&lt;/p&gt;&lt;p&gt;Área = base × altura = {{Q1}} × {{Q1}} = {{A1}} cm&lt;sup&gt;2&lt;/sup&gt;&lt;/p&gt;</t>
  </si>
  <si>
    <t>{"id":"M6-G-20c-I-3","stimulus":"&lt;p&gt;Selecciona el área de este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t>
  </si>
  <si>
    <t>Calcula el área del siguiente romboide.
[imagen M6-G-20c-1 (base "{{T1}} cm" y altura "{{Q1}} cm")]</t>
  </si>
  <si>
    <t>Área = {{A1}} cm&lt;sup&gt;2&lt;/sup&gt;</t>
  </si>
  <si>
    <t>Escribe el área del siguiente romboide.
[Imagen con base 5 cm y altura 7 cm]
El área es de 35 cm&lt;sup&gt;2&lt;/sup&gt;.</t>
  </si>
  <si>
    <t>Q1 = Min=3; Max=15; Step=1</t>
  </si>
  <si>
    <t xml:space="preserve">
T1=math.round({{1.5*{{Q1}})
A1 = {{Q1}}*{{T1}}</t>
  </si>
  <si>
    <t>{"id":"M6-G-20c-E-1","stimulus":"&lt;p&gt;Calcula el área del siguiente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t>
  </si>
  <si>
    <t>Calcula el área del siguiente romboide.
[imagen M6-G-20c-2 (base "{{T1}} cm" y altura "{{Q1}} cm")]</t>
  </si>
  <si>
    <t xml:space="preserve">
T1=math.round({{2*{{Q1}},2)
A1 = {{Q1}}*{{T1}}</t>
  </si>
  <si>
    <t>{"id":"M6-G-20c-E-2","stimulus":"&lt;p&gt;Calcula el área del siguiente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t>
  </si>
  <si>
    <t>Calcula el área del siguiente romboide.
[imagen M6-G-20c-3 (base "{{Q1}} cm" y altura "{{Q1}} cm")]</t>
  </si>
  <si>
    <t>{"id":"M6-G-20c-E-3","stimulus":"&lt;p&gt;Calcula el área del siguiente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calculated":[{"name":"A1","label":"{{function}}","function":"{{Q1}}*{{Q1}}"}],"uniques":true},"algorithm":{"name":"calculateOperation","params":{"method":"equivLiteral","keyboard":"INTERMEDIATE"}}}</t>
  </si>
  <si>
    <t>La plaza central de un pueblo tiene la forma y las medidas de esta imagen. ¿Cuál es su área?
[imagen M6-G-20c-1 (base "{{T1}} m" y altura "{{Q1}} m")]</t>
  </si>
  <si>
    <t>Área = {{A1}} m&lt;sup&gt;2&lt;/sup&gt;</t>
  </si>
  <si>
    <t>Un joyero prepara unas gemas para la venta que tienen forma de romboide. Sus medidas son las de la imagen. Ayúdalo a calcular el área que tiene cada una.
(En la imagen: "{{Q1}} cm" de base y "{{Q2}} cm" de altura)
Las gemas tienen ... cm&lt;sup&gt;2&lt;/sup&gt;.</t>
  </si>
  <si>
    <t>Q1 = Min=8; Max=12; Step=1
Q2 = 0, 0.5, 1</t>
  </si>
  <si>
    <t>T1=math.round(1.5*{{Q1}})-0.5+{{Q2}}
A1={{Q1}}*{{T1}}</t>
  </si>
  <si>
    <t>&lt;p&gt;La fórmula del área de un romboide es:&lt;/p&gt;&lt;p&gt;Área = base × altura = {{T1}} × {{Q1}} = {{A1}} mm&lt;sup&gt;2&lt;/sup&gt;&lt;/p&gt;</t>
  </si>
  <si>
    <t>¿Cuáles son las medidas de este romboide?
Base = {{A2}} m
Altura = {{A3}} m
#Cloze Math#
A2= {{T1}}
A3= {{Q1}}</t>
  </si>
  <si>
    <t>¿Qué hay que calcular?
El área del romboide. *
El perímetro del romboide.
El volumen del romboide.
#Single Choice#</t>
  </si>
  <si>
    <t>¿Con qué fórmula se calcula el área de un romboide?
Área = base × altura  *
Área = (diagonal mayor × diagonal menor)/2
Área = (base × altura)/2
#Single choice#</t>
  </si>
  <si>
    <t>Por tanto, calcula el área de este romboide.
Área = base × altura = {{T1}} × {{Q1}} = {{A1}} m&lt;sup&gt;2&lt;/sup&gt;
#Cloze math#
T1=math.round({{1.5*{{Q1}})-0.5+{{Q2}}
A1={{Q1}}*{{T1}}</t>
  </si>
  <si>
    <t>{"id":"M6-G-20c-A-1","seed":{"parameters":[{"name":"Q1","label":null,"list":[8,9,10,11,12]},{"name":"Q2","label":null,"list":[0,0.5,1]}],"uniques":true},"scaffolding":[{"id":"step-0","stimulus":"&lt;p&gt;La plaza central de un pueblo tiene la forma y las medidas de esta imagen. ¿Cuál es su área?&lt;/p&gt;&lt;div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m&lt;/span&gt;\n\t\t&lt;/div&gt;\n\t&lt;/div&gt;\n&lt;/div&gt;&lt;/div&gt;","template":"&lt;p&gt;Su área mide {{response}} m&lt;sup&gt;2&lt;/sup&gt;.&lt;/p&gt;","seed":{"calculated":[{"name":"T1","label":"{{function}}","function":"math.round(1.5*{{Q1}})-0.5+{{Q2}}","temp":true},{"name":"0-A1","label":"{{function}}","function":"{{Q1}}*{{T1}}"}]},"algorithm":{"name":"calculateOperation","params":{"method":"equivLiteral","keyboard":"INTERMEDIATE"}}},{"id":"step-1","stimulus":"&lt;p&gt;¿Cuáles son las medidas de este romboide?&lt;/p&gt;","template":"&lt;p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m&lt;sup&gt;2&lt;/sup&gt;&lt;/p&gt;","seed":{"calculated":[{"name":"T1","label":"{{function}}","function":"math.round(1.5*{{Q1}})-0.5+{{Q2}}","temp":true},{"name":"4-A1","label":"{{function}}","function":" {{Q1}}*{{T1}}"}]},"algorithm":{"name":"calculateOperation","params":{"method":"equivLiteral","keyboard":"INTERMEDIATE"}}}]}</t>
  </si>
  <si>
    <t>Los azulejos de una cocina se parecen a esta imagen. ¿Cuál es el área de cada uno?
[imagen M6-G-20c-2 (base "{{T1}} cm" y altura "{{Q1}} cm")]</t>
  </si>
  <si>
    <t>Q1 = Min=4; Max=8; Step=1
Q2 = 0, 1, 2</t>
  </si>
  <si>
    <t>T1=math.round(2*{{Q1}})-1+{{Q2}}
A1 = {{Q1}}*{{T1}}</t>
  </si>
  <si>
    <t>¿Cuáles son las medidas de este romboide?
Base = {{A2}} cm
Altura = {{A3}} cm
#Cloze Math#
A2= {{T1}}
A3= {{Q1}}</t>
  </si>
  <si>
    <t>Por tanto, calcula el área de este romboide.
Área = base × altura = {{T1}} × {{Q1}} = {{A1}} cm&lt;sup&gt;2&lt;/sup&gt;
#Cloze math#
T1=math.round({{2*{{Q1}})-1+{{Q2}}
A1 = {{Q1}}*{{T1}}</t>
  </si>
  <si>
    <t>{"id":"M6-G-20c-A-2","seed":{"parameters":[{"name":"Q1","label":null,"list":[4,5,6,7,8]},{"name":"Q2","label":null,"list":[0,1,2]}],"uniques":true},"scaffolding":[{"id":"step-0","stimulus":"&lt;p&gt;Los azulejos de una cocina se parecen a esta imagen. ¿Cuál es el área de cada uno?&lt;/p&gt;&lt;div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cm&lt;/span&gt;\n\t\t&lt;/div&gt;\n\t&lt;/div&gt;\n&lt;/div&gt;&lt;/div&gt;","template":"&lt;p&gt;Su área mide {{response}} cm&lt;sup&gt;2&lt;/sup&gt;.&lt;/p&gt;","seed":{"calculated":[{"name":"T1","label":"{{function}}","function":"math.round(2*{{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cm&lt;sup&gt;2&lt;/sup&gt;&lt;/p&gt;","seed":{"calculated":[{"name":"T1","label":"{{function}}","function":"math.round(2*{{Q1}})-1+{{Q2}}","temp":true},{"name":"4-A1","label":"{{function}}","function":" {{Q1}}*{{T1}}"}]},"algorithm":{"name":"calculateOperation","params":{"method":"equivLiteral","keyboard":"INTERMEDIATE"}}}]}</t>
  </si>
  <si>
    <t>El espejo que Nahiara se ha comprado tiene las siguientes medidas. ¿Cuál es su área?
[imagen M6-G-20c-3 (base "{{T1}} cm" y altura "{{Q1}} cm")]</t>
  </si>
  <si>
    <t>Q1 = Min=8; Max=12; Step=1
Q2 = 0, 1, 2</t>
  </si>
  <si>
    <t>T1 = {{Q1}}-1+{{Q2}}
A1 = {{Q1}}*{{T1}}</t>
  </si>
  <si>
    <t>Por tanto, calcula el área de este romboide.
Área = base × altura = {{T1}} × {{Q1}} = {{A1}} cm&lt;sup&gt;2&lt;/sup&gt;
#Cloze math#
T1 = {{Q1}}-1+{{Q2}}
A1 = {{Q1}}*{{T1}}</t>
  </si>
  <si>
    <t>{"id":"M6-G-20c-A-3","seed":{"parameters":[{"name":"Q1","label":null,"list":[8,9,10,11,12]},{"name":"Q2","label":null,"list":[0,1,2]}],"uniques":true},"scaffolding":[{"id":"step-0","stimulus":"&lt;p&gt;El espejo que Nahiara se ha comprado tiene las siguientes medidas. ¿Cuál es su área?&lt;/p&gt;&lt;div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cm&lt;/span&gt;\n\t\t&lt;/div&gt;\n\t&lt;/div&gt;\n&lt;/div&gt;&lt;/div&gt;","template":"&lt;p&gt;Su área mide {{response}} cm&lt;sup&gt;2&lt;/sup&gt;.&lt;/p&gt;","seed":{"calculated":[{"name":"T1","label":"{{function}}","function":"{{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cm&lt;sup&gt;2&lt;/sup&gt;&lt;/p&gt;","seed":{"calculated":[{"name":"T1","label":"{{function}}","function":"{{Q1}}-1+{{Q2}}","temp":true},{"name":"4-A1","label":"{{function}}","function":" {{Q1}}*{{T1}}"}]},"algorithm":{"name":"calculateOperation","params":{"method":"equivLiteral","keyboard":"INTERMEDIATE"}}}]}</t>
  </si>
  <si>
    <t>M6-G-20d</t>
  </si>
  <si>
    <t>Calcula el área de un rombo</t>
  </si>
  <si>
    <t>Arrastra el área de este rombo.
(M6-G-20d-1, diagonal menor "{{Q1}} cm" y diagonal mayor "{{T1}} cm")</t>
  </si>
  <si>
    <t>Selecciona el área de un rombo cuya diagonal menor mide 4 cm y su diagonal mayor 8 cm.
[imagen]
16 cm&lt;sup&gt;2&lt;/sup&gt;
32 cm&lt;sup&gt;2&lt;/sup&gt;
6 cm&lt;sup&gt;2&lt;/sup&gt;</t>
  </si>
  <si>
    <t>Q1 = Min= 2; Max= 10; Step= 1
Q2 = Min= 2; Max= 10; Step= 1
Q3 = Min= 2; Max= 10; Step= 1</t>
  </si>
  <si>
    <t>T1=math.round(1.5*{{Q1}})
A1 = {{Q1}}*{{T1}}/2
A2 = {{Q2}}*{{T1}}/2
A3 = {{Q3}}*{{T1}}/2</t>
  </si>
  <si>
    <t>&lt;p&gt;La fórmula del área de un rombo es:&lt;/p&gt;&lt;p&gt;Área = (diagonal mayor × diagonal menor)/2&lt;/p&gt;</t>
  </si>
  <si>
    <t>&lt;p&gt;La fórmula del área de un rombo es:&lt;/p&gt;&lt;p&gt;Área = (diagonal mayor × diagonal menor)/2 = ({{T1}} × {{Q1}})/2 = {{A1}} cm&lt;sup&gt;2&lt;/sup&gt;&lt;/p&gt;</t>
  </si>
  <si>
    <t>{"id":"M6-G-20d-I-1","stimulus":"&lt;p&gt;Arrastra el área de este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t>
  </si>
  <si>
    <t>Arrastra el área de este rombo.
(M6-G-20d-2, diagonal menor "{{T1}} cm" y diagonal mayor "{{Q1}} cm")</t>
  </si>
  <si>
    <t>T1=math.round(0.5*{{Q1}})
A1 = {{Q1}}*{{T1}}/2
A2 = {{Q2}}*{{T1}}/2
A3 = {{Q3}}*{{T1}}/2</t>
  </si>
  <si>
    <t>&lt;p&gt;La fórmula del área de un rombo es:&lt;/p&gt;&lt;p&gt;Área = (diagonal mayor × diagonal menor)/2 = ({{Q1}} × {{T1}})/2 = {{A1}} cm&lt;sup&gt;2&lt;/sup&gt;&lt;/p&gt;</t>
  </si>
  <si>
    <t>{"id":"M6-G-20d-I-2","stimulus":"&lt;p&gt;Arrastra el área de este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t>
  </si>
  <si>
    <t>Arrastra el área de este rombo.
(M6-G-20d-3, diagonal menor "{{Q1}} cm" y diagonal mayor "{{T1}} cm")</t>
  </si>
  <si>
    <t>T1=2*{{Q1}}
A1 = {{Q1}}*{{T1}}/2
A2 = {{Q2}}*{{T1}}/2
A3 = {{Q3}}*{{T1}}/2</t>
  </si>
  <si>
    <t>{"id":"M6-G-20d-I-3","stimulus":"&lt;p&gt;Arrastra el área de este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t>
  </si>
  <si>
    <t>Escribe el área del siguiente rombo.
(M6-G-20d-1, diagonal menor "{{Q1}} cm" y diagonal mayor "{{T1}} cm")</t>
  </si>
  <si>
    <t xml:space="preserve">Escribe el área del siguiente rombo.
[Imagen con diagonal menor {{Q1}} cm y diagonal mayor {{Q2}} cm]
</t>
  </si>
  <si>
    <t>Q1 = Min= 2; Max= 10; Step= 1</t>
  </si>
  <si>
    <t>T1=math.round(1.5*{{Q1}})
A1 = {{Q1}}*{{T1}}/2</t>
  </si>
  <si>
    <t>{"id":"M6-G-20d-E-1","stimulus":"&lt;p&gt;Escribe el área del siguiente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t>
  </si>
  <si>
    <t>Escribe el área de este rombo.
(M6-G-20d-2, diagonal menor "{{T1}} cm" y diagonal mayor "{{Q1}} cm")</t>
  </si>
  <si>
    <t>T1=math.round(0.5*{{Q1}})
A1 = {{Q1}}*{{T1}}/2</t>
  </si>
  <si>
    <t>{"id":"M6-G-20d-E-2","stimulus":"&lt;p&gt;Escribe el área del siguiente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t>
  </si>
  <si>
    <t>Escribe el área de este rombo.
(M6-G-20d-3, diagonal menor "{{Q1}} cm" y diagonal mayor "{{T1}} cm")</t>
  </si>
  <si>
    <t>{"id":"M6-G-20d-E-3","stimulus":"&lt;p&gt;Escribe el área del siguiente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t>
  </si>
  <si>
    <t>Nicolás va a montar una cometa como la de esta imagen. ¿Cuánto papel necesita?
(M6-G-20d-1, diagonal menor "{{Q1}} dm" y diagonal mayor "{{T1}} dm")</t>
  </si>
  <si>
    <t>Necesita {{A1}} dm&lt;sup&gt;2&lt;/sup&gt; de papel.</t>
  </si>
  <si>
    <t xml:space="preserve">Nicolás quiere montar una cometa como esta.  ¿Cuántos cm&lt;sup&gt;2&lt;/sup&gt; de papel necesita?
({{Q1}} cm de ancho y {{Q2}} cm de alto)
</t>
  </si>
  <si>
    <t>Q1 = Min= 5; Max= 10; Step= 1
Q2 = 0, 1, 2</t>
  </si>
  <si>
    <t>T1 = math.round(1.5*{{Q1}})-1+{{Q2}}
A1 = {{Q1}}*{{T1}}/2</t>
  </si>
  <si>
    <t>&lt;p&gt;La fórmula del área de un rombo es:&lt;/p&gt;&lt;p&gt;Área = (diagonal mayor × diagonal menor)/2 = ({{T1}} × {{Q1}})/2 = {{A1}} dm&lt;sup&gt;2&lt;/sup&gt;&lt;/p&gt;</t>
  </si>
  <si>
    <t>¿Cuáles son las medidas de este rombo?
Diagonal mayor = {{A2}} dm
Diagonal menor = {{A3}} dm
#Cloze Math#
A2= {{T1}}
A3= {{Q1}}</t>
  </si>
  <si>
    <t>¿Qué hay que calcular?
El área del rombo. *
El perímetro del rombo.
El volumen del rombo.
#Single Choice#</t>
  </si>
  <si>
    <t>¿Con qué fórmula se calcula el área de un rombo?
Área = (diagonal mayor × diagonal menor)/2*
Área = base × altura
Área = (base × altura)/2
#Single choice#</t>
  </si>
  <si>
    <t>Por tanto, calcula el área de este rombo.
Área = (diagonal mayor × diagonal menor)/2 = ({{T1}} × {{Q1}})/2 = {{A1}} dm&lt;sup&gt;2&lt;/sup&gt;
#Cloze math#
T1 = math.round(1.5*{{Q1}})-1+{{Q2}}
A1 = {{Q1}}*{{T1}}/2</t>
  </si>
  <si>
    <t>{"id":"M6-G-20d-A-1","seed":{"parameters":[{"name":"Q1","label":null,"list":[5,6,7,8,9,10]},{"name":"Q2","label":null,"list":[0,1,2]}],"uniques":true},"scaffolding":[{"id":"step-0","stimulus":"&lt;p&gt;Nicolás va a montar una cometa como la de esta imagen. ¿Cuánto papel necesita?&lt;/p&gt;&lt;div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dm&lt;/span&gt;\n\t\t&lt;/div&gt;\n\t&lt;/div&gt;\n&lt;/div&gt;&lt;/div&gt;","template":"&lt;p&gt;Necesita {{response}} dm&lt;sup&gt;2&lt;/sup&gt; de papel.&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</si>
  <si>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Guadalupe ha colgado en su habitación una tela decorativa que tiene estas medidas. ¿Cuánto mide su área?
(M6-G-20d-2, diagonal menor "{{Q1}} dm" y diagonal mayor "{{T1}} dm")</t>
  </si>
  <si>
    <t>El área mide {{A1}} dm&lt;sup&gt;2&lt;/sup&gt;.</t>
  </si>
  <si>
    <t xml:space="preserve">Guadalupe ha comprado un espejo como este. Su idea es colocarle una lámina adhesiva por detrás, para ubicarlo sobre la pared. ¿Cuántos cm&lt;sup&gt;2&lt;/sup&gt; de papel autoadhesivo necesita?
</t>
  </si>
  <si>
    <t>Q1 = Min= 4; Max= 10; Step= 1
Q2 = 0, 1, 2</t>
  </si>
  <si>
    <t>&lt;p&gt;La fórmula del área de un rombo es:&lt;/p&gt;&lt;p&gt;Área = (diagonal mayor × diagonal menor)/2 = ({{Q1}} × {{T1}})/2 = {{A1}} dm&lt;sup&gt;2&lt;/sup&gt;&lt;/p&gt;</t>
  </si>
  <si>
    <t>Por tanto, calcula el área de este romboide.
Área = (diagonal mayor × diagonal menor)/2 = ({{T1}} × {{Q1}})/2 = {{A1}} dm&lt;sup&gt;2&lt;/sup&gt;
#Cloze math#
T1 = math.round(1.5*{{Q1}})-1+{{Q2}}
A1 = {{Q1}}*{{T1}}/2</t>
  </si>
  <si>
    <t>{"id":"M6-G-20d-A-2","seed":{"parameters":[{"name":"Q1","label":null,"list":[4,5,6,7,8,9,10]},{"name":"Q2","label":null,"list":[0,1,2]}],"uniques":true},"scaffolding":[{"id":"step-0","stimulus":"&lt;p&gt;Guadalupe ha colgado en su habitación una tela decorativa que tiene estas medidas. ¿Cuánto mide su área?&lt;/p&gt;&lt;div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dm&lt;/span&gt;\n\t\t&lt;/div&gt;\n\t&lt;/div&gt;\n&lt;/div&gt;","template":"&lt;p&gt;El área mide {{response}} dm&lt;sup&gt;2&lt;/sup&gt;.&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t>
  </si>
  <si>
    <t>Un artesano fabrica unos pendientes con forma de rombo. Sus medidas aparecen en esta imagen. ¿Cuál es el área de uno de ellos?
(M6-G-20d-3, diagonal menor "{{Q1}} mm" y diagonal mayor "{{T1}} mm")</t>
  </si>
  <si>
    <t>Su área mide {{A1}} mm&lt;sup&gt;2&lt;/sup&gt;.</t>
  </si>
  <si>
    <t>Juan es artesano, prepara pendientes con diferentes formas. El que más vendido tiene forma de rombo, y lo cubre con cristales de colores. ¿Cuántos cm&lt;sup&gt;2&lt;/sup&gt; utiliza de cristal, por cada pendiente que mide {{Q1}} cm de ancho y {{Q2}} cm de largo?</t>
  </si>
  <si>
    <t>&lt;p&gt;La fórmula del área de un rombo es:&lt;/p&gt;&lt;p&gt;Área = (diagonal mayor × diagonal menor)/2 = ({{T1}} × {{Q1}})/2 = {{A1}} mm&lt;sup&gt;2&lt;/sup&gt;&lt;/p&gt;</t>
  </si>
  <si>
    <t>¿Cuáles son las medidas de este rombo?
Diagonal mayor = {{A2}} mm
Diagonal menor = {{A3}} mm
#Cloze Math#
A2= {{T1}}
A3= {{Q1}}</t>
  </si>
  <si>
    <t>Por tanto, calcula el área de este romboide.
Área = (diagonal mayor × diagonal menor)/2 = ({{T1}} × {{Q1}})/2 = {{A1}} mm&lt;sup&gt;2&lt;/sup&gt;
#Cloze math#
T1 = 2*{{Q1}}-1+{{Q2}}
A1 = {{Q1}}*{{T1}}/2</t>
  </si>
  <si>
    <t>{"id":"M6-G-20d-A-3","seed":{"parameters":[{"name":"Q1","label":null,"list":[4,5,6,7,8,9,10]},{"name":"Q2","label":null,"list":[0,1,2]}],"uniques":true},"scaffolding":[{"id":"step-0","stimulus":"&lt;p&gt;Un artesano fabrica unos pendientes con forma de rombo. Sus medidas aparecen en esta imagen. ¿Cuál es el área de uno de ellos?&lt;div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mm&lt;/span&gt;\n\t\t&lt;/div&gt;\n\t&lt;/div&gt;\n&lt;/div&gt;&lt;/div&gt;","template":"&lt;p&gt;Su área mide {{response}} mm&lt;sup&gt;2&lt;/sup&gt;.&lt;/p&gt;","seed":{"calculated":[{"name":"T1","label":"{{function}}","function":"2*{{Q1}}-1+{{Q2}}","temp":true},{"name":"0-A1","label":"{{function}}","function":"{{Q1}}*{{T1}}/2"}]},"algorithm":{"name":"calculateOperation","params":{"method":"equivLiteral","keyboard":"INTERMEDIATE"}}},{"id":"step-1","stimulus":"&lt;p&gt;¿Cuáles son las medidas de este rombo?&lt;/p&gt;","template":"&lt;p style=\"text-align:center;\"&gt;Diagonal mayor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t>
  </si>
  <si>
    <t>M6-G-20e</t>
  </si>
  <si>
    <t>Calcula el área de un trapecio</t>
  </si>
  <si>
    <t>Selecciona el área de este trapecio.
Imagen M6-G-20e-1. Base menor "Q1 cm", base mayor y altura "T1 cm"</t>
  </si>
  <si>
    <t>Área = {{group1}} cm&lt;sup&gt;2&lt;/sup&gt;</t>
  </si>
  <si>
    <t>Selecciona el área de un trapecio cuya base menor mide 5 cm, su base mayor 8 cm y su altura 10 cm.
[imagen]
200 cm&lt;sup&gt;2&lt;/sup&gt;*
400 cm&lt;sup&gt;2&lt;/sup&gt;
11.5 cm&lt;sup&gt;2&lt;/sup&gt;</t>
  </si>
  <si>
    <t>Q1 = Min= 2; Max= 7; Step= 1
Q1 = Min= 2; Max= 7; Step= 1
Q1 = Min= 2; Max= 7; Step= 1</t>
  </si>
  <si>
    <t>T1 = 2*{{Q1}}
A1 = ({{T1}}+{{Q1}})*{{T1}}/2
A2 = ({{T1}}+{{Q2}})*{{T1}}/2
A3 = ({{T1}}+{{Q3}})*{{T1}}/2</t>
  </si>
  <si>
    <t xml:space="preserve">&lt;p&gt;La fórmula del área de un trapecio es:&lt;/p&gt;&lt;p&gt;Área = (base mayor + base menor) × altura /2&lt;/p&gt; </t>
  </si>
  <si>
    <t>&lt;p&gt;La fórmula del área de un trapecio es:&lt;/p&gt;Área = (base mayor + base menor) × altura /2 = ({{T1}} + {{Q1}}) × {{T1}} / 2 = {{A1}} cm&lt;sup&gt;2&lt;/sup&gt;&lt;/p&gt;</t>
  </si>
  <si>
    <t>{
    "id": "M6-G-20e-I-1",
    "stimulus": "&lt;p&gt;Selecciona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"&lt;p&gt;La fórmula del área de un trapecio es:&lt;/p&gt;&lt;p style=\"text-align:center;\"&gt;Área trapecio = &lt;span class=\"fr-math-v2 fr-draggable\" contenteditable=\"false\" data-original-math=\"\\(\\frac{\\text{(base mayor + base menor) × altura}}{\\text{2}}\\)\" draggable=\"true\"&gt;\\(\\frac{\\text{(base mayor + base menor) × altura}}{\\text{2}}\\)&lt;/span&gt;&lt;/p&gt;",
    "feedback": "&lt;p&gt;La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t>
  </si>
  <si>
    <t>Selecciona el área de este trapecio.
Imagen M6-G-20e-2. Base menor y altura "Q1 cm", base mayor "T1 cm"</t>
  </si>
  <si>
    <t>Q1 = Min= 2; Max= 7; Step= 1
Q2 = Min= 2; Max= 7; Step= 1
Q3 = Min= 2; Max= 7; Step= 1</t>
  </si>
  <si>
    <t>T1 = math.round(1.3*{{Q1}})
A1 = {{T1}}+{{Q1}})*{{Q1}}/2
A2 = {{T1}}+{{Q2}})*{{Q1}}/2
A3 = {{T1}}+{{Q3}})*{{Q1}}/2</t>
  </si>
  <si>
    <t>&lt;p&gt;La fórmula del área de un trapecio es:&lt;/p&gt;Área = (base mayor + base menor) × altura /2 = ({{T1}} + {{Q1}}) × {{Q1}} / 2 = {{A1}} cm&lt;sup&gt;2&lt;/sup&gt;&lt;/p&gt;</t>
  </si>
  <si>
    <t>{"id":"M6-G-20e-I-2","stimulus":"&lt;p&gt;Selecciona el área de este trapecio.&lt;/p&gt;&lt;div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t>
  </si>
  <si>
    <t>Selecciona el área de este trapecio.
Imagen M6-G-20e-3. Base menor "T2 cm", base mayor "{{T1}} cm" y altura "Q1 cm"</t>
  </si>
  <si>
    <t>T1 = math.round(1.5*{{Q1}})
T2 = 2*{{Q1}}
A1 = {{T1}}+{{T2}})*{{Q1}}/2
A2 = {{T1}}+{{T2}})*{{Q2}}/2
A3 = {{T1}}+{{T2}})*{{Q3}}/2</t>
  </si>
  <si>
    <t>&lt;p&gt;La fórmula del área de un trapecio es:&lt;/p&gt;Área = (base mayor + base menor) × altura /2 = ({{T2}} + {{T1}}) × {{Q1}} / 2 = {{A1}} cm&lt;sup&gt;2&lt;/sup&gt;&lt;/p&gt;</t>
  </si>
  <si>
    <t>{"id":"M6-G-20e-I-3","stimulus":"&lt;p&gt;¿Cuál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t>
  </si>
  <si>
    <t>¿Cuál es el área de este trapecio?
Imagen M6-G-20e-1. Base menor "Q1 cm", base mayor y altura "T1 cm"</t>
  </si>
  <si>
    <t xml:space="preserve">Escribe el área del siguiente trapecio.
[Imagen con base menor {{Q1}} cm, base mayor {{Q2}} cm y altura {{Q3}} cm]
</t>
  </si>
  <si>
    <t>Q1 = Min= 2; Max= 7; Step= 1</t>
  </si>
  <si>
    <t>T1 = 2*{{Q1}}
A1 = ({{T1}}+{{Q1}})*{{T1}}/2</t>
  </si>
  <si>
    <t>Área trapecio = (base mayor + base menor) × altura /3</t>
  </si>
  <si>
    <t>{"id":"M6-G-20e-E-1","stimulus":"&lt;p&gt;¿Cuál es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t>
  </si>
  <si>
    <t>¿Cuál es el área de este trapecio?
Imagen M6-G-20e-2. Base menor y altura "Q1 cm", base mayor "T1 cm"</t>
  </si>
  <si>
    <t>T1 = math.round(1.3*{{Q1}})
A1 = ({{T1}}+{{Q1}})*{{Q1}}/2</t>
  </si>
  <si>
    <t>{"id":"M6-G-20e-E-2","stimulus":"&lt;p&gt;¿Cuál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t>
  </si>
  <si>
    <t>¿Cuál es el área de este trapecio?
Imagen M6-G-20e-3. Base menor "T2 cm", base mayor "{{T1}} cm" y altura "Q1 cm"</t>
  </si>
  <si>
    <t>T1 = math.round(1.5*{{Q1}})
T2 = 2*{{Q1}}
A1 = ({{T1}}+{{T2}})*{{Q1}}/2</t>
  </si>
  <si>
    <t>{"id":"M6-G-20e-E-3","stimulus":"&lt;p&gt;¿Cuál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t>
  </si>
  <si>
    <t>Silvana va a mudarse a un piso cuya planta tiene la forma y medidas de la siguiente imagen. ¿Cuánto mide su área?
Imagen M6-G-20e-1. Base menor "Q1 cm", base mayor y altura "T1 cm"</t>
  </si>
  <si>
    <t>Tiene una superficie de {{A1}} m&lt;sup&gt;2/sup&gt;.</t>
  </si>
  <si>
    <t xml:space="preserve">Silvana va a mudarse a un piso cuya planta tiene las medidas de la siguiente imagen. ¿Cuál es su superficie?
(Imagen
base mayor: {{T1}} m
base menor: {{Q1}} m
altura: {{T2}} m)
</t>
  </si>
  <si>
    <t>Q1 = Min= 3; Max= 7; Step= 1</t>
  </si>
  <si>
    <t>T1 = 2*{{Q1}}
A1 = {{T1}}+{{Q1}})*{{T1}}/2</t>
  </si>
  <si>
    <t>¿Cuáles son las medidas de este trapecio?
Base mayor = {{A2}} m
Base menor = {{A3}} m
Altura = {{A4}} m
#Cloze Math#
A2= {{T1}}
A3= {{Q1}}
A4 = {{T1}}</t>
  </si>
  <si>
    <t>¿Qué hay que calcular?
El área del trapecio. *
El perímetro del trapecio.
El volumen del trapecio.
#Single Choice#</t>
  </si>
  <si>
    <t>¿Con qué fórmula se calcula el área de un trapecio?
Área = (base mayor + base menor) × altura / 2*
Área = (diagonal mayor × diagonal menor)/2
Área = (base × altura)/2
#Single choice#</t>
  </si>
  <si>
    <t>Por tanto, calcula el área de este trapecio.
Área = (base mayor × base menor) × altura / 2 = ({{T1}} × {{Q1}}) × {{T1}}/2 = {{A1}} m&lt;sup&gt;2&lt;/sup&gt;
#Cloze math#
T1 = 2*{{Q1}}
A1 = {{T1}}+{{Q1}})*{{T1}}/2</t>
  </si>
  <si>
    <t>{"id":"M6-G-20e-A-1","seed":{"parameters":[{"name":"Q1","label":null,"list":[3,4,5,6,7]}],"uniques":true},"scaffolding":[{"id":"step-0","stimulus":"&lt;p&gt;Silvana va a mudarse a un piso cuya planta tiene la forma y medidas de la siguiente imagen. ¿Cuánto mide su área?&lt;div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m&lt;/span&gt;\n\t\t&lt;/div&gt;\n\t&lt;/div&gt;\n&lt;/div&gt;","template":"&lt;p&gt;Tiene una superficie de {{response}} m&lt;sup&gt;2&lt;/sup&gt;.&lt;/p&gt;","seed":{"calculated":[{"name":"T1","label":"{{function}}","function":"2*{{Q1}}","temp":true},{"name":"0-A1","label":"{{function}}","function":"({{T1}}+{{Q1}})*{{T1}}/2"}]},"algorithm":{"name":"calculateOperation","params":{"method":"equivLiteral","keyboard":"NUMERICAL"}}},{"id":"step-1","stimulus":"&lt;p&gt;¿Cuáles son las medidas de este trapecio?&lt;/p&gt;","template":"&lt;p style=\"text-align:center;\"&gt;Base mayor = {{response}} m&lt;/p&gt;&lt;p style=\"text-align:center;\"&gt;Base menor = {{response}} m&lt;/p&gt;&lt;p style=\"text-align:center;\"&gt;Altura = {{response}} m&lt;/p&gt;","seed":{"calculated":[{"name":"T1","label":"{{function}}","function":"2*{{Q1}}","temp":true},{"name":"1-A1","label":"{{function}}","function":"{{T1}}"},{"name":"1-A2","label":"{{function}}","function":"{{Q1}}"},{"name":"1-A3","label":"{{function}}","function":"{{T1}}"}]},"algorithm":{"name":"calculateOperation","params":{"method":"equivLiteral","keyboard":"NUMERICAL"}}},{"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t>
  </si>
  <si>
    <t>Las baldosas de un suelo tienen las medidas de esta imagen. ¿Cuál es el área de cada una?
IMAGEN M6-G-20e-1 {{Q1}} cm y {{T1}} cm, y {{T1}} cm de altura</t>
  </si>
  <si>
    <t>&lt;p&gt;Cada una mide {{response}} cm&lt;sup&gt;2&lt;/sup&gt;.&lt;/p&gt;</t>
  </si>
  <si>
    <t>Las cerámicas del piso de Santiago son de forma trapeciales. ¿Qué superficie ocupa cada cerámica si tiene {{Q1}} cm y {{Q2}} de bases, y {{Q3}} cm de altura?</t>
  </si>
  <si>
    <t>Q1= Min = 10; Max = 15; Step = 1</t>
  </si>
  <si>
    <t>¿Cuáles son las medidas de este trapecio?
Base mayor = {{A2}} cm
Base menor = {{A3}} cm
Altura = {{A4}} cm
#Cloze Math#
A2= {{T1}}
A3= {{Q1}}
A4 = {{T1}}</t>
  </si>
  <si>
    <t>Por tanto, calcula el área de este trapecio.
Área = (base mayor × base menor) × altura / 2 = ({{T1}} × {{Q1}}) × {{T1}}/2 = {{A1}} cm&lt;sup&gt;2&lt;/sup&gt;
#Cloze math#
T1 = 2*{{Q1}}
A1 = {{T1}}+{{Q1}})*{{T1}}/2</t>
  </si>
  <si>
    <t>{"id":"M6-G-20e-A-2","seed":{"parameters":[{"name":"Q1","label":null,"list":[10,11,12,13,14,15]}],"uniques":true},"scaffolding":[{"id":"step-0","stimulus":"&lt;p&gt;Las baldosas de un suelo tienen las medidas de esta imagen. ¿Cuál es el área de cada una?&lt;/p&gt;&lt;div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una mide {{response}} cm&lt;sup&gt;2&lt;/sup&gt;.&lt;/p&gt;","seed":{"calculated":[{"name":"T1","label":"{{function}}","function":"2*{{Q1}}","temp":true},{"name":"0-A1","label":"{{function}}","function":"({{T1}}+{{Q1}})*{{T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t>
  </si>
  <si>
    <t>Elsa tiene un campo de amapolas con unas medidas como las de esta imagen. Calcula su área.
Imagen M6-G-20e-2. Base menor y altura "Q1 hm", base mayor "T1 hm"</t>
  </si>
  <si>
    <t>&lt;p&gt;El área es de {{response}} hm&lt;sup&gt;2&lt;/sup&gt;.&lt;/p&gt;</t>
  </si>
  <si>
    <t>Las macetas del jardín de Sofía tienen forma trapeciales. Para proteger los plantines, los cubre con un protector de plástico. En estas macetas, las bases miden {{Q1}} cm y {{Q2}} cm, y su altura es de {{Q3}} cm. ¿Cuál es la superficie que cubrirá?</t>
  </si>
  <si>
    <t>¿Cuáles son las medidas de este trapecio?
Base mayor = {{A2}} hm
Base menor = {{A3}} hm
Altura = {{A4}} hm
#Cloze Math#
A2= {{T1}}
A3= {{Q1}}
A4 = {{Q1}}</t>
  </si>
  <si>
    <t>Por tanto, calcula el área de este trapecio.
Área = (base mayor × base menor) × altura / 2 = ({{T1}} × {{Q1}}) × {{Q1}}/2 = {{A1}} hm&lt;sup&gt;2&lt;/sup&gt;
#Cloze math#
T1 = math.round(1.3*{{Q1}})
A1 = {{T1}}+{{Q1}})*{{Q1}}/2</t>
  </si>
  <si>
    <t>{"id":"M6-G-20e-A-3","seed":{"parameters":[{"name":"Q1","label":null,"list":[2,3,4,5,6,7]}],"uniques":true},"scaffolding":[{"id":"step-0","stimulus":"&lt;p&gt;Elsa tiene un campo de amapolas con unas medidas como las de esta imagen. Calcula su área.&lt;/p&gt;&lt;div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hm&lt;/span&gt;\n\t\t&lt;/div&gt;\n\t&lt;/div&gt;\n&lt;/div&gt;&lt;/div&gt;","template":"&lt;p&gt;El área es de {{response}} hm&lt;sup&gt;2&lt;/sup&gt;.&lt;/p&gt;","seed":{"calculated":[{"name":"T1","label":"{{function}}","function":"math.round(1.3*{{Q1}})","temp":true},{"name":"0-A1","label":"{{function}}","function":"({{T1}}+{{Q1}})*{{Q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 math.round(1.3*{{Q1}})","temp":true},{"name":"1-A1","label":"{{function}}","function":"{{T1}}"},{"name":"1-A2","label":"{{function}}","function":"{{Q1}}"},{"name":"1-A3","label":"{{function}}","function":"{{Q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t>
  </si>
  <si>
    <t>M6-G-21a</t>
  </si>
  <si>
    <t>Comprende que el perímetro de un cuadrado es directamente proporcional a su lado, pero el área no lo es</t>
  </si>
  <si>
    <t>Arrastra el perímetro y el área de cada uno de los cuadrados de esta tabla.</t>
  </si>
  <si>
    <t>Lado | Perímetro | Área
{{Q1}} cm|{{T3}} cm|{{T4}} cm&lt;sup&gt;2&lt;/sup&gt;
{{T1}} cm|{{A1}} cm|{{A2}} cm&lt;sup&gt;2&lt;/sup&gt;
{{T2}} cm|{{A3}} cm|{{A4}} cm&lt;sup&gt;2&lt;/sup&gt;</t>
  </si>
  <si>
    <t>Q1 = 4, 5, 6, 7, 8</t>
  </si>
  <si>
    <t>T1 = {{Q1}}+1
T2 = {{Q1}}+2
T3 = {{Q1}}*4
T4 = {{Q1}}*{{Q1}}
A1 = ({{Q1}}+1)*4
A2 = ({{Q1}}+1)*({{Q1}}+1)
A3 = ({{Q1}}+2)*4
A4 = ({{Q1}}+2)*({{Q1}}+2)</t>
  </si>
  <si>
    <t>El perímetro de un cuadradro es directamente proporcional a su lado, pero el área no.</t>
  </si>
  <si>
    <t>&lt;p&gt;El perímetro de un cuadradro es directamente proporcional a su lado, pero el área no.&lt;/p&gt;</t>
  </si>
  <si>
    <t>{"id":"M6-G-21a-I-1","stimulus":"&lt;p&gt;Arrastra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t>
  </si>
  <si>
    <t>Lado | Perímetro | Área
{{T2}} cm|{{T3}} cm|{{T4}} cm&lt;sup&gt;2&lt;/sup&gt;
{{T1}} cm|{{A1}} cm|{{A2}} cm&lt;sup&gt;2&lt;/sup&gt;
{{Q1}} cm|{{A3}} cm|{{A4}} cm&lt;sup&gt;2&lt;/sup&gt;</t>
  </si>
  <si>
    <t>Q1 = 4, 5, 6, 7, 9</t>
  </si>
  <si>
    <t>T1 = {{Q1}}+1
T2 = {{Q1}}+2
T3 = ({{Q1}}+2)*4
T4 = ({{Q1}}+2)*({{Q1}}+2)
A1 = ({{Q1}}+1)*4
A2 = ({{Q1}}+1)*({{Q1}}+1)
A3 = {{Q1}}*4
A4 = {{Q1}}*{{Q1}}</t>
  </si>
  <si>
    <t>{"id":"M6-G-21a-I-2","stimulus":"&lt;p&gt;Arrastra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t>
  </si>
  <si>
    <t>Completa la siguiente tabla con los perímetros y áreas de cada cuadrado.</t>
  </si>
  <si>
    <t>Q1= Min= 2; Max= 8; Step= 1</t>
  </si>
  <si>
    <t>{"id":"M6-G-21a-E-1","stimulus":"&lt;p&gt;Completa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t>
  </si>
  <si>
    <t>Q1= Min= 2; Max= 8; Step= 2</t>
  </si>
  <si>
    <t>{"id":"M6-G-21a-E-2","stimulus":"&lt;p&gt;Completa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t>
  </si>
  <si>
    <t>M6-G-39a</t>
  </si>
  <si>
    <t>Calcula el perímetro de un polígono regular e irregular</t>
  </si>
  <si>
    <t>Selecciona el perímetro del siguiente polígono.
(Imagen M6-G-21b-1, uno de los lados con la etiqueta "{{Q1}} cm")
{{T1}} cm*
{{T2}} cm
{{T3}} cm
{{T4}} cm
Se ven 3</t>
  </si>
  <si>
    <t>Q1= Min= 1; Max= 6; Step= 1
Q2= List = 1, 2, 3, 4
Q3= List = 1, 2, 3, 4
Q4= List = 1, 2, 3, 4</t>
  </si>
  <si>
    <t>T1=8*{{Q1}}
T2=8*{{Q1}}+{{Q2}}
T3=8*{{Q1}}+{{Q3}}
T4=8*{{Q1}}-{{Q4}}</t>
  </si>
  <si>
    <t>El perímetro de un polígono es la suma de las longitudes todos sus lados.</t>
  </si>
  <si>
    <t>&lt;p&gt;El perímetro de un polígono es la suma de las longitudes todos sus lados.&lt;/p&gt;&lt;p&gt;Perímetro = {{Q1}} + {{Q1}} + {{Q1}} + {{Q1}} + {{Q1}} + {{Q1}} + {{Q1}} + {{Q1}} = {{T1}} cm&lt;/p&gt;</t>
  </si>
  <si>
    <t>{"id":"M6-G-39a-I-1","stimulus":"&lt;p&gt;Selecciona el perímetro del siguiente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cm&lt;/span&gt;\n\t\t&lt;/div&gt;\n\t&lt;/div&gt;\n&lt;/div&gt;&lt;/div&gt;","hint":"&lt;p&gt;El perímetro de un polígono es la suma de las longitudes todos sus lados.&lt;/p&gt;","feedback":"&lt;p&gt;El perímetro de un polígono es la suma de las longitudes todos sus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t>
  </si>
  <si>
    <t>Selecciona el perímetro del siguiente polígono.
(Imagen M6-G-21b-2. Etiquetas de la imagen (con cm): https://drive.google.com/file/d/1dig7Etv5QgexQFMSxtVGs5yNWIGitQbR/view?usp=sharing)
{{T3}} cm*
{{T4}} cm
{{T5}} cm
{{T6}} cm
Se ven 3</t>
  </si>
  <si>
    <t>Q1= List = 1, 2, 3, 4, 5</t>
  </si>
  <si>
    <t>T1 = Lemonlib.round(1.4*{{Q1}},1)
T2 = {{Q1}}*2
T3 = Lemonlib.round(7.4*{{Q1}},1)
T4 = Lemonlib.round(6.8*{{Q1}},1)
T5 = Lemonlib.round(7*{{Q1}},1)
T6 = Lemonlib.round(8.4*{{Q1}},1)</t>
  </si>
  <si>
    <t>&lt;p&gt;El perímetro de un polígono es la suma de las longitudes todos sus lados.&lt;/p&gt;&lt;p&gt;Perímetro = {{T1}} + {{T2}} + {{T2}} + {{Q1}} + {{Q1}} = {{T3}}&lt;/p&gt;</t>
  </si>
  <si>
    <t>{"id":"M6-G-39a-I-2","stimulus":"&lt;p&gt;Selecciona el perímetro del siguiente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cm&lt;/span&gt;\n\t\t&lt;/div&gt;\n\t&lt;/div&gt;\n&lt;/div&gt;&lt;/div&gt;","hint":"&lt;p&gt;El perímetro de un polígono es la suma de las longitudes todos sus lados.&lt;/p&gt;","feedback":"&lt;p&gt;El perímetro de un polígono es la suma de las longitudes todos sus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t>
  </si>
  <si>
    <r>
      <rPr>
        <rFont val="Calibri"/>
        <sz val="12.0"/>
      </rPr>
      <t xml:space="preserve">Selecciona el perímetro del siguiente polígono.
(Imagen M6-G-21b-3, etiquetas: </t>
    </r>
    <r>
      <rPr>
        <rFont val="Calibri"/>
        <sz val="12.0"/>
        <u/>
      </rPr>
      <t>https://drive.google.com/file/d/1moPWyeTLd-hkY6vyHAlwdOJZtpkBDVnQ/view?usp=sharing)</t>
    </r>
    <r>
      <rPr>
        <rFont val="Calibri"/>
        <sz val="12.0"/>
      </rPr>
      <t xml:space="preserve">
{{T3}} cm*
{{T4}} cm
{{T5}} cm
{{T6}} cm
Se ven 3</t>
    </r>
  </si>
  <si>
    <t>T1 = {{Q1}}*3
T2 = {{Q1}}*4
T3 = {{Q1}}*11
T4 = {{Q1}}*10
T5 = {{Q1}}*9
T6 = {{Q1}}*12</t>
  </si>
  <si>
    <t>&lt;p&gt;El perímetro de un polígono es la suma de las longitudes todos sus lados.&lt;/p&gt;&lt;p&gt;Perímetro = {{T2}} + {{T1}} + {{T2}} = {{T3}} cm&lt;/p&gt;</t>
  </si>
  <si>
    <t>{"id":"M6-G-39a-I-3","stimulus":"&lt;p&gt;Selecciona el perímetro del siguiente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cm&lt;/span&gt;\n\t\t&lt;/div&gt;\n\t&lt;/div&gt;\n&lt;/div&gt;&lt;/div&gt;","hint":"&lt;p&gt;El perímetro de un polígono es la suma de las longitudes todos sus lados.&lt;/p&gt;","feedback":"&lt;p&gt;El perímetro de un polígono es la suma de las longitudes todos sus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t>
  </si>
  <si>
    <t>Calcula el perímetro de este trapecio isósceles.
(Imagen etiquetas (con "cm"):
https://drive.google.com/file/d/1dFatpvYcDM0IkokH4RhDz6lSaHoJUh3s/view?usp=sharing )</t>
  </si>
  <si>
    <t>El perímetro mide {{A1}} cm.</t>
  </si>
  <si>
    <t>Q1= List = 1, 2, 3, 4, 5, 6</t>
  </si>
  <si>
    <t>T1=4*{{Q1}}
T2=Lemonlib.round(2.2*{{Q1}},1)
T3=2*{{Q1}}
A1=Lemonlib.round(10.4*{{Q1}},1)</t>
  </si>
  <si>
    <t>&lt;p&gt;El perímetro de un polígono es la suma de las longitudes todos sus lados.&lt;/p&gt;&lt;p&gt;Perímetro = {{T3}} + {{T2}} + {{T1}} + {{T2}} = {{A1}} cm&lt;/p&gt;</t>
  </si>
  <si>
    <t>{"id":"M6-G-39a-E-1","stimulus":"&lt;p&gt;Calcula el perímetro de este trapecio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t>
  </si>
  <si>
    <t>Calcula el perímetro de este hexágono.
(Imagen M6-G-21b-5, etiquetas(con cm): https://drive.google.com/file/d/1QZ54VvWsNpI9sbNSJ9noOpbCcAP70X3T/view?usp=sharing  )</t>
  </si>
  <si>
    <t>T1 = {{Q1}}*1.5
A1 = {{Q1}}*7</t>
  </si>
  <si>
    <t>&lt;p&gt;El perímetro de un polígono es la suma de las longitudes todos sus lados.&lt;/p&gt;&lt;p&gt;Perímetro = {{T1}} + {{T1}} + {{Q1}} + {{Q1}} + {{Q1}} + {{Q1}} = {{A1}} cm&lt;/p&gt;</t>
  </si>
  <si>
    <t>{"id":"M6-G-39a-E-2","stimulus":"&lt;p&gt;Calcula el perímetro de 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t>
  </si>
  <si>
    <t>Calcula el perímetro de este pentágono.
(Imagen M6-G-21b-6, un lado etiquetado con "{{Q1}} cm")</t>
  </si>
  <si>
    <t>Q1= List = 2, 3, 4, 5, 6</t>
  </si>
  <si>
    <t>&lt;p&gt;El perímetro de un polígono es la suma de las longitudes todos sus lados.&lt;/p&gt;&lt;p&gt;Perímetro = {{Q1}} + {{Q1}} + {{Q1}} + {{Q1}} + {{Q1}} = {{A1}} cm&lt;/p&gt;</t>
  </si>
  <si>
    <t>{"id":"M6-G-39a-E-3","stimulus":"&lt;p&gt;Calcula el perímetro de 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{{Q1}} + {{Q1}} + {{Q1}} + {{Q1}} + {{Q1}} = {{A1}} cm&lt;/p&gt;","seed":{"parameters":[{"name":"Q1","label":null,"list":[2,3,4,5,6]}],"calculated":[{"name":"A1","label":"{{function}}","function":"{{Q1}}*5"}],"uniques":false},"algorithm":{"name":"calculateOperation","params":{"method":"equivLiteral","keyboard":"NUMERICAL"}}}</t>
  </si>
  <si>
    <t>La portada de un libro tiene forma rectangular. Uno de sus lados mide {{Q1}} cm y el otro, {{T1}} cm. Calcula su perímetro.</t>
  </si>
  <si>
    <t>Su perímetro mide {{A1}} cm.</t>
  </si>
  <si>
    <t>Q1= List= 19,20,21,22,23</t>
  </si>
  <si>
    <t>T1=Lemonlib.round(0.6*{{Q1}},1)
A1=Lemonlib.round(3.2*{{Q1}},1)</t>
  </si>
  <si>
    <t>&lt;p&gt;El perímetro de un polígono es la suma de las longitudes todos sus lados.&lt;/p&gt;&lt;p&gt;Perímetro = {{Q1}} + {{Q1}} + {{T1}} + {{T1}} = {{A1}} cm&lt;/p&gt;</t>
  </si>
  <si>
    <t>{"id":"M6-G-39a-A-1","stimulus":"&lt;p&gt;La portada de un libro tiene forma rectangular. Uno de sus lados mide {{Q1}} cm y el otro, {{T1}} cm. Calcula su perímetro.&lt;/p&gt;","template":"&lt;p&gt;Su perímetro mide {{response}} cm.&lt;/p&gt;","hint":"&lt;p&gt;El perímetro de un polígono es la suma de las longitudes todos sus lados.&lt;/p&gt;","feedback":"&lt;p&gt;El perímetro de un polígono es la suma de las longitudes todos sus lados.&lt;/p&gt;&lt;p style=\"text-align:center;\"&gt;Perímetro = {{Q1}} + {{Q1}} + {{T1}} + {{T1}} = {{A1}} cm&lt;/p&gt;","seed":{"parameters":[{"name":"Q1","list":[19,20,21,22,23]}],"calculated":[{"name":"T1","function":"Lemonlib.round(0.6*{{Q1}},1)","temp":"true"},{"name":"A1","function":"Lemonlib.round(3.2*{{Q1}},1)"}],"uniques":true},"algorithm":{"name":"calculateOperation","params":{"method":"equivLiteral","keyboard":"NUMERICAL"}}}</t>
  </si>
  <si>
    <t>Carlota quiere poner una cerca alrededor de su finca, que tiene forma de cuadrilátero irregular. Sus lados miden {{Q1}} m, {{Q2}} m, {{Q3}} m y {{Q4}} m respectivamente. ¿Cuál es su perímetro?</t>
  </si>
  <si>
    <t>Q1-Q4 =  List=2,3,4,5,6,7,8</t>
  </si>
  <si>
    <t>A1={{Q1}}+{{Q2}}+{{Q3}}+{{Q4}}</t>
  </si>
  <si>
    <t>&lt;p&gt;El perímetro de un polígono es la suma de las longitudes todos sus lados.&lt;/p&gt;&lt;p&gt;Perímetro = {{Q1}} + {{Q2}} + {{Q3}} + {{Q4}} = {{A1}} m&lt;/p&gt;</t>
  </si>
  <si>
    <t>{"id":"M6-G-39a-A-2","stimulus":"&lt;p&gt;Carlota quiere poner una cerca alrededor de su finca, que tiene forma de cuadrilátero irregular. Sus lados miden {{Q1}} m, {{Q2}} m, {{Q3}} m y {{Q4}} m. ¿Cuál es su perímetro?&lt;/p&gt;","template":"&lt;p&gt;El perímetro de la finca es de {{response}} m.&lt;/p&gt;","hint":"&lt;p&gt;El perímetro de un polígono es la suma de las longitudes todos sus lados.&lt;/p&gt;","feedback":"&lt;p&gt;El perímetro de un polígono es la suma de las longitudes todos sus lados.&lt;/p&gt;&lt;p style=\"text-align:center;\"&gt;Perímetro = {{Q1}} + {{Q2}} + {{Q3}} + {{Q4}} = {{A1}} m&lt;/p&gt;","seed":{"parameters":[{"name":"Q1","list":[2,3,4,5,6,7,8]},{"name":"Q2","list":[2,3,4,5,6,7,8]},{"name":"Q3","list":[2,3,4,5,6,7,8]},{"name":"Q4","list":[2,3,4,5,6,7,8]}],"calculated":[{"name":"A1","function":"{{Q1}}+{{Q2}}+{{Q3}}+{{Q4}}"}],"uniques":true},"algorithm":{"name":"calculateOperation","params":{"method":"equivLiteral","keyboard":"NUMERICAL"}}}</t>
  </si>
  <si>
    <t>Los platos de un restaurante tienen forma de octogono con lado de {{Q1}} cm. ¿Cúanto mide su perímetro?</t>
  </si>
  <si>
    <t>{{A1}} cm</t>
  </si>
  <si>
    <t>Q1=  Min=10; Max=15; Step = 1</t>
  </si>
  <si>
    <t>A1=8*{{Q1}}</t>
  </si>
  <si>
    <t>&lt;p&gt;El perímetro de un polígono es la suma de las longitudes todos sus lados.&lt;/p&gt;&lt;p&gt;Perímetro = 8 × {{Q1}}  = {{A1}} cm&lt;/p&gt;</t>
  </si>
  <si>
    <t>{"id":"M6-G-39a-A-3","stimulus":"&lt;p&gt;Los platos de un restaurante tienen forma de octógono regular con lados de {{Q1}} cm. ¿Cúanto mide su perímetro?&lt;/p&gt;","template":"&lt;p&gt;El perímetro del plato mide {{response}} cm.&lt;/p&gt;","hint":"&lt;p&gt;El perímetro de un polígono es la suma de las longitudes todos sus lados.&lt;/p&gt;","feedback":"&lt;p&gt;El perímetro de un polígono es la suma de las longitudes todos sus lados.&lt;/p&gt;&lt;p style=\"text-align:center;\"&gt;Perímetro = {{Q1}} + {{Q1}} + {{Q1}} + {{Q1}} + {{Q1}} + {{Q1}} + {{Q1}} + {{Q1}} = {{A1}} cm&lt;/p&gt;","seed":{"parameters":[{"name":"Q1","list":[10,11,12,13,14,15]}],"calculated":[{"name":"A1","function":"8*{{Q1}}"}],"uniques":true},"algorithm":{"name":"calculateOperation","params":{"method":"equivLiteral","keyboard":"NUMERICAL"}}}</t>
  </si>
  <si>
    <t>M6-G-22a</t>
  </si>
  <si>
    <t>Calcula el área de un polígono regular</t>
  </si>
  <si>
    <t>Selecciona el área de este pentágono.
[imagen M6-G-22a-1. Etiquetas: "{{Q1}} cm" en uno de los lados y "{{T1}} cm"]
Área = {{T2}} cm&lt;sup&gt;2&lt;/sup&gt;*
Área = {{T3}} cm&lt;sup&gt;2&lt;/sup&gt;
Área = {{T4}} cm&lt;sup&gt;2&lt;/sup&gt;
Área = {{T5}} cm&lt;sup&gt;2&lt;/sup&gt;
Área = {{T6}} cm&lt;sup&gt;2&lt;/sup&gt;
Se ven 3</t>
  </si>
  <si>
    <t>Q1 = Min = 3; Max = 10 ; Step = 1
Q2 = Min = 10; Max = 20; Step = 1
Q3 = Min = 10; Max = 20; Step = 1
Q4 = Min = 10; Max = 20; Step = 1
Q5 = Min = 10; Max = 20; Step = 1</t>
  </si>
  <si>
    <t>T1 = Lemonlib.round({{Q1}}*0.7,1)
T2 = Lemonlib.round(5*{{Q1}}*{{T1}}/2,2)
T3 = {{T2}}+{{Q2}}/10
T4 = {{T2}}+{{Q3}}/10
T5 = {{T2}}-{{Q4}}/10
T6 = {{T2}}-{{Q5}}/10</t>
  </si>
  <si>
    <t>&lt;p&gt;La fórmula del área de un polígono regular es:&lt;/p&gt;&lt;p&gt;Área = (perímetro × apotema) /2&lt;/p&gt;</t>
  </si>
  <si>
    <t>&lt;p&gt;La fórmula del área de un polígono regular es:&lt;/p&gt;&lt;p&gt;Área = (perímetro × apotema) /2 = 5 × {{Q1}} × {{T1}} / 2 = {{T2}} cm&lt;sup&gt;2&lt;/sup&gt;&lt;/p&gt;</t>
  </si>
  <si>
    <t>{"id":"M6-G-22a-I-1","stimulus":"&lt;p&gt;Selecciona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</si>
  <si>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hexágono.
[imagen M6-G-22a-2. Etiquetas: "{{Q1}} cm" en uno de los lados y "{{T1}} cm"]
Área = {{T2}} cm&lt;sup&gt;2&lt;/sup&gt;*
Área = {{T3}} cm&lt;sup&gt;2&lt;/sup&gt;
Área = {{T4}} cm&lt;sup&gt;2&lt;/sup&gt;
Área = {{T5}} cm&lt;sup&gt;2&lt;/sup&gt;
Área = {{T6}} cm&lt;sup&gt;2&lt;/sup&gt;
Se ven 3</t>
  </si>
  <si>
    <t>Selecciona el área de un hexágono de lado 15 cm y apotema 13 cm.
[imagen]
{{A1}} cm&lt;sup&gt;2&lt;/sup&gt;*
{{A2}} cm&lt;sup&gt;2&lt;/sup&gt;
{{A3}} cm&lt;sup&gt;2&lt;/sup&gt;</t>
  </si>
  <si>
    <t>Q1 = Min = 3; Max = 10 ; Step = 1
Q2 = Min = 10; Max = 20; Step = 1
Q3 = Min = 10; Max = 20; Step = 1
Q4 = Min = 10; Max = 20; Step = 1
Q5 = Min = 10; Max = 20; Step = 1</t>
  </si>
  <si>
    <t>T1 = Lemonlib.round({{Q1}}*0.9,1)
T2 = Lemonlib.round(6*{{Q1}}*{{Q1}}/2,2) 
T3 = {{T2}}+{{Q2}}/10
T4 = {{T2}}+{{Q3}}/10
T5 = {{T2}}-{{Q4}}/10
T6 = {{T2}}-{{Q5}}/10</t>
  </si>
  <si>
    <t>&lt;p&gt;La fórmula del área de un polígono regular es:&lt;/p&gt;&lt;p&gt;Área = (perímetro × apotema) /2 = 6 × {{Q1}} × {{T1}} / 2 = {{T2}} cm&lt;sup&gt;2&lt;/sup&gt;&lt;/p&gt;</t>
  </si>
  <si>
    <t>{"id":"M6-G-22a-I-2","stimulus":"&lt;p&gt;Selecciona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</si>
  <si>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Selecciona el área de este octógono.
[imagen M6-G-22a-3. Etiquetas: "{{Q1}} cm" en uno de los lados y "{{T1}} cm"]
Área = {{T2}} cm&lt;sup&gt;2&lt;/sup&gt;*
Área = {{T3}} cm&lt;sup&gt;2&lt;/sup&gt;
Área = {{T4}} cm&lt;sup&gt;2&lt;/sup&gt;
Área = {{T5}} cm&lt;sup&gt;2&lt;/sup&gt;
Área = {{T6}} cm&lt;sup&gt;2&lt;/sup&gt;
Se ven 3</t>
  </si>
  <si>
    <t>T1 = Lemonlib.round({{Q1}}*1.2,1)
T2 = Lemonlib.round(8*{{Q1}}*{{T1}}/2,2)
T3 = {{T2}}+{{Q2}}/10
T4 = {{T2}}+{{Q3}}/10
T5 = {{T2}}-{{Q4}}/10
T6 = {{T2}}-{{Q5}}/10</t>
  </si>
  <si>
    <t>&lt;p&gt;La fórmula del área de un polígono regular es:&lt;/p&gt;&lt;p&gt;Área = (perímetro × apotema) /2 = 8 × {{Q1}} × {{T1}} / 2 = {{T2}} cm&lt;sup&gt;2&lt;/sup&gt;&lt;/p&gt;</t>
  </si>
  <si>
    <t>{"id":"M6-G-22a-I-3","stimulus":"&lt;p&gt;Selecciona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t>
  </si>
  <si>
    <t>¿Cuál es el área de este pentágono?
[imagen M6-G-22a-1. Etiquetas: "{{Q1}} cm" en uno de los lados y "{{T1}} cm"]</t>
  </si>
  <si>
    <t>Q1 = Min = 3; Max = 10 ; Step = 1</t>
  </si>
  <si>
    <t>T1 = Lemonlib.round({{Q1}}*0.7,1)
A1 = Lemonlib.round(5*{{Q1}}*{{T1}}/2,2)</t>
  </si>
  <si>
    <t>{
    "id": "M6-G-22a-E-1",
    "stimulus": "&lt;p&gt;¿Cuál es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t>
  </si>
  <si>
    <t>¿Cuál es el área de este hexágono?
[imagen M6-G-22a-2. Etiquetas: "{{Q1}} cm" en uno de los lados y "{{T1}} cm"]</t>
  </si>
  <si>
    <t>T1 = Lemonlib.round({{Q1}}*0.9,1)
A1 = Lemonlib.round(6*{{Q1}}*{{T1}}/2,2)</t>
  </si>
  <si>
    <t>{
    "id": "M6-G-22a-E-2",
    "stimulus": "&lt;p&gt;¿Cuál es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{{A1}} cm&lt;sup&gt;2&lt;/sup&gt;&lt;/p&gt;",
    "seed": {
        "parameters": [
            {
                "name": "Q1",
                "label": null,
                "min": 3,
                "max": 10,
                "step": 1
            }
        ],
        "calculated": [
            {
                "name": "T1",
                "label": "{{function}}",
                "function": "Lemonlib.round({{Q1}}*0.9,1)",
                "temp": true
            },
            {
                "name": "A1",
                "label": "{{function}}",
                "function": "Lemonlib.round(6*{{Q1}}*{{T1}}/2,2)"
            }
        ],
        "uniques": false
    },
    "algorithm": {
        "name": "calculateOperation",
        "params": {
            "method": "equivLiteral",
            "keyboard": "INTERMEDIATE"
        }
    }
}</t>
  </si>
  <si>
    <t>¿Cuál es el área de este octógono?
[imagen M6-G-22a-3. Etiquetas: "{{Q1}} cm" en uno de los lados y "{{T1}} cm"]</t>
  </si>
  <si>
    <t>Calcula el área de un octógono de lado 8 cm y apotema 4 cm.
[imagen]
El área es de 128 cm&lt;sup&gt;2&lt;/sup&gt;.</t>
  </si>
  <si>
    <t xml:space="preserve">T1 = Lemonlib.round({{Q1}}*1.2,1)
A1 = Lemonlib.round(8*{{Q1}}*{{T1}}/2,2) </t>
  </si>
  <si>
    <t>{"id":"M6-G-22a-E-3","stimulus":"&lt;p&gt;¿Cuál es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cm&lt;sup&gt;2&lt;/sup&gt;&lt;/p&gt;","hint":"&lt;p&gt;La fórmula del área de un polígono regular es:&lt;/p&gt;&lt;p style=\"text-align: center\"&gt;Área = &lt;span class=\"fr-math-v2 fr-draggable\" contenteditable=\"false\" data-original-math=\"\\(\\frac{\\text{perímetro} \\ \\times \\ \\text{apotema}}{2}\\)\" draggable=\"true\"&gt;\\(\\frac{\\text{perímetro} \\ \\times \\ \\text{apotema}}{2}\\)&lt;/span&gt;&lt;/p&gt;","feedback":"&lt;p&gt;La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t>
  </si>
  <si>
    <t>&lt;p&gt;Calcula el área de un reloj de pared con forma de octógono regular de lado {{Q1}} cm y de apotema {{T1}} cm.&lt;/p&gt;</t>
  </si>
  <si>
    <t>&lt;p&gt;El área mide {{A1}} cm&lt;sup&gt;2&lt;/sup&gt;.&lt;/p&gt;</t>
  </si>
  <si>
    <t xml:space="preserve">Un reloj de pared tiene formas de octógono regular. Cada lado mide 9 cm y la opotema 5 cm. Calcula el área del reloj.
El área del reloj es de ... cm&lt;sup&gt;2&lt;/sup&gt;. </t>
  </si>
  <si>
    <t>Q1 = Min = 5; Max = 10 ; Step = 1</t>
  </si>
  <si>
    <t xml:space="preserve">T1 = Lemonlib.round({{Q1}}/0.83,1)
A1 = Lemonlib.round(8*{{Q1}}*{{T1}}/2,2) </t>
  </si>
  <si>
    <t>&lt;p&gt;La fórmula del área de un polígono regular es:&lt;/p&gt;&lt;p&gt;Área = (perímetro × apotema) /2 = 8 × {{Q1}} × {{T1}} / 2 = {{A1}} cm&lt;sup&gt;2&lt;/sup&gt;&lt;/p&gt;</t>
  </si>
  <si>
    <t>¿Cuáles son las medidas de este octógono?
Lado = {{A2}} cm
Apotema = {{A3}} cm
#cloze math
A2 = {{Q1}}
A3 = Lemonlib.round({{Q1}}/0.83,1)</t>
  </si>
  <si>
    <t>¿Qué hay que calcular?
El área de un octógono.*
El perímetro de un octógono.
El volumen de un octógono.
#single choice</t>
  </si>
  <si>
    <t>¿Cuál es la fórmula del área de un poliedro regular?
Área = (perímetro × apotema)/2*
Área = base × altura
Área = (base × altura)/2</t>
  </si>
  <si>
    <t xml:space="preserve">Por tanto, calcula el área de octógono.
Área = (perímetro × apotema)/2 = (8 × {{Q1}} × {{T1}})/2 = {{A1}} cm&lt;sup&gt;2&lt;/sup&gt;
#cloze math
A1 = Lemonlib.round(8*{{Q1}}*{{T1}}/2,2) </t>
  </si>
  <si>
    <t>{"id":"M6-G-22a-A-1","seed":{"parameters":[{"name":"Q1","label":null,"min":5,"max":10,"step":1}],"uniques":true},"scaffolding":[{"id":"step-0","stimulus":"&lt;p&gt;Calcula el área de un reloj de pared con forma de octógono regular de lado {{Q1}} cm y de apotema {{T1}} cm.&lt;/p&gt;","template":"&lt;p&gt;El área mide {{response}} cm&lt;sup&gt;2&lt;/sup&gt;.&lt;/p&gt;","seed":{"calculated":[{"name":"T1","label":"{{function}}","function":"Lemonlib.round({{Q1}}/0.83,1)","temp":true},{"name":"0-A1","label":"{{function}}","function":" Lemonlib.round(8*{{Q1}}*{{T1}}/2,2) "}]},"algorithm":{"name":"calculateOperation","params":{"method":"equivSymbolic","keyboard":"INTERMEDIATE"}}},{"id":"step-1","stimulus":"&lt;p&gt;¿Cuáles son las medidas de este octógono?&lt;/p&gt;","template":"&lt;p style=\"text-align:center;\"&gt;Lado = {{response}} cm&lt;/p&gt;&lt;p style=\"text-align:center;\"&gt;Apotema = {{response}} cm&lt;/p&gt;","seed":{"calculated":[{"name":"1-A1","label":"{{function}}","function":"{{Q1}}"},{"name":"1-A2","label":"{{function}}","function":"Lemonlib.round({{Q1}}/0.83,1)"}]},"algorithm":{"name":"calculateOperation","params":{"method":"equivLiteral","keyboard":"INTERMEDIATE"}}},{"id":"step-2","stimulus":"&lt;p&gt;¿Qué hay que calcular?&lt;/p&gt;","seed":{"calculated":[{"name":"2-A1","label":"&lt;p&gt;El área de un octógono.&lt;/p&gt;"},{"name":"2-A2","label":"&lt;p&gt;El perímetro de un octógono.&lt;/p&gt;","incorrect":true},{"name":"2-A3","label":"&lt;p&gt;El volumen de un octógono.&lt;/p&gt;","incorrect":true}]},"algorithm":{"name":"trueFalse","template":"Multiple choice – standard","params":{"countCorrect":1,"countIncorrect":2}}},{"id":"step-3","stimulus":"&lt;p&gt;¿Con qué fórmula se calcula el área de un octógono?&lt;/p&gt;","seed":{"calculated":[{"name":"3-A1","label":"&lt;p&gt;Área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octógono.&lt;/p&gt;","template":"&lt;p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t>
  </si>
  <si>
    <t>&lt;p&gt;La base de la carpa de un circo tiene forma de heptágono regular de lado {{Q1}} m y apotema {{T1}} m. ¿Cuál es su área?&lt;/p&gt;</t>
  </si>
  <si>
    <t>&lt;p&gt;El área mide {{A1}} m&lt;sup&gt;2&lt;/sup&gt;.&lt;/p&gt;</t>
  </si>
  <si>
    <t xml:space="preserve">En la ciudad, se quiere instalar una carpa de circo. La lona que apoya en el suelo, es un heptágono regular. ¿Qué superficie ocupa la lona, sí sus medidas son 5.12 m y 5.48 m ?
                                                                                                                                                                                                                                                                                       La lona ocupa ... m&lt;sup&gt;2&lt;/sup&gt;. </t>
  </si>
  <si>
    <t>Q1 = Min = 10; Max = 20 ; Step = 1</t>
  </si>
  <si>
    <t xml:space="preserve">T1 = Lemonlib.round({{Q1}}/0.96, 1)
A1 = Lemonlib.round(7*{{Q1}}*{{T1}}/2,2) </t>
  </si>
  <si>
    <t>&lt;p&gt;La fórmula del área de un polígono regular es:&lt;/p&gt;&lt;p&gt;Área = (perímetro × apotema) /2 = 7 × {{Q1}} × {{T1}} / 2 = {{A1}} cm&lt;sup&gt;2&lt;/sup&gt;&lt;/p&gt;</t>
  </si>
  <si>
    <t>¿Cuáles son las medidas de este heptágono?
Lado = {{A2}} m
Apotema = {{A3}} m
#cloze math
A2 = {{Q1}}
A3 = Lemonlib.round({{Q1}}/0.96, 1)</t>
  </si>
  <si>
    <t>¿Qué hay que calcular?
El área de un heptágono.*
El perímetro de un heptágono.
El volumen de un heptágono.
#single choice</t>
  </si>
  <si>
    <t xml:space="preserve">Por tanto, calcula el área de heptágono. Redondea el resultado a las centésimas.
Área = (perímetro × apotema)/2 = (7 × {{Q1}} × {{T1}})/2 = {{A1}} m&lt;sup&gt;2&lt;/sup&gt;
#cloze math
A1 = Lemonlib.round(7*{{Q1}}*{{T1}}/2,2) </t>
  </si>
  <si>
    <t>{"id":"M6-G-22a-A-2","seed":{"parameters":[{"name":"Q1","label":null,"min":10,"max":20,"step":1}],"uniques":true},"scaffolding":[{"id":"step-0","stimulus":"&lt;p&gt;La base de la carpa de un circo tiene forma de heptágono regular de lado {{Q1}} m y apotema {{T1}} m. ¿Cuál es su área?&lt;/p&gt;","template":"&lt;p&gt;El área mide {{response}} m&lt;sup&gt;2&lt;/sup&gt;.&lt;/p&gt;","seed":{"calculated":[{"name":"T1","label":"{{function}}","function":"Lemonlib.round({{Q1}}/0.96,1)","temp":true},{"name":"0-A1","label":"{{function}}","function":" Lemonlib.round(7*{{Q1}}*{{T1}}/2,2) "}]},"algorithm":{"name":"calculateOperation","params":{"method":"equivSymbolic","keyboard":"INTERMEDIATE"}}},{"id":"step-1","stimulus":"&lt;p&gt;¿Cuáles son las medidas de este heptágono?&lt;/p&gt;","template":"&lt;p style=\"text-align:center;\"&gt;Lado = {{response}} m&lt;/p&gt;&lt;p style=\"text-align:center;\"&gt;Apotema = {{response}} m&lt;/p&gt;","seed":{"calculated":[{"name":"1-A1","label":"{{function}}","function":"{{Q1}}"},{"name":"1-A2","label":"{{function}}","function":"Lemonlib.round({{Q1}}/0.96,1)"}]},"algorithm":{"name":"calculateOperation","params":{"method":"equivLiteral","keyboard":"INTERMEDIATE"}}},{"id":"step-2","stimulus":"&lt;p&gt;¿Qué hay que calcular?&lt;/p&gt;","seed":{"calculated":[{"name":"2-A1","label":"&lt;p&gt;El área de un heptágono.&lt;/p&gt;"},{"name":"2-A2","label":"&lt;p&gt;El perímetro de un heptágono.&lt;/p&gt;","incorrect":true},{"name":"2-A3","label":"&lt;p&gt;El volumen de un heptágono.&lt;/p&gt;","incorrect":true}]},"algorithm":{"name":"trueFalse","template":"Multiple choice – standard","params":{"countCorrect":1,"countIncorrect":2}}},{"id":"step-3","stimulus":"&lt;p&gt;¿Con qué fórmula se calcula el área de un heptágono?&lt;/p&gt;","seed":{"calculated":[{"name":"3-A1","label":"&lt;p&gt;Área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heptágono.&lt;/p&gt;","template":"&lt;p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t>
  </si>
  <si>
    <t>&lt;p&gt;Una ventana tiene forma de pentágono regular de lado {{Q1}} dm y apotema {{T1}} dm. ¿Cual es su área?&lt;/p&gt;</t>
  </si>
  <si>
    <t>&lt;p&gt;El área mide {{A1}} dm&lt;sup&gt;2&lt;/sup&gt;.&lt;/p&gt;</t>
  </si>
  <si>
    <t>Q1 = Min=2; Max= 6; Step= 1</t>
  </si>
  <si>
    <t xml:space="preserve">T1 = Lemonlib.round({{Q1}}/1.45, 2)
A1 = Lemonlib.round(5*{{Q1}}*{{T1}}/2,2) </t>
  </si>
  <si>
    <t>&lt;p&gt;La fórmula del área de un polígono regular es:&lt;/p&gt;&lt;p&gt;Área = (perímetro × apotema) /2 = 5 × {{Q1}} × {{T1}} / 2 = {{A1}} cm&lt;sup&gt;2&lt;/sup&gt;&lt;/p&gt;</t>
  </si>
  <si>
    <t>¿Cuáles son las medidas de este pentágono?
Lado = {{A2}} dm
Apotema = {{A3}} dm
#cloze math
A2 = {{Q1}}
A3 = Lemonlib.round({{Q1}}/1.45, 2)</t>
  </si>
  <si>
    <t>¿Qué hay que calcular?
El área de un pentágono.*
El perímetro de un pentágono.
El volumen de un pentágono.
#single choice</t>
  </si>
  <si>
    <t xml:space="preserve">Por tanto, calcula el área de pentágono. Redondea el resultado a las centésimas.
Área = (perímetro × apotema)/2 = (5 × {{Q1}} × {{T1}})/2 = {{A1}} dm&lt;sup&gt;2&lt;/sup&gt;
#cloze math
A1 = Lemonlib.round(5*{{Q1}}*{{T1}}/2,2) </t>
  </si>
  <si>
    <t>{"id":"M6-G-22a-A-3","seed":{"parameters":[{"name":"Q1","label":null,"list":[2,3,4,5,6]}],"uniques":true},"scaffolding":[{"id":"step-0","stimulus":"&lt;p&gt;Una ventana tiene forma de pentágono regular de lado {{Q1}} dm y apotema {{T1}} dm. ¿Cual es su área? Expresa el resultado con dos cifras decimales si es necesario.&lt;/p&gt;","template":"&lt;p&gt;El área mide {{response}} dm&lt;sup&gt;2&lt;/sup&gt;.&lt;/p&gt;","seed":{"calculated":[{"name":"T1","label":"{{function}}","function":"Lemonlib.round({{Q1}}/1.45, 2)","temp":true},{"name":"0-A1","label":"{{function}}","function":" Lemonlib.round(5*{{Q1}}*{{T1}}/2,2)"}]},"algorithm":{"name":"calculateOperation","params":{"method":"equivLiteral","keyboard":"INTERMEDIATE"}}},{"id":"step-1","stimulus":"&lt;p&gt;¿Cuáles son las medidas de este pentágono?&lt;/p&gt;","template":"&lt;p style=\"text-align:center;\"&gt;Lado = {{response}} cm&lt;/p&gt;&lt;p style=\"text-align:center;\"&gt;Apotema = {{response}} cm&lt;/p&gt;","seed":{"calculated":[{"name":"1-A1","label":"{{function}}","function":"{{Q1}}"},{"name":"1-A2","label":"{{function}}","function":"Lemonlib.round({{Q1}}/1.45,2)"}]},"algorithm":{"name":"calculateOperation","params":{"method":"equivLiteral","keyboard":"INTERMEDIATE"}}},{"id":"step-2","stimulus":"&lt;p&gt;¿Qué hay que calcular?&lt;/p&gt;","seed":{"calculated":[{"name":"2-A1","label":"&lt;p&gt;El área de un pentágono.&lt;/p&gt;"},{"name":"2-A2","label":"&lt;p&gt;El perímetro de un pentágono.&lt;/p&gt;","incorrect":true},{"name":"2-A3","label":"&lt;p&gt;El volumen de un pentágono.&lt;/p&gt;","incorrect":true}]},"algorithm":{"name":"trueFalse","template":"Multiple choice – standard","params":{"countCorrect":1,"countIncorrect":2}}},{"id":"step-3","stimulus":"&lt;p&gt;¿Con qué fórmula se calcula el área de un pentágono?&lt;/p&gt;","seed":{"calculated":[{"name":"3-A1","label":"&lt;p&gt;Área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pentágono. Redondea el resultado a las centésimas.&lt;/p&gt;","template":"&lt;p&gt;Área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t>
  </si>
  <si>
    <t>M6-G-23a</t>
  </si>
  <si>
    <t>Calcula el área del círculo</t>
  </si>
  <si>
    <t>Selecciona el área de este círculo.
{Imagen M6-G-23a-1 radio "{{Q1}} cm"}</t>
  </si>
  <si>
    <t>Selecciona el área de un círculo cuya radio es de 10 cm.
[imagen]
314 cm&lt;sup&gt;2&lt;/sup&gt;*
31.4 cm&lt;sup&gt;2&lt;/sup&gt;
13.14 cm&lt;sup&gt;2&lt;/sup&gt;</t>
  </si>
  <si>
    <t>Q1 = Min=2; Max= 15; Step= 1
Q2 = Min=2; Max= 15; Step= 0.1
Q3 = Min=2; Max= 15; Step= 0.1</t>
  </si>
  <si>
    <t>A1 = Lemonlib.round(3.14*{{Q1}}*{{Q1}},2)
A2 = Lemonlib.round(3.14*{{Q2}}*{{Q2}},2)
A3 = Lemonlib.round(3.14*{{Q3}}*{{Q3}},2)</t>
  </si>
  <si>
    <t>&lt;p&gt;La fórmula del área de un círculo es:&lt;/p&gt;&lt;p&gt;Área = π × radio&lt;sup&gt;2&lt;/sup&gt;&lt;/p&gt;</t>
  </si>
  <si>
    <t>&lt;p&gt;La fórmula del área de un círculo es:&lt;/p&gt;&lt;p&gt;Área = π × radio&lt;sup&gt;2&lt;/sup&gt; = 3.14 × {{Q1}}&lt;sup&gt;2&lt;/sup&gt; = {{A1}} cm&lt;sup&gt;2&lt;/sup&gt;</t>
  </si>
  <si>
    <t>{"id":"M6-G-23a-I-1","stimulus":"&lt;p&gt;Selecciona el área de 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t>
  </si>
  <si>
    <t>Calcula el área de este círculo. Utiliza el valor de π con dos decimales.
{Imagen M6-G-23a-2 radio "{{Q1}} cm"}</t>
  </si>
  <si>
    <t>Calcula el área de un círculo cuya radio es de 7 cm.
[imagen]
153.86 cm&lt;sup&gt;2&lt;/sup&gt;*</t>
  </si>
  <si>
    <t>Q1 = Min=2; Max= 15; Step= 1</t>
  </si>
  <si>
    <t>A1 = Lemonlib.round(3.14*{{Q1}}*{{Q1}},2)</t>
  </si>
  <si>
    <t>{"id":"M6-G-23a-E-1","stimulus":"&lt;p&gt;Calcula el área de este círculo. Utiliza el valor de π con 2 decimales.&lt;/p&gt;&lt;div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cm&lt;sup&gt;2&lt;/sup&gt;&lt;/p&gt;","seed":{"parameters":[{"name":"Q1","label":null,"min":2,"max":15,"step":1}],"calculated":[{"name":"A1","label":"{{function}}","function":" Lemonlib.round(3.14*{{Q1}}*{{Q1}},2)"}],"uniques":true},"algorithm":{"name":"calculateOperation","params":{"method":"equivLiteral","keyboard":"INTERMEDIATE"}}}</t>
  </si>
  <si>
    <t>Una modista utiliza lentejuelas circulares con un radio de {{Q1}} mm para hacer vestidos. ¿Cuál es el área de cada una? Utiliza el valor de π con dos decimales.</t>
  </si>
  <si>
    <t>El área de cada lentejuela mide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</si>
  <si>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</si>
  <si>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Q1 = List = 2, 3, 4, 5, 6</t>
  </si>
  <si>
    <t>&lt;p&gt;La fórmula del área de un círculo es:&lt;/p&gt;&lt;p&gt;Área = π × radio&lt;sup&gt;2&lt;/sup&gt; = 3.14 × {{Q1}}&lt;sup&gt;2&lt;/sup&gt; = {{A1}} mm&lt;sup&gt;2&lt;/sup&gt;</t>
  </si>
  <si>
    <t>¿Cuánto mide el radio de cada lentejuela?
Radio = {{A2}} mm
#Cloze math
A2 = {{Q1}}</t>
  </si>
  <si>
    <t>¿Qué hay que calcular?
El área del círculo.*
El perímetro del círculo.
El volumen del círculo.</t>
  </si>
  <si>
    <t>¿Cuál es la fórmula del área del círculo?
Área = π × radio&lt;sup&gt;2&lt;/sup&gt;*
Área = 2 × π × radio
Área = 2 × π × radio&lt;sup&gt;2&lt;/sup&gt;
#Single choice</t>
  </si>
  <si>
    <t>Por tanto, calcula el área de este círculo.
Área = π × radio&lt;sup&gt;2&lt;/sup&gt; = 3.14 × {{Q1}}&lt;sup&gt;2&lt;/sup&gt; = {{A1}} mm&lt;sup&gt;2&lt;/sup&gt;
#cloze math
A1 = Lemonlib.round(3.14*{{Q1}}*{{Q1}},2)</t>
  </si>
  <si>
    <t>{"id":"M6-G-23a-A-1","seed":{"parameters":[{"name":"Q1","label":null,"list":[2,3,4,5,6]}],"uniques":true},"scaffolding":[{"id":"step-0","stimulus":"&lt;p&gt;Una modista utiliza lentejuelas circulares con un radio de {{Q1}} mm para hacer vestidos. ¿Cuál es el área de cada una? Utiliza el valor de π con 2 decimales.&lt;/p&gt;","template":"&lt;p&gt;El área de cada lentejuela mide {{response}} mm&lt;sup&gt;2&lt;/sup&gt;.&lt;/p&gt;","seed":{"calculated":[{"name":"0-A1","label":"{{function}}","function":" Lemonlib.round(3.14*{{Q1}}*{{Q1}},2)"}]},"algorithm":{"name":"calculateOperation","params":{"method":"equivLiteral","keyboard":"INTERMEDIATE"}}},{"id":"step-1","stimulus":"&lt;p&gt;¿Cuánto mide el radio de cada lentejuela?&lt;/p&gt;","template":"&lt;p style=\"text-align:center;\"&gt;Radio = {{response}} mm&lt;/p&gt;","seed":{"calculated":[{"name":"1-A1","label":"{{function}}","function":"{{Q1}}"}]},"algorithm":{"name":"calculateOperation","params":{"method":"equivLiteral","keyboard":"INTERMEDIATE"}}},{"id":"step-2","stimulus":"&lt;p&gt;¿Qué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mm&lt;sup&gt;2&lt;/sup&gt;&lt;/p&gt;","seed":{"calculated":[{"name":"4-A1","label":"{{function}}","function":"Lemonlib.round(3.14*{{Q1}}*{{Q1}},2) "}]},"algorithm":{"name":"calculateOperation","params":{"method":"equivLiteral","keyboard":"INTERMEDIATE"}}}]}</t>
  </si>
  <si>
    <t>Una plaza circular tiene un radio de {{Q1}} m. ¿Cuanto mide su área? Utiliza el valor de π con dos decimales.</t>
  </si>
  <si>
    <t>El área de la plaza mide {{A1}} m&lt;sup&gt;2&lt;/sup&gt;.</t>
  </si>
  <si>
    <t>Q1 = Min=5; Max= 15; Step= 1</t>
  </si>
  <si>
    <t>&lt;p&gt;La fórmula del área de un círculo es:&lt;/p&gt;&lt;p&gt;Área = π × radio&lt;sup&gt;2&lt;/sup&gt; = 3.14 × {{Q1}}&lt;sup&gt;2&lt;/sup&gt; = {{A1}} m&lt;sup&gt;2&lt;/sup&gt;</t>
  </si>
  <si>
    <t>¿Cuánto mide el radio de la plaza?
Radio = {{A2}} m
#Cloze math
A2 = {{Q1}}</t>
  </si>
  <si>
    <t>Por tanto, calcula el área de este círculo.
Área = π × radio&lt;sup&gt;2&lt;/sup&gt; = 3.14 × {{Q1}}&lt;sup&gt;2&lt;/sup&gt; = {{A1}} m&lt;sup&gt;2&lt;/sup&gt;
#cloze math
A1 = Lemonlib.round(3.14*{{Q1}}*{{Q1}},2)</t>
  </si>
  <si>
    <t>{"id":"M6-G-23a-A-2","seed":{"parameters":[{"name":"Q1","label":null,"min":5,"max":15,"step":1}],"uniques":true},"scaffolding":[{"id":"step-0","stimulus":"&lt;p&gt;Una plaza circular tiene un radio de {{Q1}} m. ¿Cuanto mide su área? Utiliza el valor de π con 2 decimales.&lt;/p&gt;","template":"&lt;p&gt;El área de la plaza mide {{response}} m&lt;sup&gt;2&lt;/sup&gt;.&lt;/p&gt;","seed":{"calculated":[{"name":"0-A1","label":"{{function}}","function":" Lemonlib.round(3.14*{{Q1}}*{{Q1}},2)"}]},"algorithm":{"name":"calculateOperation","params":{"method":"equivLiteral","keyboard":"INTERMEDIATE"}}},{"id":"step-1","stimulus":"&lt;p&gt;¿Cuánto mide el radio de la plaza?&lt;/p&gt;","template":"&lt;p style=\"text-align:center;\"&gt;Radio = {{response}} 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m&lt;sup&gt;2&lt;/sup&gt;&lt;/p&gt;","seed":{"calculated":[{"name":"4-A1","label":"{{function}}","function":"Lemonlib.round(3.14*{{Q1}}*{{Q1}},2) "}]},"algorithm":{"name":"calculateOperation","params":{"method":"equivLiteral","keyboard":"INTERMEDIATE"}}}]}</t>
  </si>
  <si>
    <t>Los ojos de buey de un barco tienen forma de círculo y un radio de {{Q1}} cm. ¿Cuánto mide la superficie de cada uno? Utiliza el valor de π con dos decimales.</t>
  </si>
  <si>
    <t>Cada ojo de buey mide {{A1}} cm&lt;sup&gt;2&lt;/sup&gt;.</t>
  </si>
  <si>
    <t xml:space="preserve">En un barco se colocaron ventanas, ojo de buey, en los camarotes. ¿Qué superficie ocupan, si tienen 22 cm de radio?. 
Las ventanas ocupan ... cm&lt;sup&gt;2&lt;/sup&gt;. </t>
  </si>
  <si>
    <t>Q1 = List = 10, 11, 12, 13, 14, 15</t>
  </si>
  <si>
    <t>¿Cuánto mide el radio de un ojo de buey?
Radio = {{A2}} cm
#Cloze math
A2 = {{Q1}}</t>
  </si>
  <si>
    <t>Por tanto, calcula el área de este círculo.
Área = π × radio&lt;sup&gt;2&lt;/sup&gt; = 3.14 × {{Q1}}&lt;sup&gt;2&lt;/sup&gt; = {{A1}} cm&lt;sup&gt;2&lt;/sup&gt;
#cloze math
A1 = Lemonlib.round(3.14*{{Q1}}*{{Q1}},2)</t>
  </si>
  <si>
    <t>{"id":"M6-G-23a-A-3","seed":{"parameters":[{"name":"Q1","label":null,"list":[10,11,12,13,14,15]}],"uniques":true},"scaffolding":[{"id":"step-0","stimulus":"&lt;p&gt;Los ojos de buey de un barco tienen forma de círculo y un radio de {{Q1}} cm. ¿Cuánto mide la superficie de cada uno? Utiliza el valor de π con 2 decimales.&lt;/p&gt;","template":"&lt;p&gt;Cada ojo de buey mide {{response}} cm&lt;sup&gt;2&lt;/sup&gt;.&lt;/p&gt;","seed":{"calculated":[{"name":"0-A1","label":"{{function}}","function":" Lemonlib.round(3.14*{{Q1}}*{{Q1}},2)"}]},"algorithm":{"name":"calculateOperation","params":{"method":"equivLiteral","keyboard":"INTERMEDIATE"}}},{"id":"step-1","stimulus":"&lt;p&gt;¿Cuánto mide el radio de un ojo de buey?&lt;/p&gt;","template":"&lt;p style=\"text-align:center;\"&gt;Radio = {{response}} cm&lt;/p&gt;","seed":{"calculated":[{"name":"1-A1","label":"{{function}}","function":"{{Q1}}"}]},"algorithm":{"name":"calculateOperation","params":{"method":"equivLiteral","keyboard":"INTERMEDIATE"}}},{"id":"step-2","stimulus":"&lt;p&gt;¿Qué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cm&lt;sup&gt;2&lt;/sup&gt;&lt;/p&gt;","seed":{"calculated":[{"name":"4-A1","label":"{{function}}","function":"Lemonlib.round(3.14*{{Q1}}*{{Q1}},2) "}]},"algorithm":{"name":"calculateOperation","params":{"method":"equivLiteral","keyboard":"INTERMEDIATE"}}}]}</t>
  </si>
  <si>
    <t>M6-G-24a</t>
  </si>
  <si>
    <t>Calcula el área de un polígono irregular mediante la descomposición de una figura plana en otras</t>
  </si>
  <si>
    <r>
      <rPr>
        <rFont val="Calibri"/>
        <sz val="12.0"/>
      </rPr>
      <t>&lt;p&gt;Selecciona el área de esta figura.&lt;/p&gt;
&lt;p&gt;Selecione a área desta figura.&lt;/p&gt;
Imagen M6-G-24a-9</t>
    </r>
    <r>
      <rPr>
        <rFont val="Calibri"/>
        <sz val="12.0"/>
      </rPr>
      <t xml:space="preserve">
</t>
    </r>
    <r>
      <rPr>
        <rFont val="Calibri"/>
        <sz val="12.0"/>
        <u/>
      </rPr>
      <t>https://drive.google.com/file/d/1xG6JT6yyMg1XlkUSvyJ84EqV4Zzf-6_K/view?usp=share_link</t>
    </r>
  </si>
  <si>
    <r>
      <rPr>
        <rFont val="Calibri"/>
        <color theme="1"/>
        <sz val="12.0"/>
      </rPr>
      <t>Selecciona la medida correcta del área de la siguiente figura: 
(Figura)
Área = {{A1}}* cm&lt;sup&gt;2&lt;/sup&gt;
Área = {{A2}} cm&lt;sup&gt;2&lt;/sup&gt;
Área =</t>
    </r>
    <r>
      <rPr>
        <rFont val="Calibri"/>
        <color theme="1"/>
        <sz val="12.0"/>
      </rPr>
      <t xml:space="preserve"> </t>
    </r>
    <r>
      <rPr>
        <rFont val="Calibri"/>
        <color theme="1"/>
        <sz val="12.0"/>
      </rPr>
      <t>{{A3}} cm&lt;sup&gt;2&lt;/sup&gt;</t>
    </r>
  </si>
  <si>
    <t>Q1 = Min= 3; Max= 9; Step= 0.1
Q2 = Min= 3; Max= 9; Step= 0.1
Q3 = Min= 3; Max= 9; Step= 0.1</t>
  </si>
  <si>
    <t>T1=Lemonlib.round(0.8*{{Q1}},1)
T2=Lemonlib.round(0.8*{{Q2}},1)
T3=Lemonlib.round(0.8*{{Q3}},1)
A1 = Área = {{function}} cm&lt;sup&gt;2&lt;/sup&gt;#Lemonlib.round({{Q1}}*{{T1}}/2,1)+Lemonlib.round({{Q1}}*{{Q1}},1)*
A2 = Área = {{function}} cm&lt;sup&gt;2&lt;/sup&gt;#Lemonlib.round({{Q2}}*{{T2}}/2,1)+Lemonlib.round({{Q2}}*{{Q2}},1)
A3 = Área = {{function}} cm&lt;sup&gt;2&lt;/sup&gt;#Lemonlib.round({{Q3}}*{{T3}}/2,1)+Lemonlib.round({{Q3}}*{{Q3}},1)</t>
  </si>
  <si>
    <t>&lt;p&gt;Calcula el área del cuadrado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</si>
  <si>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M6-G-24a-12 | M6-G-24a-13 | M6-G-24a-14
                        | ? = {{A1}} cm | 
A1 = {{Q1}}</t>
    </r>
    <r>
      <rPr>
        <rFont val="Calibri"/>
        <sz val="12.0"/>
      </rPr>
      <t xml:space="preserve">
</t>
    </r>
    <r>
      <rPr>
        <rFont val="Calibri"/>
        <sz val="12.0"/>
        <u/>
      </rPr>
      <t>https://drive.google.com/file/d/1f2nLHYwC9jWX63u-ZaF2gilS7dneQR2H/view?usp=share_link</t>
    </r>
  </si>
  <si>
    <r>
      <rPr>
        <rFont val="Calibri"/>
        <sz val="12.0"/>
      </rPr>
      <t>A continuación, calcula las áreas de cada polígono. Si es necesario, redondea el resultado a las décimas.
Em seguida, calcule a área de cada polígono. Se necessário, arredonde o resultado para décimos.
M6-G-24a-13 | M6-G-24a-14
Área = {{A2}} cm&lt;sup&gt;2&lt;/sup&gt; | Área = {{A3}} cm&lt;sup&gt;2&lt;/sup&gt;
A2 = Lemonlib.round({{Q1}}*{{T1}}/2,1)
A3 = Lemonlib.round({{Q1}}*{{Q1}},1)</t>
    </r>
    <r>
      <rPr>
        <rFont val="Calibri"/>
        <sz val="12.0"/>
      </rPr>
      <t xml:space="preserve">
</t>
    </r>
    <r>
      <rPr>
        <rFont val="Calibri"/>
        <sz val="12.0"/>
        <u/>
      </rPr>
      <t>https://drive.google.com/file/d/1gyn-One7IPHJJz06Hu9zZLFhArXJ0ea6/view?usp=share_link</t>
    </r>
  </si>
  <si>
    <r>
      <rPr>
        <rFont val="Calibri"/>
        <sz val="12.0"/>
      </rPr>
      <t>Por último, calcula el área total.
Por último, calcule a área total.
M6-G-24a-13 | M6-G-24a-14
Área = {{T4}} + {{T5}} = {{A4}} cm&lt;sup&gt;2&lt;/sup&gt;
T4 = Lemonlib.round({{Q1}}*{{T1}}/2,1)
T5 = Lemonlib.round({{Q1}}*{{Q1}},1)
A4 = {{T4}}+{{T5}}</t>
    </r>
    <r>
      <rPr>
        <rFont val="Calibri"/>
        <sz val="12.0"/>
      </rPr>
      <t xml:space="preserve">
</t>
    </r>
    <r>
      <rPr>
        <rFont val="Calibri"/>
        <sz val="12.0"/>
        <u/>
      </rPr>
      <t>https://drive.google.com/file/d/1gyn-One7IPHJJz06Hu9zZLFhArXJ0ea6/view?usp=share_link</t>
    </r>
  </si>
  <si>
    <t>{"id":"M6-G-24a-I-1","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1)","temp":true},{"name":"0-A1","label":"{{function}} cm&lt;sup&gt;2&lt;/sup&gt;","function":"Lemonlib.round({{Q1}}*{{T1}}/2+{{Q1}}*{{Q1}}, 1)"},{"name":"0-A2","label":"{{function}} cm&lt;sup&gt;2&lt;/sup&gt;","function":"Lemonlib.round({{Q2}}*{{T2}}/2+{{Q2}}*{{Q2}}, 1)","incorrect":true},{"name":"0-A3","label":"{{function}} cm&lt;sup&gt;2&lt;/sup&gt;","function":"Lemonlib.round({{Q3}}*{{T3}}/2+{{Q3}}*{{Q3}},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t>
  </si>
  <si>
    <r>
      <rPr>
        <rFont val="Calibri"/>
        <sz val="12.0"/>
      </rPr>
      <t>&lt;p&gt;Selecciona el área de esta figura.&lt;/p&gt;
&lt;p&gt;Selecione a área desta figura.&lt;/p&gt;
Imagen M6-G-24a-10</t>
    </r>
    <r>
      <rPr>
        <rFont val="Calibri"/>
        <sz val="12.0"/>
      </rPr>
      <t xml:space="preserve">
</t>
    </r>
    <r>
      <rPr>
        <rFont val="Calibri"/>
        <sz val="12.0"/>
        <u/>
      </rPr>
      <t>https://drive.google.com/file/d/1S7RUadLRzRmj8v2eaPyBdzzH-4tfRhcL/view?usp=share_link</t>
    </r>
  </si>
  <si>
    <t>Q1= Min = 3; Max = 9; Step = 0.1
Q2= Min = 3; Max = 9; Step = 0.1
Q3= Min = 3; Max = 9; Step = 0.1</t>
  </si>
  <si>
    <t>T1 = {{Q1}}*0.69
T2 = Lemonlib.round({{Q1}}*0.5, 1)
T3 = {{Q1}}+{{T1}}
A1 = Área = {{function}} cm&lt;sup&gt;2&lt;/sup&gt;#Lemonlib.round(2.5*{{Q1}}*{{T1}}, 1)+Lemonlib.round(({{Q1}}+{{T3}})*{{T2}}/2, 1)
A2 = Área = {{function}} cm&lt;sup&gt;2&lt;/sup&gt;#Lemonlib.round(2.5*{{Q2}}*{{T1}}, 1)+Lemonlib.round(({{Q2}}+{{T3}})*{{T2}}/2, 1)
A3 = Área = {{function}} cm&lt;sup&gt;2&lt;/sup&gt;#Lemonlib.round(2.5*{{Q3}}*{{T1}}, 1)+Lemonlib.round(({{Q3}}+{{T3}})*{{T2}}/2, 1)</t>
  </si>
  <si>
    <t>&lt;p&gt;Calcula el área del rectángulo por un lado y el del triángulo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</si>
  <si>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M6-G-24a-15 | M6-G-24a-16 | M6-G-24a-17
                        |                          | ? = {{A1}} cm
A1 = {{Q1}}</t>
    </r>
    <r>
      <rPr>
        <rFont val="Calibri"/>
        <sz val="12.0"/>
      </rPr>
      <t xml:space="preserve">
</t>
    </r>
    <r>
      <rPr>
        <rFont val="Calibri"/>
        <sz val="12.0"/>
        <u/>
      </rPr>
      <t>https://drive.google.com/file/d/1S7RUadLRzRmj8v2eaPyBdzzH-4tfRhcL/view?usp=share_link</t>
    </r>
  </si>
  <si>
    <r>
      <rPr>
        <rFont val="Calibri"/>
        <sz val="12.0"/>
      </rPr>
      <t>A continuación, calcula las áreas de cada polígono. Si es necesario, redondea el resultado a las décimas.
Em seguida, calcule a área de cada polígono. Se necessário, arredonde o resultado para décimos.
M6-G-24a-16 | M6-G-24a-17
Área = {{A2}} cm&lt;sup&gt;2&lt;/sup&gt; | Área = {{A3}} cm&lt;sup&gt;2&lt;/sup&gt;
A2 = Lemonlib.round(2.5*{{Q1}}*{{T1}}, 1)
A3 = Lemonlib.round(({{Q1}}+{{T3}})*{{T2}}/2, 1)</t>
    </r>
    <r>
      <rPr>
        <rFont val="Calibri"/>
        <sz val="12.0"/>
      </rPr>
      <t xml:space="preserve">
</t>
    </r>
    <r>
      <rPr>
        <rFont val="Calibri"/>
        <sz val="12.0"/>
        <u/>
      </rPr>
      <t>https://drive.google.com/file/d/1S7RUadLRzRmj8v2eaPyBdzzH-4tfRhcL/view?usp=share_link</t>
    </r>
  </si>
  <si>
    <r>
      <rPr>
        <rFont val="Calibri"/>
        <sz val="12.0"/>
      </rPr>
      <t>Por último, calcula el área total.
Por último, calcule a área total.
M6-G-24a-16 | M6-G-24a-17
Área = {{T4}} + {{T5}} = {{A4}} cm&lt;sup&gt;2&lt;/sup&gt;
T4 = Lemonlib.round(2.5*{{Q1}}*{{T1}}, 1)
T5 = Lemonlib.round(({{Q1}}+{{T3}})*{{T2}}/2, 1)
A4 = {{T4}}+{{T5}}</t>
    </r>
    <r>
      <rPr>
        <rFont val="Calibri"/>
        <sz val="12.0"/>
      </rPr>
      <t xml:space="preserve">
</t>
    </r>
    <r>
      <rPr>
        <rFont val="Calibri"/>
        <sz val="12.0"/>
        <u/>
      </rPr>
      <t>https://drive.google.com/file/d/1S7RUadLRzRmj8v2eaPyBdzzH-4tfRhcL/view?usp=share_link</t>
    </r>
  </si>
  <si>
    <t>{"id":"M6-G-24a-I-2","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1)","temp":true},{"name":"T3","label":"{{function}}","function":"Lemonlib.round({{Q1}}+{{T1}},1)","temp":true},{"name":"0-A1","label":"{{function}} cm&lt;sup&gt;2&lt;/sup&gt;","function":"Lemonlib.round(2.5*{{Q1}}*{{T1}}+({{Q1}}+{{T3}})*{{T2}}/2, 1)"},{"name":"0-A2","label":"{{function}} cm&lt;sup&gt;2&lt;/sup&gt;","function":"Lemonlib.round(2.5*{{Q2}}*{{T1}}+({{Q2}}+{{T3}})*{{T2}}/2, 1)","incorrect":true},{"name":"0-A3","label":"{{function}} cm&lt;sup&gt;2&lt;/sup&gt;","function":"Lemonlib.round(2.5*{{Q3}}*{{T1}}+({{Q3}}+{{T3}})*{{T2}}/2,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t>
  </si>
  <si>
    <r>
      <rPr>
        <rFont val="Calibri"/>
        <sz val="12.0"/>
      </rPr>
      <t>&lt;p&gt;Selecciona el área de esta figura.&lt;/p&gt;
&lt;p&gt;Selecione a área desta figura.&lt;/p&gt;
Imagen M6-G-24a-11</t>
    </r>
    <r>
      <rPr>
        <rFont val="Calibri"/>
        <sz val="12.0"/>
      </rPr>
      <t xml:space="preserve">
</t>
    </r>
    <r>
      <rPr>
        <rFont val="Calibri"/>
        <sz val="12.0"/>
        <u/>
      </rPr>
      <t>https://drive.google.com/file/d/1ee7mMyhT4ggIg6AZdRXVJMbllc3EV2fr/view?usp=share_link</t>
    </r>
  </si>
  <si>
    <t>Q1 = Min = 3; Max = 9; Step = 0.1
Q2 = Min = 3; Max = 9; Step = 0.1
Q3 = Min = 3; Max = 9; Step = 0.1</t>
  </si>
  <si>
    <t>T1 = {{Q1}}*2
A1 = Área = {{function}} cm&lt;sup&gt;2&lt;/sup&gt;#4*{{Q1}}*{{Q1}}
A2 = Área = {{function}} cm&lt;sup&gt;2&lt;/sup&gt;#4*{{Q2}}*{{Q2}}
A3 = Área = {{function}} cm&lt;sup&gt;2&lt;/sup&gt;#4*{{Q3}}*{{Q3}}</t>
  </si>
  <si>
    <t>&lt;p&gt;Calcula el área del pentágono por un lado y el del cuadrado por otro y luego suma los resultados.&lt;/p&gt;</t>
  </si>
  <si>
    <r>
      <rPr>
        <rFont val="Calibri"/>
        <sz val="12.0"/>
      </rPr>
      <t>Primero hay que descomponer la forma. ¿Cuánto mide el lado marcado con un signo de interrogación?
Primeiramente é preciso decompor a figura. Quanto mede o lado marcado com um ponto de interrogação?
Tabla:
M6-G-24a-18 | M6-G-24a-19 | M6-G-24a-20 | M6-G-24a-21
                        |  ? = {{A1}} cm | ? = {{A2}} cm |
A1 = 2*{{Q1}}
A2 = 2*{{Q1}}</t>
    </r>
    <r>
      <rPr>
        <rFont val="Calibri"/>
        <sz val="12.0"/>
      </rPr>
      <t xml:space="preserve">
</t>
    </r>
    <r>
      <rPr>
        <rFont val="Calibri"/>
        <sz val="12.0"/>
        <u/>
      </rPr>
      <t>https://drive.google.com/file/d/1JH4lYWQiqwFlTLZiiAXJ2GmxhAWHiOl7/view?usp=share_link</t>
    </r>
  </si>
  <si>
    <r>
      <rPr>
        <rFont val="Calibri"/>
        <sz val="12.0"/>
      </rPr>
      <t>A continuación, calcula las áreas de cada polígono. Si es necesario, redondea el resultado a las décimas.
Em seguida, calcule a área de cada polígono. Se necessário, arredonde o resultado para décimos.
M6-G-24a-19 | M6-G-24a-20 | M6-G-24a-21
Área = {{A3}} cm&lt;sup&gt;2&lt;/sup&gt; | Área = {{A4}} cm&lt;sup&gt;2&lt;/sup&gt;| Área = {{A5}} cm&lt;sup&gt;2&lt;/sup&gt;
A3 = {{Q1}}*{{T1}}/2
A4 = {{Q1}}*{{T1}}
A5 = {{Q1}}*{{T1}}/2</t>
    </r>
    <r>
      <rPr>
        <rFont val="Calibri"/>
        <sz val="12.0"/>
      </rPr>
      <t xml:space="preserve">
</t>
    </r>
    <r>
      <rPr>
        <rFont val="Calibri"/>
        <sz val="12.0"/>
        <u/>
      </rPr>
      <t>https://drive.google.com/file/d/1mTbguEvUJCvGsfOL3Go6113_2OgDHQrR/view?usp=share_link</t>
    </r>
  </si>
  <si>
    <r>
      <rPr>
        <rFont val="Calibri"/>
        <sz val="12.0"/>
      </rPr>
      <t>Por último, calcula el área total.
Por último, calcule a área total.
M6-G-24a-19 | M6-G-24a-20 | M6-G-24a-21
Área = {{T2}} + {{T3}} + {{T4}} = {{A6}} cm&lt;sup&gt;2&lt;/sup&gt;
T2 = {{Q1}}*{{T1}}/2
T3 = {{Q1}}*{{T1}}
T4 = {{Q1}}*{{T1}}/2
A6 = 4*{{Q1}}*{{Q1}}</t>
    </r>
    <r>
      <rPr>
        <rFont val="Calibri"/>
        <sz val="12.0"/>
      </rPr>
      <t xml:space="preserve">
</t>
    </r>
    <r>
      <rPr>
        <rFont val="Calibri"/>
        <sz val="12.0"/>
        <u/>
      </rPr>
      <t>https://drive.google.com/file/d/1mTbguEvUJCvGsfOL3Go6113_2OgDHQrR/view?usp=share_link</t>
    </r>
  </si>
  <si>
    <t>{"id":"M6-G-24a-I-3","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cm&lt;sup&gt;2&lt;/sup&gt;&lt;/p&gt;","seed":{"calculated":[{"name":"T1","label":"{{function}}","function":"{{Q1}}*2","temp":true},{"name":"0-A1","label":"{{function}} cm&lt;sup&gt;2&lt;/sup&gt;","function":"Lemonlib.round(4*{{Q1}}*{{Q1}},1)"},{"name":"0-A2","label":"{{function}} cm&lt;sup&gt;2&lt;/sup&gt;","function":"Lemonlib.round(4*{{Q2}}*{{Q2}},1)","incorrect":true},{"name":"0-A3","label":"{{function}} cm&lt;sup&gt;2&lt;/sup&gt;","function":"Lemonlib.round(4*{{Q3}}*{{Q3}},1)","incorrect":true}]},"algorithm":{"name":"calculateOperation","template":"Cloze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A continuación, calcula las áreas de cada polígono. Si es necesario, redondea el resultado a las décimas.&lt;/p&gt;","template":"&lt;table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calcula el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t>
  </si>
  <si>
    <r>
      <rPr>
        <rFont val="Calibri"/>
        <sz val="12.0"/>
      </rPr>
      <t>&lt;p&gt;Calcula el área de esta figura.&lt;/p&gt;
&lt;p&gt;Calcule a área desta figura.&lt;/p&gt;
Imagen M6-G-24a-22</t>
    </r>
    <r>
      <rPr>
        <rFont val="Calibri"/>
        <sz val="12.0"/>
      </rPr>
      <t xml:space="preserve">
</t>
    </r>
    <r>
      <rPr>
        <rFont val="Calibri"/>
        <sz val="12.0"/>
        <u/>
      </rPr>
      <t>https://drive.google.com/file/d/19RSrfTnHsdUNgFuqSl2sMAqJBAIioYdU/view?usp=share_link</t>
    </r>
  </si>
  <si>
    <t>Calcula el área de este poligono irregular.
(Figura)</t>
  </si>
  <si>
    <t>Q1 = Min= 3; Max= 9; Step= 0.1</t>
  </si>
  <si>
    <t>T1 = {{Q1}}*2
T2 = {{Q1}}*4
T3 = {{Q1}}*6
A1 = 28*{{Q1}}*{{Q1}}</t>
  </si>
  <si>
    <t xml:space="preserve">&lt;p&gt;Calcula el área del cuadrado y el de los triángulos, que son iguales. Después suma las tres áreas.&lt;/p&gt;
</t>
  </si>
  <si>
    <t>&lt;p&gt;Calcula el área del cuadrado y el de los triángulos, que son iguales. Después suma las tres áreas.&lt;/p&gt;
&lt;p&gt;Área de la figura = área del cuadrado + 2 × área del triángulo = {{T2}} + 2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</si>
  <si>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M6-G-24a-23 | M6-G-24a-24 | M6-G-24a-25 | M6-G-24a-26
                        |  ? = {{A2}} cm | ? = {{A3}} cm | ? = {{A4}} cm |
A2 = 6*{{Q1}}
A3 = 2*{{Q1}}
A4 = 6*{{Q1}}</t>
    </r>
    <r>
      <rPr>
        <rFont val="Calibri"/>
        <sz val="12.0"/>
      </rPr>
      <t xml:space="preserve">
</t>
    </r>
    <r>
      <rPr>
        <rFont val="Calibri"/>
        <sz val="12.0"/>
        <u/>
      </rPr>
      <t>https://drive.google.com/file/d/1wWLHdoLdIrA33yT2WTtsr36zeaFZG379/view?usp=share_link</t>
    </r>
  </si>
  <si>
    <r>
      <rPr>
        <rFont val="Calibri"/>
        <sz val="12.0"/>
      </rPr>
      <t>A continuación, calcula las áreas de cada polígono.
Em seguida, calcule a área de cada polígono
M6-G-24a-24 | M6-G-24a-25 | M6-G-24a-26
Área = {{A5}} cm&lt;sup&gt;2&lt;/sup&gt; | Área = {{A6}} cm&lt;sup&gt;2&lt;/sup&gt;| Área = {{A7}} cm&lt;sup&gt;2&lt;/sup&gt;
T4 = 6*{{Q1}}
T5 = 2*{{Q1}}
T6 = 6*{{Q1}}
A5 = 10*{{Q1}}*{{Q1}}
A6 = 8*{{Q1}}*{{Q1}}
A7 = 10*{{Q1}}*{{Q1}}</t>
    </r>
    <r>
      <rPr>
        <rFont val="Calibri"/>
        <sz val="12.0"/>
      </rPr>
      <t xml:space="preserve">
</t>
    </r>
    <r>
      <rPr>
        <rFont val="Calibri"/>
        <sz val="12.0"/>
        <u/>
      </rPr>
      <t>https://drive.google.com/file/d/1_dp5oOkq2jD7G36RHKdzLu3pjSs7CQvl/view?usp=share_link</t>
    </r>
  </si>
  <si>
    <r>
      <rPr>
        <rFont val="Calibri"/>
        <sz val="12.0"/>
      </rPr>
      <t>Por último, calcula el área total.
Por último, calcule a área total.
M6-G-24a-24 | M6-G-24a-25 | M6-G-24a-26
Área = {{T7}} + {{T8}} + {{T9}} = {{A8}} cm&lt;sup&gt;2&lt;/sup&gt;
T4 = 6*{{Q1}}
T5 = 2*{{Q1}}
T6 = 6*{{Q1}}
T7 = 10*{{Q1}}*{{Q1}}
T8 = 8*{{Q1}}*{{Q1}}
T9 = 10*{{Q1}}*{{Q1}}
A8 = 28*{{Q1}}*{{Q1}}</t>
    </r>
    <r>
      <rPr>
        <rFont val="Calibri"/>
        <sz val="12.0"/>
      </rPr>
      <t xml:space="preserve">
</t>
    </r>
    <r>
      <rPr>
        <rFont val="Calibri"/>
        <sz val="12.0"/>
        <u/>
      </rPr>
      <t>https://drive.google.com/file/d/1_dp5oOkq2jD7G36RHKdzLu3pjSs7CQvl/view?usp=share_link</t>
    </r>
  </si>
  <si>
    <t>{"id":"M6-G-24a-E-1","seed":{"parameters":[{"name":"Q1","label":null,"min":3,"max":9,"step":0.1}],"uniques":true},"scaffolding":[{"id":"step-0","stimulus":"&lt;p&gt;Calcula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A continuación, calcula las áreas de cada polígono. Si es necesario, redondea el resultado a las décimas.&lt;/p&gt;","template":"&lt;table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calcula el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t>
  </si>
  <si>
    <r>
      <rPr>
        <rFont val="Calibri"/>
        <sz val="12.0"/>
      </rPr>
      <t>&lt;p&gt;Calcula el área de esta figura.&lt;/p&gt;
&lt;p&gt;Calcule a área desta figura.&lt;/p&gt;
Imagen M6-G-24a-27</t>
    </r>
    <r>
      <rPr>
        <rFont val="Calibri"/>
        <sz val="12.0"/>
      </rPr>
      <t xml:space="preserve">
</t>
    </r>
    <r>
      <rPr>
        <rFont val="Calibri"/>
        <sz val="12.0"/>
        <u/>
      </rPr>
      <t>https://drive.google.com/file/d/1QyvX-Hc4tm0RRImw8LqDTP79_U0EN2gM/view?usp=share_link</t>
    </r>
  </si>
  <si>
    <t>T1 = {{Q1}}*2
A1 = 5*{{Q1}}*{{Q1}}</t>
  </si>
  <si>
    <t>&lt;p&gt;Calcula el área de cada cuadrado por separado. Luego suma las áreas.&lt;/p&gt;</t>
  </si>
  <si>
    <t>&lt;p&gt;Calcula el área del cuadrado más pequeño. Luego calcula el área del cuadrado más grande. Por último suma las dos áreas.&lt;/p&gt;
&lt;p&gt;Área figura= área cuadrado rosa + área del cuadrado celeste = {{T2}} + {{T3}} = {{T4}} cm&lt;sup&gt;2&lt;/sup&gt;</t>
  </si>
  <si>
    <r>
      <rPr>
        <rFont val="Calibri"/>
        <sz val="12.0"/>
      </rPr>
      <t>Primero hay que descomponer la forma. ¿Cuánto mide el lado marcado con un signo de interrogación?
Primeiramente é preciso decompor a figura. Quanto mede o lado marcado com um ponto de interrogação?
Tabla:
M6-G-24a-28 | M6-G-24a-29 | M6-G-24a-30
                        |  ? = {{A2}} cm | ? = {{A3}} cm |
A2 = 3*{{Q1}}
A3 = 3*{{Q1}}</t>
    </r>
    <r>
      <rPr>
        <rFont val="Calibri"/>
        <sz val="12.0"/>
      </rPr>
      <t xml:space="preserve">
</t>
    </r>
    <r>
      <rPr>
        <rFont val="Calibri"/>
        <sz val="12.0"/>
        <u/>
      </rPr>
      <t>https://drive.google.com/file/d/1aClRfJHhZonDUitnsDRNVhzURmDRZ7Yl/view?usp=share_link</t>
    </r>
  </si>
  <si>
    <r>
      <rPr>
        <rFont val="Calibri"/>
        <sz val="12.0"/>
      </rPr>
      <t xml:space="preserve">A continuación, calcula las áreas de cada polígono. Si es necesario, redondea el resultado a las décimas.
Em seguida, calcule a área de cada polígono. Se necessário, arredonde o resultado para décimos.
M6-G-24a-29 | M6-G-24a-30
Área = {{A3}} cm&lt;sup&gt;2&lt;/sup&gt; | Área = {{A4}} cm&lt;sup&gt;2&lt;/sup&gt;| Área = {{A5}} cm&lt;sup&gt;2&lt;/sup&gt;
T2 = 3*{{Q1}}
A3 = 2.5*{{Q1}}*{{Q1}}
A4 = 2.5*{{Q1}}*{{Q1}}
</t>
    </r>
    <r>
      <rPr>
        <rFont val="Calibri"/>
        <sz val="12.0"/>
        <u/>
      </rPr>
      <t>https://drive.google.com/file/d/1E_fh3XUeGDGsEqQUTNEWjG0tLT4id8Wx/view?usp=share_link</t>
    </r>
  </si>
  <si>
    <r>
      <rPr>
        <rFont val="Calibri"/>
        <sz val="12.0"/>
      </rPr>
      <t xml:space="preserve">Por último, calcula el área total.
Por último, calcule a área total.
M6-G-24a-29 | M6-G-24a-30
Área = {{T4}} + {{T5}} = {{A6}} cm&lt;sup&gt;2&lt;/sup&gt;
T2 = 3*{{Q1}}
T4 = 2.5{{Q1}}*{{Q1}}
T5 = 2.5{{Q1}}*{{Q1}}
A6 = 5*{{Q1}}*{{Q1}}
</t>
    </r>
    <r>
      <rPr>
        <rFont val="Calibri"/>
        <sz val="12.0"/>
        <u/>
      </rPr>
      <t>https://drive.google.com/file/d/1E_fh3XUeGDGsEqQUTNEWjG0tLT4id8Wx/view?usp=share_link</t>
    </r>
  </si>
  <si>
    <t>{"id":"M6-G-24a-E-2","seed":{"parameters":[{"name":"Q1","label":null,"min":3,"max":9,"step":0.1}],"uniques":true},"scaffolding":[{"id":"step-0","stimulus":"&lt;p&gt;Calcula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t>
  </si>
  <si>
    <r>
      <rPr>
        <rFont val="Calibri"/>
        <sz val="12.0"/>
      </rPr>
      <t>&lt;p&gt;Calcula el área de esta figura.&lt;/p&gt;
&lt;p&gt;Calcule a área desta figura.&lt;/p&gt;
Imagen M6-G-24a-31</t>
    </r>
    <r>
      <rPr>
        <rFont val="Calibri"/>
        <sz val="12.0"/>
      </rPr>
      <t xml:space="preserve">
</t>
    </r>
    <r>
      <rPr>
        <rFont val="Calibri"/>
        <sz val="12.0"/>
        <u/>
      </rPr>
      <t>https://drive.google.com/file/d/1nJSMasKyH7sk49xtTe752qHCEiWmy_Jj/view?usp=share_link</t>
    </r>
  </si>
  <si>
    <t>Agustín va a levantar una medianera de ladrillos. Si la medianera tiene esta forma, calcula el área total que necesita cubrir con ladrillos.</t>
  </si>
  <si>
    <t>T1 = 2*{{Q1}}
T2 = 3*{{Q1}}
A1 = 6.5*{{Q1}}*{{Q1}}</t>
  </si>
  <si>
    <t>&lt;p&gt;Calcula las áreas del rectángulo y el triángulo. Luego súmalas.&lt;/p&gt;</t>
  </si>
  <si>
    <t>&lt;p&gt;Calcula las áreas del rectángulo y el triángulo. Luego súmalas.&lt;/p&gt;
&lt;p&gt;Área figura = área del rectángulo + área del triángulo = {{T3}} + {{T4}} = {{T5}} cm&lt;sup&gt;2&lt;/sup&gt;</t>
  </si>
  <si>
    <r>
      <rPr>
        <rFont val="Calibri"/>
        <sz val="12.0"/>
      </rPr>
      <t>Primero hay que descomponer la forma. ¿Cuánto mide el lado marcado con un signo de interrogación?
Primeiramente é preciso decompor a figura. Quanto mede o lado marcado com um ponto de interrogação?
Tabla:
M6-G-24a-32 | M6-G-24a-33 | M6-G-24a-34
                        |                           | ? = {{A2}} cm |
T1 = 2*{{Q1}}
T2 = 3*{{Q1}}
A2 = {{Q1}}</t>
    </r>
    <r>
      <rPr>
        <rFont val="Calibri"/>
        <sz val="12.0"/>
      </rPr>
      <t xml:space="preserve">
</t>
    </r>
    <r>
      <rPr>
        <rFont val="Calibri"/>
        <sz val="12.0"/>
        <u/>
      </rPr>
      <t>https://drive.google.com/file/d/1DjA9J9FWA5RkscU5iKS9uiyVwbvpxglS/view?usp=share_link</t>
    </r>
  </si>
  <si>
    <r>
      <rPr>
        <rFont val="Calibri"/>
        <sz val="12.0"/>
      </rPr>
      <t>A continuación, calcula las áreas de cada polígono. Si es necesario, redondea el resultado a las décimas.
Em seguida, calcule a área de cada polígono. Se necessário, arredonde o resultado para décimos.
M6-G-24a-33 | M6-G-24a-34
Área = {{A3}} cm&lt;sup&gt;2&lt;/sup&gt;| Área = {{A4}} cm&lt;sup&gt;2&lt;/sup&gt;
T1 = 2*{{Q1}}
T2 = 3*{{Q1}}
A3 = 6*{{Q1}}*{{Q1}}
A4 = 0.5*{{Q1}}*{{Q1}}</t>
    </r>
    <r>
      <rPr>
        <rFont val="Calibri"/>
        <sz val="12.0"/>
      </rPr>
      <t xml:space="preserve">
</t>
    </r>
    <r>
      <rPr>
        <rFont val="Calibri"/>
        <sz val="12.0"/>
        <u/>
      </rPr>
      <t>https://drive.google.com/file/d/15GGLydwKma-tnEF0lUFp_zFzdC5QPm73/view?usp=share_link</t>
    </r>
  </si>
  <si>
    <r>
      <rPr>
        <rFont val="Calibri"/>
        <sz val="12.0"/>
      </rPr>
      <t>Por último, calcula el área total.
Por último, calcule a área total.
M6-G-24a-33 | M6-G-24a-34
Área = {{T3}} + {{T4}} = {{A5}} cm&lt;sup&gt;2&lt;/sup&gt;
T1 = 2*{{Q1}}
T2 = 3*{{Q1}}
T3 = 6*{{Q1}}*{{Q1}}
T4 = 0.5*{{Q1}}*{{Q1}}
A5 = 6.5*{{Q1}}*{{Q1}}</t>
    </r>
    <r>
      <rPr>
        <rFont val="Calibri"/>
        <sz val="12.0"/>
      </rPr>
      <t xml:space="preserve">
</t>
    </r>
    <r>
      <rPr>
        <rFont val="Calibri"/>
        <sz val="12.0"/>
        <u/>
      </rPr>
      <t>https://drive.google.com/file/d/15GGLydwKma-tnEF0lUFp_zFzdC5QPm73/view?usp=share_link</t>
    </r>
  </si>
  <si>
    <t>{"id":"M6-G-24a-E-3","seed":{"parameters":[{"name":"Q1","label":null,"min":3,"max":9,"step":0.1}],"uniques":true},"scaffolding":[{"id":"step-0","stimulus":"&lt;p&gt;Calcula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t>
  </si>
  <si>
    <t>M6-G-25a</t>
  </si>
  <si>
    <t>Clasifica poliedros entre regulares e irregulares</t>
  </si>
  <si>
    <t>&lt;p&gt;Selecciona los poliedros regulares.&lt;/p&gt;</t>
  </si>
  <si>
    <t>Selecciona los polígonos 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</si>
  <si>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</si>
  <si>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caras.&lt;/p&gt;</t>
  </si>
  <si>
    <t>{"id":"M6-G-25a-I-1","stimulus":"&lt;p&gt;Selecciona los poliedros 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t>
  </si>
  <si>
    <t>&lt;p&gt;Selecciona los poliedros irregulares.&lt;/p&gt;</t>
  </si>
  <si>
    <t>Selecciona los polígonos irregulares.
(se ven 4 polígonos, 2 regulares)</t>
  </si>
  <si>
    <t>A1=M6-G-25a-1
A2=M6-G-25a-2
A3=M6-G-25a-3
A4=M6-G-25a-4
A5=M6-G-25a-5
A6=M6-G-32a-1*
A7=M6-G-32a-2*
A8=M6-G-32a-3*
A9=M6-G-32b-1*
A10=M6-G-32b-2*</t>
  </si>
  <si>
    <t>&lt;p&gt;Un poliedro es regular si todos los polígonos de sus caras son iguales y regulares y, además, en todos los vértices se une el mismo número de caras. Si no, es un polígono irregular.&lt;/p&gt;</t>
  </si>
  <si>
    <t>{"id":"M6-G-25a-I-2","stimulus":"&lt;p&gt;Selecciona los poliedros irregulares.&lt;/p&gt;","hint":"&lt;p&gt;Un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t>
  </si>
  <si>
    <t>M6-G-25b</t>
  </si>
  <si>
    <t>Identifica los poliedros regulares</t>
  </si>
  <si>
    <t>&lt;p&gt;Arrastra el nombre de estos poliedros regulares debajo de cada imagen.&lt;/p&gt;</t>
  </si>
  <si>
    <t>Table=2x3, noborder
0,0=M6-G-25a-4
0,1=M6-G-25a-5
0,2=M6-G-25a-1
1,0={{A1}}
1,1={{A2}}
1,2={{A3}}</t>
  </si>
  <si>
    <t>A1 = Hexaedro | Sus caras son 6 cuadrados.
A2 = Dodecaedro | Sus caras son 12 pentágonos regulares.
A3 = Icosaedro | Sus caras son 20 triángulos equiláteros.
A4 = Octaedro
A5 = Tetraedro</t>
  </si>
  <si>
    <t>&lt;p&gt;Los poliedros regulares son el tetraedro, el hexaedro o cubo, el octaedro, el dodecaedro y el icosaedro.&lt;/p&gt;</t>
  </si>
  <si>
    <t>{"id":"M6-G-25b-I-1","stimulus":"&lt;p&gt;Arrastra el nombre de estos poliedros regulares debajo de cada imagen.&lt;/p&gt;","template":"&lt;table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cuadrados."},{"name":"A2","label":"Dodecaedro","feedback":"Sus caras son 12 pentágonos regulares."},{"name":"A3","label":"Icosaedro","feedback":"Sus caras son 20 triángulos equiláteros."},{"name":"A4","label":"Octaedro","incorrect":true},{"name":"A5","label":"Tetraedro","incorrect":true}],"uniques":true},"algorithm":{"name":"calculateOperation","template":"Cloze with drag &amp; drop","params":{"keyboard":"INTERMEDIATE"}}}</t>
  </si>
  <si>
    <t>Table=2x3, noborder
0,0=M6-G-25a-2
0,1=M6-G-25a-3
0,2=M6-G-25a-5
1,0={{A1}}
1,1={{A2}}
1,2={{A3}}</t>
  </si>
  <si>
    <t>A1 = Tetraedro | Sus caras son 4 triángulos equiláteros.
A2 = Octaedro | Sus caras son 8 triángulos equiláteros.
A3 = Dodecaedro | Sus caras son 12 pentágonos regulares.
A4 = Hexaedro
A5 = Icosaedro</t>
  </si>
  <si>
    <t>{"id":"M6-G-25b-I-2","stimulus":"&lt;p&gt;Arrastra el nombre de estos poliedros regulares debajo de cada imagen.&lt;/p&gt;","template":"&lt;table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equiláteros."},{"name":"A3","label":"Dodecaedro","feedback":"Sus caras son 12 pentágonos regulares."},{"name":"A4","label":"Hexaedro","incorrect":true},{"name":"A5","label":"Icosaedro","incorrect":true}],"uniques":true},"algorithm":{"name":"calculateOperation","template":"Cloze with drag &amp; drop","params":{"keyboard":"INTERMEDIATE"}}}</t>
  </si>
  <si>
    <t>Table=2x3, noborder
0,0=M6-G-25a-3
0,1=M6-G-25a-1
0,2=M6-G-25a-4
1,0={{A1}}
1,1={{A2}}
1,2={{A3}}</t>
  </si>
  <si>
    <t>A1 = Octaedro | Sus caras son 8 triángulos equiláteros.
A2 = Icosaedro | Sus caras son 20 triángulos equiláteros.
A3 = Hexaedro | Sus caras son 6 cuadrados.
A4 = Dodecaedro
A5 = Tetraedro</t>
  </si>
  <si>
    <t>&lt;p&gt;Los poliedros regulares son el tetraedro, el hexaedro o cubo, el octaedro, el dodecaedro y el icosaedro.</t>
  </si>
  <si>
    <t>{"id":"M6-G-25b-I-3","stimulus":"&lt;p&gt;Arrastra el nombre de estos poliedros regulares debajo de cada imagen.&lt;/p&gt;","template":"&lt;table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equiláteros."},{"name":"A3","label":"Hexaedro","feedback":"Sus caras son 6 cuadrados."},{"name":"A4","label":"Tetraedro","incorrect":true},{"name":"A5","label":"Dodecaedro","incorrect":true}],"uniques":true},"algorithm":{"name":"calculateOperation","template":"Cloze with drag &amp; drop","params":{"keyboard":"INTERMEDIATE"}}}</t>
  </si>
  <si>
    <t>&lt;p&gt;Escribe el nombre de estos poliedros regulares.&lt;/p&gt;</t>
  </si>
  <si>
    <t>Table=2x3, noborder
0,0=M6-G-25a-3
0,1=M6-G-25a-1
0,2=M6-G-25a-5
1,0={{A1}}
1,1={{A2}}
1,2={{A3}}</t>
  </si>
  <si>
    <t>A1= Octaedro | Sus caras son 8 triángulos equiláteros.
A2= Icosaedro | Sus caras son 20 triángulos equiláteros.
A3= Dodecaedro | Sus caras son 12 pentágonos regulares.</t>
  </si>
  <si>
    <t>&lt;p&gt;Los poliedros regulares son el tetraedro, el hexaedro o cubo, el octaedro, el dodecaedro y el icosaedro.&lt;/p&gt;
A1=Sus caras son 8 triángulos equiláteros.
A2=Sus caras son 20 triángulos equiláteros.
A3=Sus caras son 6 cuadrados.&lt;/p&gt;</t>
  </si>
  <si>
    <t>{"id":"M6-G-25b-E-1","stimulus":"&lt;p&gt;Escribe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equiláteros."},{"name":"A3","label":"Dodecaedro","feedback":"Sus caras son 12 pentágonos regulares."}],"uniques":true},"algorithm":{"name":"calculateOperation","template":"Cloze with text"}}</t>
  </si>
  <si>
    <t>Table=2x3, noborder
0,0=M6-G-25a-3
0,1=M6-G-25a-5
0,2=M6-G-25a-2
1,0={{A1}}
1,1={{A2}}
1,2={{A3}}</t>
  </si>
  <si>
    <t>A1= Octaedro | Sus caras son 8 triángulos equiláteros.
A2= Dodecaedro | Sus caras son 12 pentágonos regulares.
A3= Tetraedro | Sus caras son 4 triángulos equiláteros.</t>
  </si>
  <si>
    <t>{"id":"M6-G-25b-E-2","stimulus":"&lt;p&gt;Escribe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equiláteros."},{"name":"A2","label":"Dodecaedro","feedback":"Sus caras son 12 pentágonos regulares."},{"name":"A3","label":"Tetraedro","feedback":"Sus caras son 4 triángulos equiláteros."}],"uniques":true},"algorithm":{"name":"calculateOperation","template":"Cloze with text"}}</t>
  </si>
  <si>
    <t>Table=2x3, noborder
0,0=M6-G-25a-2
0,1=M6-G-25a-3
0,2=M6-G-25a-1
1,0={{A1}}
1,1={{A2}}
1,2={{A3}}</t>
  </si>
  <si>
    <t>A1= Tetraedro | Sus caras son 4 triángulos equiláteros.
A2= Octaedro | Sus caras son 8 triángulos equiláteros.
A3= Icosaedro | Sus caras son 20 triángulos equiláteros.</t>
  </si>
  <si>
    <t>{"id":"M6-G-25b-E-3","stimulus":"&lt;p&gt;Escribe el nombre de estos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equiláteros."},{"name":"A3","label":"Icosaedro","feedback":"Sus caras son 20 triángulos equiláteros."}],"uniques":true},"algorithm":{"name":"calculateOperation","template":"Cloze with text"}}</t>
  </si>
  <si>
    <t>M6-G-25c</t>
  </si>
  <si>
    <t>Asocia poliedros regulares con su desarrollo plano</t>
  </si>
  <si>
    <t>&lt;p&gt;Arrastra el nombre de los poliedros regulares debajo de su desarrollo plano.&lt;/p&gt;</t>
  </si>
  <si>
    <t>Table=2x3, noborder
0,0=M6-G-25c-1
0,1=M6-G-25c-2
0,2=M6-G-25c-5
1,0={{A1}}
1,1={{A2}}
1,2={{A3}}</t>
  </si>
  <si>
    <t>A1= Icosaedro | Sus caras son 20 triángulos equiláteros.
A2= Tetraedro | Sus caras son 4 triángulos equiláteros.
A3= Dodecaedro | Sus caras son 12 pentágonos.
A4 = Hexaedro
A5 = Octaedro</t>
  </si>
  <si>
    <t>{"id":"M6-G-25c-I-1","stimulus":"&lt;p&gt;Arrastra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icosaedro.&lt;/p&gt;","seed":{"parameters":[],"calculated":[{"name":"A1","label":"Icosaedro","feedback":"Sus caras son 20 triángulos equiláteros."},{"name":"A2","label":"Tetraedro","feedback":"Sus caras son 4 triángulos equiláteros."},{"name":"A3","label":"Dodecaedro","feedback":"Sus caras son 12 pentágonos regulares."},{"name":"A4","label":"Octaedro","incorrect":true},{"name":"A5","label":"Hexaedro","incorrect":true}],"uniques":true},"algorithm":{"name":"calculateOperation","template":"Cloze with drag &amp; drop","params":{"keyboard":"INTERMEDIATE"}}}</t>
  </si>
  <si>
    <t>Table=2x3, noborder
0,0=M6-G-25c-4
0,1=M6-G-25c-2
0,2=M6-G-25c-3
1,0={{A1}}
1,1={{A2}}
1,2={{A3}}</t>
  </si>
  <si>
    <t>A1= Hexaedro | Sus caras son 6 cuadrados.
A2= Tetraedro | Sus caras son 4 triángulos equiláteros.
A3= Octaedro | Sus caras son 8 triángulos equiláteros.
A4= Dodecaedro
A5= Icosaedro</t>
  </si>
  <si>
    <t>&lt;p&gt;Los poliedros regulares son el tetraedro, el hexaedro o cubo, el octaedro, el dodecaedro y el icosaedro.&lt;/p&gt;
A1=Sus caras son 20 triángulos equiláteros.
A2=Sus caras son 4 triángulos equiláteros.
A3=Sus caras son 12 pentágonos.&lt;/p&gt;</t>
  </si>
  <si>
    <t>{"id":"M6-G-25c-I-2","stimulus":"&lt;p&gt;Arrastra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cuadrados."},{"name":"A2","label":"Tetraedro","feedback":"Sus caras son 4 triángulos equiláteros."},{"name":"A3","label":"Octaedro","feedback":"Sus caras son 8 triángulos equiláteros."},{"name":"A4","label":"Dodecaedro","incorrect":true},{"name":"A5","label":"Icosaedro","incorrect":true}],"uniques":true},"algorithm":{"name":"calculateOperation","template":"Cloze with drag &amp; drop","params":{"keyboard":"INTERMEDIATE"}}}</t>
  </si>
  <si>
    <t>Table=2x3, noborder
0,0=M6-G-25c-5
0,1=M6-G-25c-3
0,2=M6-G-25c-1
1,0={{A1}}
1,1={{A2}}
1,2={{A3}}</t>
  </si>
  <si>
    <t>A1= Dodecaedro | Sus caras son 12 pentágonos regulares.
A2= Octaedro | Sus caras son 8 triángulos equiláteros.
A3= Icosaedro | Sus caras son 20 triángulos equiláteros.
A4= Hexaedro
A5= Tetraedro</t>
  </si>
  <si>
    <t>{"id":"M6-G-25c-I-3","stimulus":"&lt;p&gt;Arrastra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equiláteros."},{"name":"A3","label":"Icosaedro","feedback":"Sus caras son 20 triángulos equiláteros."},{"name":"A4","label":"Hexaedro","incorrect":true},{"name":"A5","label":"Tetraedro","incorrect":true}],"uniques":true},"algorithm":{"name":"calculateOperation","template":"Cloze with drag &amp; drop","params":{"keyboard":"INTERMEDIATE"}}}</t>
  </si>
  <si>
    <t>&lt;p&gt;Observa estos desarrollos planos y escribe el nombre del poliedro regular que representan.&lt;/p&gt;</t>
  </si>
  <si>
    <t>Table=2x3, noborder
0,0=M6-G-25c-5
0,1=M6-G-25c-3
0,2=M6-G-25c-2
1,0={{A1}}
1,1={{A2}}
1,2={{A3}}</t>
  </si>
  <si>
    <t>A1= Dodecaedro | Sus caras son 12 pentágonos regulares.
A2= Octaedro | Sus caras son 8 triángulos equiláteros.
A3= Tetraedro | Sus caras son 4 triángulos equiláteros.</t>
  </si>
  <si>
    <t>{"id":"M6-G-25c-E-1","stimulus":"&lt;p&gt;Observa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equiláteros."},{"name":"A3","label":"Tetraedro","feedback":"Sus caras son 4 triángulos equiláteros."}],"uniques":true},"algorithm":{"name":"calculateOperation","template":"Cloze with text"}}</t>
  </si>
  <si>
    <t>Table=2x3, noborder
0,0=M6-G-25c-2
0,1=M6-G-25c-1
0,2=M6-G-25c-5
1,0={{A1}}
1,1={{A2}}
1,2={{A3}}</t>
  </si>
  <si>
    <t>A1= Tetraedro | Sus caras son 4 pentágonos regulares.
A2= Icosaedro | Sus caras son 20 triángulos equiláteros.
A3= Dodecaedro | Sus caras son 12 pentágonos regulares.</t>
  </si>
  <si>
    <t>{"id":"M6-G-25c-E-2","stimulus":"&lt;p&gt;Observa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equiláteros."},{"name":"A2","label":"Icosaedro","feedback":"Sus caras son 20 triángulos equiláteros."},{"name":"A3","label":"Dodecaedro","feedback":"Sus caras son 12 pentágonos regulares."}],"uniques":true},"algorithm":{"name":"calculateOperation","template":"Cloze with text"}}</t>
  </si>
  <si>
    <t>Table=2x3, noborder
0,0=M6-G-25c-3
0,1=M6-G-25c-2
0,2=M6-G-25c-5
1,0={{A1}}
1,1={{A2}}
1,2={{A3}}</t>
  </si>
  <si>
    <t>A1= Octaedro | Sus caras son 8 triángulos equiláteros.
A2= Tetraedro | Sus caras son 4 triángulos equiláteros.
A3= Dodecaedro | Sus caras son 12 pentágonos regulares.</t>
  </si>
  <si>
    <t>{"id":"M6-G-25c-E-3","stimulus":"&lt;p&gt;Observa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equiláteros."},{"name":"A2","label":"Tetraedro","feedback":"Sus caras son 4 triángulos equiláteros."},{"name":"A3","label":"Dodecaedro","feedback":"Sus caras son 12 pentágonos regulares."}],"uniques":true},"algorithm":{"name":"calculateOperation","template":"Cloze with text"}}</t>
  </si>
  <si>
    <t>M6-G-26a</t>
  </si>
  <si>
    <t>Verifica la fórmula de Euler en los elementos de un poliedro</t>
  </si>
  <si>
    <t>Determina si los siguientes conjuntos de caras, vértices y aristas pertenecen a un poliedro según la fórmula de Euler.
{{Q1}} caras, {{T2}} vértices y {{T3}} aristas. *
{{Q2}} caras, {{T5}} vértices y {{T6}} aristas.
{{Q3}} caras, {{T8}} vértices y {{T9}} aristas.
(Sí|No)</t>
  </si>
  <si>
    <t>Determina si los siguientes conjuntos de caras, aristas y vértices pertenecen a un poliedro según la fórmula de Euler.
{{Q1}} caras, {{Q2}} vértices y {{Q3}} aristas.
(Verdadero*/Falso)
{{Q4}} caras, {{Q5}} vértices y {{Q6}} aristas.
(Verdadero/Falso*)
{{Q7}} caras, {{Q8}} vértices y {{Q9}} aristas.
(Verdadero/Falso*)</t>
  </si>
  <si>
    <t>Q1 = Min= 5; Max= 11; Step= 1
Q2 = Min= 5; Max= 11; Step= 1
Q3 = Min= 5; Max= 11; Step= 1</t>
  </si>
  <si>
    <t>T2 = ({{Q1}} - 2)*2
T3 = ({{Q1}} - 2)*3
T5 = ({{Q2}} - 2)*2
T6 = ({{Q2}} - 1)*2
T8 = ({{Q3}} - 2)*2
T9 = ({{Q3}} - 1)*2</t>
  </si>
  <si>
    <t>&lt;p&gt;Según la fórmula de Euler, en un poliedro se cumple esta relación:&lt;/p&gt;&lt;p&gt;caras + vértices = aristas + 2&lt;/p&gt;</t>
  </si>
  <si>
    <t>{"id":"M6-G-26a-I-1","stimulus":"&lt;p&gt;Determina si los siguientes conjuntos de caras, vértices y aristas pertenecen a un poliedro según la fórmula de Euler.&lt;/p&gt;","hint":"&lt;p&gt;Según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caras, {{T2}} vértices y {{T3}} aristas.","function":""},{"name":"A2","label":"{{Q2}} caras, {{T5}} vértices y {{T6}} aristas.","function":"","incorrect":true},{"name":"A3","label":"{{Q3}} caras, {{T8}} vértices y {{T9}} aristas.","function":"","incorrect":true}],"uniques":false},"algorithm":{"name":"trueFalse","template":"Choice matrix – inline","params":{"countCorrect":1,"countIncorrect":2,"showCheckIcon":false,"options":["Sí","No"]}}}</t>
  </si>
  <si>
    <t>Selecciona la opción correcta para que se cumpla la fórmula de Euler en un poliedro de estas características.</t>
  </si>
  <si>
    <t>{{T1}} caras, {{T2}} vértices y {{group}} aristas.</t>
  </si>
  <si>
    <t xml:space="preserve">Selecciona la opción correcta en cada caso para que se cumpla la fórmula de Euler de los siguientes poliedros.
{{Q1}} caras, {{Q2}} vértices y ({{A1}}*/{{A2}}/{{A3}}) aristas.
{{Q3}} caras, ({{A4}}/{{A5}}*/{{A6}}) vértices y {{Q4}} aristas.
</t>
  </si>
  <si>
    <t>Q1 = Min= 3; Max= 9; Step= 1
Q2 = Min= 3; Max= 9; Step= 1
Q3 = Min= 3; Max= 9; Step= 1</t>
  </si>
  <si>
    <t>T1 = {{Q1}}+2
T2 = {{Q1}*2
group  = {{A1}}*, {{A2}}, {{A3}}
A1 = {{Q1}}*3
A2 = {{Q2}}*3
A3 = {{Q3}}*3</t>
  </si>
  <si>
    <t>{"id":"M6-G-26a-E-1","stimulus":"&lt;p&gt;Selecciona la opción correcta para que se cumpla la fórmula de Euler en un poliedro de estas características.&lt;/p&gt;","template":"&lt;p&gt;{{T1}} caras, {{T2}} vértices y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t>
  </si>
  <si>
    <t>{{Q1}} caras, {{group}} vértices y {{T2}} aristas.</t>
  </si>
  <si>
    <t xml:space="preserve">Q1 =  Min= 4; Max= 10; Step= </t>
  </si>
  <si>
    <t>T2 = {{Q1}}*2-2
group  = {{A1}}*, {{A2}}, {{A3}}
A1 = {{Q1}}
A2 = {{Q2}}
A3 = {{Q3}}</t>
  </si>
  <si>
    <t>{"id":"M6-G-26a-E-2","stimulus":"&lt;p&gt;Selecciona la opción correcta para que se cumpla la fórmula de Euler en un poliedro de estas características.&lt;/p&gt;","template":"&lt;p&gt;{{Q1}} caras, {{response}} vértices y {{T2}}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t>
  </si>
  <si>
    <t>Completa la siguiente frase.</t>
  </si>
  <si>
    <t>Un poliedro con {{Q1}} caras y {{T1}} vértices tiene {{A1}} aristas.</t>
  </si>
  <si>
    <t>Martín tiene un baúl, para guardar sus zapatos, de {{Q1}} caras y {{T1}} aristas. ¿Cuántos vértices tiene el baúl?</t>
  </si>
  <si>
    <t>Q1 = Min= 5; Max= 11; Step= 1</t>
  </si>
  <si>
    <t>T1 = ({{Q1}}-2)*2
A1 = 3*{{Q1}}-6</t>
  </si>
  <si>
    <t>{"id":"M6-G-26a-A-1","stimulus":"&lt;p&gt;Completa la siguiente frase.&lt;/p&gt;","template":"&lt;p&gt;Un poliedro con {{Q1}} caras y {{T1}} vértices tiene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5,"max":11,"step":1}],"calculated":[{"name":"T1","function":"({{Q1}}-2)*2","temp":"true"},{"name":"A1","function":"3*{{Q1}}-6"}],"uniques":true},"algorithm":{"name":"calculateOperation","params":{"method":"equivLiteral","keyboard":"NUMERICAL"}}}</t>
  </si>
  <si>
    <t>En un desierto inhóspito se ha encontrado una piedra con la forma de un poliedro de {{Q1}} caras y {{T1}} aristas. ¿Cuántos vértices tiene?</t>
  </si>
  <si>
    <t>Tiene {{A1}} vértices.</t>
  </si>
  <si>
    <t xml:space="preserve">En una mina de Galicia se ha encontrado una piedra preciosa con forma de poliedro con {{Q1}} caras y {{T1}} aristas. ¿Cuántos vértices tiene?
</t>
  </si>
  <si>
    <t>Q1 = Min= 7; Max= 15; Step= 2</t>
  </si>
  <si>
    <t>T1 = ({{Q1}} - 1)*2
A1 = {{Q1}}</t>
  </si>
  <si>
    <t>{"id":"M6-G-26a-A-2","stimulus":"&lt;p&gt;En un desierto inhóspito se ha encontrado una piedra con la forma de un poliedro de {{Q1}} caras y {{T1}} aristas. ¿Cuántos vértices tiene?&lt;/p&gt;","template":"&lt;p&gt;Tiene {{response}} vértices.&lt;/p&gt;","hint":"&lt;p&gt;Según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+ 2&lt;/p&gt;","seed":{"parameters":[{"name":"Q1","min":7,"max":15,"step":2}],"calculated":[{"name":"T1","function":"({{Q1}} - 1)*2","temp":"true"},{"name":"A1","function":"{{Q1}}"}],"uniques":true},"algorithm":{"name":"calculateOperation","params":{"method":"equivLiteral","keyboard":"NUMERICAL"}}}</t>
  </si>
  <si>
    <t>Una compañía de regalos fabrica cajas con la forma de un poliedro de {{Q1}} vértices y {{T1}} aristas. ¿Cuántas caras tienen estas cajas?</t>
  </si>
  <si>
    <t>Tienen {{A1}} caras.</t>
  </si>
  <si>
    <t xml:space="preserve">Una compañia de regalos empresariales ha elegido un nuevo modelo de cajas para ofrecer a los clientes. Este modelo tiene {{Q1}} vértices y {{T1}} aristas. ¿Cuántas caras tiene el nuevo modelo?
</t>
  </si>
  <si>
    <t>Q1 = Min= 8; Max= 16; Step= 2</t>
  </si>
  <si>
    <t>T1 = {{Q1}}*3/2
A1= ({{Q1}}/2)+2</t>
  </si>
  <si>
    <t>{"id":"M6-G-26a-A-3","stimulus":"&lt;p&gt;Una compañía de regalos fabrica cajas con la forma de un poliedro de {{Q1}} vértices y {{T1}} aristas. ¿Cuántas caras tienen estas cajas?&lt;/p&gt;","template":"&lt;p&gt;Tienen {{response}} caras.&lt;/p&gt;","hint":"&lt;p&gt;Según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8,"max":16,"step":2}],"calculated":[{"name":"T1","function":"{{Q1}}*3/2","temp":"true"},{"name":"A1","function":"({{Q1}}/2)+2"}],"uniques":true},"algorithm":{"name":"calculateOperation","params":{"method":"equivLiteral","keyboard":"NUMERICAL"}}}</t>
  </si>
  <si>
    <t>M6-G-27a</t>
  </si>
  <si>
    <t>Clasificar prismas y pirámides</t>
  </si>
  <si>
    <t>&lt;p&gt;De entre las siguientes imágenes, haz clic sobre las pirámides y prismas rectos.&lt;/p&gt;</t>
  </si>
  <si>
    <t>Multiple Choice
*:countCorrect=2
*: countIncorrect=1
*: showCheckIcon=false
*: colums=3</t>
  </si>
  <si>
    <t>A1=M6-G-27a-1*
A2=M6-G-27a-2
A3=M6-G-27a-3*
A4=M6-G-27a-4
A5=M6-G-27a-5
A6=M6-G-27a-6*</t>
  </si>
  <si>
    <t>&lt;p&gt;Un prisma es recto si el ángulo que forman las caras con la base es de 90°. Si no, es oblicuo.&lt;/p&gt;&lt;p&gt;Una pirámide es recta si la cúspide está alineada con el centro de la base. Si no, es oblicua.&lt;/p&gt;</t>
  </si>
  <si>
    <t>{"id":"M6-G-27a-I-1","stimulus":"&lt;p&gt;De entre las siguientes imágenes, haz clic sobre las pirámides y prismas rectos.&lt;/p&gt;","hint":"&lt;p&gt;Un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t>
  </si>
  <si>
    <t>&lt;p&gt;De entre las siguientes imágenes, haz click sobre los prismas y pirámides oblicuos.&lt;/p&gt;</t>
  </si>
  <si>
    <t>A1=M6-G-27a-1
A2=M6-G-27a-2*
A3=M6-G-27a-3
A4=M6-G-27a-4*
A5=M6-G-27a-5*
A6=M6-G-27a-6</t>
  </si>
  <si>
    <t>{"id":"M6-G-27a-I-2","stimulus":"&lt;p&gt;De entre las siguientes imágenes, haz clic sobre los prismas y pirámides oblicuos.&lt;/p&gt;","hint":"&lt;p&gt;Un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t>
  </si>
  <si>
    <t>&lt;p&gt;Escribe el nombre de estos poliedros.&lt;/p&gt;</t>
  </si>
  <si>
    <t>$$TBL=2x2,noborder
0,0=$$IMG=M6-G-27a-8;300
0,1=$$IMG=M6-G-27a-7;300
1,0={{A1}}
1,1={{A2}}</t>
  </si>
  <si>
    <t>A1 = Prisma cuadrangular
A2 = Pirámide cuadrangular</t>
  </si>
  <si>
    <t>&lt;p&gt;Los prismas y las pirámides se clasifican según el polígono de sus bases.&lt;/p&gt;</t>
  </si>
  <si>
    <t>{"id":"M6-G-27a-E-1","stimulus":"&lt;p&gt;Escribe el nombre de estos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cuadrangular"},{"name":"A2","label":"{{function}}","function":"Pirámide cuadrangular"}],"uniques":true},"algorithm":{"name":"calculateOperation","template":"Cloze with text"}}</t>
  </si>
  <si>
    <t>$$TBL=2x2,noborder
0,0=$$IMG=M6-G-27a-9;300
0,1=$$IMG=M6-G-27a-1;300
1,0={{A1}}
1,1={{A2}}</t>
  </si>
  <si>
    <t>A1 = Prisma triangular
A2 = Pirámide triangular</t>
  </si>
  <si>
    <t>{"id":"M6-G-27a-E-2","stimulus":"&lt;p&gt;Escribe el nombre de estos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triangular"},{"name":"A2","label":"{{function}}","function":"Pirámide triangular"}],"uniques":true},"algorithm":{"name":"calculateOperation","template":"Cloze with text"}}</t>
  </si>
  <si>
    <t>$$TBL=2x2,noborder
0,0=$$IMG=M6-G-27a-6;300
0,1=$$IMG=M6-G-27a-3;300
1,0={{A1}}
1,1={{A2}}</t>
  </si>
  <si>
    <t>A1 = Prisma pentagonal
A2 = Pirámide pentagonal</t>
  </si>
  <si>
    <t>{"id":"M6-G-27a-E-3","stimulus":"&lt;p&gt;Escribe el nombre de estos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pentagonal"},{"name":"A2","label":"{{function}}","function":"Pirámide pentagonal"}],"uniques":true},"algorithm":{"name":"calculateOperation","template":"Cloze with text"}}</t>
  </si>
  <si>
    <t>M6-G-27b</t>
  </si>
  <si>
    <t>Asocia el desarrollo plano de prismas y pirámides con su figura</t>
  </si>
  <si>
    <t>&lt;p&gt;Selecciona el desarrollo plano de un prisma cuadrangular.&lt;/p&gt;</t>
  </si>
  <si>
    <t>Single Choice
*:countCorrect=1
*: countIncorrect=2
*: showCheckIcon=false
*: colums=3</t>
  </si>
  <si>
    <t>A1=M6-G-27b-1
A2=M6-G-27b-2*
A3=M6-G-27b-3
A4=M6-G-27b-4
A5=M6-G-27b-5</t>
  </si>
  <si>
    <t>&lt;p&gt;Un prisma tiene dos bases iguales y sus caras laterales son rectángulos.&lt;/p&gt;</t>
  </si>
  <si>
    <t>&lt;p&gt;Un prisma tiene dos bases iguales y las caras laterales son rectángulos. Este prisma tiene dos cuadrados como bases y sus caras laterales son rectángulos.&lt;/p&gt;</t>
  </si>
  <si>
    <t>{"id":"M6-G-27b-I-1","stimulus":"&lt;p&gt;Selecciona el desarrollo plano de un prisma cuadrangular.&lt;/p&gt;","hint":"&lt;p&gt;Un prisma tiene dos bases iguales y sus caras laterales son rectángulos.&lt;/p&gt;","feedback":"&lt;p&gt;Un prisma tiene dos bases iguales y las caras laterales son rectángulos. Este prisma tiene dos cuadrados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</si>
  <si>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 prisma pentagonal.&lt;/p&gt;</t>
  </si>
  <si>
    <t>A1=M6-G-27b-1
A2=M6-G-27b-2
A3=M6-G-27b-3*
A4=M6-G-27b-4
A5=M6-G-27b-5</t>
  </si>
  <si>
    <t>&lt;p&gt;Un prisma tiene dos bases iguales y las caras laterales son rectángulos. Este prisma tiene dos pentágonos como bases y sus caras laterales son rectángulos.&lt;/p&gt;</t>
  </si>
  <si>
    <t>{"id":"M6-G-27b-I-2","stimulus":"&lt;p&gt;Selecciona el desarrollo plano de un prisma pentagonal.&lt;/p&gt;","hint":"&lt;p&gt;Un prisma tiene dos bases iguales y sus caras laterales son rectángulos.&lt;/p&gt;","feedback":"&lt;p&gt;Un prisma tiene dos bases iguales y las caras laterales son rectángulos. Este prisma tiene dos pentágonos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</si>
  <si>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&lt;p&gt;Selecciona el desarrollo plano de una pirámide cuadrangular.&lt;/p&gt;</t>
  </si>
  <si>
    <t>A1=M6-G-27b-1
A2=M6-G-27b-2
A3=M6-G-27b-3
A4=M6-G-27b-4*
A5=M6-G-27b-5</t>
  </si>
  <si>
    <t>&lt;p&gt;Una pirámide solo tiene una base y sus caras laterales son triángulos.&lt;/p&gt;</t>
  </si>
  <si>
    <t>&lt;p&gt;Una pirámide solo tiene una base y sus caras laterales son triángulos. Esta pirámide tiene un cuadrado como base y sus caras laterales son triángulos.&lt;/p&gt;</t>
  </si>
  <si>
    <t>{"id":"M6-G-27b-I-3","stimulus":"&lt;p&gt;Selecciona el desarrollo plano de una pirámide cuadrangular.&lt;/p&gt;","hint":"&lt;p&gt;Una pirámide solo tiene una base y sus caras laterales son triángulos.&lt;/p&gt;","feedback":"&lt;p&gt;Una pirámide solo tiene una base y sus caras laterales son triángulos. Esta pirámide tiene un cuadrado como base y sus caras laterales son triángulos.&lt;/p&gt;","seed":{"parameters":[],"calculated":[{"name":"A1","label":"&lt;div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t>
  </si>
  <si>
    <t>&lt;p&gt;Escribe de qué tipo de prisma es este desarrollo plano. Fíjate en el polígono de la base.&lt;/p&gt;
M6-G-27b-1</t>
  </si>
  <si>
    <t>&lt;p&gt;Es un prisma {{A1}}.&lt;/p&gt;</t>
  </si>
  <si>
    <t>A1= triangular</t>
  </si>
  <si>
    <t>&lt;p&gt;Un prisma tiene dos bases iguales y las caras laterales son rectángulos. La base es un triángulo por lo que es un prisma triangular.&lt;/p&gt;</t>
  </si>
  <si>
    <t>{"id":"M6-G-27b-E-1","stimulus":"&lt;p&gt;Escribe de qué tipo de prisma es este desarrollo plano. Fíjate en el polígono de la base.&lt;/p&gt;&lt;div style=\"display:flex; justify-content:center;\"&gt;&lt;img src=\"https://blueberry-assets.oneclick.es/M6_G_27b_1.svg\" width=\"300\"&gt;&lt;/img&gt;&lt;/div&gt;","template":"&lt;p&gt;Es un prisma {{response}}.&lt;/p&gt;","feedback":"&lt;p&gt;Un prisma tiene dos bases iguales y las caras laterales son rectángulos. La base es un triángulo por lo que es un prisma triangular.&lt;/p&gt;","hint":"&lt;p&gt;Un prisma tiene dos bases iguales y sus caras laterales son rectángulos.&lt;/p&gt;","seed":{"parameters":[],"calculated":[{"name":"A1","label":"triangular"}],"uniques":true},"algorithm":{"name":"calculateOperation","template":"Cloze with text"}}</t>
  </si>
  <si>
    <t>&lt;p&gt;Escribe de qué tipo de pirámide es este desarrollo plano. Fíjate en el polígono de la base.&lt;/p&gt;
M6-G-27b-4</t>
  </si>
  <si>
    <t>&lt;p&gt;Es una pirámide {{A1}}.&lt;/p&gt;</t>
  </si>
  <si>
    <t>A1= cuadrangular</t>
  </si>
  <si>
    <t>&lt;p&gt;Una pirámide solo tiene una base y sus caras laterales son triángulos. Como la base es un cuadrado, es una pirámide cuadrangular.&lt;/p&gt;</t>
  </si>
  <si>
    <t>{"id":"M6-G-27b-E-2","stimulus":"&lt;p&gt;Escribe de qué tipo de pirámide es este desarrollo plano. Fíjate en el polígono de la base.&lt;/p&gt;&lt;div style=\"display:flex; justify-content:center;\"&gt;&lt;img src=\"https://blueberry-assets.oneclick.es/M6_G_27b_4.svg\" width=\"300\"&gt;&lt;/img&gt;&lt;/div&gt;","template":"&lt;p&gt;Es una pirámide {{response}}.&lt;/p&gt;","feedback":"&lt;p&gt;Una pirámide solo tiene una base y sus caras laterales son triángulos. Como la base es un cuadrado, es una pirámide cuadrangular.&lt;/p&gt;","hint":"&lt;p&gt;Una pirámide solo tiene una base y sus caras laterales son triángulos.&lt;/p&gt;","seed":{"parameters":[],"calculated":[{"name":"A1","label":"cuadrangular"}],"uniques":true},"algorithm":{"name":"calculateOperation","template":"Cloze with text"}}</t>
  </si>
  <si>
    <t>&lt;p&gt;Escribe de qué tipo de pirámide es este desarrollo plano. Fíjate en el polígono de la base.&lt;/p&gt;
M6-G-27b-5</t>
  </si>
  <si>
    <t>A1= pentagonal</t>
  </si>
  <si>
    <t>&lt;p&gt;Una pirámide solo tiene una base y sus caras laterales son triángulos. Como la base es un pentágono, es una pirámide pentagonal.&lt;/p&gt;</t>
  </si>
  <si>
    <t>{"id":"M6-G-27b-E-3","stimulus":"&lt;p&gt;Escribe de qué tipo de pirámide es este desarrollo plano. Fíjate en el polígono de la base.&lt;/p&gt;&lt;div style=\"display:flex; justify-content:center;\"&gt;&lt;img src=\"https://blueberry-assets.oneclick.es/M6_G_27b_5.svg\" width=\"300\"&gt;&lt;/img&gt;&lt;/div&gt;","template":"&lt;p&gt;Es una pirámide {{response}}.&lt;/p&gt;","feedback":"&lt;p&gt;Una pirámide solo tiene una base y sus caras laterales son triángulos. Como la base es un pentágono, es una pirámide pentagonal.&lt;/p&gt;","hint":"&lt;p&gt;Una pirámide solo tiene una base y sus caras laterales son triángulos.&lt;/p&gt;","seed":{"parameters":[],"calculated":[{"name":"A1","label":"pentagonal"}],"uniques":true},"algorithm":{"name":"calculateOperation","template":"Cloze with text"}}</t>
  </si>
  <si>
    <t>M6-G-28a</t>
  </si>
  <si>
    <t>Clasifica paralelepípedos</t>
  </si>
  <si>
    <t>Arrastra los nombres de los siguientes paralelepípedos con su dibujo correspondiente.</t>
  </si>
  <si>
    <t>Table=2x3 
0,0=M6-G-28a-1 
0,1=M6-G-28a-2 
0,2=M6-G-28a-3 
1,0={{A1}} 
1,1={{A2}} 
1,2={{A3}}</t>
  </si>
  <si>
    <t>A1 = Cubo
A2 = Ortoedro
A3 = Romboedro</t>
  </si>
  <si>
    <t>&lt;p&gt;En un cubo todas sus caras son cuadrados, en un ortoedro todas sus caras son rectángulos y en un romboedro todas sus caras son rombos.&lt;/p&gt;</t>
  </si>
  <si>
    <t>&lt;p&gt;Los tipos de paralelepípedo dependen de la forma de sus caras.&lt;/p&gt;&lt;p&gt;En un cubo todas sus caras son cuadrados, en un ortoedro todas sus caras son rectángulos y en un romboedro todas sus caras son rombos.&lt;/p&gt;</t>
  </si>
  <si>
    <t>{"id":"M6-G-28a-I-1","stimulus":"&lt;p&gt;Arrastra los nombres de los siguientes paralelepípedos debajo de su dibujo.&lt;/p&gt;","template":"&lt;p&gt;&lt;table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Cubo","function":"Cubo"},{"name":"A2","label":"Ortoedro","function":"Ortoedro"},{"name":"A3","label":"Romboedro","function":"Romboedro"}],"uniques":true},"algorithm":{"name":"calculateOperation","template":"Cloze with drag &amp; drop","params":{"keyboard":"INTERMEDIATE"}}}</t>
  </si>
  <si>
    <t>&lt;p&gt;Escribe el nombre de los siguientes paralelepípedos.&lt;/p&gt;</t>
  </si>
  <si>
    <t>Table=2x3 
0,0=M6-G-28a-3
0,1=M6-G-28a-2 
0,2=M6-G-28a-1 
1,0={{A1}} 
1,1={{A2}} 
1,2={{A3}}</t>
  </si>
  <si>
    <t>A1 = Romboedro
A2 = Ortoedro
A3 = List=Cubo,Hexaedro</t>
  </si>
  <si>
    <t>{"id":"M6-G-28a-E-1","stimulus":"&lt;p&gt;Escribe el nombre de los siguientes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function}}","function":"Romboedro"},{"name":"A2","label":"{{function}}","function":"Ortoedro"},{"name":"A3","label":"{{function}}","function":"Cubo"}],"uniques":true},"algorithm":{"name":"calculateOperation","template":"Cloze with text"}}</t>
  </si>
  <si>
    <t>M6-G-28b</t>
  </si>
  <si>
    <t>Asocia el desarrollo plano de un paralelepípedo con su figura</t>
  </si>
  <si>
    <t>&lt;p&gt;Une con líneas cada desarrollo plano con la figura de su paralelepípedo.&lt;/p&gt;</t>
  </si>
  <si>
    <t>A1=M6-G-28b-4#M6-G-28b-3
A2=M6-G-28b-2#M6-G-28b-1
A3=M6-G-28b-6#M6-G-28b-5</t>
  </si>
  <si>
    <t>&lt;p&gt;En un cubo, todas las caras son cuadrados; en un ortoedro, todas las caras son rectángulos y en un romboedro, todas las caras son rombos.&lt;/p&gt;</t>
  </si>
  <si>
    <t>&lt;p&gt;Los paralelepípedos se clasifican según la forma de sus caras.&lt;/p&gt;&lt;p&gt;En un cubo, todas las caras son cuadrados; en un ortoedro, todas las caras son rectángulos y en un romboedro, todas las caras son rombos.&lt;/p&gt;</t>
  </si>
  <si>
    <t>{"id":"M6-G-28b-I-1","stimulus":"&lt;p&gt;Arrastra cada figura a su desarrollo plano.&lt;/p&gt;","hint":"&lt;p&gt;En un cubo, todas las caras son cuadrados; en un ortoedro, todas las caras son rectángulos y en un romboedro, todas las caras son rombos.&lt;/p&gt;","feedback":"&lt;p&gt;Los paralelepípedos se clasifican según la forma de sus caras.&lt;/p&gt;&lt;p&gt;En un cubo, todas las caras son cuadrados; en un ortoedro, todas las caras son rectángulos y en un romboedro, todas las caras son rombos.&lt;/p&gt;","seed":{"parameters":[],"calculated":[{"name":"A1","label":"&lt;div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t>
  </si>
  <si>
    <t>&lt;p&gt;Escribe debajo cada desarrollo plano de estos paralelepípedo su nombre.&lt;/p&gt;</t>
  </si>
  <si>
    <t>Table=2x3 
0,0=M6-G-28b-2
0,1=M6-G-28b-6 
0,2=M6-G-28b-4 
1,0={{A1}} 
1,1={{A2}} 
1,2={{A3}}</t>
  </si>
  <si>
    <t>A1 = List=Cubo,Hexaedro
A2 = Romboedro
A3 = Ortoedro</t>
  </si>
  <si>
    <t>{"id":"M6-G-28b-E-1","stimulus":"&lt;p&gt;Escribe el nombre de estos paralelepípedos debajo cada desarrollo plano.&lt;/p&gt;","template":"&lt;table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paralelepípedos se clasifican según la forma de sus caras.&lt;/p&gt;&lt;p&gt;En un cubo, todas las caras son cuadrados; en un ortoedro, todas las caras son rectángulos y en un romboedro, todas las caras son rombos.&lt;/p&gt;","hint":"&lt;p&gt;En un cubo, todas las caras son cuadrados; en un ortoedro, todas las caras son rectángulos y en un romboedro, todas las caras son rombos.&lt;/p&gt;","seed":{"parameters":[],"calculated":[{"name":"A1","label":"Cubo"},{"name":"A2","label":"Romboedro"},{"name":"A3","label":"Ortoedro"}],"uniques":true},"algorithm":{"name":"calculateOperation","template":"Cloze with text"}}</t>
  </si>
  <si>
    <t>M6-G-29a</t>
  </si>
  <si>
    <t>Identifica cilindro, cono y esfera</t>
  </si>
  <si>
    <t>&lt;p&gt;Arrastra debajo de estos cuerpos redondos el nombre correspondiente.&lt;/p&gt;</t>
  </si>
  <si>
    <t>Table=2x3 
0,0=M6-G-29a-1
0,1=M6-G-29a-2 
0,2=M6-G-29a-3 
1,0={{A1}} 
1,1={{A2}} 
1,2={{A3}}</t>
  </si>
  <si>
    <t>A1 = Cilindro
A2 = Cono
A3 = Esfera</t>
  </si>
  <si>
    <t>&lt;p&gt;Un cilindro tiene dos bases, un cono tiene una y una esfera, ninguna.&lt;/p&gt;</t>
  </si>
  <si>
    <t>{"id":"M6-G-29a-I-1","stimulus":"&lt;p&gt;Arrastra debajo de estos cuerpos redondos el nombre correspondiente.&lt;/p&gt;","template":"&lt;table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ninguna.&lt;/p&gt;","seed":{"parameters":[],"calculated":[{"name":"A1","label":"Cilindro"},{"name":"A2","label":"Cono"},{"name":"A3","label":"Esfera"}],"uniques":true},"algorithm":{"name":"calculateOperation","template":"Cloze with drag &amp; drop","params":{"keyboard":"INTERMEDIATE"}}}</t>
  </si>
  <si>
    <t>&lt;p&gt;Escribe los nombres de los siguientes cuerpos redondos.&lt;/p&gt;</t>
  </si>
  <si>
    <t>Table=2x3 
0,0=M6-G-29a-2
0,1=M6-G-29a-1 
0,2=M6-G-29a-3 
1,0={{A1}} 
1,1={{A2}} 
1,2={{A3}}</t>
  </si>
  <si>
    <t>A1 = Cono
A2 = Cilindro
A3 = Esfera</t>
  </si>
  <si>
    <t>&lt;p&gt;Un cilindro tiene dos bases; un cono tiene una y una esfera, ninguna.&lt;/p&gt;</t>
  </si>
  <si>
    <t>{"id":"M6-G-29a-E-1","stimulus":"&lt;p&gt;Escribe los nombres de los siguientes cuerpos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ninguna.&lt;/p&gt;","seed":{"parameters":[],"calculated":[{"name":"A1","label":"Cono"},{"name":"A2","label":"Cilindro"},{"name":"A3","label":"Esfera"}],"uniques":true},"algorithm":{"name":"calculateOperation","template":"Cloze with text"}}</t>
  </si>
  <si>
    <t>&lt;p&gt;Selecciona cuál de estos objetos del mundo real se parece más a un cilindro.&lt;/p&gt;</t>
  </si>
  <si>
    <t>Single Choice
*: countCorrect= 1
*: countIncorrect= 3
*: showCheckIcon=false
*: columns=2</t>
  </si>
  <si>
    <t>A1=M6-G-29a-4
A2=M6-G-29a-5
A3=M6-G-29a-6*
A4=M6-G-29a-7
A5=M6-G-29a-8*
A6=M6-G-29a-9</t>
  </si>
  <si>
    <t>{"id":"M6-G-29a-A-1","stimulus":"&lt;p&gt;Selecciona cuál de estos objetos del mundo real se parece más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</si>
  <si>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 de estos objetos del mundo real se parece más a un cono.&lt;/p&gt;</t>
  </si>
  <si>
    <t>A1=M6-G-29a-4
A2=M6-G-29a-5*
A3=M6-G-29a-6
A4=M6-G-29a-7
A5=M6-G-29a-8
A6=M6-G-29a-9*</t>
  </si>
  <si>
    <t>{"id":"M6-G-29a-A-2","stimulus":"&lt;p&gt;Selecciona cuál de estos objetos del mundo real se parece más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t>
  </si>
  <si>
    <t>&lt;p&gt;Selecciona cuál de estos objetos del mundo real se parece más a una esfera.&lt;/p&gt;</t>
  </si>
  <si>
    <t>A1=M6-G-29a-4*
A2=M6-G-29a-5
A3=M6-G-29a-6
A4=M6-G-29a-7*
A5=M6-G-29a-8
A6=M6-G-29a-9</t>
  </si>
  <si>
    <t>{"id":"M6-G-29a-A-3","stimulus":"&lt;p&gt;Selecciona cuál de estos objetos del mundo real se parece más a una esfera.&lt;/p&gt;","hint":"&lt;p&gt;Un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t>
  </si>
  <si>
    <t>&lt;p&gt;Selecciona cuáles de estos objetos del mundo real no se parecen a un cilindro.&lt;/p&gt;</t>
  </si>
  <si>
    <t>Multiple Choice
*: countCorrect= 2
*: countIncorrect= 2
*: showCheckIcon=false
*: columns=2</t>
  </si>
  <si>
    <t>A1=M6-G-29a-4*
A2=M6-G-29a-5*
A3=M6-G-29a-6
A4=M6-G-29a-7*
A5=M6-G-29a-8
A6=M6-G-29a-9*</t>
  </si>
  <si>
    <t>{"id":"M6-G-29a-A-4","stimulus":"&lt;p&gt;Selecciona cuáles de estos objetos del mundo real no se parecen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t>
  </si>
  <si>
    <t>&lt;p&gt;Selecciona cuáles de estos objetos del mundo real no se parecen a un cono.&lt;/p&gt;</t>
  </si>
  <si>
    <t>A1=M6-G-29a-4*
A2=M6-G-29a-5
A3=M6-G-29a-6*
A4=M6-G-29a-7*
A5=M6-G-29a-8*
A6=M6-G-29a-9</t>
  </si>
  <si>
    <t>{"id":"M6-G-29a-A-5","stimulus":"&lt;p&gt;Selecciona cuáles de estos objetos del mundo real no se parecen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t>
  </si>
  <si>
    <t>M6-G-29b</t>
  </si>
  <si>
    <t>Asocia el desarrollo plano del cilindro y el cono con su figura</t>
  </si>
  <si>
    <t>"&lt;p&gt;Arrastra debajo de cada desarrollo plano el nombre de la figura que representan.&lt;/p&gt;</t>
  </si>
  <si>
    <t xml:space="preserve">Table=2x2
0,0=M6-G-29b-1
0,1=M6-G-29b-2 
1,0={{A1}} 
1,1={{A2}} </t>
  </si>
  <si>
    <t>A1=Cilindro
A2=Cono</t>
  </si>
  <si>
    <t>{"id":"M6-G-29b-I-1","stimulus":"&lt;p&gt;Arrastra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drag &amp; drop","params":{"keyboard":"INTERMEDIATE"}}}</t>
  </si>
  <si>
    <t xml:space="preserve">Table=2x2
0,0=M6-G-29b-2
0,1=M6-G-29b-1 
1,0={{A1}} 
1,1={{A2}} </t>
  </si>
  <si>
    <t>A1=Cono
A2=Cilindro</t>
  </si>
  <si>
    <t>{"id":"M6-G-29b-I-2","stimulus":"&lt;p&gt;Arrastra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drag &amp; drop","params":{"keyboard":"INTERMEDIATE"}}}</t>
  </si>
  <si>
    <t>&lt;p&gt;Escribe debajo de cada desarrollo plano el nombre de la figura correspondiente.&lt;/p&gt;</t>
  </si>
  <si>
    <t>{"id":"M6-G-29b-E-1","stimulus":"&lt;p&gt;Escribe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text"}}</t>
  </si>
  <si>
    <t>{"id":"M6-G-29b-E-2","stimulus":"&lt;p&gt;Escribe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text"}}</t>
  </si>
  <si>
    <t>M6-G-38a</t>
  </si>
  <si>
    <t>Calcula el área lateral de poliedros sencillos desplegados sobre cuadrículas</t>
  </si>
  <si>
    <t>&lt;p&gt;¿Cuál es el área de este cubo?&lt;/p&gt;
M6_G_38a_1 (con un lado etiquetado con "4 cm")</t>
  </si>
  <si>
    <t>&lt;p&gt;Área = {{response}} cm&lt;sup&gt;2&lt;/sup&gt;&lt;/p&gt;</t>
  </si>
  <si>
    <t>Q1 = list = -10, -9, -8, -9, -7, -6, -5, -4, -3, -2, -1, 1, 2, 3, 4, 5, 6, 7, 8, 9, 10
Q2 = list = -10, -9, -8, -9, -7, -6, -5, -4, -3, -2, -1, 1, 2, 3, 4, 5, 6, 7, 8, 9, 10</t>
  </si>
  <si>
    <t>A1 = 96
A2 = 96+{{Q1}}
A3 = 96+{{Q2}}</t>
  </si>
  <si>
    <t>&lt;p&gt;Las caras de un cubo son seis cuadrados iguales. La fórmula del área de cada uno es:&lt;/p&gt;&lt;p style="text-align: center"&gt;Área de un cuadrado = lado × lado&lt;/p&gt;</t>
  </si>
  <si>
    <t>&lt;p&gt;Las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t>
  </si>
  <si>
    <t>{
    "id": "M6-G-38a-I-1",
    "stimulus": "&lt;p&gt;¿Cuál es el área de este cubo?&lt;/p&gt;&lt;div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t>
  </si>
  <si>
    <t>&lt;p&gt;¿Cuál es el área de este prisma?&lt;/p&gt;
M6_G_38a_2 (con dos lados etiquetados con "2 cm" y "5 cm")</t>
  </si>
  <si>
    <t>A1 = 90
A2 = 90+{{Q1}}
A3 = 90+{{Q2}}</t>
  </si>
  <si>
    <t>&lt;p&gt;Las caras de este prisma son cuadrados y rectángulos. Las fórmula de sus áreas son:&lt;/p&gt;&lt;p style="text-align: center"&gt;Área de un cuadrado = lado × lado&lt;/p&gt;&lt;p style="text-align: center"&gt;Área de un rectángulo = base × altura&lt;/p&gt;</t>
  </si>
  <si>
    <t>&lt;p&gt;Las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t>
  </si>
  <si>
    <t>{
    "id": "M6-G-38a-I-2",
    "stimulus": "&lt;p&gt;¿Cuál es el área de este prisma?&lt;/p&gt;&lt;div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style=\"text-align:center;\"&gt;Área = {{response}} cm&lt;sup&gt;2&lt;/sup&gt;&lt;/p&gt;",
    "hint": "&lt;p&gt;Las caras de este prisma son cuadrados y rectángulos. Las fórmula de sus áreas son:&lt;/p&gt;&lt;p style=\"text-align: center\"&gt;Área de un cuadrado = lado × lado&lt;/p&gt;&lt;p style=\"text-align: center\"&gt;Área de un rectángulo = base × altura&lt;/p&gt;",
    "feedback": "&lt;p&gt;Las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t>
  </si>
  <si>
    <t>&lt;p&gt;¿Cuál es el área de este prisma?&lt;/p&gt;
M6_G_38a_3 (con dos lados etiquetados con "3 cm", "4 cm" y "5 cm")</t>
  </si>
  <si>
    <t>A1 = 72
A2 = 90+{{Q1}}
A3 = 90+{{Q2}}</t>
  </si>
  <si>
    <t>&lt;p&gt;Las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</si>
  <si>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t>
  </si>
  <si>
    <t>{
    "id": "M6-G-38a-I-3",
    "stimulus": "&lt;p&gt;¿Cuál es el área de este prisma?&lt;/p&gt;&lt;div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style=\"text-align:center;\"&gt;Área = {{response}} cm&lt;sup&gt;2&lt;/sup&gt;&lt;/p&gt;",
    "hint": "&lt;p&gt;Las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t>
  </si>
  <si>
    <t>&lt;p&gt;Calcula el área de este cubo.&lt;/p&gt;
M6_G_38a_4 (con un lado etiquetado con "3 cm")</t>
  </si>
  <si>
    <t>A1 = 54</t>
  </si>
  <si>
    <t>&lt;p&gt;Las caras de un cubo son seis cuadrados iguales. La fórmula del área de cada uno es:&lt;/p&gt;&lt;p style="text-align: center"&gt;Área de un cuadrado = lado × lado = 3 × 3 = 16 cm&lt;sup&gt;2&lt;/sup&gt;&lt;/p&gt;&lt;p&gt;Como tiene 6 caras iguales, el área total es:&lt;/p&gt;&lt;p style="text-align: center"&gt;Área total = 9 × 6 = 54 cm&lt;sup&gt;2&lt;/sup&gt;&lt;/p&gt;</t>
  </si>
  <si>
    <t>{
    "id": "M6-G-38a-E-1",
    "stimulus": "&lt;p&gt;Calcula el área de este cubo.&lt;/p&gt;&lt;div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3 × 3 = 9 cm&lt;sup&gt;2&lt;/sup&gt;&lt;/p&gt;&lt;p&gt;Como tiene 6 caras iguales, el área total es:&lt;/p&gt;&lt;p style=\"text-align: center\"&gt;Área total = 9 × 6 = 54 cm&lt;sup&gt;2&lt;/sup&gt;&lt;/p&gt;",
    "seed": {
        "parameters": [],
        "calculated": [
            {
                "name": "A1",
                "label": "{{function}}",
                "function": "54"
            }
        ],
        "uniques": true
    },
    "algorithm": {
        "name": "calculateOperation",
        "params": {
            "method": "equivLiteral",
            "keyboard": "NUMERICAL"
        }
    }
}</t>
  </si>
  <si>
    <t>&lt;p&gt;Calcula el área de este prisma.&lt;/p&gt;
M6_G_38a_5 (con tres lados etiquetados con "2 cm", "3 cm" y "5 cm")</t>
  </si>
  <si>
    <t>A1 = 62</t>
  </si>
  <si>
    <t>&lt;p&gt;Las caras de este prisma son rectángulos. Las fórmula del área de cada uno es:&lt;/p&gt;&lt;p style="text-align: center"&gt;Área de un rectángulo = base × altura&lt;/p&gt;</t>
  </si>
  <si>
    <t>&lt;p&gt;Las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t>
  </si>
  <si>
    <t>{
    "id": "M6-G-38a-E-2",
    "stimulus": "&lt;p&gt;Calcula el área de este prisma.&lt;/p&gt;&lt;div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style=\"text-align:center;\"&gt;Área = {{response}} cm&lt;sup&gt;2&lt;/sup&gt;&lt;/p&gt;",
    "hint": "&lt;p&gt;Las caras de este prisma son rectángulos. Las fórmula del área de cada uno es:&lt;/p&gt;&lt;p style=\"text-align: center\"&gt;Área de un rectángulo = base × altura&lt;/p&gt;",
    "feedback": "&lt;p&gt;Las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
    "seed": {
        "parameters": [],
        "calculated": [
            {
                "name": "A1",
                "label": "{{function}}",
                "function": "62"
            }
        ],
        "uniques": true
    },
    "algorithm": {
        "name": "calculateOperation",
        "params": {
            "method": "equivLiteral",
            "keyboard": "NUMERICAL"
        }
    }
}</t>
  </si>
  <si>
    <t>&lt;p&gt;Calcula es el área de este prisma.&lt;/p&gt;
M6_G_38a_6 (con tres lados etiquetados con "5 cm", "6 cm" y "7 cm")</t>
  </si>
  <si>
    <t>A1 = 136</t>
  </si>
  <si>
    <t>&lt;p&gt;Las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t>
  </si>
  <si>
    <t>&lt;p&gt;Las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t>
  </si>
  <si>
    <t>{
    "id": "M6-G-38a-E-3",
    "stimulus": "&lt;p&gt;Calcula el área de este prisma.&lt;/p&gt;&lt;div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style=\"text-align:center;\"&gt;Área = {{response}} cm&lt;sup&gt;2&lt;/sup&gt;&lt;/p&gt;",
    "hint": "&lt;p&gt;Las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
    "seed": {
        "parameters": [],
        "calculated": [
            {
                "name": "A1",
                "label": "{{function}}",
                "function": "136"
            }
        ],
        "uniques": true
    },
    "algorithm": {
        "name": "calculateOperation",
        "params": {
            "method": "equivLiteral",
            "keyboard": "NUMERICAL"
        }
    }
}</t>
  </si>
  <si>
    <t>M6-G-30a</t>
  </si>
  <si>
    <t>Calcula el área lateral de un prisma</t>
  </si>
  <si>
    <t>Selecciona el área lateral del siguiente prisma de base hexagonal.
Imagen -- T1 es la altura y Q1 el lado de la base
M6-G-30a-2
{{A1}} cm&lt;sup&gt;2&lt;/sup&gt;*
{{A2}} cm&lt;sup&gt;2&lt;/sup&gt;
{{A3}} cm&lt;sup&gt;2&lt;/sup&gt;</t>
  </si>
  <si>
    <t>Q1= Min= 2; Max= 10; Step=1</t>
  </si>
  <si>
    <t>T1=2*{{Q1}}
A1 = 6 *{{Q1}}*{{T1}}
A2 = 7 *{{Q1}}*{{T1}}
A3 = 8 *{{Q1}}*{{T1}}</t>
  </si>
  <si>
    <t>&lt;p&gt;El área lateral de un prisma es:&lt;/p&gt;&lt;p&gt;Área lateral = perímetro de la base × altura&lt;/p&gt;</t>
  </si>
  <si>
    <t>&lt;p&gt;El área lateral de este prisma es:&lt;/p&gt;&lt;p&gt;Área lateral = perímetro de la base × altura = 6 × {{Q1}} × {{T1}} = {{T2}} cm&lt;sup&gt;2&lt;/sup&gt;&lt;/p&gt;</t>
  </si>
  <si>
    <t>{"id":"M6-G-30a-I-1","stimulus":"&lt;p&gt;Selecciona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{{T2}} cm&lt;sup&gt;2&lt;/sup&gt;&lt;/p&gt;","seed":{"parameters":[{"name":"Q1","label":null,"min":2,"max":10,"step":1}],"calculated":[{"name":"T1","function":"2*{{Q1}}","temp":true},{"name":"T2","function":"6*{{Q1}}*{{T1}}","temp":true},{"name":"A1","label":"{{function}} cm&lt;sup&gt;2&lt;/sup&gt;","function":"6*{{Q1}}*{{T1}}"},{"name":"A2","label":"{{function}} cm&lt;sup&gt;2&lt;/sup&gt;","function":"7*{{Q1}}*{{T1}}","incorrect":true},{"name":"A3","label":"{{function}} cm&lt;sup&gt;2&lt;/sup&gt;","function":"8*{{Q1}}*{{T1}}","incorrect":true}],"uniques":true},"algorithm":{"name":"trueFalse","template":"Multiple choice – standard","params":{"countCorrect":1,"countIncorrect":2,"showCheckIcon":false,"columns":3}}}</t>
  </si>
  <si>
    <t>Calcula el área lateral del siguiente prisma de base hexagonal.
Imagen -- T1 es la altura y Q1 el lado de la base
M6-G-30a-2</t>
  </si>
  <si>
    <t>El área lateral mide {{A1}} cm&lt;sup&gt;2&lt;/sup&gt;.</t>
  </si>
  <si>
    <t xml:space="preserve">Q1= Min= 2; Max= 10; Step=1
</t>
  </si>
  <si>
    <t xml:space="preserve">T1=2*{{Q1}}
A1 = 6 *{{Q1}}*{{T1}}
</t>
  </si>
  <si>
    <t>&lt;p&gt;El área lateral de este prisma es:&lt;/p&gt;&lt;p&gt;Área lateral = perímetro de la base × altura = 6 × {{Q1}} × {{T1}} = {{A1}} cm&lt;sup&gt;2&lt;/sup&gt;&lt;/p&gt;</t>
  </si>
  <si>
    <t>{"id":"M6-G-30a-E-1","stimulus":"&lt;p&gt;Calcula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{{A1}} cm&lt;sup&gt;2&lt;/sup&gt;&lt;/p&gt;","seed":{"parameters":[{"name":"Q1","label":null,"min":2,"max":10,"step":1}],"calculated":[{"name":"T1","function":"2*{{Q1}}","temp":true},{"name":"A1","label":"{{function}} cm&lt;sup&gt;2&lt;/sup&gt;","function":"6*{{Q1}}*{{T1}}"}],"uniques":true},"algorithm":{"name":"calculateOperation","params":{"method":"equivLiteral","keyboard":"NUMERICAL"}}}</t>
  </si>
  <si>
    <t>Calcula el área lateral del siguiente prisma rectangular.
(Imagen) -- Q1 es el lado corto de la base, T2 es el lado largo de la base y T3 es la altura.
M6-G-30a-1</t>
  </si>
  <si>
    <t>&lt;p&gt;El área lateral mide {{A1}} cm&lt;sup&gt;2&lt;/sup&gt;.&lt;/p&gt;</t>
  </si>
  <si>
    <t>Calcula el área lateral del siguiente prisma rectangular.
[Imagen]
El área lateral mide ... cm^2.</t>
  </si>
  <si>
    <t>Q1= Min= 10; Max= 20; Step= 1</t>
  </si>
  <si>
    <t>T2=1.5*{{Q1}} 
T3=2*{{Q1}} 
A1= 2*({{Q1}}+{{T2}})*{{T3}}</t>
  </si>
  <si>
    <t>&lt;p&gt;El área lateral de un prisma es:&lt;/p&gt;&lt;p&gt;Área lateral = perímetro de la base × altura = 2 × ({{Q1}} + {{T2}}) × {{T3}} = {{A1}} cm&lt;sup&gt;2&lt;/sup&gt;&lt;/p&gt;</t>
  </si>
  <si>
    <t>¿Qué forma tiene la figura?
(Imagen: M6-G-30a-1. Etiquetas en los lados con "cm")
Es un prisma de base rectangular.*
Es un cubo.
Es un cilindro.
(Sinlge Choice)</t>
  </si>
  <si>
    <t>Escribe las dimensiones del prisma.
(Imagen: M6-G-30a-1. Etiquetas en los lados con "cm")
Lado pequeño de la base = {{A1}} m
Lado grande de la base = {{A2}} m
Altura  = {{A3}} m
(Cloze Math)
A1= {{Q1}}
A2={{T2}}
A3={{T3}}</t>
  </si>
  <si>
    <t>{"id":"M6-G-30a-E-2","stimulus":"&lt;p&gt;Calcula el área lateral del siguiente prisma rectangular.&lt;/p&gt;&lt;div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cm&lt;sup&gt;2&lt;/sup&gt;&lt;/span&gt;\n\t\t\t&lt;span class=\"lemo-graphie-label\" style=\"position: absolute; left: 3.6785%; top: 79.7787%;\"&gt;{{Q1}} cm&lt;sup&gt;2&lt;/sup&gt;&lt;/span&gt;\n\t\t\t&lt;span class=\"lemo-graphie-label\" style=\"position: absolute; left: 81%; top: 50%;\"&gt;{{T3}}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cm&lt;sup&gt;2&lt;/sup&gt;&lt;/p&gt;","seed":{"parameters":[{"name":"Q1","label":null,"min":10,"max":20,"step":1}],"calculated":[{"name":"T2","function":"1.5*{{Q1}}","temp":true},{"name":"T3","function":"2*{{Q1}}","temp":true},{"name":"A1","label":"{{function}} cm&lt;sup&gt;2&lt;/sup&gt;","function":"Lemonlib.round(2*({{Q1}}+{{T2}})*{{T3}}, 1)"}],"uniques":true},"algorithm":{"name":"calculateOperation","params":{"method":"equivLiteral","keyboard":"NUMERICAL"}}}</t>
  </si>
  <si>
    <t>Queremos pintar las paredes exteriores de un edificio con forma de prisma rectangular como este. Si dejamos a un lado las ventanas y las puertas y tenemos en cuenta que no vamos a pintar el techo, ¿cuál es el área que acabará pintada?
(Imagen) -- Q1 es el lado corto de la base, T2 es el lado largo de la base y T3 es la altura.
M6-G-30a-1</t>
  </si>
  <si>
    <t>Se pintarán {{A1}} m&lt;sup&gt;2&lt;/sup&gt;.</t>
  </si>
  <si>
    <t xml:space="preserve">Q1= Min= 10; Max= 20; Step= 1
</t>
  </si>
  <si>
    <t>T2=1.5*{{Q1}}
T3=2*{{Q1}}
A1= 2*({{Q1}}+{{T2}})*{{T3}}</t>
  </si>
  <si>
    <t>¿Qué forma tiene el edificio que queremos pintar?
Es un prisma con base rectangular.*
Es un cubo.
Es una pirámide.
Es un cilindro.
Es un prisma con base pentagonal.
(Sinlge Choice)</t>
  </si>
  <si>
    <t>Escribe las dimensiones del prisma:
(Imagen) -- Q1 es el lado corto de la base, T2 es el lado largo de la base y T3 es la altura.
M6-G-30a-1
Largo = {{A1}} m
Ancho = {{A2}} m
Alto  = {{A3}} m
(Cloze Math)
A1= {{Q1}}
A2={{T2}}
A3={{T3}}</t>
  </si>
  <si>
    <t>(Imagen) -- Q1 es el lado corto de A, T3 el lado largo de A y B, y T2 el lado corto de B
M6-G-30a-5
Calcula el área de una de las caras A.
Área A = {{Q1}} × {{T3}} = {{A13}} m&lt;sup&gt;2&lt;/sup&gt;
Y ahora calcula el área de una de las caras B.
Área B = {{T2}} × {{T3}} = {{A23}} m&lt;sup&gt;2&lt;/sup&gt;
(Cloze math)
A13={{Q1}}*{{T3}}
A23={{T2}}*{{T3}}
T2=1.5*{{Q1}}
T3=2*{{Q1}}</t>
  </si>
  <si>
    <t>(Imagen) -- Q1 es el lado corto de A, T3 el lado largo de A y B, y T2 el lado corto de B
M6-G-30a-5
Por último, calcula el área total que hay que pintar:
Área total = 2 × Área A + 2 × Área B = {{T13}} + {{T23}} = {{A1}} m&lt;sup&gt;2&lt;/sup&gt;.
(Cloze math)
T13=2*{{Q1}}*{{T3}}
T23=2*{{T2}}*{{T3}}
A1= 2*({{Q1}}+{{T2}})*{{T3}}
T2=1.5*{{Q1}}
T3=2*{{Q1}}</t>
  </si>
  <si>
    <t>{"id":"M6-G-30a-A-1","stimulus":"&lt;p&gt;Queremos pintar las paredes exteriores de un edificio con forma de prisma rectangular como este. Si dejamos a un lado las ventanas y las puertas y tenemos en cuenta que no vamos a pintar el techo, ¿cuál es el área que acabará pintada?&lt;/p&gt;&lt;div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m&lt;sup&gt;2&lt;/sup&gt;&lt;/span&gt;\n\t\t\t&lt;span class=\"lemo-graphie-label\" style=\"position: absolute; left: 3.6785%; top: 79.7787%;\"&gt;{{Q1}} m&lt;sup&gt;2&lt;/sup&gt;&lt;/span&gt;\n\t\t\t&lt;span class=\"lemo-graphie-label\" style=\"position: absolute; left: 81%; top: 50%;\"&gt;{{T3}} m&lt;sup&gt;2&lt;/sup&gt;&lt;/span&gt;\n\t\t&lt;/div&gt;\n\t&lt;/div&gt;\n&lt;/div&gt;&lt;/div&gt;","template":"&lt;p&gt;Se pintarán {{response}} 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m&lt;sup&gt;2&lt;/sup&gt;&lt;/p&gt;","seed":{"parameters":[{"name":"Q1","label":null,"min":10,"max":20,"step":1}],"calculated":[{"name":"T2","function":"1.5*{{Q1}}","temp":true},{"name":"T3","function":"2*{{Q1}}","temp":true},{"name":"A1","label":"{{function}} cm&lt;sup&gt;2&lt;/sup&gt;","function":"Lemonlib.round(2*({{Q1}}+{{T2}})*{{T3}}, 1)"}],"uniques":true},"algorithm":{"name":"calculateOperation","params":{"method":"equivLiteral","keyboard":"NUMERICAL"}}}</t>
  </si>
  <si>
    <t>El estuche de Gema tiene la forma de un prisma rectangular cuyas bases y cara lateral son de color verde y amarillo, respectivamente. ¿Cuánto mide el área de la tela amarilla del estuche?
(Imagen) -- Q1 es el lado corto de la base y la altura, T1 es el lado largo de la base.
M6-G-30a-3</t>
  </si>
  <si>
    <t>La tela amarilla mide {{A1}} cm&lt;sup&gt;2&lt;/sup&gt;.</t>
  </si>
  <si>
    <t>Q1= Min= 5 ; Max= 6; Step=0.1</t>
  </si>
  <si>
    <t>T1=3.5*{{Q1}}
A1= 2*{{Q1}}*({{Q1}}+{{T1}})</t>
  </si>
  <si>
    <t>&lt;p&gt;El área lateral de un prisma es:&lt;/p&gt;&lt;p&gt;Área lateral = perímetro de la base × altura = 2 × ({{Q1}} + {{T1}}) × {{Q1}} = {{A1}} cm&lt;sup&gt;2&lt;/sup&gt;&lt;/p&gt;</t>
  </si>
  <si>
    <t>¿Qué forma tiene el estuche de Gema?
Es un prisma con base rectangular.*
Es un cubo.
Es una pirámide.
Es un cilindro.
Es un prisma con base un pentágono.
(Sinlge Choice)</t>
  </si>
  <si>
    <t xml:space="preserve">Escribe las dimensiones del estuche de Gema:
(Imagen) -- Q1 es el lado corto de la base y la altura, T1 es el lado largo de la base.
M6-G-30a-3
Largo = {{A2}} cm
Ancho = {{A3}} cm
Alto = {{A4}} cm
(Cloze math)
A2={{Q1}}
A3={{T1}}
A4={{Q1}}
T1=3.5*{{Q1}}
</t>
  </si>
  <si>
    <t>(Imagen) -- Q1 lados de B y T1 lado largo de A.
M6-G-30a-6 
Calcula el área de una de las caras A.
Área A = {{Q1}} × {{T1}} = {{A11}} cm&lt;sup&gt;2&lt;/sup&gt;
Y ahora calcula el área de una de las caras B
ÁRea B = {{Q1}} × {{Q1}} = {{A22}} cm&lt;sup&gt;2&lt;/sup&gt;
(Cloze math)
A11={{Q1}*{{T1}}
A22={{Q1}}*{{Q1}}
T1=3.5*{{Q1}}</t>
  </si>
  <si>
    <t>(Imagen) -- Q1 lados de B y T1 lado largo de A.
M6-G-30a-6
Por último calcula el área total de la tela amarilla:
Área total = 2 × Área A + 2 × Área B = {{T11}} + {{T22}} = {{A1}} cm&lt;sup&gt;2&lt;/sup&gt;.
(Cloze math)
T11={{Q1}*{{T1}}
T22={{Q1}}*{{Q1}}
T1=3.5*{{Q1}}
A1= 2*{{Q1}}*({{Q1}}+{{T1}})</t>
  </si>
  <si>
    <t>{"id":"M6-G-30a-A-2","stimulus":"&lt;p&gt;El estuche de Gema tiene la forma de un prisma rectangular cuyas bases y cara lateral son de color verde y amarillo, respectivamente. ¿Cuánto mide el área de la tela amarilla del estuche?&lt;/p&gt;&lt;div style=\"display:flex; justify-content:center;\"&gt;&lt;div class=\"lemo-fixed-to-responsive\" style=\"max-width: 300px;max-height: 300px;position: relative;width: 100%;display: inline-block;\"&gt;\n\t&lt;img src=\"https://blueberry-assets.oneclick.es/M6_G_30a_3.svg\" alt=\"\" tabindex=\"0\"&gt;&lt;/img&gt;\n\t&lt;div class=\"lemo-graphie-container\" style=\"position: absolute;top: 0;left: 0;width: 100%;height: 100%;\"&gt;\n\t\t&lt;div class=\"lemo-graphie\" style=\"position: relative; width: 100%; height: 100%;\"&gt;\n\t\t\t&lt;span class=\"lemo-graphie-label\" style=\"position: absolute; left: 64.7422%; top: 64.9619%;\"&gt;{{T1}} cm&lt;sup&gt;2&lt;/sup&gt;&lt;/span&gt;\n\t\t\t&lt;span class=\"lemo-graphie-label\" style=\"position: absolute; left: -0.5%; top: 54.6088%;\"&gt;{{Q1}} cm&lt;sup&gt;2&lt;/sup&gt;&lt;/span&gt;\n\t\t\t&lt;span class=\"lemo-graphie-label\" style=\"position: absolute; left: 16.9867%; top: 76.3884%;\"&gt;{{Q1}} cm&lt;sup&gt;2&lt;/sup&gt;&lt;/span&gt;\n\t\t&lt;/div&gt;\n\t&lt;/div&gt;\n&lt;/div&gt;","template":"&lt;p&gt;La tela amarilla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{{T1}}) × {{Q1}} = {{A1}} cm&lt;sup&gt;2&lt;/sup&gt;&lt;/p&gt;","seed":{"parameters":[{"name":"Q1","label":null,"min":5,"max":6,"step":0.1}],"calculated":[{"name":"T1","function":"Lemonlib.round(3.5*{{Q1}}, 1)","temp":true},{"name":"A1","label":"{{function}} cm&lt;sup&gt;2&lt;/sup&gt;","function":"2*{{Q1}}*({{Q1}}+{{T1}})"}],"uniques":true},"algorithm":{"name":"calculateOperation","params":{"method":"equivLiteral","keyboard":"INTERMEDIATE"}}}</t>
  </si>
  <si>
    <t>Una caja de bombones tiene forma de prisma triangular como esta. ¿Cuánto mide su área lateral?
(Imagen) -- Q1 es la altura de la caja y T1 corresponde a los lados de la base.
M6-G-30a-4</t>
  </si>
  <si>
    <t xml:space="preserve">Q1= Min= 2 ; Max= 4; Step=0.5
</t>
  </si>
  <si>
    <t>T1=6*{{Q1}}
A1={{Q1}}*{{T1}}*3</t>
  </si>
  <si>
    <t>&lt;p&gt;El área lateral de un prisma es:&lt;/p&gt;&lt;p&gt;Área lateral = perímetro de la base × altura = 3 × {{Q1}} × {{T1}} = {{A1}} cm&lt;sup&gt;2&lt;/sup&gt;&lt;/p&gt;</t>
  </si>
  <si>
    <t>¿Qué forma tiene la caja de bombones?
Es un prisma con base rectangular.
Es un cubo.
Es una pirámide.
Es un cilindro.
Es un prisma con base un triángulo.*
(Sinlge Choice)</t>
  </si>
  <si>
    <t>Escribe las dimensiones de la caja de bombones:
(Imagen) -- Q1 es la altura de la caja y T1 corresponde a los lados de la base.
M6-G-30a-4
Lado de la base = {{A2}} cm
Altura de la caja = {{A3}} cm
(Cloze math)
A2={{T1}}
T1=6*{{Q1}}
A3={{Q1}}</t>
  </si>
  <si>
    <t>(Imagen) -- Q1 es la altura de la caja y T1 corresponde a los lados de la base.
M6-G-30a-7
Calcula el área de una de las caras laterales:
Área de una cara = {{Q1}} × {{T1}} = {{A4}} cm&lt;sup&gt;2&lt;/sup&gt;.
(Cloze math)
A4={{Q1}}*{{T1}}
T1=6*{{Q1}}</t>
  </si>
  <si>
    <t>(Imagen) -- Q1 es la altura de la caja y T1 corresponde a los lados de la base.
M6-G-30a-7
Por último calcula el área lateral total:
Área total = 3 × {{T4}} = {{A1}} cm&lt;sup&gt;2&lt;/sup&gt;.
(Cloze math)
T4={{Q1}}*{{T1}}
T1=6*{{Q1}}
A1={{Q1}}*{{T1}}*3</t>
  </si>
  <si>
    <t>{"id":"M6-G-30a-A-3","stimulus":"&lt;p&gt;Una caja de bombones tiene forma de prisma triangular como esta. ¿Cuánto mide su área lateral?&lt;div style=\"display:flex; justify-content:center;\"&gt;&lt;div class=\"lemo-fixed-to-responsive\" style=\"max-width: 300px;max-height: 300px;position: relative;width: 100%;display: inline-block;\"&gt;\n\t&lt;img src=\"https://blueberry-assets.oneclick.es/M6_G_30a_4.svg\" alt=\"\" tabindex=\"0\"&gt;&lt;/img&gt;\n\t&lt;div class=\"lemo-graphie-container\" style=\"position: absolute;top: 0;left: 0;width: 100%;height: 100%;\"&gt;\n\t\t&lt;div class=\"lemo-graphie\" style=\"position: relative; width: 100%; height: 100%;\"&gt;\n\t\t\t&lt;span class=\"lemo-graphie-label\" style=\"position: absolute; left: 48.3871%; top: 60.5562%;\"&gt;{{T1}} cm&lt;sup&gt;2&lt;/sup&gt;&lt;/span&gt;\n\t\t\t&lt;span class=\"lemo-graphie-label\" style=\"position: absolute; left: 80%; top: 39.3816%;\"&gt;{{Q1}} cm&lt;sup&gt;2&lt;/sup&gt;&lt;/span&gt;\n\t\t&lt;/div&gt;\n\t&lt;/div&gt;\n&lt;/div&gt;&lt;/p&gt;","template":"&lt;p&gt;El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3 × {{Q1}} × {{T1}} = {{A1}} cm&lt;sup&gt;2&lt;/sup&gt;&lt;/p&gt;","seed":{"parameters":[{"name":"Q1","label":null,"min":2,"max":4,"step":0.5}],"calculated":[{"name":"T1","function":"Lemonlib.round(6*{{Q1}}, 1)","temp":true},{"name":"A1","label":"{{function}} cm&lt;sup&gt;2&lt;/sup&gt;","function":"{{Q1}}*{{T1}}*3"}],"uniques":true},"algorithm":{"name":"calculateOperation","params":{"method":"equivLiteral","keyboard":"INTERMEDIATE"}}}</t>
  </si>
  <si>
    <t>M6-G-30b</t>
  </si>
  <si>
    <t>Calcula el área lateral de un cilindro</t>
  </si>
  <si>
    <t>Selecciona el valor del área lateral del siguiente cilindro.
[Imagen] -- Q1 es el radio de la base y T1 la altura
M6-G-30b-1
{{A1}} cm&lt;sup&gt;2&lt;/sup&gt;*
{{A2}} cm&lt;sup&gt;2&lt;/sup&gt;
{{A3}} cm&lt;sup&gt;2&lt;/sup&gt;</t>
  </si>
  <si>
    <t>Q1 = Min = 2; Max = 10; Step = 1</t>
  </si>
  <si>
    <t>T1= 2*{{Q1}}
A1= 2*3.14*{{Q1}}*{{T1}}
A2= 2*3.14*{{Q1}}*{{T1}}+1
A3= 2*3.14*{{Q1}}*{{T1}}-1</t>
  </si>
  <si>
    <t>&lt;p&gt;El área lateral de un cilindro es:&lt;/p&gt;&lt;p&gt;Área lateral = 2 × π × r × altura&lt;/p&gt;</t>
  </si>
  <si>
    <t>&lt;p&gt;El área lateral de este cilindro es:&lt;/p&gt;&lt;p&gt;Área lateral = 2 × π × r × altura = 2 × 3.14 × {{Q1}} × {{T1}} = {{A1}} cm&lt;sup&gt;2&lt;/sup&gt;&lt;/p&gt;</t>
  </si>
  <si>
    <t>{"id":"M6-G-30b-I-1","stimulus":"&lt;p&gt;Selecciona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2)"},{"name":"A2","label":"{{function}} cm&lt;sup&gt;2&lt;/sup&gt;","function":"Lemonlib.round(2*3.14*{{Q1}}*{{T1}}+1, 2)","incorrect":true},{"name":"A3","label":"{{function}} cm&lt;sup&gt;2&lt;/sup&gt;","function":"Lemonlib.round(2*3.14*{{Q1}}*{{T1}}-1, 2)","incorrect":true}],"uniques":true},"algorithm":{"name":"trueFalse","template":"Multiple choice – standard","params":{"countCorrect":1,"countIncorrect":2,"showCheckIcon":false,"columns":3}}}</t>
  </si>
  <si>
    <t>Selecciona el valor del área lateral del siguiente cilindro.
[Imagen] -- Q1 es el radio de la base y T1 la altura
M6-G-30b-5
{{A1}} cm&lt;sup&gt;2&lt;/sup&gt;*
{{A2}} cm&lt;sup&gt;2&lt;/sup&gt;
{{A3}} cm&lt;sup&gt;2&lt;/sup&gt;</t>
  </si>
  <si>
    <t>T1= 3*{{Q1}}
A1= 2*3.14*{{Q1}}*{{T1}}
A2= 2*3.14*{{Q1}}*{{T1}}+1
A3= 2*3.14*{{Q1}}*{{T1}}+2</t>
  </si>
  <si>
    <t>{"id":"M6-G-30b-I-2","stimulus":"&lt;p&gt;Selecciona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cm&lt;sup&gt;2&lt;/sup&gt;&lt;/p&gt;","seed":{"parameters":[{"name":"Q1","label":null,"min":2,"max":10,"step":1}],"calculated":[{"name":"T1","function":"3*{{Q1}}","temp":true},{"name":"A1","label":"{{function}} cm&lt;sup&gt;2&lt;/sup&gt;","function":"Lemonlib.round(2*3.14*{{Q1}}*{{T1}}, 2)"},{"name":"A2","label":"{{function}} cm&lt;sup&gt;2&lt;/sup&gt;","function":"Lemonlib.round(2*3.14*{{Q1}}*{{T1}}+1, 2)","incorrect":true},{"name":"A3","label":"{{function}} cm&lt;sup&gt;2&lt;/sup&gt;","function":"Lemonlib.round(2*3.14*{{Q1}}*{{T1}}+2, 2)","incorrect":true}],"uniques":true},"algorithm":{"name":"trueFalse","template":"Multiple choice – standard","params":{"countCorrect":1,"countIncorrect":2,"showCheckIcon":false,"columns":3}}}</t>
  </si>
  <si>
    <t>Calcula el área lateral de este cilindro. Utiliza el valor de π con dos decimales.
[Imagen] -- Q1 es el radio de la base y T1 la altura
M6-G-30b-1</t>
  </si>
  <si>
    <t>T1= 2*{{Q1}}
A1= 2*3.14*{{Q1}}*{{T1}}</t>
  </si>
  <si>
    <t>{"id":"M6-G-30b-E-1","stimulus":"&lt;p&gt;Calcula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cm&lt;sup&gt;2&lt;/sup&gt;&lt;/span&gt;\n\t\t&lt;/div&gt;\n\t&lt;/div&gt;\n&lt;/div&gt;&lt;/div&gt;","template":"&lt;p&gt;El área lateral mide {{response}} cm&lt;sup&gt;2&lt;/sup&gt;.&lt;/p&gt;","hint":"&lt;p&gt;La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2)"}],"uniques":true},"algorithm":{"name":"calculateOperation","params":{"method":"equivLiteral","keyboard":"INTERMEDIATE"}}}</t>
  </si>
  <si>
    <t>Calcula el área lateral de este cilindro. Utiliza el valor de π con dos decimales.
[Imagen] -- Q1 es el radio de la base y T1 la altura
M6-G-30b-5</t>
  </si>
  <si>
    <t>T1= 3*{{Q1}}
A1= 2*3.14*{{Q1}}*{{T1}}</t>
  </si>
  <si>
    <t>{"id":"M6-G-30b-E-2","stimulus":"&lt;p&gt;Calcula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cm&lt;sup&gt;2&lt;/sup&gt;&lt;/span&gt;\n\t\t&lt;/div&gt;\n\t&lt;/div&gt;\n&lt;/div&gt;&lt;/div&gt;","template":"&lt;p&gt;El área lateral mide {{response}} cm&lt;sup&gt;2&lt;/sup&gt;.&lt;/p&gt;","hint":"&lt;p&gt;La fórmula del área lateral de este cilindro es:&lt;/p&gt;&lt;p style=\"text-align:center;\"&gt;Área lateral = 2 × π × r × altura&lt;/p&gt;","feedback":"&lt;p&gt;La fórmula del área lateral de un cilindro es:&lt;/p&gt;&lt;p style=\"text-align:center;\"&gt;Área lateral = 2 × π × r × altura = 2 × 3.14 × {{Q1}} × {{T1}} = {{A1}} cm&lt;sup&gt;2&lt;/sup&gt;&lt;/p&gt;","seed":{"parameters":[{"name":"Q1","label":null,"min":2,"max":10,"step":1}],"calculated":[{"name":"T1","function":"3*{{Q1}}","temp":true},{"name":"A1","label":"{{function}} cm&lt;sup&gt;2&lt;/sup&gt;","function":"Lemonlib.round(2*3.14*{{Q1}}*{{T1}}, 2)"}],"uniques":true},"algorithm":{"name":"calculateOperation","params":{"method":"equivLiteral","keyboard":"INTERMEDIATE"}}}</t>
  </si>
  <si>
    <t>Una empresa fabrica etiquetas laterales para latas de conserva con una altura de {{Q2}} cm y un diámetro de {{Q1}} cm. ¿Cuál es el área de cada etiqueta? Utiliza el valor de π con dos decimales.</t>
  </si>
  <si>
    <t>La etiquetas tienen un área de {{A1}} cm&lt;sup&gt;2&lt;/sup&gt;.</t>
  </si>
  <si>
    <t>Q1= Min= 2; Max= 8; Step= 1
Q2= Min= 6; Max= 15; Step= 1</t>
  </si>
  <si>
    <t>A1=3.14*{{Q1}}*{{Q2}}</t>
  </si>
  <si>
    <t>&lt;p&gt;El área lateral de este cilindro es:&lt;/p&gt;&lt;p&gt;Área lateral = π × diámetro × altura = 3.14 × {{Q1}} × {{Q2}} = {{A1}} cm&lt;sup&gt;2&lt;/sup&gt;&lt;/p&gt;</t>
  </si>
  <si>
    <t>{"id":"M6-G-30b-A-1","stimulus":"&lt;p&gt;Una empresa fabrica etiquetas laterales para latas de conserva con una altura de {{Q2}} cm y un diámetro de {{Q1}} cm. ¿Cuál es el área lateral de cada etiqueta? Utiliza el valor de π con 2 decimales.&lt;/p&gt;","template":"&lt;p&gt;Las etiquetas tienen un área lateral de {{response}} cm&lt;sup&gt;2&lt;/sup&gt;.&lt;/p&gt;","hint":"&lt;p&gt;El área lateral de un cilindro es:&lt;/p&gt;&lt;p style=\"text-align:center;\"&gt;Área lateral = 2 × π × r × altura&lt;/p&gt;","feedback":"&lt;p&gt;El área lateral de este cilindro es:&lt;/p&gt;&lt;p style=\"text-align:center;\"&gt;Área lateral = π × diámetro × altura = 3.14 × {{Q1}} × {{Q2}} = {{A1}} cm&lt;sup&gt;2&lt;/sup&gt;&lt;/p&gt;","seed":{"parameters":[{"name":"Q1","label":null,"min":2,"max":8,"step":1},{"name":"Q2","label":null,"min":6,"max":15,"step":1}],"calculated":[{"name":"A1","label":"{{function}} cm&lt;sup&gt;2&lt;/sup&gt;","function":"Lemonlib.round(3.14*{{Q1}}*{{Q2}}, 2)"}],"uniques":true},"algorithm":{"name":"calculateOperation","params":{"method":"equivSymbolic","keyboard":"INTERMEDIATE"}}}</t>
  </si>
  <si>
    <t>Mariano ha comprado una vela aromática como la imagen para ponerla en su habitación. ¿Cuál es su área lateral? Utiliza el valor de π con dos decimales.
(Imagen) -- T1 es la altura y Q1 el radio.
M6-G-31b-2</t>
  </si>
  <si>
    <t>El área lateral de la vela mide {{A1}} cm&lt;sup&gt;2&lt;/sup&gt;.</t>
  </si>
  <si>
    <t>Q1= Min= 3; Max = 6; Step=1
Q2= Min= 1; Max = 3; Step=1</t>
  </si>
  <si>
    <t>T1=2*{{Q1}}+{{Q2}}
A1 = 2*3.14*{{Q1}}*{{T1}}</t>
  </si>
  <si>
    <t>&lt;p&gt;El área lateral de un cilindro es:&lt;/p&gt;&lt;p&gt;Área lateral = 2 × π × r × altura = 2 × 3.14 × {{Q1}} × {{T1}} = {{A1}} cm&lt;sup&gt;2&lt;/sup&gt;&lt;/p&gt;</t>
  </si>
  <si>
    <t>{"id":"M6-G-30b-A-2","stimulus":"&lt;p&gt;Mario ha comprado una vela aromática como la de la imagen para ponerla en su habitación. ¿Cuál es su área lateral?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57.0126%; top: 8%;\"&gt;{{Q1}} cm&lt;sup&gt;2&lt;/sup&gt;&lt;/span&gt;\n\t\t\t&lt;span class=\"lemo-graphie-label\" style=\"position: absolute; left: 81.3%; top: 44.5457%;\"&gt;{{T1}} cm&lt;sup&gt;2&lt;/sup&gt;&lt;/span&gt;\n\t\t&lt;/div&gt;\n\t&lt;/div&gt;\n&lt;/div&gt;&lt;/div&gt;","template":"&lt;p&gt;El área lateral de la vela mide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{{T1}} = {{A1}} cm&lt;sup&gt;2&lt;/sup&gt;&lt;/p&gt;","seed":{"parameters":[{"name":"Q1","label":null,"min":3,"max":6,"step":1},{"name":"Q2","label":null,"min":1,"max":3,"step":1}],"calculated":[{"name":"T1","function":"2*{{Q1}}*{{Q2}}","temp":true},{"name":"A1","label":"{{function}} cm&lt;sup&gt;2&lt;/sup&gt;","function":"Lemonlib.round(2*3.14*{{Q1}}*{{T1}}, 2)"}],"uniques":true},"algorithm":{"name":"calculateOperation","params":{"method":"equivLiteral","keyboard":"INTERMEDIATE"}}}</t>
  </si>
  <si>
    <t>Durante el cumpleaños de Pep se ha utilizado un rollo de papel de cocina para tener servilletas. El tubo de cartón de su interior tiene las medidas de esta imagen. ¿Cuál es su área? Utiliza el valor de π con dos decimales.
(Imagen) -- Q2 es la altura y Q1 el radio.
M6-G-30b-3</t>
  </si>
  <si>
    <t>El área lateral es de {{A1}} cm&lt;sup&gt;2&lt;/sup&gt;.</t>
  </si>
  <si>
    <t xml:space="preserve">sí
</t>
  </si>
  <si>
    <t>Q1 = Min = 1; Max = 3; Step = 1
Q2 = Min = 20; Max = 25; Step = 1</t>
  </si>
  <si>
    <t>A1 = 6.28*{{Q1}}*{{Q2}}</t>
  </si>
  <si>
    <t>{"id":"M6-G-30b-A-3","stimulus":"&lt;p&gt;Durante el cumpleaños de Pep se ha utilizado papel de cocina para tener servilletas. El tubo de cartón de su interior tiene las medidas de esta imagen. ¿Cuál es su área lateral? Utiliza el valor de π con 2 decimales.&lt;/p&gt;&lt;div style=\"display:flex; justify-content:center;\"&gt;&lt;div class=\"lemo-fixed-to-responsive\" style=\"max-width: 300px;max-height: 300px;position: relative;width: 100%;display: inline-block;\"&gt;\n\t&lt;img src=\"https://blueberry-assets.oneclick.es/M6_G_30b_3.svg\" alt=\"\" tabindex=\"0\"&gt;&lt;/img&gt;\n\t&lt;div class=\"lemo-graphie-container\" style=\"position: absolute;top: 0;left: 0;width: 100%;height: 100%;\"&gt;\n\t\t&lt;div class=\"lemo-graphie\" style=\"position: relative; width: 100%; height: 100%;\"&gt;\n\t\t\t&lt;span class=\"lemo-graphie-label\" style=\"position: absolute; left: 8%; top: 27%; transform: rotate(-90deg);\"&gt;{{Q1}} cm&lt;sup&gt;2&lt;/sup&gt;&lt;/span&gt;\n\t\t\t&lt;span class=\"lemo-graphie-label\" style=\"position: absolute; left: 43.4972%; top: 77%;\"&gt;{{Q2}} cm&lt;sup&gt;2&lt;/sup&gt;&lt;/span&gt;\n\t\t&lt;/div&gt;\n\t&lt;/div&gt;\n&lt;/div&gt;&lt;/div&gt;","template":"&lt;p&gt;El área lateral es 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{{Q2}} = {{A1}} cm&lt;sup&gt;2&lt;/sup&gt;&lt;/p&gt;","seed":{"parameters":[{"name":"Q1","label":null,"min":1,"max":3,"step":1},{"name":"Q2","label":null,"min":20,"max":25,"step":1}],"calculated":[{"name":"A1","label":"{{function}} cm&lt;sup&gt;2&lt;/sup&gt;","function":"Lemonlib.round(6.28*{{Q1}}*{{Q2}}, 2)"}],"uniques":true},"algorithm":{"name":"calculateOperation","params":{"method":"equivSymbolic","keyboard":"INTERMEDIATE"}}}</t>
  </si>
  <si>
    <t>M6-G-30c</t>
  </si>
  <si>
    <t>Calcula el área lateral de una pirámide</t>
  </si>
  <si>
    <t>Selecciona el área lateral de la siguiente pirámide pentagonal. Aproxima el resultado a las décimas.
[Imagen] -- T2 es la apotema del lado;  T1 es la apotema de la base; Q1 es el lado de la base
M6-G-30c-1
A1 cm&lt;sup&gt;2&lt;/sup&gt;*
A2 cm&lt;sup&gt;2&lt;/sup&gt;
A3 cm&lt;sup&gt;2&lt;/sup&gt;</t>
  </si>
  <si>
    <t>Q1= Min= 2; Max = 7; Step=1</t>
  </si>
  <si>
    <t>T1=Lemonlib.round(10*{{Q1}}/1.45)/10
T2=Lemonlib.round(10*math.sqrt(4*{{Q1}}*{{Q1}}+{{T1}}*{{T1}}))/10
A1=Lemonlib.round(10*(5*{{Q1}}*{{T2}})/2)/10
A2=Lemonlib.round(10*(5*{{Q1}}*{{T1}})/2)/10
A3=Lemonlib.round(10*(5*{{Q1}}*{{T2}})/4)/10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</si>
  <si>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lateral}}{2}\\)&lt;/span&gt;&lt;/p&gt;</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</si>
  <si>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t>
  </si>
  <si>
    <t>T3=Lemonlib.round(10*5*{{Q1}}*{{T2}})/10</t>
  </si>
  <si>
    <t>{"id":"M6-G-30c-I-1","stimulus":"&lt;p&gt;Selecciona el área lateral de la siguiente pirámide pentagonal. Aproxima el resultado a las décimas.&lt;/p&gt;&lt;div style=\"display:flex; justify-content:center;\"&gt;&lt;div class=\"lemo-fixed-to-responsive\" style=\"max-width: 300px;max-height: 299px;position: relative;width: 100%;display: inline-block;\"&gt;\n\t&lt;img src=\"https://blueberry-assets.oneclick.es/M6_G_30c_1.svg\" alt=\"\" tabindex=\"0\"&gt;&lt;/img&gt;\n\t&lt;div class=\"lemo-graphie-container\" style=\"position: absolute;top: 0;left: 0;width: 100%;height: 100%;\"&gt;\n\t\t&lt;div class=\"lemo-graphie\" style=\"position: relative; width: 100%; height: 100%;\"&gt;\n\t\t\t&lt;span class=\"lemo-graphie-label\" style=\"position: absolute; left: 5%; top: 76%;\"&gt;{{Q1}} cm&lt;sup&gt;2&lt;/sup&gt;&lt;/span&gt;\n\t\t\t&lt;span class=\"lemo-graphie-label\" style=\"position: absolute; left: 63%; top: 45%;\"&gt;{{T2}} cm&lt;sup&gt;2&lt;/sup&gt;&lt;/span&gt;\n\t\t&lt;/div&gt;\n\t&lt;/div&gt;\n&lt;/div&gt;&lt;/div&gt;","hint":"&lt;p&gt;El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cm&lt;sup&gt;2&lt;/sup&gt;&lt;/p&gt;","seed":{"parameters":[{"name":"Q1","label":null,"min":2,"max":7,"step":1}],"calculated":[{"name":"T1","function":"Lemonlib.round((10*{{Q1}}/1.45)/10, 1)","temp":true},{"name":"T2","function":"Lemonlib.round(10*math.sqrt(4*{{Q1}}*{{Q1}}+{{T1}}*{{T1}})/10, 1)","temp":true},{"name":"T3","function":"Lemonlib.round(10*5*{{Q1}}*{{T2}}/10, 1)","temp":true},{"name":"A1","label":"{{function}} cm&lt;sup&gt;2&lt;/sup&gt;","function":"Lemonlib.round((10*(5*{{Q1}}*{{T2}})/2)/10, 1)"},{"name":"A2","label":"{{function}} cm&lt;sup&gt;2&lt;/sup&gt;","function":"Lemonlib.round((10*(5*{{Q1}}*{{T1}})/2)/10, 1)","incorrect":true},{"name":"A3","label":"{{function}} cm&lt;sup&gt;2&lt;/sup&gt;","function":"Lemonlib.round((10*(5*{{Q1}}*{{T2}})/4)/10, 1)","incorrect":true}],"uniques":true},"algorithm":{"name":"trueFalse","template":"Multiple choice – standard","params":{"countCorrect":1,"countIncorrect":2,"showCheckIcon":false,"columns":3}}}</t>
  </si>
  <si>
    <t>Calcula el área lateral de la siguiente pirámide cuadrangular. Aproxima el resultado a las décimas.
[Imagen] -- T2 es la apotema del lado; Q1 es el lado de la base
M6-G-30c-2</t>
  </si>
  <si>
    <t>Q1= Min= 2; Max = 7; Step=1
Q2= Min= -1; Max = 1; Step=1</t>
  </si>
  <si>
    <t>T1={{Q1}}*3+{{Q2}}
T3 = 
A1=Lemonlib.round(4*{{Q1}}*{{T1}}/2, 1)</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</si>
  <si>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(4 × {{Q1}} × {{T1}})/2 = {{T3}}/2 = {{A1}} cm&lt;sup&gt;2&lt;/sup&gt;&lt;/p&gt;</t>
  </si>
  <si>
    <t>{"id":"M6-G-30c-E-1","stimulus":"&lt;p&gt;Calcula el área lateral de la siguiente pirámide cuadrangular. Aproxima el resultado a las décimas.&lt;/p&gt;&lt;div style=\"display:flex; justify-content:center;\"&gt;&lt;div class=\"lemo-fixed-to-responsive\" style=\"max-width: 300px;max-height: 299px;position: relative;width: 100%;display: inline-block;\"&gt;\n\t&lt;img src=\"https://blueberry-assets.oneclick.es/M6_G_30c_2.svg\" alt=\"\" tabindex=\"0\"&gt;&lt;/img&gt;\n\t&lt;div class=\"lemo-graphie-container\" style=\"position: absolute;top: 0;left: 0;width: 100%;height: 100%;\"&gt;\n\t\t&lt;div class=\"lemo-graphie\" style=\"position: relative; width: 100%; height: 100%;\"&gt;\n\t\t\t&lt;span class=\"lemo-graphie-label\" style=\"position: absolute; left: 19.8185%; top: 84.8300%;\"&gt;{{Q1}} cm&lt;/span&gt;\n\t\t\t&lt;span class=\"lemo-graphie-label\" style=\"position: absolute; left: 69.5565%; top: 37.9550%;\"&gt;{{T1}} cm&lt;/span&gt;\n\t\t&lt;/div&gt;\n\t&lt;/div&gt;\n&lt;/div&gt;&lt;/div&gt;","template":"&lt;p&gt;El área lateral mide {{response}} cm&lt;sup&gt;2&lt;/sup&gt;.&lt;/p&gt;","hint":"&lt;p&gt;La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data-original-math=\"\\(\\frac{4 \\ \\times \\ {{Q1}} \\ \\times \\ {{T1}}}{2}\\)\" draggable=\"true\"&gt;\\(\\frac{4 \\ \\times \\ {{Q1}} \\ \\times \\ {{T1}}}{2}\\)&lt;/span&gt; = &lt;span class=\"fr-math-v2 fr-draggable\" contenteditable=\"false\" data-original-math=\"\\(\\frac{{{T3}}}{2}\\)\" draggable=\"true\"&gt;\\(\\frac{{{T3}}}{2}\\)&lt;/span&gt; = {{A1}} cm&lt;sup&gt;2&lt;/sup&gt;&lt;/p&gt;","seed":{"parameters":[{"name":"Q1","label":null,"min":2,"max":7,"step":1},{"name":"Q2","label":null,"min":-1,"max":1,"step":1}],"calculated":[{"name":"T1","function":"{{Q1}}*3+{{Q2}}","temp":true},{"name":"T3","function":"4*{{Q1}}*{{T1}}","temp":true},{"name":"A1","label":"{{function}}","function":"Lemonlib.round(4*{{Q1}}*{{T1}}/2, 1)"}],"uniques":true},"algorithm":{"name":"calculateOperation","params":{"method":"equivLiteral","keyboard":"INTERMEDIATE"}}}</t>
  </si>
  <si>
    <t>Se va a construir una cúpula de cristal con forma de pirámide de base cuadrada como la de la imagen. ¿Cuál será el área lateral de esta pirámide de cristal?
[Imagen] -- Q1 lado de la base y T2 es la apotema lateral.
M6-G-30c-3</t>
  </si>
  <si>
    <t>El área lateral mide {{A1}} m&lt;sup&gt;2&lt;/sup&gt;.</t>
  </si>
  <si>
    <t>Q1= Min= 10; Max = 15; Step=1</t>
  </si>
  <si>
    <t>T1=Lemonlib.round(10*{{Q1}}/1.5)/10
T2=Lemonlib.round(10*math.sqrt(16*{{Q1}}*{{Q1}}/9+{{T1}}*{{T1}}))/10
A1=Lemonlib.round(10*(4*{{Q1}}*{{T2}})/2)/10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</si>
  <si>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\frac{4 × {{Q1}} × {{T2}}}{2} = \\frac{{{T3}}}{2} = {{T4}} &lt;sup&gt;2&lt;/sup&gt;</t>
  </si>
  <si>
    <t>T3=Lemonlib.round(10*4*{{Q1}}*{{T2}})/10</t>
  </si>
  <si>
    <t>{"id":"M6-G-30c-A-1","stimulus":"&lt;p&gt;Se va a construir una cúpula de cristal con forma de pirámide de base cuadrada como la de la imagen. ¿Cuál será el área lateral de esta pirámide de cristal?&lt;/p&gt;&lt;div style=\"display:flex; justify-content:center;\"&gt;&lt;div class=\"lemo-fixed-to-responsive\" style=\"max-width: 300px;max-height: 299px;position: relative;width: 100%;display: inline-block;\"&gt;\n\t&lt;img src=\"https://blueberry-assets.oneclick.es/M6_G_30c_3.svg\" alt=\"\" tabindex=\"0\"&gt;&lt;/img&gt;\n\t&lt;div class=\"lemo-graphie-container\" style=\"position: absolute;top: 0;left: 0;width: 100%;height: 100%;\"&gt;\n\t\t&lt;div class=\"lemo-graphie\" style=\"position: relative; width: 100%; height: 100%;\"&gt;\n\t\t\t&lt;span class=\"lemo-graphie-label\" style=\"position: absolute; left: 30%; top: 78%;\"&gt;{{Q1}} m&lt;sup&gt;2&lt;/sup&gt;&lt;/span&gt;\n\t\t\t&lt;span class=\"lemo-graphie-label\" style=\"position: absolute; left: 73.3670%; top: 43.2552%;\"&gt;{{T2}} m&lt;sup&gt;2&lt;/sup&gt;&lt;/span&gt;\n\t\t&lt;/div&gt;\n\t&lt;/div&gt;\n&lt;/div&gt;","template":"&lt;p&gt;El área lateral mide {{response}} m&lt;sup&gt;2&lt;/sup&gt;.&lt;/p&gt;","hint":"&lt;p&gt;Multiplica el perímetro de la base por la apotema lateral y divide por 2.&lt;/p&gt;","feedback":"&lt;p&gt;Para calcular el área lateral de la pirámide se multiplica el perímetro de la base por la apotema lateral y se divide todo entre 2.&lt;/p&gt;&lt;p style=\"text-align:center;\"&gt;Área lateral = &lt;span class=\"fr-math-v2 fr-draggable\" contenteditable=\"false\" data-original-math=\"\\(\\frac{\\text{Perímetro base} \\ \\times\\ \\ \\text{Apotema lateral}}{2}\\)\" draggable=\"true\"&gt;\\(\\frac{\\text{Perímetro base} \\ \\times \\ \\text{Apotema lateral}}{2}\\)&lt;/span&gt;\r\n = &lt;span class=\"fr-math-v2 fr-draggable\" contenteditable=\"false\" data-original-math=\"\\(\\frac{4\\times{{Q1}}\\times\\{{T2}}}{2}\\)\" draggable=\"true\"&gt;\\(\\frac{4 \\ \\times \\ {{Q1}} \\ \\times \\ {{T2}}}{2}\\)&lt;/span&gt; = &lt;span class=\"fr-math-v2 fr-draggable\" contenteditable=\"false\" data-original-math=\"\\(\\frac{{{T3}}}{2}\\)\" draggable=\"true\"&gt;\\(\\frac{{{T3}}}{2}\\)&lt;/span&gt; = {{A1}} m&lt;sup&gt;2&lt;/sup&gt;&lt;/p&gt;","seed":{"parameters":[{"name":"Q1","label":null,"min":10,"max":15,"step":1}],"calculated":[{"name":"T1","function":"Lemonlib.round((10*{{Q1}}/1.5)/10, 1)","temp":true},{"name":"T2","function":"Lemonlib.round(10*math.sqrt(16*{{Q1}}*{{Q1}}/9+{{T1}}*{{T1}})/10, 1)","temp":true},{"name":"T3","function":"Lemonlib.round(10*4*{{Q1}}*{{T2}}, 1)/10","temp":true},{"name":"A1","label":"{{function}} cm&lt;sup&gt;2&lt;/sup&gt;","function":"Lemonlib.round((10*(4*{{Q1}}*{{T2}})/2)/10, 1)"}],"uniques":true},"algorithm":{"name":"calculateOperation","params":{"method":"equivLiteral","keyboard":"INTERMEDIATE"}}}</t>
  </si>
  <si>
    <t>Julián va a hacer una tienda de campaña con forma de pirámide pentagonal. Si cada lado de la base de esta pirámide mide &lt;span class=\"no-break\"&gt;{{Q1}} m&lt;/span&gt; y la apotema lateral de cada cara es &lt;span class=\"no-break\"&gt;{{T2}} m,&lt;/span&gt; ¿cuál será el área lateral de esta pirámide?</t>
  </si>
  <si>
    <t>El área lateral de la pirámide será de &lt;span class=\"no-break\"&gt;{{A1}} m&lt;sup&gt;2&lt;/sup&gt;.&lt;/span&gt;.</t>
  </si>
  <si>
    <t>Q1= Min= 0.9; Max = 1.5; Step= 0.1</t>
  </si>
  <si>
    <t>T1=Lemonlib.round(10*{{Q1}}/1.45)/10
T2=Lemonlib.round(10*math.sqrt(4*{{Q1}}*{{Q1}}+{{T1}}*{{T1}}))/10
A1=Lemonlib.round(10*(5*{{Q1}}*{{T2}})/2)/10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</si>
  <si>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 \frac{5 × {{Q1}} × {{T2}}}{2} = \\frac{{{T3}}}{2} = {{T4}} m&lt;sup&gt;2&lt;/sup&gt;</t>
  </si>
  <si>
    <t>{"id":"M6-G-30c-A-2","stimulus":"&lt;p&gt;Julián va a montar una tienda de campaña con forma de pirámide pentagonal. Si cada lado de la base mide &lt;span class=\"no-break\"&gt;{{Q1}} m&lt;/span&gt; y la apotema lateral es de &lt;span class=\"no-break\"&gt;{{T2}} m,&lt;/span&gt; ¿cuál será el área lateral? Redondea a las centésimas.","template":"&lt;p&gt;El área lateral medirá {{response}} 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m&lt;sup&gt;2&lt;/sup&gt;&lt;/p&gt;","seed":{"parameters":[{"name":"Q1","label":null,"min":0.9,"max":1.5,"step":0.1}],"calculated":[{"name":"T1","function":"Lemonlib.round((10*{{Q1}}/1.45)/10, 2)","temp":true},{"name":"T2","function":"Lemonlib.round(10*math.sqrt(4*{{Q1}}*{{Q1}}+{{T1}}*{{T1}})/10, 2)","temp":true},{"name":"T3","function":"Lemonlib.round(10*5*{{Q1}}*{{T2}}/10, 2)","temp":true},{"name":"A1","label":"{{function}}","function":"Lemonlib.round({{T3}}/2, 2)"}],"uniques":true},"algorithm":{"name":"calculateOperation","params":{"method":"equivLiteral","keyboard":"INTERMEDIATE"}}}</t>
  </si>
  <si>
    <t>El tejado de la torre de un castillo tiene la forma de la pirámide hexagonal de la imagen. ¿Cuál es el área lateral de este tejado?
[Imagen] -- Q1 lado de la base y T2 es la apotema lateral.
M6-G-30c-4</t>
  </si>
  <si>
    <t>El área lateral de la pirámide mide &lt;span class=\"no-break\"&gt;{{A1}} m&lt;sup&gt;2&lt;/sup&gt;.&lt;/span&gt;.</t>
  </si>
  <si>
    <t>Q1= Min= 6; Max = 10; Step=1</t>
  </si>
  <si>
    <t>T1=Lemonlib.round(10*{{Q1}}/1.15)/10
T2=Lemonlib.round(10*math.sqrt(2.25*{{Q1}}*{{Q1}}+{{T1}}*{{T1}}))/10
A1=Lemonlib.round(10*(6*{{Q1}}*{{T2}})/2)/10</t>
  </si>
  <si>
    <t>&lt;p&gt;La fórmula del área lateral de una pirámide es:&lt;/p&gt;&lt;p&gt;Área lateral = &lt;span class=\"fr-math-v2 fr-draggable\" contenteditable=\"false\" data-original-math=\"\\(\\frac{\\text{perímetro base} \\ \\times\\ \\ \\text{apotema lateral}}{2}\\)\" draggable=\"true\"&gt;\\(\\frac{\\text{perímetro base} \\ \\times \\ \\text{apotema lateral}}{2}\\)&lt;/span&gt;= \frac{6 × {{Q1}} × {{T2}}}{2} = \\frac{{{T3}}}{2} = {{A1}} m&lt;sup&gt;2&lt;/sup&gt;</t>
  </si>
  <si>
    <t>T3=Lemonlib.round(10*6*{{Q1}}*{{T2}})/10</t>
  </si>
  <si>
    <t>{"id":"M6-G-30c-A-3","stimulus":"&lt;p&gt;El tejado de la torre de un castillo tiene la forma de la pirámide hexagonal de la imagen. ¿Cuál es el área lateral de este tejado?&lt;/p&gt;&lt;div style=\"display:flex; justify-content:center;\"&gt;&lt;div class=\"lemo-fixed-to-responsive\" style=\"max-width: 300px;max-height: 299px;position: relative;width: 100%;display: inline-block;\"&gt;\n\t&lt;img src=\"https://blueberry-assets.oneclick.es/M6_G_30c_4.svg\" alt=\"\" tabindex=\"0\"&gt;&lt;/img&gt;\n\t&lt;div class=\"lemo-graphie-container\" style=\"position: absolute;top: 0;left: 0;width: 100%;height: 100%;\"&gt;\n\t\t&lt;div class=\"lemo-graphie\" style=\"position: relative; width: 100%; height: 100%;\"&gt;\n\t\t\t&lt;span class=\"lemo-graphie-label\" style=\"position: absolute; left: 8.3619%; top: 85.5830%;\"&gt;{{Q1}} m&lt;sup&gt;2&lt;/sup&gt;&lt;/span&gt;\n\t\t\t&lt;span class=\"lemo-graphie-label\" style=\"position: absolute; left: 73.6631%; top: 38.0115%;\"&gt;{{T2}} m&lt;sup&gt;2&lt;/sup&gt;&lt;/span&gt;\n\t\t&lt;/div&gt;\n\t&lt;/div&gt;\n&lt;/div&gt;","template":"&lt;p&gt;El área lateral de la pirámide mide &lt;span class=\"no-break\"&gt;{{response}} m&lt;sup&gt;2&lt;/sup&gt;.&lt;/span&gt;&lt;/p&gt;","hint":"&lt;p&gt;La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&lt;span class=\"fr-math-v2 fr-draggable\" contenteditable=\"false\" data-original-math=\"\\(\\frac{5\\times{{Q1}}\\times\\{{T2}}}{2}\\)\" draggable=\"true\"&gt;\\(\\frac{6 \\ \\times \\ {{Q1}} \\ \\times \\ {{T2}}}{2}\\)&lt;/span&gt; = &lt;span class=\"fr-math-v2 fr-draggable\" contenteditable=\"false\" data-original-math=\"\\(\\frac{{{T3}}}{2}\\)\" draggable=\"true\"&gt;\\(\\frac{{{T3}}}{2}\\)&lt;/span&gt; = {{A1}} m&lt;sup&gt;2&lt;/sup&gt;","seed":{"parameters":[{"name":"Q1","label":null,"min":6,"max":10,"step":1}],"calculated":[{"name":"T1","function":"Lemonlib.round((10*{{Q1}}/1.15)/10, 1)","temp":true},{"name":"T2","function":"Lemonlib.round(10*math.sqrt(2.25*{{Q1}}*{{Q1}}+{{T1}}*{{T1}})/10, 1)","temp":true},{"name":"T3","function":"Lemonlib.round(10*6*{{Q1}}*{{T2}}, 1)/10","temp":true},{"name":"A1","label":"{{function}} cm&lt;sup&gt;2&lt;/sup&gt;","function":"Lemonlib.round((10*(6*{{Q1}}*{{T2}})/2)/10, 1)"}],"uniques":true},"algorithm":{"name":"calculateOperation","params":{"method":"equivLiteral","keyboard":"INTERMEDIATE"}}}</t>
  </si>
  <si>
    <t>M6-G-30d</t>
  </si>
  <si>
    <t>Calcula el área lateral de un cono</t>
  </si>
  <si>
    <t>Selecciona el área lateral del siguiente cono. Utiliza 3.14 como valor de π y aproxima a la centésima.
[Imagen]
M6-G-31d-1
{{A1}} cm&lt;sup&gt;2&lt;/sup&gt;*
{{A2}} cm&lt;sup&gt;2&lt;/sup&gt;
{{A3}} cm&lt;sup&gt;2&lt;/sup&gt;</t>
  </si>
  <si>
    <t>Selecciona el área lateral del siguiente cono.  Utiliza 3.14 como valor de π.
[Imagen]
100,48 cm^2*
150,72 cm^2
401,92 cm^2</t>
  </si>
  <si>
    <t>Q1= Min= 2 ; Max= 8; Step=1</t>
  </si>
  <si>
    <t>T1=2.7*{{Q1}}
A1=3.14*{{Q1}}*{{T1}}
A2=3.14+{{Q1}}+{{T1}}
A3=3.14*{{Q1}}*{{Q1}}</t>
  </si>
  <si>
    <t>&lt;p&gt;La fórmula del área lateral de un cono es:&lt;/p&gt;&lt;p&gt;Área lateral = π × r × generatriz&lt;/p&gt;</t>
  </si>
  <si>
    <t>&lt;p&gt;La fórmula del área lateral de un cono es:&lt;/p&gt;&lt;p&gt;Área lateral = π × r × generatriz = 3.14 × {{Q1}} × {{T1}} = {{A1}} cm&lt;sup&gt;2&lt;/sup&gt;&lt;/p&gt;</t>
  </si>
  <si>
    <t>{"id":"M6-G-30d-I-1","stimulus":"&lt;p&gt;Selecciona el área lateral del siguiente cono. Utiliza 3.14 como valor de π y redondea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42%; top: 81.5%;\"&gt;{{Q1}} cm&lt;sup&gt;2&lt;/sup&gt;&lt;/span&gt;\n\t\t\t&lt;span class=\"lemo-graphie-label\" style=\"position: absolute; left: 68%; top: 41%;\"&gt;{{T1}} cm&lt;sup&gt;2&lt;/sup&gt;&lt;/span&gt;\n\t\t&lt;/div&gt;\n\t&lt;/div&gt;\n&lt;/div&gt;","hint":"&lt;p&gt;La fórmula del área lateral de un cono es:&lt;/p&gt;&lt;p style=\"text-align:center;\"&gt;Área lateral = π × r ×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2)"},{"name":"A2","label":"{{function}} cm&lt;sup&gt;2&lt;/sup&gt;","function":"Lemonlib.round(3.14+{{Q1}}+{{T1}}, 2)","incorrect":true},{"name":"A3","label":"{{function}} cm&lt;sup&gt;2&lt;/sup&gt;","function":"Lemonlib.round(3.14*{{Q1}}*{{Q1}}, 2)","incorrect":true}],"uniques":true},"algorithm":{"name":"trueFalse","template":"Multiple choice – standard","params":{"countCorrect":1,"countIncorrect":2,"showCheckIcon":false,"columns":3}}}</t>
  </si>
  <si>
    <t>Calcula el área lateral del siguiente cono. Utiliza 3.14 como valor de π.
[Imagen]
M6-G-31d-2
El área lateral mide {{A1}} cm&lt;sup&gt;2&lt;/sup&gt;.</t>
  </si>
  <si>
    <t>Calcula el área lateral del siguiente cono. Utiliza 3.14 como valor de π.
[Imagen]
El área lateral mide ... cm^2.</t>
  </si>
  <si>
    <t>T1=2.7*{{Q1}}
A1=3.14*{{Q1}}*{{T1}}</t>
  </si>
  <si>
    <t>{"id":"M6-G-30d-E-1","stimulus":"&lt;p&gt;Calcula el área lateral del siguiente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cm&lt;sup&gt;2&lt;/sup&gt;&lt;/span&gt;\n\t\t&lt;/div&gt;\n\t&lt;/div&gt;\n&lt;/div&gt;","template":"&lt;p&gt;El área lateral mide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2)"}],"uniques":true},"algorithm":{"name":"calculateOperation","params":{"method":"equivLiteral","keyboard":"INTERMEDIATE"}}}</t>
  </si>
  <si>
    <t xml:space="preserve">Vamos a fabricar un cono de cartón para poner palomitas como este. ¿cuánto cartón vamos a usar en el cono? Utiliza 3.14 como valor de π.
(Imagen) -- la base es Q1 y la generatriz T1
M6-G-31d-2
</t>
  </si>
  <si>
    <t>Para hacer el cono necesitamos {{A1}} cm&lt;sup&gt;2&lt;/sup&gt; de cartón.</t>
  </si>
  <si>
    <t>Q1= Min= 9 ; Max= 15; Step=1</t>
  </si>
  <si>
    <t>T1=2.2*{{Q1}}
A1=3.14*{{Q1}}*{{T1}}</t>
  </si>
  <si>
    <t>{"id":"M6-G-30d-A-1","stimulus":"&lt;p&gt;Vamos a fabricar un cono de cartón para poner palomitas como este. ¿cuánto cartón vamos a usar en el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cm&lt;sup&gt;2&lt;/sup&gt;&lt;/span&gt;\n\t\t&lt;/div&gt;\n\t&lt;/div&gt;\n&lt;/div&gt;","template":"&lt;p&gt;Para hacer el cono necesitamos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cm&lt;sup&gt;2&lt;/sup&gt;&lt;/p&gt;","seed":{"parameters":[{"name":"Q1","label":null,"min":9,"max":15,"step":1}],"calculated":[{"name":"T1","function":"Lemonlib.round(2.2*{{Q1}}, 2)","temp":true},{"name":"A1","label":"{{function}} cm&lt;sup&gt;2&lt;/sup&gt;","function":"Lemonlib.round(3.14*{{Q1}}*{{T1}}, 2)"}],"uniques":true},"algorithm":{"name":"calculateOperation","params":{"method":"equivLiteral","keyboard":"INTERMEDIATE"}}}</t>
  </si>
  <si>
    <t>Martina va a hacerse un gorro de cumpleaños con papel como este. ¿Cuánto papel necesita? Utiliza 3.14 como valor de π. 
(Imagen) -- la base es Q1 y la generatriz T1
M6-G-31d-1</t>
  </si>
  <si>
    <t>Necesitará {{A1}} cm&lt;sup&gt;2&lt;/sup&gt; de papel para el gorro.</t>
  </si>
  <si>
    <t>Q1= Min= 7.9; Max= 9.4; Step= 0.1</t>
  </si>
  <si>
    <t>T1=3.5*{{Q1}}
A1=3.14*{{Q1}}*{{T1}}</t>
  </si>
  <si>
    <t>{"id":"M6-G-30d-A-2","stimulus":"&lt;p&gt;Martina va a hacerse un gorro de cumpleaños con papel como este. ¿Cuánto papel necesita? Utiliza 3.14 como valor de π.&lt;/p&gt;&lt;div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21.2202%; top: 75.9647%;\"&gt;{{Q1}} cm&lt;sup&gt;2&lt;/sup&gt;&lt;/span&gt;\n\t\t\t&lt;span class=\"lemo-graphie-label\" style=\"position: absolute; left: 72.9609%; top: 42.8643%;\"&gt;{{T1}} cm&lt;sup&gt;2&lt;/sup&gt;&lt;/span&gt;\n\t\t&lt;/div&gt;\n\t&lt;/div&gt;\n&lt;/div&gt;","template":"&lt;p&gt;Necesitará {{response}} cm&lt;sup&gt;2&lt;/sup&gt; de papel para el gorro.&lt;/p&gt;","hint":"&lt;p&gt;Multiplica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cm&lt;sup&gt;2&lt;/sup&gt;&lt;/p&gt;","seed":{"parameters":[{"name":"Q1","label":null,"min":7.9,"max":9.4,"step":0.1}],"calculated":[{"name":"T1","function":"Lemonlib.round(3.5*{{Q1}}, 2)","temp":true},{"name":"A1","label":"{{function}} cm&lt;sup&gt;2&lt;/sup&gt;","function":"Lemonlib.round(3.14*{{Q1}}*{{T1}}, 2)"}],"uniques":true},"algorithm":{"name":"calculateOperation","params":{"method":"equivLiteral","keyboard":"INTERMEDIATE"}}}</t>
  </si>
  <si>
    <t>En la heladería de Roberta los cucuruchos tienen el radio de la base de {{Q1}} cm y la generatriz de {{T1}} cm, ¿cuántos cm&lt;sup&gt;2&lt;/sup&gt; de barquillo tiene cada cucurucho? Utiliza 3.14 como valor de π.</t>
  </si>
  <si>
    <t>Cada cucurucho tiene {{A1}} cm&lt;sup&gt;2&lt;/sup&gt; de barquillo.</t>
  </si>
  <si>
    <t>Q1= Min= 2.5; Max= 3; Step= 0.1</t>
  </si>
  <si>
    <t>T1=5.1*{{Q1}}
A1=3.14*{{Q1}}*{{T1}}</t>
  </si>
  <si>
    <t>{"id":"M6-G-30d-A-3","stimulus":"&lt;p&gt;En la heladería de Roberta los cucuruchos tienen el radio de la base de {{Q1}} cm y la generatriz de {{T1}} cm, ¿cuántos cm&lt;sup&gt;2&lt;/sup&gt; de barquillo tiene cada cucurucho? Utiliza 3.14 como valor de π.&lt;/p&gt;","template":"&lt;p&gt;Cada cucurucho tiene {{response}} cm&lt;sup&gt;2&lt;/sup&gt; de barquillo.&lt;/p&gt;","hint":"&lt;p&gt;Multiplica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cm&lt;sup&gt;2&lt;/sup&gt;&lt;/p&gt;","seed":{"parameters":[{"name":"Q1","label":null,"min":2.5,"max":3,"step":0.1}],"calculated":[{"name":"T1","function":"Lemonlib.round(5.1*{{Q1}}, 2)","temp":true},{"name":"A1","label":"{{function}} cm&lt;sup&gt;2&lt;/sup&gt;","function":"Lemonlib.round(3.14*{{Q1}}*{{T1}}, 2)"}],"uniques":true},"algorithm":{"name":"calculateOperation","params":{"method":"equivLiteral","keyboard":"INTERMEDIATE"}}}</t>
  </si>
  <si>
    <t>M6-G-31a</t>
  </si>
  <si>
    <t>Calcula el área total de un prisma</t>
  </si>
  <si>
    <t>&lt;p&gt;Arrastra el área total del siguiente prisma rectangular.&lt;/p&gt;
$$IMG=M6-G-31a-1(altura es T2)</t>
  </si>
  <si>
    <t>&lt;p&gt;El área total mide {{A1}} cm&lt;sup&gt;2&lt;/sup&gt;.&lt;/p&gt;</t>
  </si>
  <si>
    <t>Q1= Min= 3; Max= 9; Step= 1
Q2= Min= 3; Max= 9; Step= 1
Q3= Min= 3; Max= 9; Step= 1
Q4= Min= -1; Max= 1; Step= 1</t>
  </si>
  <si>
    <t>T1 = {{Q1}}/2
T2 = 1.5*{{Q1}}+{{Q4}}
T3 = (2*{{Q1}}+2*{{T1}})*{{T2}}
T4 = {{Q1}}*{{T1}}
A1 = {{T3}}+{{T4}}*
A2 = 2*({{Q2}}+{{T1}}*{{T2}}+{{Q2}}*{{T1}})
A3 = 2*({{Q3}}+{{T1}}*{{T2}}+{{Q3}}*{{T1}})</t>
  </si>
  <si>
    <t>&lt;p&gt;El área total de un prisma es:&lt;/p&gt;&lt;p&gt;Área total = área lateral + área de las bases&lt;/p&gt;</t>
  </si>
  <si>
    <t>&lt;p&gt;El área total de un prisma es:&lt;/p&gt;&lt;p&gt;Área total = área lateral + área de las bases&lt;/p&gt;&lt;p&gt;Área lateral = perímetro de la base × altura = ({{Q1}} + {{T1}} + {{Q1}} + {{T1}}) × {{T2}} = {{T3}} cm&lt;sup&gt;2&lt;/sup&gt;&lt;/p&gt;&lt;p&gt;Área de la base = base × altura = {{Q1}} × {{T1}} = {{T4}} cm&lt;sup&gt;2&lt;/sup&gt;&lt;/p&gt;&lt;p&gt;Por tanto, el área total es:&lt;/p&gt;&lt;p&gt;Área total = {{T3}} + 2 × {{T4}} = {{A1}} cm&lt;sup&gt;2&lt;/sup&gt;&lt;/p&gt;</t>
  </si>
  <si>
    <t>{"id":"M6-G-31a-I-1","stimulus":"&lt;p&gt;Arrastra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Q1}}/2","temp":true},{"name":"T2","label":"{{function}}","function":"1.5*{{Q1}}+{{Q4}}","temp":true},{"name":"T3","label":"{{function}}","function":"(2*{{Q1}}+2*{{T1}})*{{T2}}","temp":true},{"name":"T4","label":"{{function}}","function":"{{Q1}}*{{T1}}","temp":true},{"name":"A1","label":"{{function}}","function":"{{T3}}+2*{{T4}}"},{"name":"A2","label":"{{function}}","function":"2*({{Q2}}+{{T1}}*{{T2}}+{{Q2}}*{{T1}})","incorrect":true},{"name":"A3","label":"{{function}}","function":"2*({{Q3}}+{{T1}}*{{T2}}+{{Q3}}*{{T1}})","incorrect":true}],"uniques":true},"algorithm":{"name":"calculateOperation","template":"Cloze with drag &amp; drop","params":{"keyboard":"INTERMEDIATE"}}}</t>
  </si>
  <si>
    <t>&lt;p&gt;Arrastra el área total del siguiente prisma rectangular.&lt;/p&gt;
$$IMG=M6-G-31a-2</t>
  </si>
  <si>
    <t>T1 = 2*{{Q1}}+{{Q4}}
T2 = Lemon.round(0.87*{{Q1}}, 1)
T3 = 3*{{Q1}}*{{T1}}
T4 = {{Q1}}*{{T2}}/2
A1 = {{T3}}+2*{{T4}}*
A2 = 3*{{Q2}}*{{T1}}+2*{{Q2}}*{{T2}}/2
A3 = 3*{{Q3}}*{{T1}}+2*{{Q3}}*{{T2}}/2</t>
  </si>
  <si>
    <t>&lt;p&gt;El área total de un prisma es:&lt;/p&gt;&lt;p&gt;Área total = área lateral + área de las bases&lt;/p&gt;&lt;p&gt;Área lateral = perímetro de la base × altura = 3 × {{Q1}} × {{T1}} = {T3}} cm&lt;sup&gt;2&lt;/sup&gt;&lt;/p&gt;&lt;p&gt;Área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es:&lt;/p&gt;&lt;p&gt;Área total = {{T3}} + 2 × {{T4}} = {{A1}} cm&lt;sup&gt;2&lt;/sup&gt;&lt;/p&gt;</t>
  </si>
  <si>
    <t>{"id":"M6-G-31a-I-2","stimulus":"&lt;p&gt;Arrastra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name":"A2","label":"{{function}}","function":"3*{{Q2}}*{{T1}}+2*{{Q2}}*{{T2}}/2","incorrect":true},{"name":"A3","label":"{{function}}","function":"3*{{Q3}}*{{T1}}+2*{{Q3}}*{{T2}}/2","incorrect":true}],"uniques":true},"algorithm":{"name":"calculateOperation","template":"Cloze with drag &amp; drop","params":{"keyboard":"INTERMEDIATE"}}}</t>
  </si>
  <si>
    <t>&lt;p&gt;Calcula el área total de este prisma rectangular.&lt;/p&gt;
$$IMG=M6-G-31a-1(altura es T2)</t>
  </si>
  <si>
    <t>Q1= Min= 3; Max= 9; Step= 1
Q4= Min= -1; Max= 1; Step= 1</t>
  </si>
  <si>
    <t>T1 = {{Q1}}/2
T2 = 1.5*{{Q1}}+{{Q4}}
T3 = (2*{{Q1}}+2*{{T1}})*{{T2}}
T4 = {{Q1}}*{{T1}}
A1 = {{T3}}+{{T4}}</t>
  </si>
  <si>
    <t>{"id":"M6-G-31a-E-1","stimulus":"&lt;p&gt;Calcula el área total de este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4","label":null,"min":-1,"max":1,"step":1}],"calculated":[{"name":"T1","label":"{{function}}","function":"{{Q1}}/2","temp":true},{"name":"T2","label":"{{function}}","function":"1.5*{{Q1}}+{{Q4}}","temp":true},{"name":"T3","label":"{{function}}","function":"(2*{{Q1}}+2*{{T1}})*{{T2}}","temp":true},{"name":"T4","label":"{{function}}","function":"{{Q1}}*{{T1}}","temp":true},{"name":"A1","label":"{{function}}","function":"{{T3}}+2*{{T4}}"}],"uniques":true},"algorithm":{"name":"calculateOperation","params":{"method":"equivLiteral","keyboard":"INTERMEDIATE"}}}</t>
  </si>
  <si>
    <t>&lt;p&gt;Calcula el área total de este prisma cuyas bases son triángulos equiláteros.&lt;/p&gt;
$$IMG=M6-G-31a-2</t>
  </si>
  <si>
    <t>T1=2*{{Q1}}+{{Q4}}
T2=Lemon.round(0.87*{{Q1}}, 1)
T3=3*{{Q1}}*{{T1}}
T4 = {{Q1}}*{{T2}}/2
A1 = {{T3}}+2*{{T4}}</t>
  </si>
  <si>
    <t>{"id":"M6-G-31a-E-2","stimulus":"&lt;p&gt;Calcula el área total de este prisma cuyas bases son triángulos equiláteros.&lt;/p&gt;&lt;div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uniques":true},"algorithm":{"name":"calculateOperation","params":{"method":"equivLiteral","keyboard":"INTERMEDIATE"}}}</t>
  </si>
  <si>
    <t>&lt;p&gt;Una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
  </si>
  <si>
    <t>&lt;p&gt;Cada caja tiene una superficie total de {{A1}} cm&lt;sup&gt;2&lt;/sup&gt;.&lt;/p&gt;</t>
  </si>
  <si>
    <t>Q1= Min= 15; Max= 24; Step= 3
Q4= Min= -1; Max= 1; Step= 1</t>
  </si>
  <si>
    <t>T1 = Lemon.round(0.87*{{Q1}}, 1)
T2 = {{Q1}}/3+{{Q4}}
T3 = 6*{{Q1}}*{{T2}}
T4 = 3*{{Q1}}*{{T1}}
A1 = {{T3}}+2*{{T4}}</t>
  </si>
  <si>
    <t>&lt;p&gt;El área total de un prisma es:&lt;/p&gt;&lt;p&gt;Área total = área lateral + área de las bases&lt;/p&gt;&lt;p&gt;Área lateral = perímetro de la base × altura = 6 × {{Q1}} × {{T2}} = {T3}} cm&lt;sup&gt;2&lt;/sup&gt;&lt;/p&gt;&lt;p&gt;Área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es:&lt;/p&gt;&lt;p&gt;Área total = {{T3}} + 2 × {{T4}} = {{A1}} cm&lt;sup&gt;2&lt;/sup&gt;&lt;/p&gt;</t>
  </si>
  <si>
    <t>{"id":"M6-G-31a-A-1","stimulus":"&lt;p&gt;Una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decimales.&lt;/p&gt;","template":"&lt;p&gt;Cada caja tiene una superficie total 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6 × {{Q1}} × {{T2}} = {{T3}} cm&lt;sup&gt;2&lt;/sup&gt;&lt;/p&gt;&lt;p style=\"text-align:center;\"&gt;Área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 style=\"text-align:center;\"&gt;Área total = {{T3}} + 2 × {{T4}} = {{A1}} cm&lt;sup&gt;2&lt;/sup&gt;&lt;/p&gt;","seed":{"parameters":[{"name":"Q1","label":null,"min":15,"max":24,"step":3},{"name":"Q4","label":null,"min":-1,"max":1,"step":1}],"calculated":[{"name":"T1","label":"{{function}}","function":"Lemonlib.round(0.87*{{Q1}}, 1)","temp":true},{"name":"T2","label":"{{function}}","function":"{{Q1}}/3+{{Q4}}","temp":true},{"name":"T3","label":"{{function}}","function":"6*{{Q1}}*{{T2}}","temp":true},{"name":"T4","label":"{{function}}","function":"3*{{Q1}}*{{T1}}","temp":true},{"name":"A1","label":"{{function}}","function":"{{T3}}+2*{{T4}}"}],"uniques":true},"algorithm":{"name":"calculateOperation","params":{"method":"equivLiteral","keyboard":"INTERMEDIATE"}}}</t>
  </si>
  <si>
    <t>&lt;p&gt;La caja de un anillo tiene forma de prisma de base cuadrada. Si los lados de la base miden &lt;span class="no-break"&gt;{{Q1}} cm&lt;/span&gt; y la altura mide &lt;span class="no-break"&gt;{{T2}} cm,&lt;/span&gt; ¿cuánto mide el área total de esta caja?&lt;/p&gt;</t>
  </si>
  <si>
    <t>&lt;p&gt;Su área total mide &lt;span class="no-break"&gt;{{A1}} cm&lt;sup&gt;2&lt;/sup&gt;.&lt;/span&gt;&lt;/p&gt;</t>
  </si>
  <si>
    <t>Q1= Min= 6; Max= 8; Step= 0.5
Q1= Min= -0.5; Max= 0.5; Step= 0.5</t>
  </si>
  <si>
    <t>T2={{Q1}}+{{Q4}}
T3 = (2*{{Q1}}+2*{{Q1}})*{{T2}}
T4 = {{Q1}}*{{Q1}}
A1 = {{T3}}+{{T4}}</t>
  </si>
  <si>
    <t>&lt;p&gt;El área total de un prisma es:&lt;/p&gt;&lt;p&gt;Área total = área lateral + área de las bases&lt;/p&gt;&lt;p&gt;Área lateral = perímetro de la base × altura = ({{Q1}} + {{Q1}} + {{Q1}} + {{Q1}}) × {{T2}} = {{T3}} cm&lt;sup&gt;2&lt;/sup&gt;&lt;/p&gt;&lt;p&gt;Área de la base = base × altura = {{Q1}} × {{Q1}} = {{T4}} cm&lt;sup&gt;2&lt;/sup&gt;&lt;/p&gt;&lt;p&gt;Por tanto, el área total es:&lt;/p&gt;&lt;p&gt;Área total = {{T3}} + {{T4}} = {{A1}} cm&lt;sup&gt;2&lt;/sup&gt;&lt;/p&gt;</t>
  </si>
  <si>
    <t>{"id":"M6-G-31a-A-2","stimulus":"&lt;p&gt;La caja de un anillo tiene forma de prisma de base cuadrada. Si los lados de la base miden &lt;span class=\"no-break\"&gt;{{Q1}} cm&lt;/span&gt; y la altura mide &lt;span class=\"no-break\"&gt;{{T2}} cm,&lt;/span&gt; ¿cuánto mide el área total de esta caja?&lt;/p&gt;","template":"&lt;p&gt;Su área total mide &lt;span class=\"no-break\"&gt;{{response}} cm&lt;sup&gt;2&lt;/sup&gt;.&lt;/span&gt;&lt;/p&gt;","hint":"&lt;p&gt;El área total de un prisma es:&lt;/p&gt;&lt;p&gt;Área total = área lateral + área de las bases&lt;/p&gt;","feedback":"&lt;p&gt;El área total de un prisma es:&lt;/p&gt;&lt;p style=\"text-align:center;\"&gt;Área total = área lateral + área de las bases&lt;/p&gt;&lt;p style=\"text-align:center;\"&gt;Área lateral = perímetro de la base × altura = ({{Q1}} + {{Q1}} + {{Q1}} + {{Q1}}) × {{T2}} = {{T3}} cm&lt;sup&gt;2&lt;/sup&gt;&lt;/p&gt;&lt;p style=\"text-align:center;\"&gt;Área de la base = base × altura = {{Q1}} × {{Q1}} = {{T4}} cm&lt;sup&gt;2&lt;/sup&gt;&lt;/p&gt;&lt;p&gt;Por tanto, el área total es:&lt;/p&gt;&lt;p style=\"text-align:center;\"&gt;Área total = {{T3}} + {{T4}} = {{A1}} cm&lt;sup&gt;2&lt;/sup&gt;&lt;/p&gt;","seed":{"parameters":[{"name":"Q1","label":null,"min":6,"max":8,"step":0.5},{"name":"Q4","label":null,"min":-0.5,"max":0.5,"step":0.5}],"calculated":[{"name":"T2","label":"{{function}}","function":"{{Q1}}+{{Q4}}","temp":true},{"name":"T3","label":"{{function}}","function":"(2*{{Q1}}+2*{{Q1}})*{{T2}}","temp":true},{"name":"T4","label":"{{function}}","function":"{{Q1}}*{{Q1}}","temp":true},{"name":"A1","label":"{{function}}","function":"{{T3}}+{{T4}}"}],"uniques":true},"algorithm":{"name":"calculateOperation","params":{"method":"equivLiteral","keyboard":"INTERMEDIATE"}}}</t>
  </si>
  <si>
    <t>&lt;p&gt;Un microondas con forma de prisma rectangular tiene este tamaño: los lados de la base miden {{Q1}} dm y &lt;span class="no-break"&gt;{{T1}} dm,&lt;/span&gt; y la altura, &lt;span class="no-break"&gt;{{T2}} dm.&lt;/span&gt; ¿Cuál es su área total?&lt;/p&gt;</t>
  </si>
  <si>
    <t>&lt;p&gt;Su áreal total mide &lt;span class="no-break"&gt;{{A1}} dm &lt;sup&gt;2&lt;/sup&gt;.&lt;/span&gt;&lt;/p&gt;</t>
  </si>
  <si>
    <t>Q1= Min= 35; Max= 45; Step= 1
Q4= Min= -2; Max= 2; Step= 1</t>
  </si>
  <si>
    <t>T1=1.5*{{Q1}}
T2={{Q1}}+{{Q4}}
T3 = (2*{{Q1}}+2*{{T1}})*{{T2}}
T4 = {{Q1}}*{{T1}}
A1 = {{T3}}+{{T4}}</t>
  </si>
  <si>
    <t>&lt;p&gt;El área total de un prisma es:&lt;/p&gt;&lt;p&gt;Área total = área lateral + área de las bases&lt;/p&gt;&lt;p&gt;Área lateral = perímetro de la base × altura = ({{Q1}} + {{T1}} + {{Q1}} + {{T1}}) × {{T2}} = {{T3}} cm&lt;sup&gt;2&lt;/sup&gt;&lt;/p&gt;&lt;p&gt;Área de la base = base × altura = {{Q1}} × {{T1}} = {{T4}} cm&lt;sup&gt;2&lt;/sup&gt;&lt;/p&gt;&lt;p&gt;Por tanto, el área total es:&lt;/p&gt;&lt;p&gt;Área total = {{T3}} +  {{T4}} = {{A1}} cm&lt;sup&gt;2&lt;/sup&gt;&lt;/p&gt;</t>
  </si>
  <si>
    <t>{"id":"M6-G-31a-A-3","stimulus":"&lt;p&gt;Un microondas con forma de prisma rectangular tiene este tamaño: los lados de la base miden {{Q1}} dm y &lt;span class=\"no-break\"&gt;{{T1}} dm,&lt;/span&gt; y la altura, &lt;span class=\"no-break\"&gt;{{T2}} dm.&lt;/span&gt; ¿Cuál es su área total?&lt;/p&gt;","template":"&lt;p&gt;Su áreal total mide &lt;span class=\"no-break\"&gt;{{response}} dm &lt;sup&gt;2&lt;/sup&gt;.&lt;/span&gt;&lt;/p&gt;","hint":"&lt;p&gt;El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{{T4}} = {{A1}} cm&lt;sup&gt;2&lt;/sup&gt;&lt;/p&gt;","seed":{"parameters":[{"name":"Q1","label":null,"min":35,"max":45,"step":1},{"name":"Q4","label":null,"min":-2,"max":2,"step":1}],"calculated":[{"name":"T1","label":"{{function}}","function":"1.5*{{Q1}}","temp":true},{"name":"T2","label":"{{function}}","function":"{{Q1}}+{{Q4}}","temp":true},{"name":"T3","label":"{{function}}","function":"(2*{{Q1}}+2*{{T1}})*{{T2}}","temp":true},{"name":"T4","label":"{{function}}","function":"{{Q1}}*{{T1}}","temp":true},{"name":"A1","label":"{{function}}","function":"{{T3}}+{{T4}}"}],"uniques":true},"algorithm":{"name":"calculateOperation","params":{"method":"equivLiteral","keyboard":"INTERMEDIATE"}}}</t>
  </si>
  <si>
    <t>M6-G-31b</t>
  </si>
  <si>
    <t>Calcula el área total de un cilindro</t>
  </si>
  <si>
    <t>&lt;p&gt;Selecciona el área total del siguiente cilindro.&lt;/p&gt;
$$IMG=M6-G-31b-1</t>
  </si>
  <si>
    <t>Q1 = Min = 2; Max = 7; Step = 1
Q2 = Min = 2; Max = 7; Step = 1
Q3 = Min = 2; Max = 7; Step = 1
Q4 = Min = -1; Max = 1; Step = 1</t>
  </si>
  <si>
    <t>T1=3*{{Q1}}+{{Q4}}
T2=6.28*{{Q1}}*{{T1}}
T3=3.14*{{Q1}}*{{Q1}}
A1 = {{function}} cm&lt;sup&gt;2&lt;/sup&gt;#{{T2}}+2*{{T3}}*
A2 = {{function}} cm&lt;sup&gt;2&lt;/sup&gt;#6.28*{{Q2}}*{{T1}}+2*3.14*{{Q2}}*{{Q2}}
A3 = {{function}} cm&lt;sup&gt;2&lt;/sup&gt;#6.28*{{Q3}}*{{T1}}+2*3.14*{{Q3}}*{{Q3}}</t>
  </si>
  <si>
    <t>&lt;p&gt;El área total de un cilindro es:&lt;/p&gt;&lt;p&gt;Área total = área lateral + área de las bases&lt;/p&gt;</t>
  </si>
  <si>
    <t>&lt;p&gt;El área total de un cilindro es:&lt;/p&gt;&lt;p&gt;Área total = área lateral + área de las bases&lt;/p&gt;&lt;p&gt;Área lateral = 2 × π × r × altura = 2 × 3.14 × {{Q1}} × {{T1}} = {{T2}} cm&lt;sup&gt;2&lt;/sup&gt;&lt;/p&gt;&lt;p&gt;Área de la base = π × r&lt;sup&gt;2&lt;/sup&gt; = 3.14 × {{Q1}}&lt;sup&gt;2&lt;/sup&gt; = {{T3}} cm&lt;sup&gt;2&lt;/sup&gt;&lt;/p&gt;&lt;p&gt;Por tanto, el área total es:&lt;/p&gt;&lt;p&gt;Área total = {{T2}} + 2 × {{T3}} = {{A1}} cm&lt;sup&gt;2&lt;/sup&gt;&lt;/p&gt;</t>
  </si>
  <si>
    <t>{"id":"M6-G-31b-I-1","stimulus":"&lt;p&gt;Selecciona el área total del siguiente cilindro.&lt;/p&gt;&lt;div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3*{{Q1}}+{{Q4}}","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t>
  </si>
  <si>
    <t>&lt;p&gt;Selecciona el área total del siguiente cilindro.&lt;/p&gt;
$$IMG=M6-G-31b-2</t>
  </si>
  <si>
    <t>T1=2*{{Q1}}+{{Q4}}
T2=6.28*{{Q1}}*{{T1}}
T3=3.14*{{Q1}}*{{Q1}}
A1 = {{function}} cm&lt;sup&gt;2&lt;/sup&gt;#{{T2}}+2*{{T3}}*
A2 = {{function}} cm&lt;sup&gt;2&lt;/sup&gt;#6.28*{{Q2}}*{{T1}}+2*3.14*{{Q2}}*{{Q2}}
A3 = {{function}} cm&lt;sup&gt;2&lt;/sup&gt;#6.28*{{Q3}}*{{T1}}+2*3.14*{{Q3}}*{{Q3}}</t>
  </si>
  <si>
    <t>{"id":"M6-G-31b-I-2","stimulus":"&lt;p&gt;Selecciona el área total del siguiente cilindro.&lt;/p&gt;&lt;div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Lemonlib.round(2*{{Q1}}+{{Q4}},2)","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t>
  </si>
  <si>
    <t>&lt;p&gt;Calcula el área total de este cilindro. Utiliza el valor de π con dos decimales.&lt;/p&gt;
$$IMG=M6-G-31b-1</t>
  </si>
  <si>
    <t>Q1 = Min = 2; Max = 7; Step = 1
Q4 = Min = -1; Max = 1; Step = 1</t>
  </si>
  <si>
    <t>T1=3*{{Q1}}+{{Q4}}
T2=6.28*{{Q1}}*{{T1}}
T3=3.14*{{Q1}}*{{Q1}}
A1={{T2}}+2*{{T3}}</t>
  </si>
  <si>
    <t>{"id":"M6-G-31b-E-1","stimulus":"&lt;p&gt;Calcula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3*{{Q1}}+{{Q4}}","temp":true},{"name":"T2","label":"{{function}}","function":"Lemonlib.round(6.28*{{Q1}}*{{T1}},2)","temp":true},{"name":"T3","label":"{{function}}","function":"Lemonlib.round(3.14*{{Q1}}*{{Q1}},2)","temp":true},{"name":"A1","label":"{{function}}","function":"Lemonlib.round({{T2}}+2*{{T3}},2)"}],"uniques":true},"algorithm":{"name":"calculateOperation","params":{"method":"equivLiteral","keyboard":"INTERMEDIATE"}}}</t>
  </si>
  <si>
    <t>&lt;p&gt;Calcula el área total de este cilindro. Utiliza el valor de π con dos decimales.&lt;/p&gt;
M6-G-31b-2</t>
  </si>
  <si>
    <t>Q1 = Min = 2; Max = 7; Step = 1
Q4 = Min = -1; Max = 1; Step = 1</t>
  </si>
  <si>
    <t>T1=2*{{Q1}}+{{Q4}}
T2=6.28*{{Q1}}*{{T1}}
T3=3.14*{{Q1}}*{{Q1}}
A1={{T2}}+2*{{T3}}</t>
  </si>
  <si>
    <t>{"id":"M6-G-31b-E-2","stimulus":"&lt;p&gt;Calcula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</si>
  <si>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&lt;p&gt;Los bancos envían monedas a las tiendas en cilindros recubiertos por una fina capa de plástico. ¿Cuántos mm&lt;sup&gt;2&lt;/sup&gt; de plástico serán necesarios para recubrir un paquete de {{Q1}} mm de alto para monedas con un radio de {{Q2}} mm? Utiliza el valor de π con dos decimales.&lt;/p&gt;</t>
  </si>
  <si>
    <t>&lt;p&gt;Su área total mide &lt;span class="no-break"&gt;{{A1}} mm&lt;sup&gt;2&lt;/sup&gt;.&lt;/span&gt;&lt;/p&gt;</t>
  </si>
  <si>
    <t>Q1= Min= 60; Max= 100; Step= 10
Q2= Min= 5; Max= 13; Step= 1</t>
  </si>
  <si>
    <t>A1 = 6.28*{{Q1}}*{{Q2}}+6.28*{{Q2}}*{{Q2}}</t>
  </si>
  <si>
    <t>&lt;p&gt;El área total de un cilindro es:&lt;/p&gt;&lt;p&gt;Área total = área lateral + área de las bases&lt;/p&gt;&lt;p&gt;Área lateral = 2 × π × r × altura = 2 × 3.14 × {{Q2}} × {{Q1}} = {{T2}} cm&lt;sup&gt;2&lt;/sup&gt;&lt;/p&gt;&lt;p&gt;Área de la base = π × r&lt;sup&gt;2&lt;/sup&gt; = 3.14 × {{Q2}}&lt;sup&gt;2&lt;/sup&gt; = {{T3}} cm&lt;sup&gt;2&lt;/sup&gt;&lt;/p&gt;&lt;p&gt;Por tanto, el área total es:&lt;/p&gt;&lt;p&gt;Área total = {{T2}} + 2 × {{T3}} = {{A1}} cm&lt;sup&gt;2&lt;/sup&gt;&lt;/p&gt;</t>
  </si>
  <si>
    <t>{"id":"M6-G-31b-A-1","stimulus":"&lt;p&gt;Los bancos envían monedas a las tiendas en cilindros recubiertos por una fina capa de plástico. ¿Cuántos mm&lt;sup&gt;2&lt;/sup&gt; de plástico serán necesarios para recubrir un paquete de {{Q1}} mm de alto para monedas con un radio de {{Q2}} mm? Utiliza el valor de π con 2 decimales.&lt;/p&gt;","template":"&lt;p&gt;Su área total mide &lt;span class=\"no-break\"&gt;{{response}} mm&lt;sup&gt;2&lt;/sup&gt;.&lt;/span&gt;&lt;/p&gt;","hint":"&lt;p&gt;El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{{Q2}} × {{Q1}} = {{T2}} cm&lt;sup&gt;2&lt;/sup&gt;&lt;/p&gt;&lt;p style=\"text-align:center;\"&gt;Área de la base = π × r&lt;sup&gt;2&lt;/sup&gt; = 3.14 × {{Q2}}&lt;sup&gt;2&lt;/sup&gt; = {{T3}} cm&lt;sup&gt;2&lt;/sup&gt;&lt;/p&gt;&lt;p&gt;Por tanto, el área total es:&lt;/p&gt;&lt;p style=\"text-align:center;\"&gt;Área total = {{T2}} + 2 × {{T3}} = {{A1}} cm&lt;sup&gt;2&lt;/sup&gt;&lt;/p&gt;","seed":{"parameters":[{"name":"Q1","label":null,"min":60,"max":100,"step":10},{"name":"Q2","label":null,"min":5,"max":13,"step":1}],"calculated":[{"name":"T2","label":"{{function}}","function":"Lemonlib.round(2*3.14*{{Q2}}*{{Q1}}, 2)","temp":true},{"name":"T3","label":"{{function}}","function":"Lemonlib.round(3.14*{{Q2}}*{{Q2}}, 2)","temp":true},{"name":"A1","label":"{{function}}","function":"Lemonlib.round(6.28*{{Q1}}*{{Q2}}+6.28*{{Q2}}*{{Q2}},2)"}],"uniques":true},"algorithm":{"name":"calculateOperation","params":{"method":"equivLiteral","keyboard":"INTERMEDIATE"}}}</t>
  </si>
  <si>
    <t>Íñigo va a pintar completamente un bidón cilíndrido, desde la base hasta la tapa. Si la altura del bidón mide &lt;span class="no-break"&gt;{{T1}} dm&lt;/span&gt; y el radio de la base, &lt;span class="no-break"&gt;{{Q1}} dm,&lt;/span&gt; ¿cuál es el área que va a pintar? Utiliza el valor de π con dos decimales.</t>
  </si>
  <si>
    <t>Va a pintar &lt;span class="no-break"&gt;{{A1}} dm&lt;sup&gt;2&lt;/sup&gt;.&lt;/span&gt;</t>
  </si>
  <si>
    <t>Q1= Min= 8; Max= 12; Step= 1
Q4= Min= -1; Max= 1; Step= 1</t>
  </si>
  <si>
    <t>T1=2*{{Q1}}+{{Q4}}
T2=6.28*{{Q1}}*{{T1}}
T3=3.14*{{Q1}}*{{Q1}}
A1={{T2}}+2*{{T3}}</t>
  </si>
  <si>
    <t>{"id":"M6-G-31b-A-2","stimulus":"Íñigo va a pintar completamente un bidón cilíndrico, desde la base hasta la tapa. Si la altura del bidón mide &lt;span class=\"no-break\"&gt;{{T1}} dm&lt;/span&gt; y el radio de la base, &lt;span class=\"no-break\"&gt;{{Q1}} dm,&lt;/span&gt; ¿cuál es el área que va a pintar? Utiliza el valor de π con 2 decimales.","template":"Va a pintar &lt;span class=\"no-break\"&gt;{{response}} dm&lt;sup&gt;2&lt;/sup&gt;.&lt;/span&gt;","hint":"&lt;p&gt;El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8,"max":12,"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</si>
  <si>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Un altavoz cilíndrico tiene las siguientes medidas: &lt;span class="no-break"&gt;{{T1}} cm&lt;/span&gt; de altura y &lt;span class="no-break"&gt;{{Q1}} cm&lt;/span&gt; de radio de la base. ¿Cuánto mide su superficie total? Utiliza el valor de π con dos decimales.</t>
  </si>
  <si>
    <t>Su área total mide &lt;span class="no-break"&gt;{{A1}} cm&lt;sup&gt;2&lt;/sup&gt;.&lt;/span&gt;</t>
  </si>
  <si>
    <t>Q1= Min= 10; Max= 15; Step= 1
Q4= Min= -1; Max= 1; Step= 1</t>
  </si>
  <si>
    <t>{"id":"M6-G-31b-A-3","stimulus":"Un altavoz cilíndrico tiene las siguientes medidas: &lt;span class=\"no-break\"&gt;{{T1}} cm&lt;/span&gt; de altura y &lt;span class=\"no-break\"&gt;{{Q1}} cm&lt;/span&gt; de radio de la base. ¿Cuánto mide su superficie total? Utiliza el valor de π con 2 decimales.","template":"Su área total mide &lt;span class=\"no-break\"&gt;{{response}} cm&lt;sup&gt;2&lt;/sup&gt;.&lt;/span&gt;","hint":"&lt;p&gt;El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10,"max":15,"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t>
  </si>
  <si>
    <t>M6-G-31c</t>
  </si>
  <si>
    <t>Calcula el área total de una pirámide</t>
  </si>
  <si>
    <t>&lt;p&gt;Escoge el área total de la siguiente pirámide.&lt;/p&gt;
$$IMG=M6-G-31c-1</t>
  </si>
  <si>
    <t>Q1 = Min= 2; Max = 9; Step = 1
Q2 = Min= 2; Max = 9; Step = 1
Q3 = Min= 2; Max = 9; Step = 1</t>
  </si>
  <si>
    <t>T1 = Lemonlib.round({{Q1}}*0.69, 1)
T2 = Lemonlib.round(math.sqrt(5*{{Q1}}*{{Q1}}+{{T1}}*{{T1}}, 1)
T3 = {{Q1}}*5
T4 = Lemonlib.round(2.5*{{Q1}}*{{T2}}, 2)
T5 = Lemonlib.round(2.5*{{Q1}}*{{T1}}, 2)
group1=
A1 = {{T4}}+{{T5}}
A2 = Lemonlib.round(2.5*{{Q2}}*{{T1}}+2.5*{{Q2}}*{{T2}}, 2)
A3 = Lemonlib.round(2.5*{{Q3}}*{{T1}}+2.5*{{Q3}}*{{T2}}, 2)</t>
  </si>
  <si>
    <t>&lt;p&gt;El área total de una pirámide es:&lt;/p&gt;&lt;p&gt;Área total = área de las caras laterales + área de la base&lt;/p&gt;</t>
  </si>
  <si>
    <t>&lt;p&gt;El área total de una pirámide es:&lt;/p&gt;&lt;p&gt;Área total = área de las caras laterales + área de la base&lt;/p&gt;&lt;p&gt;Área de las caras laterales = (perímetro de la base × apotema lateral)/2 = ({{T3}} × {{T2}})/2 = {{T4}} cm&lt;sup&gt;2&lt;/sup&gt;&lt;/p&gt;&lt;p&gt;Área de la base = (perímetro × apotema)/2 = ({{T3}} × {{T1}})/2 = {{T5}} cm&lt;sup&gt;2&lt;/sup&gt;&lt;/p&gt;&lt;p&gt;Por tanto, el área total es:&lt;/p&gt;&lt;p&gt;Área total = {{T4}} + {{T5}} = {{A1}} cm&lt;sup&gt;2&lt;/sup&gt;&lt;/p&gt;</t>
  </si>
  <si>
    <t>{"id":"M6-G-31c-I-1","stimulus":"&lt;p&gt;Escoge el área total de la siguiente pirámide.&lt;/p&gt;&lt;div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3.1036%;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\\times \\ \\text{apotema lateral}}{2}\\)\" draggable=\"true\"&gt;\\(\\frac{\\text{perímetro} \\ \\times \\ \\text{apotema}}{2}\\)&lt;/span&gt;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name":"Q2","label":null,"min":2,"max":9,"step":1},{"name":"Q3","label":null,"min":2,"max":9,"step":1}],"calculated":[{"name":"T1","label":"{{function}}","function":"Lemonlib.round({{Q1}}*0.69, 1)","temp":true},{"name":"T2","label":"{{function}}","function":"Lemonlib.round(math.sqrt(5*{{Q1}}*{{Q1}}+{{T1}}*{{T1}}), 1)","temp":true},{"name":"T3","label":"{{function}}","function":"{{Q1}}*5","temp":true},{"name":"T4","label":"{{function}}","function":"Lemonlib.round(2.5*{{Q1}}*{{T2}}, 2)","temp":true},{"name":"T5","label":"{{function}}","function":"Lemonlib.round(2.5*{{Q1}}*{{T1}}, 2)","temp":true},{"name":"A1","label":"{{function}}","function":"{{T4}}+{{T5}}","group":1},{"name":"A2","label":"{{function}}","function":"Lemonlib.round(2.5*{{Q2}}*{{T1}}+2.5*{{Q2}}*{{T2}}, 2)","incorrect":true,"group":1},{"name":"A3","label":"{{function}}","function":"Lemonlib.round(2.5*{{Q3}}*{{T1}}+2.5*{{Q3}}*{{T2}}, 2)","incorrect":true,"group":1}],"uniques":true},"algorithm":{"name":"groupResponses","template":"Cloze with drop down"}}</t>
  </si>
  <si>
    <t>&lt;p&gt;Escoge el área total de la siguiente pirámide.&lt;/p&gt;
$$IMG=M6-G-31c-2</t>
  </si>
  <si>
    <t>T1 = Lemonlib.round(1.12*{{Q1}}, 1)
T2 = {{Q1}}*4
T3 = {{Q1}}*{{Q1}}
T4 = Lemonlib.round(2*{{Q1}}*{{T1}}, 2)
group1=
A1 = {{T3}}+{{T4}}
A2 = {{Q2}}*{{Q2}}+Lemonlib.round(2*{{Q2}}*{{T1}}, 2)
A3 = {{Q3}}*{{Q3}}+Lemonlib.round(2*{{Q3}}*{{T1}}, 2)</t>
  </si>
  <si>
    <t>&lt;p&gt;El área total de una pirámide es:&lt;/p&gt;&lt;p&gt;Área total = área de las caras laterales + área de la base&lt;/p&gt;&lt;p&gt;Área de las caras laterales = (perímetro de la base × apotema lateral)/2 = ({{T2}} × {{T1}})/2 = {{T4}} cm&lt;sup&gt;2&lt;/sup&gt;&lt;/p&gt;&lt;p&gt;Área de la base = lado × lado = {{Q1}} × {{Q1}} = {{T3}} cm&lt;sup&gt;2&lt;/sup&gt;&lt;/p&gt;&lt;p&gt;Por tanto, el área total es:&lt;/p&gt;&lt;p&gt;Área total = {{T4}} + {{T3}} = {{A1}} cm&lt;sup&gt;2&lt;/sup&gt;&lt;/p&gt;</t>
  </si>
  <si>
    <t>{"id":"M6-G-31c-I-2","stimulus":"&lt;p&gt;Escoge el área total de la siguiente pirámide.&lt;/p&gt;&lt;div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name":"Q2","label":null,"min":2,"max":9,"step":1},{"name":"Q3","label":null,"min":2,"max":9,"step":1}],"calculated":[{"name":"T1","label":"{{function}}","function":"Lemonlib.round(1.12*{{Q1}}, 1)","temp":true},{"name":"T2","label":"{{function}}","function":"{{Q1}}*4","temp":true},{"name":"T3","label":"{{function}}","function":"{{Q1}}*{{Q1}}","temp":true},{"name":"T4","label":"{{function}}","function":"Lemonlib.round(2*{{Q1}}*{{T1}}, 2)","temp":true},{"name":"A1","label":"{{function}}","function":"{{T3}}+{{T4}}","group":1},{"name":"A2","label":"{{function}}","function":"{{Q2}}*{{Q2}}+Lemonlib.round(2*{{Q2}}*{{T1}}, 2)","incorrect":true,"group":1},{"name":"A3","label":"{{function}}","function":"{{Q3}}*{{Q3}}+Lemonlib.round(2*{{Q3}}*{{T1}}, 2)","incorrect":true,"group":1}],"uniques":true},"algorithm":{"name":"groupResponses","template":"Cloze with drop down"}}</t>
  </si>
  <si>
    <t>Calcula el área total de esta pirámide. Escribe el resultado con dos cifras decimales.
M6-G-31c-1</t>
  </si>
  <si>
    <t>El área total mide {{A1}} cm&lt;sup&gt;2&lt;/sup&gt;.</t>
  </si>
  <si>
    <t>Q1 = Min= 2; Max = 9; Step = 1</t>
  </si>
  <si>
    <t>T1 = Lemonlib.round({{Q1}}*0.69, 1)
T2 = Lemonlib.round(math.sqrt(5*{{Q1}}*{{Q1}}+{{T1}}*{{T1}}, 1)
T3 = {{Q1}}*5
T4 = Lemonlib.round(({{T3}}*{{T2}})/2, 2)
T5 = Lemonlib.round(({{T3}}*{{T1}})/2, 2)
A1 = {{T4}}+{{T5}}</t>
  </si>
  <si>
    <t>{"id":"M6-G-31c-E-1","stimulus":"&lt;p&gt;Calcula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4.1036%;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cm&lt;sup&gt;2&lt;/sup&gt;&lt;/p&gt;","seed":{"parameters":[{"name":"Q1","label":null,"min":2,"max":9,"step":1}],"calculated":[{"name":"T1","label":"{{function}}","function":"Lemonlib.round({{Q1}}*0.69, 1)","temp":true},{"name":"T2","label":"{{function}}","function":"Lemonlib.round(math.sqrt(5*{{Q1}}*{{Q1}}+{{T1}}*{{T1}}), 1)","temp":true},{"name":"T3","label":"{{function}}","function":"5*{{T1}}","temp":true},{"name":"T4","label":"{{function}}","function":"Lemonlib.round(({{T3}}*{{T2}})/2, 2)","temp":true},{"name":"T5","label":"{{function}}","function":"Lemonlib.round(({{T3}}*{{T1}})/2, 2)","temp":true},{"name":"A1","label":"{{function}}","function":" Lemonlib.round({{T4}}+{{T5}}, 2)"}],"uniques":true},"algorithm":{"name":"calculateOperation","params":{"method":"equivLiteral","keyboard":"INTERMEDIATE"}}}</t>
  </si>
  <si>
    <t>Calcula el área total de esta pirámide.
M6-G-31c-2</t>
  </si>
  <si>
    <t>T1 = Lemonlib.round(1.12*{{Q1}}, 1)
T2 = {{Q1}}*4
T3 = {{Q1}}*{{Q1}}
T4 = Lemonlib.round(2*{{Q1}}*{{T1}}, 2)
A1 = {{T3}}+{{T4}}</t>
  </si>
  <si>
    <t>{"id":"M6-G-31c-E-2","stimulus":"&lt;p&gt;Calcula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cm&lt;sup&gt;2&lt;/sup&gt;&lt;/p&gt;","seed":{"parameters":[{"name":"Q1","label":null,"min":2,"max":9,"step":1}],"calculated":[{"name":"T1","label":"{{function}}","function":"Lemonlib.round(1.12*{{Q1}}, 1)","temp":true},{"name":"T2","label":"{{function}}","function":"{{Q1}}*4","temp":true},{"name":"T3","label":"{{function}}","function":"{{Q1}}*{{Q1}}","temp":true},{"name":"T4","label":"{{function}}","function":"Lemonlib.round(2*{{Q1}}*{{T1}}, 2)","temp":true},{"name":"A1","label":"{{function}}","function":" Lemonlib.round({{T4}}+{{T3}}, 2)"}],"uniques":true},"algorithm":{"name":"calculateOperation","params":{"method":"equivLiteral","keyboard":"INTERMEDIATE"}}}</t>
  </si>
  <si>
    <t>Una empresa de maquetas quiere fabricar réplicas de madera de pirámides egipcias. Sus medidas van a ser las de esta imagen. ¿Cuál será su área total?
M6-G-31c-3</t>
  </si>
  <si>
    <t>El área total será de {{A1}} cm&lt;sup&gt;2&lt;/sup&gt;.</t>
  </si>
  <si>
    <t>Q1= Min= 8; Max = 12; Step=1</t>
  </si>
  <si>
    <t>T1 = Lemonlib.round(0.7*{{Q1}}, 1)
T2 = {{Q1}}*4
T3 = {{Q1}}*{{Q1}}
T4 = Lemonlib.round(2*{{Q1}}*{{T1}}, 2)
A1 = {{T3}}+{{T4}}</t>
  </si>
  <si>
    <t>{"id":"M6-G-31c-A-1","stimulus":"&lt;p&gt;Una empresa de maquetas quiere fabricar réplicas de madera de pirámides egipcias. Sus medidas van a ser las de esta imagen. ¿Cuál será su área total?&lt;/p&gt;&lt;div style=\"display:flex; justify-content:center;\"&gt;&lt;div class=\"lemo-fixed-to-responsive\" style=\"max-width: 300px;max-height: 299px;position: relative;width: 100%;display: inline-block;\"&gt;\n\t&lt;img src=\"https://blueberry-assets.oneclick.es/M6_G_31c_3.svg\" alt=\"\" tabindex=\"0\"&gt;&lt;/img&gt;\n\t&lt;div class=\"lemo-graphie-container\" style=\"position: absolute;top: 0;left: 0;width: 100%;height: 100%;\"&gt;\n\t\t&lt;div class=\"lemo-graphie\" style=\"position: relative; width: 100%; height: 100%;\"&gt;\n\t\t\t&lt;span class=\"lemo-graphie-label\" style=\"position: absolute; left: 22.5232%; top: 58.6535%;\"&gt;{{Q1}} cm&lt;sup&gt;2&lt;/sup&gt;&lt;/span&gt;\n\t\t\t&lt;span class=\"lemo-graphie-label\" style=\"position: absolute; left: 74.1711%; top: 44.4029%;\"&gt;{{T1}} cm&lt;sup&gt;2&lt;/sup&gt;&lt;/span&gt;\n\t\t&lt;/div&gt;\n\t&lt;/div&gt;\n&lt;/div&gt;&lt;/div&gt;","template":"&lt;p&gt;El área total será 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cm&lt;sup&gt;2&lt;/sup&gt;&lt;/p&gt;","seed":{"parameters":[{"name":"Q1","label":null,"min":8,"max":12,"step":1}],"calculated":[{"name":"T1","label":"{{function}}","function":"Lemonlib.round(0.7*{{Q1}}, 1)","temp":true},{"name":"T2","label":"{{function}}","function":"{{Q1}}*4","temp":true},{"name":"T3","label":"{{function}}","function":"{{Q1}}*{{Q1}}","temp":true},{"name":"T4","label":"{{function}}","function":"Lemonlib.round(2*{{Q1}}*{{T1}}, 2)","temp":true},{"name":"A1","label":"{{function}}","function":"Lemonlib.round({{T4}}+{{T3}}, 2)"}],"uniques":true},"algorithm":{"name":"calculateOperation","params":{"method":"equivLiteral","keyboard":"INTERMEDIATE"}}}</t>
  </si>
  <si>
    <t>La hucha de Ainhoa tiene la forma de esta pirámide. ¿Cuánto mide su área total?
M6-G-31c-4</t>
  </si>
  <si>
    <t>Su área total mide &lt;span class=\"no-break\"&gt;{{A1}} cm&lt;sup&gt;2&lt;/sup&gt;.&lt;/span&gt;</t>
  </si>
  <si>
    <t>T1 = Lemonlib.round({{Q1}}*0.87, 1)
T2 = Lemonlib.round(2.12*{{Q1}}, 1)
T3 = {{Q1}}*6
T4 = Lemonlib.round(3*{{Q1}}*{{T2}}, 2)
T5 = Lemonlib.round(3*{{Q1}}*{{T1}}, 2)
A1 = {{T4}}+{{T5}}</t>
  </si>
  <si>
    <t>{"id":"M6-G-31c-A-2","stimulus":"&lt;p&gt;La hucha de Ainhoa tiene la forma de esta pirámide. ¿Cuánto mide su área total?&lt;/p&gt;&lt;div style=\"display:flex; justify-content:center;\"&gt;&lt;div class=\"lemo-fixed-to-responsive\" style=\"max-width: 300px;max-height: 299px;position: relative;width: 100%;display: inline-block;\"&gt;\n\t&lt;img src=\"https://blueberry-assets.oneclick.es/M6_G_31c_4.svg\" alt=\"\" tabindex=\"0\"&gt;&lt;/img&gt;\n\t&lt;div class=\"lemo-graphie-container\" style=\"position: absolute;top: 0;left: 0;width: 100%;height: 100%;\"&gt;\n\t\t&lt;div class=\"lemo-graphie\" style=\"position: relative; width: 100%; height: 100%;\"&gt;\n\t\t\t&lt;span class=\"lemo-graphie-label\" style=\"position: absolute; left: 14%; top: 85%; transform: rotate(17deg);\"&gt;{{Q1}} cm&lt;sup&gt;2&lt;/sup&gt;&lt;/span&gt;\n\t\t\t&lt;span class=\"lemo-graphie-label\" style=\"position: absolute; left: 57.3815%; top: 73.4489%;\"&gt;{{T1}} cm&lt;sup&gt;2&lt;/sup&gt;&lt;/span&gt;\n\t\t\t&lt;span class=\"lemo-graphie-label\" style=\"position: absolute; left: 72%; top: 40%;\"&gt;{{T2}} cm&lt;sup&gt;2&lt;/sup&gt;&lt;/span&gt;\n\t\t&lt;/div&gt;\n\t&lt;/div&gt;\n&lt;/div&gt;&lt;/div&gt;","template":"&lt;p&gt;Su área total mide &lt;span class=\"no-break\"&gt;{{response}} cm&lt;sup&gt;2&lt;/sup&gt;.&lt;/span&gt;&lt;/p&gt;","hint":"&lt;p&gt;El área total de una pirámide es:&lt;/p&gt;&lt;p&gt;Área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cm&lt;sup&gt;2&lt;/sup&gt;&lt;/p&gt;","seed":{"parameters":[{"name":"Q1","label":null,"min":6,"max":10,"step":1}],"calculated":[{"name":"T1","label":"{{function}}","function":"Lemonlib.round({{Q1}}*0.87, 1)","temp":true},{"name":"T2","label":"{{function}}","function":"Lemonlib.round(2.12*{{Q1}}, 1)","temp":true},{"name":"T3","label":"{{function}}","function":"{{Q1}}*6","temp":true},{"name":"T4","label":"{{function}}","function":"Lemonlib.round(3*{{Q1}}*{{T2}}, 2)","temp":true},{"name":"T5","label":"{{function}}","function":"Lemonlib.round(3*{{Q1}}*{{T1}}, 2)","temp":true},{"name":"A1","label":"{{function}}","function":" Lemonlib.round({{T4}}+{{T5}}, 2)"}],"uniques":true},"algorithm":{"name":"calculateOperation","params":{"method":"equivLiteral","keyboard":"INTERMEDIATE"}}}</t>
  </si>
  <si>
    <t>Un dado como este, con cuatro caras iguales, tiene forma de pirámide de base triángular. ¿Cuánto mide su área total?
M6-G-31c-5</t>
  </si>
  <si>
    <t>El área total mide &lt;span class=\"no-break\"&gt;{{A1}} mm&lt;sup&gt;2&lt;/sup&gt;.&lt;/span&gt;</t>
  </si>
  <si>
    <t>Q1= Min= 15; Max = 20; Step=1</t>
  </si>
  <si>
    <t>T1 = Lemonlib.round({{Q1}}*0.87, 1)
T3 = {{Q1}}*3
T4 = Lemonlib.round({{Q1}}*{{T1}}/2, 2)
T5 = Lemonlib.round(3*{{Q1}}*{{T1}}, 2)
A1 = {{T4}}+{{T5}}</t>
  </si>
  <si>
    <t>&lt;p&gt;El área total de una pirámide es:&lt;/p&gt;&lt;p&gt;Área total = área de las caras laterales + área de la base&lt;/p&gt;&lt;p&gt;Área de las caras laterales = (perímetro de la base × apotema lateral)/2 = ({{T3}} × {{T1}})/2 = {{T5}} cm&lt;sup&gt;2&lt;/sup&gt;&lt;/p&gt;&lt;p&gt;Área de la base = (base × altura)/2 = ({{Q1}} × {{T1}})/2 = {{T4}} cm&lt;sup&gt;2&lt;/sup&gt;&lt;/p&gt;&lt;p&gt;Por tanto, el área total es:&lt;/p&gt;&lt;p&gt;Área total = {{T5}} + {{T4}} = {{A1}} cm&lt;sup&gt;2&lt;/sup&gt;&lt;/p&gt;</t>
  </si>
  <si>
    <t>{"id":"M6-G-31c-A-3","stimulus":"&lt;p&gt;Un dado como este, con cuatro caras iguales, tiene forma de pirámide de base triángular. ¿Cuánto mide su área total?&lt;/p&gt;&lt;div style=\"display:flex; justify-content:center;\"&gt;&lt;div class=\"lemo-fixed-to-responsive\" style=\"max-width: 300px;max-height: 299px;position: relative;width: 100%;display: inline-block;\"&gt;\n\t&lt;img src=\"https://blueberry-assets.oneclick.es/M6_G_31c_5.svg\" alt=\"\" tabindex=\"0\"&gt;&lt;/img&gt;\n\t&lt;div class=\"lemo-graphie-container\" style=\"position: absolute;top: 0;left: 0;width: 100%;height: 100%;\"&gt;\n\t\t&lt;div class=\"lemo-graphie\" style=\"position: relative; width: 100%; height: 100%;\"&gt;\n\t\t\t&lt;span class=\"lemo-graphie-label\" style=\"position: absolute; left: 37%; top: 81%; transform: rotate(16deg);\"&gt;{{Q1}} mm&lt;sup&gt;2&lt;/sup&gt;&lt;/span&gt;\n\t\t\t&lt;span class=\"lemo-graphie-label\" style=\"position: absolute; left: 25%; top: 49%;\"&gt;{{T1}} mm&lt;sup&gt;2&lt;/sup&gt;&lt;/span&gt;\n\t\t&lt;/div&gt;\n\t&lt;/div&gt;\n&lt;/div&gt;&lt;/div&gt;","template":"&lt;p&gt;El área total mide &lt;span class=\"no-break\"&gt;{{response}} mm&lt;sup&gt;2&lt;/sup&gt;.&lt;/span&gt;&lt;/p&gt;","hint":"&lt;p&gt;El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data-original-math=\"\\(\\frac{{{T3}} \\ \\times \\ {{T1}}}{\\text{2}}\\)\" draggable=\"true\"&gt;\\(\\frac{{{T3}} \\ \\times \\ {{T1}}}{\\text{2}}\\)&lt;/span&gt; = {{T5}} mm&lt;sup&gt;2&lt;/sup&gt;&lt;/p&gt;&lt;p style=\"text-align:center;\"&gt;Área de la base = &lt;span class=\"fr-math-v2 fr-draggable\" contenteditable=\"false\" data-original-math=\"\\(\\frac{\\text{base × altura}}{\\text{2}}\\)\" draggable=\"true\"&gt;\\(\\frac{\\text{base × altura}}{\\text{2}}\\)&lt;/span&gt; = &lt;span class=\"fr-math-v2 fr-draggable\" contenteditable=\"false\" data-original-math=\"\\(\\frac{{{Q1}} \\ \\times \\ {{T1}}}{\\text{2}}\\)\" draggable=\"true\"&gt;\\(\\frac{{{Q1}} \\ \\times \\ {{T1}}}{\\text{2}}\\)&lt;/span&gt; = {{T4}} mm&lt;sup&gt;2&lt;/sup&gt;&lt;/p&gt;&lt;p&gt;Por tanto, el área total es:&lt;/p&gt;&lt;p style=\"text-align:center;\"&gt;Área total = {{T5}} + {{T4}} = {{A1}} mm&lt;sup&gt;2&lt;/sup&gt;&lt;/p&gt;","seed":{"parameters":[{"name":"Q1","label":null,"min":15,"max":20,"step":1}],"calculated":[{"name":"T1","label":"{{function}}","function":"Lemonlib.round({{Q1}}*0.87, 1)","temp":true},{"name":"T3","label":"{{function}}","function":"{{Q1}}*3","temp":true},{"name":"T4","label":"{{function}}","function":"Lemonlib.round({{Q1}}*{{T1}}/2, 2)","temp":true},{"name":"T5","label":"{{function}}","function":"Lemonlib.round(3*{{Q1}}*{{T1}}/2, 2)","temp":true},{"name":"A1","label":"{{function}}","function":" Lemonlib.round({{T4}}+{{T5}}, 2)"}],"uniques":true},"algorithm":{"name":"calculateOperation","params":{"method":"equivSymbolic","keyboard":"INTERMEDIATE"}}}</t>
  </si>
  <si>
    <t>M6-G-31d</t>
  </si>
  <si>
    <t>Calcula el área total de un cono</t>
  </si>
  <si>
    <t>&lt;p&gt;Selecciona el área total del siguiente cono.&lt;/p&gt;
$$IMG=M6-G-31d-1</t>
  </si>
  <si>
    <t>Q1 = Min = 2; Max = 9; Step = 1
Q2 = Min = 2; Max = 9; Step = 1
Q3 = Min = 2; Max = 9; Step = 1
Q4 = Min = -0.2; Max = 0.2; Step = 0.1</t>
  </si>
  <si>
    <t>T1 = 3*{{Q1}}+{{Q4}}
T2 = Lemonlib.round(3.14*{{Q1}}*{{T1}},2)
T3 = 3.14*math.pow({{Q1}},2)
A1 = Área = {{function}} cm&lt;sup&gt;2&lt;/sup&gt;#Lemonlib.round(3.14*{{Q1}}*{{T1}},2)+3.14*{{Q1}}*{{Q1}}*
A2 = Área = {{function}} cm&lt;sup&gt;2&lt;/sup&gt;#Lemonlib.round(3.14*{{Q2}}*{{T1}},2)+3.14*{{Q2}}*{{Q2}}
A3 = Área = {{function}} cm&lt;sup&gt;2&lt;/sup&gt;#Lemonlib.round(3.14*{{Q3}}*{{T1}},2)+3.14*{{Q3}}*{{Q3}}</t>
  </si>
  <si>
    <t>&lt;p&gt;El área total de un cono es:&lt;/p&gt;&lt;p&gt;Área total = área lateral + área de la base&lt;/p&gt;</t>
  </si>
  <si>
    <t>&lt;p&gt;El área total de un cono es:&lt;/p&gt;&lt;p&gt;Área total = área lateral + área de la base&lt;/p&gt;&lt;p&gt;Área lateral = π × radio × generatriz = 3.14 × {{Q1}} × {{T1}} = {{T2}} cm&lt;sup&gt;2&lt;/sup&gt;&lt;/p&gt;&lt;p&gt;Área de la base = π × radio&lt;sup&gt;2&lt;/sup&gt; = 3.14 × {{Q1}}&lt;sup&gt;2&lt;/sup&gt; = {{T3}} cm&lt;sup&gt;2&lt;/sup&gt;&lt;/p&gt;&lt;p&gt;Por tanto, el área total es:&lt;/p&gt;&lt;p&gt;Área total = {{T2}} + {{T3}} = {{A1}} cm&lt;sup&gt;2&lt;/sup&gt;&lt;/p&gt;</t>
  </si>
  <si>
    <t>{"id":"M6-G-31d-I-1","stimulus":"&lt;p&gt;Selecciona el área total del siguiente cono.&lt;/p&gt;&lt;div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3*{{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t>
  </si>
  <si>
    <t>&lt;p&gt;Selecciona el área total del siguiente cono.&lt;/p&gt;
$$IMG=M6-G-31d-2</t>
  </si>
  <si>
    <t>T1 = 2*{{Q1}}+{{Q4}}
T2 = Lemonlib.round(3.14*{{Q1}}*{{T1}},2)
T3 = 3.14*math.pow({{Q1}},2)
A1 = Área = {{function}} cm&lt;sup&gt;2&lt;/sup&gt;#Lemonlib.round(3.14*{{Q1}}*{{T1}},2)+3.14*{{Q1}}*{{Q1}}*
A2 = Área = {{function}} cm&lt;sup&gt;2&lt;/sup&gt;#Lemonlib.round(3.14*{{Q2}}*{{T1}},2)+3.14*{{Q2}}*{{Q2}}
A3 = Área = {{function}} cm&lt;sup&gt;2&lt;/sup&gt;#Lemonlib.round(3.14*{{Q3}}*{{T1}},2)+3.14*{{Q3}}*{{Q3}}</t>
  </si>
  <si>
    <t>{"id":"M6-G-31d-I-2","stimulus":"&lt;p&gt;Selecciona el área total del siguiente cono.&lt;/p&gt;&lt;div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2*{{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t>
  </si>
  <si>
    <t>Calcula el área total de este cono. Utiliza el valor de π con dos decimales y redondea el resultado a las centésimas.
M6-G-31d-1</t>
  </si>
  <si>
    <t>Q1= Min= 2 ; Max= 9; Step=1
Q4 = Min = -0.2; Max = 0.2; Step = 0.1</t>
  </si>
  <si>
    <t>T1 = 3*{{Q1}}+{{Q4}}
T2 = Lemonlib.round(3.14*{{Q1}}*{{T1}},2)
T3 = 3.14*math.pow({{Q1}},2)
A1 = Lemonlib.round(3.14*{{Q1}}*{{T1}}+3.14*{{Q1}}*{{Q1}},2)</t>
  </si>
  <si>
    <t>{"id":"M6-G-31d-E-1","stimulus":"&lt;p&gt;Calcula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3*{{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</si>
  <si>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Calcula el área total de este cono. Utiliza el valor de π con dos decimales y redondea el resultado a las centésimas.
M6-G-31d-2</t>
  </si>
  <si>
    <t>T1 = 2*{{Q1}}+{{Q4}}
T2 = Lemonlib.round(3.14*{{Q1}}*{{T1}},2)
T3 = 3.14*math.pow({{Q1}},2)
A1 = Lemonlib.round(3.14*{{Q1}}*{{T1}}+3.14*{{Q1}}*{{Q1}},2)</t>
  </si>
  <si>
    <t>{"id":"M6-G-31d-E-2","stimulus":"&lt;p&gt;Calcula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2*{{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</si>
  <si>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Un cono de helado se vende con su cara lateral y su base protegidas con un papel que tiene estas medidas. ¿Cuánto papel se utiliza para construirlos? Utiliza el valor de π con dos decimales y redondea el resultado a las centésimas.
M6-G-31d-3</t>
  </si>
  <si>
    <t>Se utilizan {{A1}} cm&lt;sup&gt;2&lt;/sup&gt; de papel.</t>
  </si>
  <si>
    <t>Q1= Min= 2; Max= 3; Step= 0.1
Q4 = Min = -0.2; Max = 0.2; Step = 0.1</t>
  </si>
  <si>
    <t>T1=5*{{Q1}}+{{Q4}}
T2 = Lemonlib.round(3.14*{{Q1}}*{{T1}},2)
T3 = 3.14*math.pow({{Q1}},2)
A1 = Lemonlib.round(3.14*{{Q1}}*{{T1}}+3.14*{{Q1}}*{{Q1}},2)</t>
  </si>
  <si>
    <t>{"id":"M6-G-31d-A-1","stimulus":"&lt;p&gt;Un cono de helado se vende con su cara lateral y su base protegidas con un papel que tiene estas medidas. ¿Cuánto papel se utiliza para construirlos?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src=\"https://blueberry-assets.oneclick.es/M6_G_31d_3.svg\" alt=\"\" tabindex=\"0\"&gt;&lt;/img&gt;\n\t&lt;div class=\"lemo-graphie-container\" style=\"position: absolute;top: 0;left: 0;width: 100%;height: 100%;\"&gt;\n\t\t&lt;div class=\"lemo-graphie\" style=\"position: relative; width: 100%; height: 100%;\"&gt;\n\t\t\t&lt;span class=\"lemo-graphie-label\" style=\"position: absolute; left: 47.7229%; top: 6.9014%;\"&gt;{{Q1}} cm&lt;/span&gt;\n\t\t\t&lt;span class=\"lemo-graphie-label\" style=\"position: absolute; left: 58.2836%; top: 65.3591%;\"&gt;{{T1}} cm&lt;/span&gt;\n\t\t&lt;/div&gt;\n\t&lt;/div&gt;\n&lt;/div&gt;&lt;/div&gt;","template":"&lt;p&gt;Se utilizan {{response}} cm&lt;sup&gt;2&lt;/sup&gt; de papel.&lt;/p&gt;","hint":"&lt;p&gt;El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3,"step":0.1},{"name":"Q4","label":null,"min":-0.2,"max":0.2,"step":0.1}],"calculated":[{"name":"T1","label":"{{function}}","function":"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</si>
  <si>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Se ha diseñado un cono de tráfico que también tiene plástico en la base. Si sus medidas son las de esta imagen, ¿cuánto mide el área de cada cono? Utiliza el valor de π con dos decimales y redondea el resultado a las centésimas.
M6-G-31d-4</t>
  </si>
  <si>
    <t>El área total mide &lt;span class=\"no-break\"&gt;{{A1}} cm&lt;sup&gt;2&lt;/sup&gt;.&lt;/span&gt;</t>
  </si>
  <si>
    <t>Q1 = Min = 6; Max = 9; Step = 1
Q4 = Min = -0.2; Max = 0.2; Step = 0.1</t>
  </si>
  <si>
    <t>T1=2.5*{{Q1}}+{{Q4}}
T2 = Lemonlib.round(3.14*{{Q1}}*{{T1}},2)
T3 = 3.14*math.pow({{Q1}},2)
A1 = Lemonlib.round(3.14*{{Q1}}*{{T1}}+3.14*{{Q1}}*{{Q1}},2)</t>
  </si>
  <si>
    <t>{"id":"M6-G-31d-A-2","stimulus":"&lt;p&gt;Se ha diseñado un cono de tráfico que también tiene plástico en la base. Si sus medidas son las de esta imagen, ¿cuánto mide el área de cada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src=\"https://blueberry-assets.oneclick.es/M6_G_31d_4.svg\" alt=\"\" tabindex=\"0\"&gt;&lt;/img&gt;\n\t&lt;div class=\"lemo-graphie-container\" style=\"position: absolute;top: 0;left: 0;width: 100%;height: 100%;\"&gt;\n\t\t&lt;div class=\"lemo-graphie\" style=\"position: relative; width: 100%; height: 100%;\"&gt;\n\t\t\t&lt;span class=\"lemo-graphie-label\" style=\"position: absolute; left: 61.6291%; top: 21.1308%;\"&gt;{{Q1}} cm&lt;/span&gt;\n\t\t\t&lt;span class=\"lemo-graphie-label\" style=\"position: absolute; left: 19.1762%; top: 74.8726%;\"&gt;{{T1}}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9,"step":1},{"name":"Q4","label":null,"min":-0.2,"max":0.2,"step":0.1}],"calculated":[{"name":"T1","label":"{{function}}","function":"2.5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</si>
  <si>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La caja de la maqueta de un volcán tiene forma de cono y sus medidas son las de esta imagen. ¿Cuántos centímetros cuadrados mide la caja? Utiliza el valor de π con dos decimales y redondea el resultado a las centésimas.
M6-G-31d-5</t>
  </si>
  <si>
    <t>Q1 = Min = 6; Max = 12; Step = 1
Q4 = Min = -0.2; Max = 0.2; Step = 0.1</t>
  </si>
  <si>
    <t>T1=1.5*{{Q1}}+{{Q4}}
T2 = Lemonlib.round(3.14*{{Q1}}*{{T1}},2)
T3 = 3.14*math.pow({{Q1}},2)
A1 = Lemonlib.round(3.14*{{Q1}}*{{T1}},2)+3.14*{{Q1}}*{{Q1}}</t>
  </si>
  <si>
    <t>{"id":"M6-G-31d-A-3","stimulus":"&lt;p&gt;La caja de la maqueta de un volcán tiene forma de cono y sus medidas son las de esta imagen. ¿Cuántos centímetros cuadrados mide la caja?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src=\"https://blueberry-assets.oneclick.es/M6_G_31d_5.svg\" alt=\"\" tabindex=\"0\"&gt;&lt;/img&gt;\n\t&lt;div class=\"lemo-graphie-container\" style=\"position: absolute;top: 0;left: 0;width: 100%;height: 100%;\"&gt;\n\t\t&lt;div class=\"lemo-graphie\" style=\"position: relative; width: 100%; height: 100%;\"&gt;\n\t\t\t&lt;span class=\"lemo-graphie-label\" style=\"position: absolute; left: 67.1657%; top: 42.9222%;\"&gt;{{Q1}} cm&lt;/span&gt;\n\t\t\t&lt;span class=\"lemo-graphie-label\" style=\"position: absolute; left: 19.6232%; top: 60.3308%;\"&gt;{{T1}}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12,"step":1},{"name":"Q4","label":null,"min":-0.2,"max":0.2,"step":0.1}],"calculated":[{"name":"T1","label":"{{function}}","function":"1.5*{{Q1}}+{{Q4}}","temp":true},{"name":"T2","label":"{{function}}","function":"Lemonlib.round(3.14*{{Q1}}*{{T1}},2)","temp":true},{"name":"T3","label":"{{function}}","function":"Lemonlib.round(3.14*math.pow({{Q1}},2),2)","temp":true},{"name":"A1","label":"{{function}}","function":" Lemonlib.round(3.14*{{Q1}}*{{T1}}+3.14*{{Q1}}*{{Q1}},2)"}],"uniques":true},"algorithm":{"name":"calculateOperation","params":{"method":"equivLiteral","keyboard":"INTERMEDIATE"}}}</t>
  </si>
  <si>
    <t>M6-G-32a</t>
  </si>
  <si>
    <t>Calcula el volumen de un prisma</t>
  </si>
  <si>
    <r>
      <rPr>
        <rFont val="Calibri"/>
        <color theme="1"/>
        <sz val="12.0"/>
      </rPr>
      <t>&lt;p&gt;Selecciona el valor correcto del volumen de este prisma de base rectangular.&lt;/p&gt;
Imagen: M6-G-32a-1</t>
    </r>
    <r>
      <rPr>
        <rFont val="Calibri"/>
        <color theme="1"/>
        <sz val="12.0"/>
        <u/>
      </rPr>
      <t xml:space="preserve">
</t>
    </r>
    <r>
      <rPr>
        <rFont val="Calibri"/>
        <color theme="1"/>
        <sz val="12.0"/>
      </rPr>
      <t>https://drive.google.com/file/d/1NhY7QdWEEx_wh-Q2mFpEyaKZnMkyFNpb/view?usp=sharing
(T1 donde pone Q3 y T2 donde pone  Q2)
Volumen = {{A1}} cm&lt;sup&gt;3&lt;/sup&gt;*
Volumen = {{A2}} cm&lt;sup&gt;3&lt;/sup&gt;
Volumen = {{A3}} cm&lt;sup&gt;3&lt;/sup&gt;</t>
    </r>
  </si>
  <si>
    <t>Selecciona el valor correcto del volumen de este prisma de base rectangular.
[Imagen]
480 cm^3*
240 cm^3
160 cm^3</t>
  </si>
  <si>
    <t>Q1= Min = 2; Max = 7; Step = 1
Q2= List=0, 1, 2</t>
  </si>
  <si>
    <t>T1 = {{Q1}}+1
T2 = {{Q1}}*3-1+{{Q2}}
A1 = Volumen = {{function}} cm&lt;sup&gt;3&lt;/sup&gt;#{{Q1}}*{{T1}}*{{T2}}*
A2 = Volumen = {{function}} cm&lt;sup&gt;3&lt;/sup&gt;#{{Q1}}*{{T1}}*{{T2}}/3
A3 = Volumen = {{function}} cm&lt;sup&gt;3&lt;/sup&gt;#{{Q1}}*{{T1}}*{{T2}}/2</t>
  </si>
  <si>
    <t>&lt;p&gt;El volumen de un prisma se calcula con esta fórmula:&lt;/p&gt;&lt;p&gt;Volumen = área de la base × altura&lt;/p&gt;</t>
  </si>
  <si>
    <t>&lt;p&gt;Para hallar el volumen del prisma, utiliza esta fórmula:&lt;/p&gt;&lt;p&gt;Volumen = área de la base × altura = (base × altura) × altura = ({{Q1}} cm × {{Q2}} cm) × {{Q3}} cm = {{A1}} cm&lt;sup&gt;3&lt;/sup&gt;&lt;/p&gt;</t>
  </si>
  <si>
    <t>{"id":"M6-G-32a-I-1","stimulus":"&lt;p&gt;Selecciona el valor correcto del volumen de este prisma de base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cm&lt;/span&gt;\n\t\t&lt;/div&gt;\n\t&lt;/div&gt;\n&lt;/div&gt;&lt;/div&gt;","hint":"&lt;p&gt;El volumen de un prisma se calcula con esta fórmula:&lt;/p&gt;&lt;p style=\"text-align:center;\"&gt;Volumen = área de la base × altura&lt;/p&gt;","feedback":"&lt;p&gt;Para hallar el volumen del prisma, utiliza esta fórmula:&lt;/p&gt;&lt;p style=\"text-align:center;\"&gt;Volumen = área de la base × altura = (base × altura) × altura = ({{Q1}} cm × {{T1}} cm) × {{T2}} cm = {{A1}} cm&lt;sup&gt;3&lt;/sup&gt;&lt;/p&gt;","seed":{"parameters":[{"name":"Q1","label":null,"min":2,"max":7,"step":1},{"name":"Q2","label":null,"list":[0,1,2]}],"calculated":[{"name":"T1","label":"{{function}}","function":"{{Q1}}+1","temp":true},{"name":"T2","label":"{{function}}","function":"{{Q1}}*3-1+{{Q2}}","temp":true},{"name":"A1","label":"Volumen = {{function}} cm&lt;sup&gt;3&lt;/sup&gt;","function":"{{Q1}}*{{T1}}*{{T2}}"},{"name":"A2","label":"Volumen = {{function}} cm&lt;sup&gt;3&lt;/sup&gt;","function":"Lemonlib.round({{Q1}}*{{T1}}*{{T2}}/3,2)","incorrect":true},{"name":"A3","label":"Volumen = {{function}} cm&lt;sup&gt;3&lt;/sup&gt;","function":"Lemonlib.round({{Q1}}*{{T1}}*{{T2}}/2,2)","incorrect":true}],"uniques":true},"algorithm":{"name":"trueFalse","template":"Multiple choice – standard","params":{"countCorrect":1,"countIncorrect":2,"showCheckIcon":false,"columns":3}}}</t>
  </si>
  <si>
    <t>Calcula el volumen de este prisma rectangular.
[Imagen]
Su volumen mide ... cm^3.</t>
  </si>
  <si>
    <t>Q1= Min = 2; Max = 7; Step = 1
Q2= List= 0, 1, 2</t>
  </si>
  <si>
    <t>F:Calcula el volumen de este prisma rectangular.
Imagen: M6-G-32a-1
https://drive.google.com/file/d/1NhY7QdWEEx_wh-Q2mFpEyaKZnMkyFNpb/view?usp=sharing
(T1 donde pone Q3 y T2 donde pone  Q2)
G:El volumen es de {{A1}} cm&lt;sup&gt;3&lt;/sup&gt;.
L:T1 = {{Q1}}+1
T2 = {{Q1}}*3-1+{{Q2}}
A1 = {{Q1}}*{{T1}}*{{T2}}#
J:Cloze math</t>
  </si>
  <si>
    <t>F:¿Cuáles son los valores de los lados de este prisma?#(Imagen)
G:Lado pequeño de la base = {{A1}} cm#Lado grande de la base = {{A2}} cm#Altura = {{A3}} cm
L:A1 = {{Q1}}
A2 = {{T1}}
A3 = {{T2}}#
J:Cloze math</t>
  </si>
  <si>
    <t>F:¿Qué pide el enunciado que calcules?
L:A1=El área total
A2=El área lateral
A3=El volumen*#
J:Single choice</t>
  </si>
  <si>
    <t>F:Selecciona la fórmula para calcular el volumen del prisma.
L:A1=Volumen = área de la base × altura*
A2=Volumen = π × r&lt;sup&gt;2&lt;/sup&gt; × altura 
A3=Volumen = área de la base × altura / 3#
J:Single choice</t>
  </si>
  <si>
    <t>F:Calcula primero el área de la base.#(Imagen)
G:Área de la base = {{A4}} cm&lt;sup&gt;2&lt;/sup&gt;
L:A4 = {{Q1}}*{{T1}}
J:Cloze math</t>
  </si>
  <si>
    <t>F:Con el resultado anterior, {{T3}} cm&lt;sup&gt;2&lt;/sup&gt;, calcula ahora el volumen del prisma.#(Imagen)
G:Volumen = área de la base × altura = {{A5}} cm&lt;sup&gt;3&lt;/sup&gt;
L:T3 = {{Q1}}*{{T1}}
A5 = {{Q1}}*{{T1}}*{{T2}}#
J:Cloze math</t>
  </si>
  <si>
    <t>{"id":"M6-G-32a-E-1","seed":{"parameters":[{"name":"Q1","label":null,"list":[2,3,4,5,6,7]},{"name":"Q2","label":null,"list":[0,1,2]}],"uniques":true},"scaffolding":[{"id":"step-0","stimulus":"&lt;p&gt;Calcula el volumen de este prisma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cm&lt;/span&gt;\n\t\t&lt;/div&gt;\n\t&lt;/div&gt;\n&lt;/div&gt;&lt;/div&gt;","template":"&lt;p&gt;El volumen es de {{response}} cm&lt;sup&gt;3&lt;/sup&gt;.&lt;/p&gt;","seed":{"parameters":[],"calculated":[{"name":"T1","label":"{{function}}","function":"{{Q1}}+1","temp":true},{"name":"T2","label":"{{function}}","function":" {{Q1}}*3-1+{{Q2}}","temp":true},{"name":"A1","label":"{{function}}","function":"{{Q1}}*{{T1}}*{{T2}}"}]},"algorithm":{"name":"calculateOperation","params":{"method":"equivLiteral","keyboard":"INTERMEDIATE"}}},{"id":"step-1","stimulus":"&lt;p&gt;¿Cuáles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pequeño de la base = {{response}} cm&lt;/p&gt;&lt;p style=\"text-align:center;\"&gt;Lado grande de la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Qué pide el enunciado?&lt;/p&gt;","seed":{"calculated":[{"name":"A1","label":"&lt;p&gt;Calcular el área total.&lt;/p&gt;","incorrect":true},{"name":"A2","label":"&lt;p&gt;Calcular el área lateral.&lt;/p&gt;","incorrect":true},{"name":"A3","label":"&lt;p&gt;Calcular 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de la base = {{response}} cm&lt;sup&gt;2&lt;/sup&gt;&lt;/p&gt;","seed":{"calculated":[{"name":"T1","label":"{{function}}","function":"{{Q1}}+1","temp":true},{"name":"T2","label":"{{function}}","function":" {{Q1}}*3-1+{{Q2}}","temp":true},{"name":"A4","label":"{{function}}","function":"{{Q1}}*{{T1}}"}]},"algorithm":{"name":"calculateOperation","params":{"method":"equivLiteral","keyboard":"INTERMEDIATE"}}},{"id":"step-5","stimulus":"&lt;p&gt;Con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style=\"text-align:center;\"&gt;Volumen = área de la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t>
  </si>
  <si>
    <t>Calcula el volumen de este prisma pentagonal.
[Imagen]
Su volumen mide ... cm^3.</t>
  </si>
  <si>
    <t>Q1= Min = 2; Max = 10; Step = 1
Q2= List= 0, 1, 2</t>
  </si>
  <si>
    <t>F:Calcula el volumen de este prisma pentagonal.
Imagen: M6-G-32a-2
https://drive.google.com/file/d/194LwLXT4cdE1LGxtcTxJq_hbxcCPY_qp/view
T2 donde pone Q3 (en vertical si es posible), y T1 donde pone Q2
G:El volumen es de {{A1}} cm&lt;sup&gt;3&lt;/sup&gt;.
L:T1 = {{Q1}}*3-1+{{Q2}}
T2 = Lemonlib.round({{Q1}}*0.81, 1)
A1 = 5*{{Q1}}*{{T2}}*{{T1}}/2#
J:Cloze math</t>
  </si>
  <si>
    <t>F:¿Cuáles son los valores de los lados de este prisma?#(Imagen)
G:Lado de la base = {{A2}} cm#Apotema de la base = {{A3}} cm#Altura = {{A4}} cm
L:A2 = {{Q1}}
A3 = {{T2}}
A4 = {{T1}}#
J:Cloze math</t>
  </si>
  <si>
    <t>F:¿Qué pide el enunciado que calcules?
L:A1=El área lateral
A2=El área total
A3=El volumen*#
J:Single Choice</t>
  </si>
  <si>
    <t>F:Selecciona la fórmula para calcular el volumen del prisma.
L:A1=Volumen = área de la base × altura*
A2=Volumen = π × r^2 × altura 
A3=Volumen = área de la base × altura / 3#
J:Single choice</t>
  </si>
  <si>
    <t>F:Calcula primero el área de la base.#(Imagen)
G:Área de la base = {{A5}} cm&lt;sup&gt;2&lt;/sup&gt;
L:A5 = 5*{{Q1}}*{{T2}}/2
J:Cloze math</t>
  </si>
  <si>
    <t>F:Con el resultado anterior, 32 cm&lt;sup&gt;2&lt;/sup&gt;, calcula ahora el volumen del prisma.#(Imagen)
G:Volumen = área de la base × altura = {{A6}} cm&lt;sup&gt;3&lt;/sup&gt;
L:A6 = 5*{{Q1}}*{{T2}}*{{T1}}/2
J:Cloze math</t>
  </si>
  <si>
    <t>{"id":"M6-G-32a-E-2","seed":{"parameters":[{"name":"Q1","label":null,"min":2,"max":10,"step":1},{"name":"Q2","label":null,"list":[0,1,2]}],"uniques":true},"scaffolding":[{"id":"step-0","stimulus":"&lt;p&gt;Calcula el volumen de 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cm&lt;/span&gt;\n\t\t&lt;/div&gt;\n\t&lt;/div&gt;\n&lt;/div&gt;&lt;/div&gt;&lt;/p&gt;","template":"&lt;p&gt;El volumen es de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de la base = {{response}} cm&lt;/p&gt;&lt;p style=\"text-align:center;\"&gt;Apotema de la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{{T1}}"}]},"algorithm":{"name":"calculateOperation","params":{"method":"equivLiteral","keyboard":"INTERMEDIATE"}}},{"id":"step-2","stimulus":"&lt;p&gt;¿Qué pide el enunciado que calcules?&lt;/p&gt;","seed":{"calculated":[{"name":"A1","label":"&lt;p&gt;El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de la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style=\"text-align:center;\"&gt;Volumen = área de la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t>
  </si>
  <si>
    <t>Calcula el volumen de este prisma hexagonal.
[Imagen]
Su volumen mide ... cm^3.</t>
  </si>
  <si>
    <t>Q1= Min = 2; Max = 10; Step = 1
Q4= List= 0, 1, 2</t>
  </si>
  <si>
    <t>F:Calcula el volumen de este prisma hexagonal.
Imagen: M6-G-32a-3
https://drive.google.com/file/d/1AJXDWHzh6njGa3YR_NB1MY_xFXS9q_VJ/view
G:El volumen es de {{A1}} cm&lt;sup&gt;3&lt;/sup&gt;.
L:T1 = {{Q1}}*3-1+{{Q4}}
T2 = Lemonlib.round({{Q1}}*0.86, 1)
A1 = 3*{{Q1}}*{{T2}}*{{T1}}#
J:Cloze math</t>
  </si>
  <si>
    <t>F:¿Cuáles son los valores de los lados de este prisma?#(Imagen)
G:Lado de la base = {{A2}} cm.#Apotema de la base = {{A3}} cm.#Altura = {{A4}} cm.
L:A2 = {{Q1}}
A3 = {{T2}}
A4 = {{T1}}#
J:Cloze math</t>
  </si>
  <si>
    <t>F:¿Qué pide el enunciado que calcules?
L=A1=El área total
A2=El volumen*
A3=El área lateral#
J:Single Choice</t>
  </si>
  <si>
    <t>F:Selecciona la fórmula para calcular el volumen del prisma.
L:A1=Volumen = π × r^2 × altura 
A2=Volumen = área de la base × altura/ 3
A3=Volumen = área de la base × altura*#
J:Single Choice</t>
  </si>
  <si>
    <t>F:Calcula primero el área de la base.#(Imagen)
G:Área de la base = {{A5}} cm&lt;sup&gt;2&lt;/sup&gt;
L:A5 = 3*{{Q1}}*{{T1}}
J:Cloze math</t>
  </si>
  <si>
    <t>F:Con el resultado anterior, {{T3}} cm2, calcula ahora el volumen del prisma.#(Imagen)
G:Volumen = área de la base × altura = {{A6}} cm&lt;sup&gt;3&lt;/sup&gt;
L:A6 = 3*{{Q1}}*{{T1}}*{{T2}}
J:Cloze math</t>
  </si>
  <si>
    <t>{"id":"M6-G-32a-E-3","seed":{"parameters":[{"name":"Q1","label":null,"min":2,"max":10,"step":1},{"name":"Q4","label":null,"list":[0,1,2]}],"uniques":true},"scaffolding":[{"id":"step-0","stimulus":"&lt;p&gt;Calcula el volumen de este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cm&lt;/span&gt;\n\t\t&lt;/div&gt;\n\t&lt;/div&gt;\n&lt;/div&gt;&lt;/div&gt;&lt;/p&gt;","template":"&lt;p&gt;El volumen es de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de la base = {{response}} cm&lt;/p&gt;&lt;p style=\"text-align:center;\"&gt;Apotema de la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Qué pregunta el enunciado?&lt;/p&gt;","seed":{"calculated":[{"name":"A1","label":"&lt;p&gt;El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de la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style=\"text-align:center;\"&gt;Volumen = área de la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t>
  </si>
  <si>
    <t>Para hacer una mudanza, Óliver utiliza unas cajas de cartón con forma de prisma de base cuadrada. Los lados de la base miden 3 dm mientras que la altura mide 5 dm. ¿Cuánto volumen ocupa cada caja?
Cada caja tiene un volumen de ... dm3.</t>
  </si>
  <si>
    <t>Q1= Min = 2; Max = 4; Step = 1
Q3= Min = 1; Max = 2; Step = 1</t>
  </si>
  <si>
    <t>F:Para hacer una mudanza, Óliver utiliza unas cajas de cartón con forma de prisma de base cuadrada. Los lados de la base miden {{Q1}} dm, mientras que la altura es de {{T1}} dm. ¿Cuánto volumen ocupa cada caja?
G:Cada caja tiene un volumen de {{A1}} dm&lt;sup&gt;3&lt;/sup&gt;.
L:T1 = {{Q1}}+{{Q3}}
A1 = {{Q1}}*{{Q1}}*{{T1}}#
J:Cloze math</t>
  </si>
  <si>
    <t>F:Según el enunciado, ¿cuáles son los valores de los lados de la base y la altura de las cajas?
G:Los lados de la base miden {{A2}} dm, mientras que su altura es de {{A3}} dm.
L:A2 = {{Q1}}
A3 = {{T1}}#
J:Cloze math</t>
  </si>
  <si>
    <t>F:¿Qué pide el enunciado que calcules?
L:A1=El área lateral de cada caja
A2=El área total de cada caja
A3=El volumen de cada caja*#
J:Single Choice</t>
  </si>
  <si>
    <t>F:Selecciona la fórmula para calcular el volumen del prisma.
L:A1=Volumen = π × r^2 × altura 
A2=Volumen = área de la base × altura*
A3=Volumen = área de la base × altura/ 3#
J:Single Choice</t>
  </si>
  <si>
    <t>F:Calcula primero el área de la base de cada caja.
G:Área de la base = {{A4}} dm&lt;sup&gt;2&lt;/sup&gt;
L:A4 = {{Q1}}*{{Q1}}
J:Cloze math</t>
  </si>
  <si>
    <t>F:Con el resultado anterior, {{T2}} dm&lt;sup&gt;2&lt;/sup&gt;, calcula el volumen de cada caja.
G:Volumen = área de la base × altura = {{A5}} dm&lt;sup&gt;3&lt;/sup&gt;
L:T2 = {{Q1}}*{{Q1}}
A5 = {{Q1}}*{{Q1}}*{{Q2}}#
J:Cloze math</t>
  </si>
  <si>
    <t>{"id":"M6-G-32a-A-1","seed":{"parameters":[{"name":"Q1","label":null,"list":[2,3,4]},{"name":"Q3","label":null,"list":[1,2]}],"uniques":true},"scaffolding":[{"id":"step-0","stimulus":"&lt;p&gt;Para hacer una mudanza, Óliver utiliza unas cajas de cartón con forma de prisma de base cuadrada. Los lados de la base miden {{Q1}} dm, mientras que la altura es de {{T1}} dm. ¿Cuánto volumen ocupa cada caja?&lt;/p&gt;","template":"&lt;p&gt;Cada caja tiene un volumen de {{response}} dm&lt;sup&gt;3&lt;/sup&gt;.&lt;/p&gt;","seed":{"calculated":[{"name":"T1","label":"{{function}}","function":"{{Q1}}+{{Q3}}","temp":true},{"name":"A1","label":"{{function}}","function":"{{Q1}}*{{Q1}}*{{T1}}"}]},"algorithm":{"name":"calculateOperation","params":{"method":"equivLiteral","keyboard":"INTERMEDIATE"}}},{"id":"step-1","stimulus":"&lt;p&gt;¿Cuáles son los valores de los lados de la base y la altura de las cajas?&lt;/p&gt;","template":"&lt;p&gt;Los lados de la base miden {{response}} dm, mientras que su altura es de {{response}} dm.&lt;/p&gt;","seed":{"calculated":[{"name":"T1","label":"{{function}}","function":"{{Q1}}+{{Q3}}","temp":true},{"name":"A2","label":"{{function}}","function":"{{Q1}}"},{"name":"A3","label":"{{function}}","function":" {{T1}}"}]},"algorithm":{"name":"calculateOperation","params":{"method":"equivLiteral","keyboard":"INTERMEDIATE"}}},{"id":"step-2","stimulus":"&lt;p&gt;¿Qué pide el enunciado?&lt;/p&gt;","seed":{"calculated":[{"name":"A1","label":"&lt;p&gt;Calcular el volumen de cada caja.&lt;/p&gt;"},{"name":"A2","label":"&lt;p&gt;Calcular el área lateral de cada caja.&lt;/p&gt;","incorrect":true},{"name":"A3","label":"&lt;p&gt;Calcular el área total de cada caja.&lt;/p&gt;","incorrect":true}]},"algorithm":{"name":"trueFalse","template":"Multiple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standard","params":{"countCorrect":1,"countIncorrect":2,"showCheckIcon":false,"columns":3}}},{"id":"step-4","stimulus":"&lt;p&gt;Calcula primero el área de la base de cada caja.&lt;/p&gt;","template":"&lt;p style=\"text-align:center;\"&gt;Área de la base = {{response}} dm&lt;sup&gt;2&lt;/sup&gt;&lt;/p&gt;","seed":{"calculated":[{"name":"A4","label":"{{function}}","function":"{{Q1}}*{{Q1}}"}]},"algorithm":{"name":"calculateOperation","params":{"method":"equivLiteral","keyboard":"INTERMEDIATE"}}},{"id":"step-5","stimulus":"&lt;p&gt;Con el resultado anterior, {{T2}} dm&lt;sup&gt;2&lt;/sup&gt;, calcula el volumen de cada caja.&lt;/p&gt;","template":"&lt;p style=\"text-align:center;\"&gt;Volumen = área de la base × altura = {{response}} dm&lt;sup&gt;3&lt;/sup&gt;","seed":{"calculated":[{"name":"T1","label":"{{function}}","function":"{{Q1}}+{{Q3}}","temp":true},{"name":"T2","label":"{{function}}","function":" {{Q1}}*{{Q1}}","temp":true},{"name":"A5","label":"{{function}}","function":" {{Q1}}*{{Q1}}*{{T1}}"}]},"algorithm":{"name":"calculateOperation","params":{"method":"equivSymbolic","keyboard":"INTERMEDIATE"}}}]}</t>
  </si>
  <si>
    <t>El envoltorio de cartón de una barra de chocolate tiene forma de prisma triangular. La base es un triángulo equilátero cuya altura mide 3.5 cm y sus lados, 4 cm. La altura del prisma, por su parte, mide 13 cm. ¿Cuál es el volumen de este envoltorio?
El envoltorio tiene un volumen de ... cm^3.</t>
  </si>
  <si>
    <t>Q1= Min = 2; Max = 4; Step = 1
Q2= Min = 10; Max = 15; Step = 1</t>
  </si>
  <si>
    <t>F:El envoltorio de cartón de una barra de chocolate tiene forma de prisma triangular. La base es un triángulo equilátero cuya altura mide {{T1}} cm, y sus lados, {{Q1}} cm . La altura del prisma, por su parte, es de {{Q2}} cm. ¿Cuál es el volumen de este envoltorio?
G:El envoltorio tiene un volumen de {{A1}} cm&lt;sup&gt;3&lt;/sup&gt;.
L:T1 = 0.87*{{Q1}}
A1 = {{Q1}}*{{Q2}}*{{T1}}/2#
J:Cloze math</t>
  </si>
  <si>
    <t>F:Según el enunciado, ¿cuáles son las medidas de estos envoltorios?
G:En el triángulo equilátero de la base, los lados de la base miden {{A2}} cm, mientras que su altura es de {{A3}} cm. La altura del prisma mide {{A4}} cm.
L:A2 = {{Q1}}
A3 = {{T1}}
A4 = {{Q2}}#
J:Cloze math</t>
  </si>
  <si>
    <t>F:¿Qué te pide el enunciado que calcules?
L:A1=El área lateral del envoltorio
A2=El volumen del envoltorio*
A3=El área total del envoltorio#
J:Single Choice</t>
  </si>
  <si>
    <t>F:Selecciona la fórmula para calcular el volumen del prisma.
L:A1=Volumen = área de la base × altura*
A2=Volumen = π × r^2 × altura 
A3=Volumen = área de la base × altura/ 3#
J:Single Choice</t>
  </si>
  <si>
    <t>F:Calcula primero el área de la base del envoltorio.
G:Área de la base = {{A5}} cm&lt;sup&gt;2&lt;/sup&gt;
L:A5 = {{Q1}}*{{T1}}/2
J:Cloze math</t>
  </si>
  <si>
    <t>F:Con el resultado anterior, {{T2}} cm&lt;sup&gt;2&lt;/sup&gt;, calcula el volumen del envoltorio.
G:Volumen = área de la base × altura = {{A5}} cm&lt;sup&gt;3&lt;/sup&gt;
L:T2 = {{Q1}}*{{T1}}/2
A5 = {{Q1}}*{{T1}}*{{Q2}}/2#
J:Cloze math</t>
  </si>
  <si>
    <t>{"id":"M6-G-32a-A-2","seed":{"parameters":[{"name":"Q1","label":null,"list":[2,3,4]},{"name":"Q2","label":null,"list":[10,11,12,13,14,15]}],"uniques":true},"scaffolding":[{"id":"step-0","stimulus":"&lt;p&gt;El envoltorio de cartón de una barra de chocolate tiene forma de prisma triangular. La base es un triángulo equilátero cuya altura mide {{T1}} cm, y sus lados, {{Q1}} cm. La altura del prisma, por su parte, es de {{Q2}} cm. ¿Cuál es el volumen de este envoltorio?&lt;/p&gt;","template":"&lt;p&gt;El envoltorio tiene un volumen de {{response}} cm&lt;sup&gt;3&lt;/sup&gt;.&lt;/p&gt;","seed":{"calculated":[{"name":"T1","label":"{{function}}","function":"Lemonlib.round(0.87*{{Q1}},1)","temp":true},{"name":"A1","label":"{{function}}","function":"Lemonlib.round({{Q1}}*{{Q2}}*{{T1}}/2,1)"}]},"algorithm":{"name":"calculateOperation","params":{"method":"equivLiteral","keyboard":"INTERMEDIATE"}}},{"id":"step-1","stimulus":"&lt;p&gt;¿Cuáles son las medidas de estos envoltorios?&lt;/p&gt;","template":"&lt;p&gt;En el triángulo equilátero de la base, los lados de la base miden {{response}} cm, mientras que su altura es de {{response}} cm. La altura del prisma mide {{response}} cm.&lt;/p&gt;","seed":{"calculated":[{"name":"T1","label":"{{function}}","function":"Lemonlib.round(0.87*{{Q1}},1)","temp":true},{"name":"A2","label":"{{function}}","function":"{{Q1}}"},{"name":"A3","label":"{{function}}","function":" {{T1}}"},{"name":"A4","label":"{{function}}","function":" {{Q2}}"}]},"algorithm":{"name":"calculateOperation","params":{"method":"equivLiteral","keyboard":"INTERMEDIATE"}}},{"id":"step-2","stimulus":"&lt;p&gt;¿Qué pide el enunciado?&lt;/p&gt;","seed":{"calculated":[{"name":"A1","label":"&lt;p&gt;Calcular el volumen del envoltorio.&lt;/p&gt;"},{"name":"A2","label":"&lt;p&gt;Calcular el área lateral del envoltorio.&lt;/p&gt;","incorrect":true},{"name":"A3","label":"&lt;p&gt;Calcular el área total del envoltorio.&lt;/p&gt;","incorrect":true}]},"algorithm":{"name":"trueFalse","template":"Multiple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envoltorio.&lt;/p&gt;","template":"&lt;p style=\"text-align:center;\"&gt;Área de la base = {{response}} cm&lt;sup&gt;2&lt;/sup&gt;","seed":{"calculated":[{"name":"T1","label":"{{function}}","function":"Lemonlib.round(0.87*{{Q1}},1)","temp":true},{"name":"A5","label":"{{function}}","function":"Lemonlib.round({{Q1}}*{{T1}}/2,2)"}]},"algorithm":{"name":"calculateOperation","params":{"method":"equivLiteral","keyboard":"INTERMEDIATE"}}},{"id":"step-5","stimulus":"&lt;p&gt;Con el resultado anterior, {{T2}} cm&lt;sup&gt;2&lt;/sup&gt;, calcula el volumen del envoltorio.&lt;/p&gt;","template":"&lt;p style=\"text-align:center;\"&gt;Volumen = área de la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t>
  </si>
  <si>
    <t>Teo va a llenar un acuario con forma de prisma rectangular. Los lados de la base miden 4 dm y 7 dm mientras que la altura es de 7 dm. ¿Cuánto volumen ocupa el acuario?
El acuario tiene un volumen de ... dm^3.</t>
  </si>
  <si>
    <t>Q1= Min = 2; Max = 5; Step = 1
Q2= Min = 3; Max = 5; Step = 1
Q3= Min = 1; Max = 3; Step = 1</t>
  </si>
  <si>
    <t>F:Teo va a llenar un acuario con forma de prisma rectangular. Los lados de la base miden {{Q1}} dm y {{T1}} dm, mientras que la altura es de {{T2}} dm. ¿Cuánto volumen ocupa el acuario?
G:El acuario tiene un volumen de {{A1}} dm&lt;sup&gt;3&lt;/sup&gt;.
L:T1 = {{Q1}}+{{Q2}}
T2 = {{Q1}}+{{Q3}}
A1 = {{Q1}}*{{T1}}*{{T2}}#
J:Cloze math</t>
  </si>
  <si>
    <t>F:Según el enunciado, ¿cuáles son las medidas de la pecera?
G:Lado pequeño de la base = {{A2}} dm#Lado grande de la base = {{A3}} dm#Altura = {{A4}} dm
L:A2 = {{Q1}}
A3 = {{T1}}
A4 = {{T2}}#
J:Cloze math</t>
  </si>
  <si>
    <t>F:¿Qué pide el enunciado que calcules?
L:A1=El área total del acuario
A2=El volumen del acuario*
A3=El área lateral del acuario#
J:Single Choice</t>
  </si>
  <si>
    <t>F:Selecciona la fórmula para calcular el volumen del prisma.
L:A1=Volumen = área de la base × altura*
A2=Volumen = área de la base × altura/ 3
A3=Volumen = π × r^2 × altura#
J:Single Choice</t>
  </si>
  <si>
    <t>F:Calcula primero el área de la base del acuario.
G:Área de la base = {{A5}} dm&lt;sup&gt;2&lt;/sup&gt;
L:A5 = {{Q1}}*{{T1}}
J:Cloze math</t>
  </si>
  <si>
    <t>F:Con el resultado anterior, {{T3}} dm&lt;sup&gt;2&lt;/sup&gt;, calcula el volumen del acuario.
G:Volumen = área de la base × altura = {{A6}} dm&lt;sup&gt;3&lt;/sup&gt;
L:T3 = {{Q1}}*{{T1}}
A6 = {{Q1}}*{{T1}}*{{T2}}#
J:Cloze math</t>
  </si>
  <si>
    <t>{"id":"M6-G-32a-A-3","seed":{"parameters":[{"name":"Q1","label":null,"list":[2,3,4,5]},{"name":"Q2","label":null,"list":[3,4,5]},{"name":"Q3","label":null,"list":[1,2,3]}],"uniques":true},"scaffolding":[{"id":"step-0","stimulus":"&lt;p&gt;Teo va a llenar un acuario con forma de prisma rectangular. Los lados de la base miden {{Q1}} dm y {{T1}} dm, mientras que la altura es de {{T2}} dm. ¿Cuánto volumen ocupa el acuario?&lt;/p&gt;","template":"&lt;p&gt;El acuario tiene un volumen de {{response}} dm&lt;sup&gt;3&lt;/sup&gt;.&lt;/p&gt;","seed":{"calculated":[{"name":"T1","label":"{{function}}","function":"{{Q1}}+{{Q2}}","temp":true},{"name":"T2","label":"{{function}}","function":"{{Q1}}+{{Q3}}","temp":true},{"name":"A1","label":"{{function}}","function":"{{Q1}}*{{T1}}*{{T2}}"}]},"algorithm":{"name":"calculateOperation","params":{"method":"equivLiteral","keyboard":"INTERMEDIATE"}}},{"id":"step-1","stimulus":"&lt;p&gt;¿Cuáles son las medidas del acuario?&lt;/p&gt;","template":"&lt;p style=\"text-align:center;\"&gt;Lado pequeño de la base = {{response}} dm&lt;/p&gt;&lt;p style=\"text-align:center;\"&gt;Lado grande de la base = {{response}} dm&lt;/p&gt;&lt;p style=\"text-align:center;\"&gt;Altura = {{response}} 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{{T2}}"}]},"algorithm":{"name":"calculateOperation","params":{"method":"equivLiteral","keyboard":"INTERMEDIATE"}}},{"id":"step-2","stimulus":"&lt;p&gt;¿Qué pide el enunciado?&lt;/p&gt;","seed":{"calculated":[{"name":"A1","label":"&lt;p&gt;Calcular el volumen del acuario.&lt;/p&gt;"},{"name":"A2","label":"&lt;p&gt;Calcular el área total del acuario.&lt;/p&gt;","incorrect":true},{"name":"A3","label":"&lt;p&gt;Calcular el área lateral del acuario.&lt;/p&gt;","incorrect":true}]},"algorithm":{"name":"trueFalse","template":"Multiple choice – standard","params":{"countCorrect":1,"countIncorrect":2}}},{"id":"step-3","stimulus":"&lt;p&gt;Selecciona la fórmula para calcular el volumen del prisma.&lt;/p&gt;","seed":{"calculated":[{"name":"3-A1","label":"p&gt;Volumen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acuario.&lt;/p&gt;","template":"&lt;p style=\"text-align:center;\"&gt;Área de la base = {{response}} dm&lt;sup&gt;2&lt;/sup&gt;&lt;/p&gt;","seed":{"calculated":[{"name":"T1","label":"{{function}}","function":" {{Q1}}+{{Q2}}","temp":true},{"name":"A5","label":"{{function}}","function":"{{Q1}}*{{T1}}"}]},"algorithm":{"name":"calculateOperation","params":{"method":"equivLiteral","keyboard":"INTERMEDIATE"}}},{"id":"step-5","stimulus":"&lt;p&gt;Con el resultado anterior, {{T3}} dm&lt;sup&gt;2&lt;/sup&gt;, calcula el volumen de cada caja.&lt;/p&gt;","template":"&lt;p style=\"text-align:center;\"&gt;Volumen = área de la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t>
  </si>
  <si>
    <t>M6-G-32b</t>
  </si>
  <si>
    <t>Calcula el volumen de una pirámide</t>
  </si>
  <si>
    <t>&lt;p&gt;Selecciona el valor correcto del volumen de esta pirámide cuadrangular.&lt;/p&gt;
M6-G-32b-1
https://drive.google.com/file/d/1FyTrR-0BUIMS_TXPc21SNjU5vsnbc2Te/view
T1 donde en esta imagen pone Q2
Volumen = {{A1}} cm&lt;sup&gt;3&lt;/sup&gt; *
Volumen = {{A2}} cm&lt;sup&gt;3&lt;/sup&gt;
Volumen = {{A3}} cm&lt;sup&gt;3&lt;/sup&gt;</t>
  </si>
  <si>
    <t>Selecciona el valor correcto del volumen de esta pirámide cuadrangular.
[Imagen]
40.5 cm^3
81 cm^3
27 cm^3</t>
  </si>
  <si>
    <t>T1 = {{Q1}}*3-1+{{Q2}}
A1 = Volumen = {{function}} cm&lt;sup&gt;3&lt;/sup&gt;#{{Q1}}*{{Q1}}*{{T1}}/3*
A2 = Volumen = {{function}} cm&lt;sup&gt;3&lt;/sup&gt;#{{Q1}}*{{Q1}}*{{T1}}
A3 = Volumen = {{function}} cm&lt;sup&gt;3&lt;/sup&gt;#{{Q1}}*{{Q1}}*{{T1}}/2</t>
  </si>
  <si>
    <t>&lt;p&gt;La fórmula para calcular el volumen de una pirámide es:&lt;/p&gt;&lt;p&gt;Volumen = &lt;span class="fr-math-v2 fr-draggable" contenteditable="false" data-original-math="(\frac{\text{área de la base}\ \times\ \text{altura}}{3})" draggable="true"&gt;(\frac{\text{área de la base}\ \times\ \text{altura}}{3})&lt;/span&gt;&lt;/p&gt;</t>
  </si>
  <si>
    <t>&lt;p&gt;Para hallar el volumen de una pirámide, utiliza esta fórmula:&lt;/p&gt;&lt;p&gt;Volumen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</si>
  <si>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{"id":"M6-G-32b-I-1","stimulus":"&lt;p&gt;Selecciona el valor correcto del volumen de esta pirámide cuadrangular.&lt;/p&gt;&lt;div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cm&lt;/span&gt;\n\t\t&lt;/div&gt;\n\t&lt;/div&gt;\n&lt;/div&gt;&lt;/div&gt;","hint":"&lt;p&gt;La fórmula para calcular el volumen de una pirámide es:&lt;/p&gt;&lt;p style=\"text-align:center;\"&gt;Volumen = &lt;span class=\"fr-math-v2 fr-draggable\" contenteditable=\"false\" data-original-math=\"\\(\\frac{\\text{área de la base}\\ \\times\\ \\text{altura}}{3}\\)\" draggable=\"true\"&gt;\\(\\frac{\\text{área de la base}\\ \\times\\ \\text{altura}}{3}\\)&lt;/span&gt;&lt;/p&gt;","feedback":"&lt;p&gt;Para hallar el volumen de una pirámide, utiliza esta fórmula:&lt;/p&gt;&lt;p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cm&lt;sup&gt;3&lt;/sup&gt;&lt;/p&gt;","seed":{"parameters":[{"name":"Q1","label":null,"min":2,"max":10,"step":1},{"name":"Q2","label":null,"list":[0,1,2]}],"calculated":[{"name":"T1","label":"{{function}}","function":"{{Q1}}*3-1+{{Q2}}","temp":true},{"name":"A1","label":"Volumen = {{function}} cm&lt;sup&gt;3&lt;/sup&gt;","function":"Lemonlib.round({{Q1}}*{{Q1}}*{{T1}}/3,2)"},{"name":"A2","label":"Volumen = {{function}} cm&lt;sup&gt;3&lt;/sup&gt;","function":"{{Q1}}*{{Q1}}*{{T1}}","incorrect":true},{"name":"A3","label":"Volumen = {{function}} cm&lt;sup&gt;3&lt;/sup&gt;","function":"Lemonlib.round({{Q1}}*{{Q1}}*{{T1}}/2,2)","incorrect":true}],"uniques":true},"algorithm":{"name":"trueFalse","template":"Multiple choice – standard","params":{"countCorrect":1,"countIncorrect":2,"showCheckIcon":false,"columns":3}}}</t>
  </si>
  <si>
    <t>Calcula el volumen de esta pirámide cuadrangular. Devuelve el resultado con un máximo de dos decimales.
[Imagen]
Su volumen mide ... cm^3.</t>
  </si>
  <si>
    <t>Q1= Min = 2; Max = 10; Step = 1
Q3= List= 0, 1, 2</t>
  </si>
  <si>
    <r>
      <rPr>
        <rFont val="Calibri"/>
        <sz val="12.0"/>
      </rPr>
      <t xml:space="preserve">F:Calcula el volumen de esta pirámide cuadrangular. Devuelve el resultado con un máximo de dos decimales.
M6-G-32b-1
</t>
    </r>
    <r>
      <rPr>
        <rFont val="Calibri"/>
        <sz val="12.0"/>
        <u/>
      </rPr>
      <t>https://drive.google.com/file/d/1FyTrR-0BUIMS_TXPc21SNjU5vsnbc2Te/view</t>
    </r>
    <r>
      <rPr>
        <rFont val="Calibri"/>
        <sz val="12.0"/>
      </rPr>
      <t xml:space="preserve">
T1 donde en esta imagen pone Q2
G:El volumen es de {{A1}} cm&lt;sup&gt;3&lt;/sup&gt;.
L:T1 = {{Q1}}*3-1+{{Q3}}
A1 = {{Q1}}*{{Q1}}*{{T1}}/3#
J:Cloze math</t>
    </r>
  </si>
  <si>
    <t>F:Según el enunciado, ¿cuáles son las medidas de la pirámide?#(Imagen)
G:Lado de la base = {{A2}} cm#Altura = {{A3}} cm
L:A2 = {{Q1}}
A3 = {{T1}}#
J:Cloze math</t>
  </si>
  <si>
    <t>F:¿Qué pide el enunciado que calcules?
L:A1=El volumen*
A2=El área total
A3=El área lateral#
J:Single Choice</t>
  </si>
  <si>
    <t>F:Selecciona la fórmula para calcular el volumen de la pirámide.
L:A1=Volumen = π × r^2 × altura
A2=Volumen = área de la base × altura/ 3*
A3=Volumen = área de la base × altura#
J:Single Choice</t>
  </si>
  <si>
    <t>F:Calcula primero el área de la base.#(Imagen)
G:Área de la base = {{A4}} cm&lt;sup&gt;2&lt;/sup&gt;
L:A4 = {{Q1}}*{{Q1}}
J:Cloze math</t>
  </si>
  <si>
    <t>F:Con el resultado anterior, {{T3}} cm&lt;sup&gt;2&lt;/sup&gt;, calcula el volumen de esta pirámide.#(Imagen)
G:Volumen = área de la base × altura/ 3 = {{A5}} cm&lt;sup&gt;3&lt;/sup&gt;
L:T3 = {{Q1}}*{{Q1}}
A5 = {{Q1}}*{{Q1}}*{{T1}}/3#
J:Cloze math</t>
  </si>
  <si>
    <t>{"id":"M6-G-32b-E-1","seed":{"parameters":[{"name":"Q1","label":null,"min":2,"max":10,"step":1},{"name":"Q3","label":null,"list":[0,1,2]}],"uniques":true},"scaffolding":[{"id":"step-0","stimulus":"&lt;p&gt;Calcula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cm&lt;/span&gt;\n\t\t&lt;/div&gt;\n\t&lt;/div&gt;\n&lt;/div&gt;","template":"&lt;p&gt;El volumen es de {{response}} cm&lt;sup&gt;3&lt;/sup&gt;.&lt;/p&gt;","seed":{"calculated":[{"name":"T1","label":"{{function}}","function":"{{Q1}}*3-1+{{Q3}}","temp":true},{"name":"A1","label":"{{function}}","function":"Lemonlib.round({{Q1}}*{{Q1}}*{{T1}}/3,2)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de la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cm&lt;sup&gt;2&lt;/sup&gt;&lt;/p&gt;","seed":{"calculated":[{"name":"A5","label":"{{function}}","function":"{{Q1}}*{{Q1}}"}]},"algorithm":{"name":"calculateOperation","params":{"method":"equivLiteral","keyboard":"INTERMEDIATE"}}},{"id":"step-5","stimulus":"&lt;p&gt;Con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t>
  </si>
  <si>
    <t>Calcula el volumen de esta pirámide hexagonal.
[Imagen]
Su volumen mide ... cm^3.</t>
  </si>
  <si>
    <t>Q1= Min = 2; Max = 7; Step = 1
Q3= List= 0, 1, 2</t>
  </si>
  <si>
    <t>F:Calcula el volumen de esta pirámide hexagonal.
M6-G-32b-2
Imagen: https://drive.google.com/file/d/1zAcTn4fu7o8-JnIbjGudEpFQ_etgysxV/view?usp=sharing
T1 donde pone Q2, y T2 donde pone Q3
G:El volumen es de {{A1}} cm&lt;sup&gt;3&lt;/sup&gt;.
L:T1 = {{Q1}}*3-1+{{Q4}}
T2 = Lemonlib.round({{Q1}}*0.86, 1)
A1 = {{Q1}}*{{T1}}*{{T2}}#
J:Cloze math</t>
  </si>
  <si>
    <t>F:Según el enunciado, ¿cuáles son las medidas de la pirámide?#(Imagen)
G:Lado de la base = {{A2}} cm#Apotema de la base = {{A3}} cm#Altura = {{A4}} cm
L:A2 = {{Q1}}
A3 = {{T2}}
A4 = {{T1}}#
J:Cloze math</t>
  </si>
  <si>
    <t>F:¿Qué te pide el enunciado que calcules?
L:A1=El área lateral
A2=El volumen*
A3=El área total#
J:Single Choice</t>
  </si>
  <si>
    <t>F:Selecciona la fórmula para calcular el volumen de la pirámide.
L:A1=Volumen = área de la base × altura
A2=Volumen = área de la base × altura/ 3*
A3=Volumen = π × r^2 × altura#
J:Single Choice</t>
  </si>
  <si>
    <t>F:Calcula primero el área de la base.#(Imagen)
G:Área de la base = {{A5}} cm&lt;sup&gt;2&lt;/sup&gt;
L:A5 = 3*{{Q1}}*{{T2}}
J:Cloze math</t>
  </si>
  <si>
    <t>F:Con el resultado anterior, {{T3}} cm&lt;sup&gt;2&lt;/sup&gt;, calcula el volumen de la pirámide.#(Imagen)
G:Volumen = área de la base × altura/ 3 = {{A6}} cm&lt;sup&gt;3&lt;/sup&gt;
L:T3 = 3*{{Q1}}*{{T2}}
A5 = 3*{{Q1}}*{{T2}}*{{T1}}/3#
J:Cloze math</t>
  </si>
  <si>
    <t>{"id":"M6-G-32b-E-2","seed":{"parameters":[{"name":"Q1","label":null,"min":2,"max":7,"step":1},{"name":"Q3","label":null,"list":[0,1,2]}],"uniques":true},"scaffolding":[{"id":"step-0","stimulus":"&lt;p&gt;Calcula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cm&lt;/span&gt;\n\t\t&lt;/div&gt;\n\t&lt;/div&gt;\n&lt;/div&gt;&lt;/div&gt;","template":"&lt;p&gt;El volumen es de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de la base = {{response}} cm&lt;/p&gt;&lt;p style=\"text-align:center;\"&gt;Apotema de la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cm&lt;sup&gt;2&lt;/sup&gt;&lt;/p&gt;","seed":{"calculated":[{"name":"T2","label":"{{function}}","function":"Lemonlib.round({{Q1}}*0.86, 1)","temp":true},{"name":"A5","label":"{{function}}","function":"Lemonlib.round(3*{{Q1}}*{{T2}},2)"}]},"algorithm":{"name":"calculateOperation","params":{"method":"equivLiteral","keyboard":"INTERMEDIATE"}}},{"id":"step-5","stimulus":"&lt;p&gt;Con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t>
  </si>
  <si>
    <t>&lt;p&gt;El tejado de una torre tiene forma de pirámide de base rectángular. La altura de esta pirámide es de {{Q1}} m y los lados de la base, de {{Q2}} m y {{T1}} m. ¿Cuánto mide el volumen de la pirámide? Escribe el resultado con dos decimales.&lt;/p&gt;</t>
  </si>
  <si>
    <t>&lt;p&gt;El volumen mide {{A1}} m&lt;sup&gt;3&lt;/sup&gt;.&lt;/p&gt;</t>
  </si>
  <si>
    <t>El tejado de una torre tiene forma de pirámide de base rectángular. Al medir, vemos que la altura de esta pirámide es de 4 m y los lados de la base, de 3 m y 4 m. ¿Cuánto mide el volumen de la pirámide? Calcula el resultado con un máximo de dos decimales.
El volumen de la pirámide mide ... m^3.</t>
  </si>
  <si>
    <t>Q1= Min = 2; Max = 10; Step = 1
Q2= Min = 2; Max = 10; Step = 1
Q4= Min = 1; Max = 3; Step = 1</t>
  </si>
  <si>
    <t>T1 = {{Q2}} + {{Q4}}
A1 = math.round({{Q1}}*{{Q2}}*{{T1}}/3,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</si>
  <si>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data-original-math="(\frac{({{Q2}}\ \text{cm}\ \times\ {{T1}}\ \text{cm})\ \times\ {{Q1}}\ \text{cm}}{3})" draggable="true"&gt;(\frac{({{Q2}}\ \text{cm}\ \times\ {{T1}}\ \text{cm})\ \times\ {{Q1}}\ \text{cm}}{3})&lt;/span&gt; = {{A1}} cm&lt;sup&gt;3&lt;/sup&gt;&lt;/p&gt;</t>
  </si>
  <si>
    <t>F:¿Cuáles son las medidas de la pirámide?#(Imagen)
G:&lt;p&gt;Lado pequeño de la base = {{A2}} m&lt;/p&gt;&lt;p&gt;Lado grande de la base = {{A3}} m&lt;/p&gt;&lt;p&gt;Altura = {{A4}} m&lt;/p&gt;
L:A2 = {{Q2}}
A3 = {{T1}}
A4 = {{Q1}}#
J:Cloze math</t>
  </si>
  <si>
    <t>F:¿Qué hay que calcular?
L:A1=El área lateral.
A2=El volumen.*
A3=El área total.#
J:Single Choice</t>
  </si>
  <si>
    <t>F:Selecciona la fórmula para calcular el volumen de la pirámide.
L:A1=Volumen = área de la base × altura
A2=Volumen = área de la base × altura/ 3*
A3=Volumen = π × r&lt;sup&gt;2&lt;/sup&gt; × altura#
J:Single Choice</t>
  </si>
  <si>
    <t>F:&lt;p&gt;Calcula primero el área de la base.&lt;/p&gt;(Imagen)
G:Área de la base = {{Q2}} × {{T1}} = {{A5}} m&lt;sup&gt;2&lt;/sup&gt;
L:A5 = {{Q2}}*{{T1}}
J:Cloze math</t>
  </si>
  <si>
    <t>F:&lt;p&gt;Con el resultado anterior, calcula el volumen de la pirámide. Redondea el resultado a las centésimas.&lt;/p&gt;(Imagen)
G:Volumen = área de la base × altura/ 3 = {{T2}} × {{Q1}} /3 = {{A6}} m&lt;sup&gt;3&lt;/sup&gt;
L:T2 = {{Q2}}*{{T1}}
A6 = math.round({{Q1}}*{{Q2}}*{{T1}}/3, 2)#
J:Cloze math</t>
  </si>
  <si>
    <t>{"id":"M6-G-32b-A-1","seed":{"parameters":[{"name":"Q1","label":null,"min":2,"max":10,"step":1},{"name":"Q2","label":null,"min":2,"max":10,"step":1},{"name":"Q4","label":null,"list":[1,2,3]}],"uniques":true},"scaffolding":[{"id":"step-0","stimulus":"&lt;p&gt;El tejado de una torre tiene forma de pirámide de base rectángular. La altura de esta pirámide es de {{Q1}} m y los lados de la base, de {{Q2}} m y {{T1}} m. ¿Cuánto mide el volumen de la pirámide? Escribe el resultado con dos decimales.&lt;/p&gt;","template":"&lt;p&gt;El volumen mide {{response}} m&lt;sup&gt;3&lt;/sup&gt;.&lt;/p&gt;","seed":{"calculated":[{"name":"T1","label":"{{function}}","function":"{{Q2}} + {{Q4}}","temp":true},{"name":"0-A1","label":"{{function}}","function":"Lemonlib.round({{Q1}}*{{Q2}}*{{T1}}/3, 2)"}]},"algorithm":{"name":"calculateOperation","params":{"method":"equivLiteral","keyboard":"INTERMEDIATE"}}},{"id":"step-1","stimulus":"&lt;p&gt;¿Cuáles son las medidas de la pirámide?&lt;/p&gt;","template":"&lt;p style=\"text-align:center;\"&gt;Lado pequeño de la base = {{response}} m&lt;/p&gt;&lt;p style=\"text-align:center;\"&gt;Lado grande de la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{{Q2}} × {{T1}} = {{response}} m&lt;sup&gt;2&lt;/sup&gt;&lt;/p&gt;","seed":{"calculated":[{"name":"T1","label":"{{function}}","function":"{{Q2}} + {{Q4}}","temp":true},{"name":"4-A1","label":"{{function}}","function":"{{Q2}}*{{T1}}"}]},"algorithm":{"name":"calculateOperation","params":{"method":"equivLiteral","keyboard":"INTERMEDIATE"}}},{"id":"step-5","stimulus":"&lt;p&gt;Con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t>
  </si>
  <si>
    <t>&lt;p&gt;Se ha descubierto en Egipto una pirámide de base cuadrada. Su altura mide {{Q1}} m y los lados de la base son de {{T1}} m. ¿Cuánto volumen ocupa la pirámide? Redondea el resultado a las centésimas.&lt;/p&gt;</t>
  </si>
  <si>
    <t>Se ha descubierto en Egipto una pirámide desconocida de base cuadrada. Su altura mide 7 m y los lados de la base son de 11 m. ¿Cuánto volumen ocupa la pirámide? Calcula el resultado con un máximo de dos decimales.
El volumen de la pirámide mide ... m^3.</t>
  </si>
  <si>
    <t>Q1= Min = 2; Max = 10; Step = 1
Q2= Min = 2; Max = 10; Step = 1</t>
  </si>
  <si>
    <t>T1 = Lemonlib.round(1,6*{{Q1}})
A1 = math.round({{Q1}}*{{T1}}*{{T1}}/3,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</si>
  <si>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data-original-math="(\frac{({{T1}}\ \text{cm}\ \times\ {{T1}}\ \text{cm})\ \times\ {{Q1}}\ \text{cm}}{3})" draggable="true"&gt;(\frac{({{T1}}\ \text{cm}\ \times\ {{T1}}\ \text{cm})\ \times\ {{Q1}}\ \text{cm}}{3})&lt;/span&gt; = {{A1}} cm&lt;sup&gt;3&lt;/sup&gt;&lt;/p&gt;</t>
  </si>
  <si>
    <t>F:&lt;p&gt;¿Cuáles son las medidas de la pirámide?&lt;/p&gt;(Imagen)
G:&lt;p&gt;Lado de la base = {{A2}} m&lt;/p&gt;&lt;p&gt;Altura = {{A3}} m&lt;/p&gt;#
L:A2 = {{T1}}
A3 = {{Q1}}#
J:Cloze math</t>
  </si>
  <si>
    <t>F:&lt;p&gt;Calcula primero el área de la base.&lt;/p&gt;(Imagen)
G:Área de la base = {{T1}} × {{T1}} = {{A4}} m&lt;sup&gt;2&lt;/sup&gt;
L:A4 = {{T1}}*{{T1}}
J:Cloze math</t>
  </si>
  <si>
    <t>F:&lt;p&gt;Con el resultado anterior, calcula el volumen de la pirámide. Redondea el resultado a las centésimas.&lt;/p&gt;(Imagen)2
G:Volumen = área de la base × altura/ 3 = {{T2}} × {{Q1}} / 3 = {{A1}} m&lt;sup&gt;3&lt;/sup&gt;
L:T2 = {{T1}}*{{T1}}
A1 = math.round({{Q1}}*{{T1}}*{{T1}}/3, 2)#
J:Cloze math</t>
  </si>
  <si>
    <t>{"id":"M6-G-32b-A-2","seed":{"parameters":[{"name":"Q1","label":null,"min":2,"max":10,"step":1},{"name":"Q2","label":null,"min":2,"max":10,"step":1}],"uniques":true},"scaffolding":[{"id":"step-0","stimulus":"&lt;p&gt;Se ha descubierto en Egipto una pirámide de base cuadrada. Su altura mide {{Q1}} m y los lados de la base son de {{T1}} m. ¿Cuánto volumen ocupa la pirámide? Redondea el resultado a las centésimas.&lt;/p&gt;","template":"&lt;p&gt;El volumen mide {{response}} m&lt;sup&gt;3&lt;/sup&gt;.&lt;/p&gt;","seed":{"calculated":[{"name":"T1","label":"{{function}}","function":"Lemonlib.round(1.6*{{Q1}},2)","temp":true},{"name":"0-A1","label":"{{function}}","function":"Lemonlib.round({{Q1}}*{{T1}}*{{T1}}/3, 2)"}]},"algorithm":{"name":"calculateOperation","params":{"method":"equivSymbolic","keyboard":"INTERMEDIATE"}}},{"id":"step-1","stimulus":"&lt;p&gt;¿Cuáles son las medidas de la pirámide?&lt;/p&gt;","template":"&lt;p style=\"text-align:center;\"&gt;Lado de la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t>
  </si>
  <si>
    <t>&lt;p&gt;Un reloj tiene forma de pirámide de base cuadrada. Los lados de la base miden {{Q1}} cm y tiene un altura de {{Q2}} cm. ¿Cuál es su volumen? Redondea el resultado a las centésimas.&lt;/p&gt;</t>
  </si>
  <si>
    <t>&lt;p&gt;El volumen es de {{A1}} cm&lt;sup&gt;3&lt;/sup&gt;.&lt;/p&gt;</t>
  </si>
  <si>
    <t>Un reloj tiene forma de pirámide de base cuadrada. Los lados de la base miden 7 cm y tiene un altura de 10 cm. ¿Cuál es su volumen? Calcula el resultado con dos decimales como máximo.
El volumen del reloj es de ... cm^3.</t>
  </si>
  <si>
    <t>Q1= Min = 4; Max = 8; Step = 1
Q2= Min = 10; Max = 15; Step = 1</t>
  </si>
  <si>
    <t>A1 = math.floor({{Q1}}*{{Q1}}*{{Q2}}/3, 2)</t>
  </si>
  <si>
    <t>&lt;p&gt;La fórmula para calcular el volumen de una pirámide es:&lt;/p&gt;&lt;p&gt;Volumen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\text{cm}\ \times\ {{Q1}}\ \text{cm})\ \times\ {{Q2}}\ \text{cm}}{3})" draggable="true"&gt;(\frac{({{Q1}}\ \text{cm}\ \times\ {{Q1}}\ \text{cm})\ \times\ {{Q2}}\ \text{cm}}{3})&lt;/span&gt; = {{A1}} cm&lt;sup&gt;3&lt;/sup&gt;&lt;/p&gt;</t>
  </si>
  <si>
    <t>F:&lt;p&gt;¿Cuáles son las medidas del reloj?&lt;/p&gt;(Imagen)
G:&lt;p&gt;Lado de la base = {{A2}} cm&lt;/p&gt;&lt;p&gt;Altura = {{A3}} cm&lt;/p&gt;
L:A2 = {{Q1}}
A3 = {{Q2}}#
J:Cloze math</t>
  </si>
  <si>
    <t>F:&lt;p&gt;Calcula primero el área de la base.&lt;/p&gt;(Imagen)
G:Área de la base = {{Q1}} × {{Q1}} = {{A4}} cm&lt;sup&gt;2&lt;/sup&gt;
L:A4 = {{Q1}}*{{Q1}}
J:Cloze math</t>
  </si>
  <si>
    <t>F:&lt;p&gt;Con el resultado anterior, calcula el volumen de la pirámide. Redondea el resultado a las centésimas.&lt;/p&gt;#(Imagen)
G:Volumen = área de la base × altura/ 3 = {{T1}} × {{Q2}} / 3= {{A1}} cm&lt;sup&gt;3&lt;/sup&gt;
L:T1 = {{Q1}}*{{Q1}}
A1 = math.floor({{Q1}}*{{Q1}}*{{Q2}}/3, 2)
J:Cloze math</t>
  </si>
  <si>
    <t>{"id":"M6-G-32b-A-3","seed":{"parameters":[{"name":"Q1","label":null,"list":[4,5,6,7,8]},{"name":"Q2","label":null,"list":[10,11,12,13,14,15]}],"uniques":true},"scaffolding":[{"id":"step-0","stimulus":"&lt;p&gt;Un reloj tiene forma de pirámide de base cuadrada. Los lados de la base miden {{Q1}} cm y tiene un altura de {{Q2}} cm. ¿Cuál es su volumen? Redondea el resultado a las centésimas si es necesario.&lt;/p&gt;","template":"&lt;p&gt;El volumen mide {{response}} cm&lt;sup&gt;3&lt;/sup&gt;.&lt;/p&gt;","seed":{"calculated":[{"name":"0-A1","label":"{{function}}","function":"Lemonlib.round({{Q1}}*{{Q1}}*{{Q2}}/3, 2)"}]},"algorithm":{"name":"calculateOperation","params":{"method":"equivLiteral","keyboard":"INTERMEDIATE"}}},{"id":"step-1","stimulus":"&lt;p&gt;¿Cuáles son las medidas del reloj?&lt;/p&gt;","template":"&lt;p style=\"text-align:center;\"&gt;Lado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{{Q1}} × {{Q1}} = {{response}} cm&lt;sup&gt;2&lt;/sup&gt;&lt;/p&gt;","seed":{"calculated":[{"name":"4-A1","label":"{{function}}","function":"{{Q1}}*{{Q1}}"}]},"algorithm":{"name":"calculateOperation","params":{"method":"equivLiteral","keyboard":"INTERMEDIATE"}}},{"id":"step-5","stimulus":"&lt;p&gt;Con el resultado anterior, calcula el volumen de la pirámide. Redondea el resultado a las centésimas si es .&lt;/p&gt;","template":"&lt;p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t>
  </si>
  <si>
    <t>M6-G-32c</t>
  </si>
  <si>
    <t>Calcula el volumen de un cilindro</t>
  </si>
  <si>
    <t>Selecciona el valor del volumen de este cilindro. Utiliza 3.14 como valor de π.
Q1 es el radio y T1 la altura
$$IMG=;300</t>
  </si>
  <si>
    <t>Selecciona el valor correcto del volumen de este cilindro. Utiliza 3.14 como valor de π.
[Imagen]
113.04 cm^3
226.08 cm^3
75.36 cm^3</t>
  </si>
  <si>
    <t>Q1= Min = 2; Max = 7; Step = 1.</t>
  </si>
  <si>
    <t>T1 = 3*{{Q1}}
A1 = Volumen = {{function}} cm&lt;sup&gt;3&lt;/sup&gt;#3.14*{{Q1}}*{{Q1}}*{{T1}}*
A2 = Volumen = {{function}} cm&lt;sup&gt;3&lt;/sup&gt;#3.14*{{Q1}}*{{Q1}}*{{T1}}/3
A3 = Volumen = {{function}} cm&lt;sup&gt;3&lt;/sup&gt;#3.14*{{Q1}}*{{Q1}}+{{T1}}</t>
  </si>
  <si>
    <t>&lt;p&gt;El volumen de un cilindro es:&lt;/p&gt;&lt;p&gt;Volumen = π × r&lt;sup&gt;2&lt;/sup&gt; × altura&lt;/p&gt;</t>
  </si>
  <si>
    <t>&lt;p&gt;Para hallar el volumen del cilindro, utiliza esta fórmula:&lt;/p&gt;&lt;p&gt;Volumen = π × r&lt;sup&gt;2&lt;/sup&gt; × altura = 3.14 × {{Q1}}&lt;sup&gt;2&lt;/sup&gt; cm&lt;sup&gt;2&lt;/sup&gt; × {{T1}} cm = {{A1}} cm&lt;sup&gt;3&lt;/sup&gt;&lt;/p&gt;</t>
  </si>
  <si>
    <t>https://drive.google.com/file/d/1Vl_pm5CYJk8BrBIAj2BNYVPqN6u4dFAt/view?usp=sharing</t>
  </si>
  <si>
    <t>{
    "id": "M6-G-32c-I-1",
    "stimulus": "Selecciona el valor del volumen de este cilindro. Utiliza el valor de π con dos decimales.&lt;div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
    "hint": "&lt;p&gt;La fórmula del volumen de un cilindro es:&lt;/p&gt;&lt;p style=\"text-align:center;\"&gt;Volumen = π × r&lt;sup&gt;2&lt;/sup&gt; × altura&lt;/p&gt;",
    "feedback": "&lt;p&gt;Para hallar el volumen del cilindro, utiliza esta fórmula:&lt;/p&gt;&lt;p style=\"text-align:center;\"&gt;Volumen = π × r&lt;sup&gt;2&lt;/sup&gt; × altura = 3.14 × {{Q1}}&lt;sup&gt;2&lt;/sup&gt; × {{T1}} = {{A1}} cm&lt;sup&gt;3&lt;/sup&gt;&lt;/p&gt;",
    "seed": {
        "parameters": [
            {
                "name": "Q1",
                "label": null,
                "min": 2,
                "max": 7,
                "step": 1
            }
        ],
        "calculated": [
            {
                "name": "T1",
                "label": "{{function}}",
                "function": "3*{{Q1}}",
                "temp": true
            },
            {
                "name": "A1",
                "label": "Volumen = {{function}} cm&lt;sup&gt;3&lt;/sup&gt;",
                "function": "Lemonlib.round(3.14*{{Q1}}*{{Q1}}*{{T1}}, 2)"
            },
            {
                "name": "A2",
                "label": "Volumen = {{function}} cm&lt;sup&gt;3&lt;/sup&gt;",
                "function": "Lemonlib.round(3.14*{{Q1}}*{{Q1}}*{{T1}}/3, 2)",
                "incorrect": true
            },
            {
                "name": "A3",
                "label": "Volumen = {{function}} cm&lt;sup&gt;3&lt;/sup&gt;",
                "function": "Lemonlib.round(3.14*{{Q1}}*{{Q1}}+{{T1}}, 2)",
                "incorrect": true
            }
        ],
        "uniques": true
    },
    "algorithm": {
        "name": "trueFalse",
        "template": "Multiple choice – standard",
        "params": {
            "countCorrect": 1,
            "countIncorrect": 2,
            "showCheckIcon": false,
            "columns": 3
        }
    }
}</t>
  </si>
  <si>
    <t>&lt;p&gt;Calcula el volumen de este cilindro. Utiliza 3.14 como valor de π.&lt;/p&gt;&lt;div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t>
  </si>
  <si>
    <t>&lt;p&gt;Su volumen mide {{A1}} cm&lt;sup&gt;3&lt;/sup&gt;.&lt;/p&gt;</t>
  </si>
  <si>
    <t>Calcula el volumen de este cilindro. Utiliza 3.14 como valor de π.
[Imagen]
Su volumen mide ... cm^3.</t>
  </si>
  <si>
    <t>T1 = {{Q1}}*3
A1 = 3.14*{{Q1}}*{{Q1}}*{{T1}}</t>
  </si>
  <si>
    <t>&lt;p&gt;¿Cuáles son las medidas de este cilindro?&lt;/p&gt;&lt;div class=\"lemo-fixed-to-responsive\" style=\"max-width: 250px;max-height: 250px;position: relative;width: 100%;display: inline-block;\"&gt;&lt;img src=\"http://drive.google.com/uc?export=view&amp;id=1wbH5JlDDaSWE1sir6JWH2BKUN03xxmw-\"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75%; top: 45%;\"&gt;{{T1}} cm&lt;/span&gt;&lt;/div&gt;&lt;/div&gt;&lt;/div&gt;
Radio de la base = {{A1}} cm
Altura = {{A2}} cm
A1={{Q1}}
A2={{Q1}}*3
#ClozeMath</t>
  </si>
  <si>
    <t>¿Qué hay que calcular?
A1=El volumen del cilindro.*
A2=El área total del cilindro.
A3=El área lateral del cilindro.
#SingleChoice</t>
  </si>
  <si>
    <t>Selecciona la fórmula del volumen del cilindro.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</si>
  <si>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&lt;p&gt;Por tanto, calcula el volumen de este cilindro.&lt;/p&gt;&lt;div class=\"lemo-fixed-to-responsive\" style=\"max-width: 250px;max-height: 250px;position: relative;width: 100%;display: inline-block;\"&gt;\n\t&lt;img src=\"http://drive.google.com/uc?export=view&amp;id=1wbH5JlDDaSWE1sir6JWH2BKUN03xxmw-\"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75%; top: 45%;\"&gt;{{T1}} cm&lt;/span&gt;\n\t\t&lt;/div&gt;\n\t&lt;/div&gt;\n&lt;/div&gt;
Volumen = &lt;span class=\"fr-math-v2 fr-draggable\" contenteditable=\"false\" data-original-math=\"\\(\\text{Volumen}\\ =\\ π \\ \\times \\ \\text{r}\\ ^2\\ \\times \\ \\text{altura}\\)\" draggable=\"true\" style=\"opacity: 1;\"&gt;\\(\\text{Volumen}\\ =\\ π \\ \\times \\ \\text{r}\\ ^2\\ \\times \\ \\text{altura}\\)&lt;/span&gt; = 3.14 × {{Q1}}&lt;sup&gt;2&lt;/sup&gt; × {{T1}} = {{A1}} cm&lt;sup&gt;3&lt;/sup&gt;
T1={{Q1}}*3
A1 = Lemonlib.round(3.14*{{Q1}}*{{Q1}}*{{Q1}}*3, 2)
#ClozeMath</t>
  </si>
  <si>
    <t>{"id":"M6-G-32c-E-1","seed":{"parameters":[{"name":"Q1","label":null,"min":2,"max":7,"step":1}],"uniques":true},"scaffolding":[{"id":"step-0","stimulus":"&lt;p&gt;Calcula el volumen de este cilindro. Utiliza el valor de π con 2 decimales.&lt;/p&gt;&lt;div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cm&lt;/span&gt;\n\t\t&lt;/div&gt;\n\t&lt;/div&gt;\n&lt;/div&gt;&lt;/div&gt;","template":"&lt;p&gt;Su volumen mide {{response}} cm&lt;sup&gt;3&lt;/sup&gt;.&lt;/p&gt;","seed":{"calculated":[{"name":"T1","label":"{{function}}","function":"{{Q1}}*3","temp":true},{"name":"0-A1","label":"{{function}}","function":"math.round(3.14*{{Q1}}*{{Q1}}*{{T1}}, 2)"}]},"algorithm":{"name":"calculateOperation","params":{"method":"equivLiteral","keyboard":"INTERMEDIATE"}}},{"id":"step-1","stimulus":"&lt;p&gt;¿Cuáles son las medidas de este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cilindro.&lt;/p&gt;"},{"name":"2-A2","label":"&lt;p&gt;El área lateral del cilindro.&lt;/p&gt;","incorrect":true},{"name":"2-A3","label":"&lt;p&gt;El área total del cilindro.&lt;/p&gt;","incorrect":true}]},"algorithm":{"name":"trueFalse","template":"Multiple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este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style=\"text-align:center;\"&gt;Volumen = π × r&lt;sup&gt;2&lt;/sup&gt; × altura = 3.14 × {{Q1}}&lt;sup&gt;2&lt;/sup&gt; × {{T1}} = {{response}} cm&lt;sup&gt;3&lt;/sup&gt; ","seed":{"calculated":[{"name":"T1","label":"{{function}}","function":"{{Q1}}*3","temp":true},{"name":"4-A1","label":"{{function}}","function":" Lemonlib.round(3.14*{{Q1}}*{{Q1}}*{{Q1}}*3, 2)"}]},"algorithm":{"name":"calculateOperation","params":{"method":"equivLiteral","keyboard":"INTERMEDIATE"}}}]}</t>
  </si>
  <si>
    <t>&lt;p&gt;Una vela con forma de cilindro tiene una base con un radio de {{Q1}} cm y su altura mide {{Q2}} cm. ¿Qué volumen ocupa? Utiliza 3.14 como valor de π.&lt;/p&gt;</t>
  </si>
  <si>
    <t>&lt;p&gt;Su volumen es de {{A1}} cm&lt;sup&gt;3&lt;/sup&gt;.&lt;/p&gt;</t>
  </si>
  <si>
    <t>Una vela con forma de cilindro tiene una base con un radio de 2 cm y su altura mide 24 cm. ¿Qué volumen ocupa? Utiliza 3.14 como valor de π.
Su volumen es de ... cm^3.</t>
  </si>
  <si>
    <t>Q1= Min = 0.5; Max = 3; Step = 0.5
Q2= Min = 5; Max = 30; Step = 1</t>
  </si>
  <si>
    <t>A1 = 3.14*{{Q1}}*{{Q1}}*{{Q2}}</t>
  </si>
  <si>
    <t>¿Cuáles son las medidas de la vela?
Radio de la base = {{A1}} cm
Altura = {{A2}} cm
A1={{Q1}}
A2={{Q2}}
#ClozeMath</t>
  </si>
  <si>
    <t>¿Qué hay que calcular?
A1=El volumen de la vela.*
A2=El área total de la vela.
A3=El área lateral de la vela.
#SingleChoice</t>
  </si>
  <si>
    <t>Selecciona la fórmula del volumen del cilindro.
A1=Volumen= &lt;span class=\"fr-math-v2 fr-draggable\" contenteditable=\"false\" data-original-math=\"\\(2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</si>
  <si>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de este cilindro.
Volumen = &lt;span class=\"fr-math-v2 fr-draggable\" contenteditable=\"false\" data-original-math=\"\\(\\text{Volumen}\\ =\\ π \\ \\times \\ \\text{r}\\ ^2\\ \\times \\ \\text{altura}\\)\" draggable=\"true\" style=\"opacity: 1;\"&gt;\\(\\text{Volumen}\\ =\\ π \\ \\times \\ \\text{r}\\ ^2\\ \\times \\ \\text{altura}\\)&lt;/span&gt; = 3.14 × {{Q1}}&lt;sup&gt;2&lt;/sup&gt; × {{Q2}} = {{A1}} cm&lt;sup&gt;3&lt;/sup&gt;
A1=Lemonlib.round(3.14*{{Q1}}*{{Q1}}*{{Q2}}, 2)
#ClozeMath</t>
  </si>
  <si>
    <t>{"id":"M6-G-32c-A-1","seed":{"parameters":[{"name":"Q1","label":null,"min":0.5,"max":3,"step":0.5},{"name":"Q2","label":null,"min":5,"max":30,"step":1}],"uniques":true},"scaffolding":[{"id":"step-0","stimulus":"&lt;p&gt;Una vela con forma de cilindro tiene una base con un radio de {{Q1}} cm y su altura mide {{Q2}} cm. ¿Qué volumen ocupa? Utiliza el valor de π con 2 decimales.&lt;/p&gt;","template":"&lt;p&gt;Su volumen es de {{response}} cm&lt;sup&gt;3&lt;/sup&gt;.&lt;/p&gt;","seed":{"calculated":[{"name":"0-A1","label":"{{function}}","function":"Lemonlib.round(3.14*{{Q1}}*{{Q1}}*{{Q2}}, 2)"}]},"algorithm":{"name":"calculateOperation","params":{"method":"equivLiteral","keyboard":"INTERMEDIATE"}}},{"id":"step-1","stimulus":"&lt;p&gt;¿Cuáles son las medidas de la vela?&lt;/p&gt;","template":"&lt;p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 la vela.&lt;/p&gt;"},{"name":"2-A2","label":"&lt;p&gt;El área lateral de la vela.&lt;/p&gt;","incorrect":true},{"name":"2-A3","label":"&lt;p&gt;El área total de la vela.&lt;/p&gt;","incorrect":true}]},"algorithm":{"name":"trueFalse","template":"Multiple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data-original-math=\"\\(\\frac{\\text{π} \\ \\times \\ \\text{r} ^2\\ \\times \\ \\text{altura}}{3}\\)\" draggable=\"true\" style=\"opacity: 1;\"&gt;\\(\\frac{\\text{π} \\ \\times \\ \\text{r}^2 \\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{{Q2}} = {{response}} cm&lt;sup&gt;3&lt;/sup&gt;","seed":{"calculated":[{"name":"4-A1","label":"{{function}}","function":"Lemonlib.round(3.14*{{Q1}}*{{Q1}}*{{Q2}},2)"}]},"algorithm":{"name":"calculateOperation","params":{"method":"equivLiteral","keyboard":"INTERMEDIATE"}}}]}</t>
  </si>
  <si>
    <t>&lt;p&gt;Un cliente ha pedido en una gasolinera que le rellenen unas latas con forma de cilindro. El radio de la base de las latas mide {{Q1}} dm, mientras que la altura, {{T1}} dm. ¿Cuánto volumen puede guardar cada lata de combustible? Utiliza 3.14 como valor de π.&lt;/p&gt;</t>
  </si>
  <si>
    <t>&lt;p&gt;Cada lata tiene un volumen de {{A1}} dm&lt;sup&gt;3&lt;/sup&gt;.&lt;/p&gt;</t>
  </si>
  <si>
    <t>Un cliente le ha pedido a una gasolinera que le rellene unas latas con forma de cilindro. El radio de la base de las latas mide 1 dm, mientras que sus alturas son de 4 dm. ¿Cuánto volumen puede guardar cada lata de combustible? Utiliza 3.14 como valor de π.
Cada lata tiene un volumen de ... dm^3.</t>
  </si>
  <si>
    <t>Q1= Min = 1; Max = 3; Step = 1
Q2= Min = 1; Max = 3; Step = 1</t>
  </si>
  <si>
    <t>T1 = {{Q1}} + {{Q2}}
A1 = 3.14*{{Q1}}^2*({{Q1}}+{{Q2}})</t>
  </si>
  <si>
    <t>¿Cuáles son las medidas de cada lata?
Radio de la base = {{A1}} dm
Altura = {{A2}} dm
A1={{Q1}}
A2={{Q1}} + {{Q2}}
#ClozeMath</t>
  </si>
  <si>
    <t>¿Qué hay que calcular?
A1=El volumen de cada lata.*
A2=El área total de cada lata.
A3=El área lateral de cada lata.
#SingleChoice</t>
  </si>
  <si>
    <t>Por tanto, calcula el volumen de cada lata.
Volumen = &lt;span class=\"fr-math-v2 fr-draggable\" contenteditable=\"false\" data-original-math=\"\\(\\text{Volumen}\\ =\\ π \\ \\times \\ \\text{r}\\ ^2\\ \\times \\ \\text{altura}\\)\" draggable=\"true\" style=\"opacity: 1;\"&gt;\\(\\text{Volumen}\\ =\\ π \\ \\times \\ \\text{r}\\ ^2\\ \\times \\ \\text{altura}\\)&lt;/span&gt; = 3.14 × {{Q1}}&lt;sup&gt;2&lt;/sup&gt; × {{T1}} = {{A1}} dm&lt;sup&gt;3&lt;/sup&gt;
T1={{Q1}} + {{Q2}}
A1=Lemonlib.round(3.14*{{Q1}}*{{Q1}}*{{T1}}, 2)
#ClozeMath</t>
  </si>
  <si>
    <t>{"id":"M6-G-32c-A-2","seed":{"parameters":[{"name":"Q1","label":null,"list":[1,2,3]},{"name":"Q2","label":null,"list":[1,2,3]}],"uniques":true},"scaffolding":[{"id":"step-0","stimulus":"&lt;p&gt;Un cliente ha pedido en una gasolinera que le rellenen unas latas con forma de cilindro con combustible. El radio de la base de las latas mide {{Q1}} dm, mientras que la altura, {{T1}} dm. ¿Cuánto volumen puede guardar cada lata? Utiliza el valor de π con 2 decimales.&lt;/p&gt;","template":"&lt;p&gt;Cada lata tiene un volumen de {{response}} dm&lt;sup&gt;3&lt;/sup&gt;.&lt;/p&gt;","seed":{"calculated":[{"name":"T1","label":"{{function}}","function":"{{Q1}} + {{Q2}}","temp":"true"},{"name":"A1","label":"{{function}}","function":"Lemonlib.round(3.14*{{Q1}}*{{Q1}}*{{T1}},2)"}]},"algorithm":{"name":"calculateOperation","params":{"method":"equivLiteral","keyboard":"INTERMEDIATE"}}},{"id":"step-1","stimulus":"&lt;p&gt;¿Cuáles son las medidas de cada lata?&lt;/p&gt;","template":"&lt;p style=\"text-align:center;\"&gt;Radio de la base = {{response}} dm&lt;/p&gt;&lt;p style=\"text-align:center;\"&gt;Altura = {{response}} dm&lt;/p&gt;","seed":{"calculated":[{"name":"1-A1","label":"{{function}}","function":"{{Q1}}"},{"name":"1-A2","label":"{{function}}","function":"{{Q1}}+{{Q2}}"}]},"algorithm":{"name":"calculateOperation","params":{"method":"equivLiteral","keyboard":"INTERMEDIATE"}}},{"id":"step-2","stimulus":"&lt;p&gt;¿Qué hay que calcular?&lt;/p&gt;","seed":{"calculated":[{"name":"2-A1","label":"&lt;p&gt;El volumen de cada lata.&lt;/p&gt;"},{"name":"2-A2","label":"&lt;p&gt;El área lateral de cada lata.&lt;/p&gt;","incorrect":true},{"name":"2-A3","label":"&lt;p&gt;El área total de cada lata.&lt;/p&gt;","incorrect":true}]},"algorithm":{"name":"trueFalse","template":"Multiple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{{T1}} = {{response}} dm&lt;sup&gt;3&lt;/sup&gt;","seed":{"calculated":[{"name":"T1","label":"{{function}}","function":"{{Q1}}+{{Q2}}","temp":true},{"name":"4-A1","label":"{{function}}","function":"Lemonlib.round(3.14*{{Q1}}*{{Q1}}*{{T1}},2)"}]},"algorithm":{"name":"calculateOperation","params":{"method":"equivLiteral","keyboard":"INTERMEDIATE"}}}]}</t>
  </si>
  <si>
    <t>&lt;p&gt;En una finca de regadío han construido un depósito de agua. Si el radio de la base mide {{Q1}} m y su altura es de {{Q2}} m, ¿cuál es el máximo volumen de agua que puede llegar a contener? Utiliza 3.14 como valor de π.&lt;/p&gt;</t>
  </si>
  <si>
    <t>&lt;p&gt;El depósito tiene un volumen de {{A1}} m&lt;sup&gt;3&lt;/sup&gt;.&lt;/p&gt;</t>
  </si>
  <si>
    <t>En una finca de regadío han construido un depósito de agua. Si el radio de la base mide 2 m y su altura es de 3 m, ¿cuál es el máximo volumen de agua que puede llegar a contener? Utiliza 3.14 como valor de π.
El depósito tiene un volumen de ... m^3.</t>
  </si>
  <si>
    <t>Q1= Min = 2; Max = 4; Step = 1
Q2= Min = 1; Max = 3; Step = 1</t>
  </si>
  <si>
    <t>A1 = 3.14*{{Q2}}*{{Q1}}*{{Q1}}</t>
  </si>
  <si>
    <t>¿Cuáles son las medidas del depósito?
Radio de la base = {{A1}} m
Altura = {{A2}} m
A1={{Q1}}
A2={{Q2}}
#ClozeMath</t>
  </si>
  <si>
    <t>¿Qué hay que calcular?
A1=El volumen del depósito.*
A2=El área total del depósito.
A3=El área lateral del depósito.
#SingleChoice</t>
  </si>
  <si>
    <t>Por tanto, calcula el volumen del depósito.
Volumen = &lt;span class=\"fr-math-v2 fr-draggable\" contenteditable=\"false\" data-original-math=\"\\(\\text{Volumen}\\ =\\ π \\ \\times \\ \\text{r}\\ ^2\\ \\times \\ \\text{altura}\\)\" draggable=\"true\" style=\"opacity: 1;\"&gt;\\(\\text{Volumen}\\ =\\ π \\ \\times \\ \\text{r}\\ ^2\\ \\times \\ \\text{altura}\\)&lt;/span&gt; = 3.14 × {{Q1}}&lt;sup&gt;2&lt;/sup&gt; × {{Q2}} = {{A1}} m&lt;sup&gt;3&lt;/sup&gt;
A1=Lemonlib.round(3.14*{{Q1}}*{{Q1}}*{{Q2}}, 2)
#ClozeMath</t>
  </si>
  <si>
    <t>{"id":"M6-G-32c-A-3","seed":{"parameters":[{"name":"Q1","label":null,"list":[2,3,4]},{"name":"Q2","label":null,"list":[1,2,3]}],"uniques":true},"scaffolding":[{"id":"step-0","stimulus":"&lt;p&gt;En una finca de regadío han construido un depósito de agua. Si el radio de la base mide {{Q1}} m y su altura es de {{Q2}} m, ¿cuál es el máximo volumen de agua que puede llegar a contener? Utiliza el valor de π con 2 decimales.&lt;/p&gt;","template":"&lt;p&gt;El depósito tiene un volumen de {{response}} m&lt;sup&gt;3&lt;/sup&gt;.&lt;/p&gt;","seed":{"calculated":[{"name":"0-A1","label":"{{function}}","function":"Lemonlib.round(3.14*{{Q2}}*{{Q1}}*{{Q1}}, 2)"}]},"algorithm":{"name":"calculateOperation","params":{"method":"equivLiteral","keyboard":"INTERMEDIATE"}}},{"id":"step-1","stimulus":"&lt;p&gt;¿Cuáles son las medidas del depósito?&lt;/p&gt;","template":"&lt;p style=\"text-align:center;\"&gt;Radio de la base = {{response}} m&lt;/p&gt;&lt;p style=\"text-align:center;\"&gt;Altura = {{response}} m&lt;/p&gt;","seed":{"calculated":[{"name":"1-A1","label":"{{function}}","function":"{{Q1}}"},{"name":"1-A2","label":"{{function}}","function":"{{Q2}}"}]},"algorithm":{"name":"calculateOperation","params":{"method":"equivLiteral","keyboard":"INTERMEDIATE"}}},{"id":"step-2","stimulus":"&lt;p&gt;¿Qué hay que calcular?&lt;/p&gt;","seed":{"calculated":[{"name":"2-A1","label":"&lt;p&gt;El volumen del depósito.&lt;/p&gt;"},{"name":"2-A2","label":"&lt;p&gt;El área lateral del depósito.&lt;/p&gt;","incorrect":true},{"name":"2-A3","label":"&lt;p&gt;El área total del depósito.&lt;/p&gt;","incorrect":true}]},"algorithm":{"name":"trueFalse","template":"Multiple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 = \\)\" draggable=\"true\"&gt;\\(\\frac{π \\ \\times \\ \\text{r}\\ ^2\\ \\times \\ \\text{altura}}{3} \\)&lt;/span&gt; ","incorrect":true},{"name":"3-A3","label":"&lt;p&gt;Volumen = π × r&lt;sup&gt;2&lt;/sup&gt; × altura&lt;/p&gt;","incorrect":false}]},"algorithm":{"name":"trueFalse","template":"Multiple choice – standard","params":{"countCorrect":1,"countIncorrect":2,"showCheckIcon":false,"columns":3}}},{"id":"step-4","stimulus":"&lt;p&gt;Por tanto, calcula el volumen del depósito.&lt;/p&gt;","template":"&lt;p style=\"text-align:center;\"&gt;Volumen = π × r&lt;sup&gt;2&lt;/sup&gt; × altura = 3.14 × {{Q1}}&lt;sup&gt;2&lt;/sup&gt; × {{Q2}} = {{response}} m&lt;sup&gt;3&lt;/sup&gt;","seed":{"calculated":[{"name":"4-A1","label":"{{function}}","function":"Lemonlib.round(3.14*{{Q1}}*{{Q1}}*{{Q2}},2)"}]},"algorithm":{"name":"calculateOperation","params":{"method":"equivLiteral","keyboard":"INTERMEDIATE"}}}]}</t>
  </si>
  <si>
    <t>M6-G-32d</t>
  </si>
  <si>
    <t>Calcula el volumen de un cono</t>
  </si>
  <si>
    <t xml:space="preserve">&lt;p&gt;Selecciona el valor correcto del volumen de este cono. Utiliza 3.14 como valor de π.&lt;/p&gt;
[Imagen M6-G-32d-1] Hacer con label image Q1 es la base y T1 la altura. </t>
  </si>
  <si>
    <t>&lt;p&gt;El volumen de este cono es {{group1}} cm&lt;sup&gt;3&lt;/sup&gt;.&lt;/p&gt;</t>
  </si>
  <si>
    <t>Selecciona el valor correcto del volumen de este cono. Utiliza 3.14 como valor de π y calcula el resultado con dos decimales.
[Imagen]
84.78 cm^3*
254.34 cm^3
37.68 cm^3</t>
  </si>
  <si>
    <t>T1 = {{Q1}}*4
A1 = 3.14*{{Q1}}*{{Q1}}*{{T1}}/3 *
A2 = 3.14*{{Q1}}*{{Q1}}*{{T1}}
A3 = 4*3.14*{{Q1}}*{{Q1}}*{{Q1}}/3</t>
  </si>
  <si>
    <t>&lt;p&gt;La fórmula del volumen de un cono es:&lt;/p&gt;&lt;p&gt;Volumen = &lt;span class=\"fr-math-v2 fr-draggable\" contenteditable=\"false\" data-original-math=\"\\(\\frac{\\pi\\\\times\\ r^2\\ \\times\\ \\text{altura}}{3}\\)\" draggable=\"true\"&gt;\\(\\frac{\\pi\\ \\times\\ r^2\\ \\times\\ \\text{altura}}{3}\\)&lt;\/span&gt;&lt;p&gt;</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</si>
  <si>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
A2={{function}} cm&lt;sup&gt;3&lt;/sup&gt; es el resultado de operar con la fórmula del volumen del cilindro.
A3={{function}} cm&lt;sup&gt;2&lt;/sup&gt; es el valor del volumen de una esfera con el mismo radio que el de este cono.</t>
  </si>
  <si>
    <t>{
    "id": "M6-G-32d-I-1",
    "stimulus": "&lt;p&gt;Selecciona el valor correcto del volumen de este cono. Utiliza el valor de π con 2 decimales.&lt;/p&gt;&lt;div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"&lt;p&gt;El volumen de este cono es {{response}} cm&lt;sup&gt;3&lt;/sup&gt;.&lt;/p&gt;",
    "hint": "&lt;p&gt;La fórmula del volumen de un cono es:&lt;/p&gt;&lt;p style=\"text-align:center;\"&gt;Volumen = &lt;span class=\"fr-math-v2 fr-draggable\" contenteditable=\"false\" data-original-math=\"\\(\\frac{π\\\\times\\ \\text{r}^2\\ \\times\\ \\text{altura}}{3}\\)\" draggable=\"true\"&gt;\\(\\frac{π\\ \\times\\ \\text{r}^2\\ \\times\\ \\text{altura}}{3}\\)&lt;/span&gt;&lt;/p&gt;",
    "feedback": "&lt;p&gt;Para hallar este volumen, hay que utilizar la fórmula del volumen del cono:&lt;/p&gt;&lt;p style=\"text-align:center;\"&gt;Volumen = &lt;span class=\"fr-math-v2 fr-draggable\" contenteditable=\"false\" data-original-math=\"\\(\\frac{π\\\\times\\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es el resultado de operar con la fórmula del volumen del cilindro.&lt;/p&gt;"
            },
            {
                "name": "A3",
                "label": "{{function}}",
                "function": "Lemonlib.round(4*3.14*{{Q1}}*{{Q1}}*{{Q1}}/3,2)",
                "incorrect": true,
                "group": 1,
                "feedback": "&lt;p&gt;{{function}} cm&lt;sup&gt;2&lt;/sup&gt; es el valor del volumen de una esfera con el mismo radio que el de este cono.&lt;/p&gt;"
            }
        ],
        "uniques": true
    },
    "algorithm": {
        "name": "groupResponses",
        "template": "Cloze with drop down"
    }
}</t>
  </si>
  <si>
    <t>&lt;p&gt;Calcula el volumen de este cono. Utiliza 3.14 como valor de π y expresa el resultado con dos decimales.&lt;/p&gt;
[Imagen M6-G-32d-2] Hacer con label image Q1 es la base y T1 la altura.</t>
  </si>
  <si>
    <t>Calcula el volumen de este cono. Utiliza 3.14 como valor de π y calcula el resultado con dos decimales.
[Imagen]
Su volumen mide ... cm^3.</t>
  </si>
  <si>
    <t>T1 = {{Q1}}*3
A1 = math.round(3.14*{{Q1}}*{{Q1}}*{{T1}}/3,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</si>
  <si>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{{T1}}\\ \\text{cm}}{3}\\)\" draggable=\"true\"&gt;\\(\\frac{3.14\\ \\times\\ {{Q1}}^2\\ \\text{cm}^2\\ \\times\\ {{T1}}\\ \\text{cm}}{3}\\)&lt;\/span&gt; = {{A1}} cm&lt;sup&gt;3&lt;/p&gt;</t>
  </si>
  <si>
    <t>¿Cuáles son las medidas del cono?
&lt;p&gt;Radio de la base = {{A1}} cm&lt;/p&gt;&lt;p&gt;Altura = {{A2}} cm&lt;/p&gt;
A1={{Q1}}
A2={{T1}}
#ClozeMath</t>
  </si>
  <si>
    <t>¿Qué hay que calcular?
A1=El volumen del cono.*
A2=El área total del cono.
A3=El área lateral del cono.
#SingleChoice</t>
  </si>
  <si>
    <t>Selecciona la fórmula del volumen del cono.
A1=&lt;span class=\"fr-math-v2 fr-draggable\" contenteditable=\"false\" data-original-math=\"\\(\\text{Volumen}\\ =\\ 2 \\ \\times π \\ \\times \\ \\text{r}\\ \\times \\ \\text{altura}\\)\" draggable=\"true\" style=\"opacity: 1;\"&gt;\\(\\text{Volumen}\\ =\\ 2 \\ \\times π \\ \\times \\ \\text{r}\\ \\times \\ \\text{altura}\\)&lt;/span&gt;
A2=&lt;span class=\"fr-math-v2 fr-draggable\" contenteditable=\"false\" data-original-math=\"\\(\\text{Volumen}\\ =\\ \\frac{π \\ \\times \\ \\text{r}\\ ^2\\ \\times \\ \\text{altura}}{3}\\)\" draggable=\"true\" style=\"opacity: 1;\"&gt;\\(\\text{Volumen}\\ =\\ \\frac{π \\ \\times \\ \\text{r}\\ ^2\\ \\times \\ \\text{altura}}{3}\\)&lt;/span&gt;*
A3=&lt;span class=\"fr-math-v2 fr-draggable\" contenteditable=\"false\" data-original-math=\"\\(\\text{Volumen}\\ =\\ π \\ \\times \\ \\text{r}\\ ^2\\ \\times \\ \\text{altura}\\)\" draggable=\"true\" style=\"opacity: 1;\"&gt;\\(\\text{Volumen}\\ =\\ π \\ \\times \\ \\text{r}\\ ^2\\ \\times \\ \\text{altura}\\)&lt;/span&gt;
#SingleChoice</t>
  </si>
  <si>
    <t>Por tanto, calcula el volumen.
&lt;span class=\"fr-math-v2 fr-draggable\" contenteditable=\"false\" data-original-math=\"\\(\\text{Volumen}\\ = \\ \\frac{π \\ \\times \\ \\text{r}\\ ^2\\ \\times \\ \\text{altura}}{3} \\ = \\ \\frac{π \\ \\times \\ \\left \\lbrace \\left \\lbrace T1 \\right \\rbrace \\right \\rbrace ^2 \\ \\times \\ \\left \\lbrace \\left \\lbrace Q2 \\right \\rbrace \\right \\rbrace}{3}= \\)\" draggable=\"true\"&gt;\\(\\text{Volumen}\\ = \\ \\frac{π \\ \\times \\ \\text{r}\\ ^2\\ \\times \\ \\text{altura}}{3} \\ = \\ \\frac{π \\ \\times \\ \\left \\lbrace \\left \\lbrace Q1 \\right \\rbrace \\right \\rbrace ^2 \\ \\times \\ \\left \\lbrace \\left \\lbrace T1 \\right \\rbrace \\right \\rbrace}{3}= \\)&lt;/span&gt; = {{A1}} cm&lt;sup&gt;3&lt;/sup&gt;
T1 = {{Q1}}*3
A1 = math.round(3.14*{{Q1}}*{{Q1}}*{{T1}}/3, 2)
#ClozeMath</t>
  </si>
  <si>
    <t>{"id":"M6-G-32d-E-1","seed":{"parameters":[{"name":"Q1","label":null,"list":[2,3,4,5,6,7]}],"uniques":true},"scaffolding":[{"id":"step-0","stimulus":"&lt;p&gt;Calcula el volumen de este cono. Utiliza el valor de π con 2 decimales.&lt;/p&gt;&lt;div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cm&lt;/span&gt;\n\t\t&lt;/div&gt;\n\t&lt;/div&gt;\n&lt;/div&gt;&lt;/div&gt;","template":"&lt;p&gt;Su volumen mide {{response}} cm&lt;sup&gt;3&lt;/sup&gt;.&lt;/p&gt;","seed":{"calculated":[{"name":"T1","label":"{{function}}","function":"{{Q1}}*3","temp":true},{"name":"0-A1","label":"{{function}}","function":"Lemonlib.round(3.14*{{Q1}}*{{Q1}}*{{T1}}/3, 2)"}]},"algorithm":{"name":"calculateOperation","params":{"method":"equivLiteral","keyboard":"INTERMEDIATE"}}},{"id":"step-1","stimulus":"&lt;p&gt;¿Cuáles son las medidas del cono?&lt;/p&gt;","template":"&lt;p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t>
  </si>
  <si>
    <t>&lt;p&gt;Unos conos para señalizar carreteras tienen las siguientes medidas. El radio de la base mide {{Q1}} cm y su altura es de {{Q2}} cm. Si fuesen sólidos, ¿cuál sería el volumen de estos conos? Utiliza 3.14 como valor de π y redondea el resultado a las centésimas.&lt;/p&gt;</t>
  </si>
  <si>
    <t>&lt;p&gt;Su volumen mediría {{A1}} cm&lt;sup&gt;3&lt;/sup&gt;.&lt;/p&gt;</t>
  </si>
  <si>
    <t>Unos conos para señalizar carreteras tienen las siguientes medidas: el radio de la base mide 8 cm y su altura es de 29 cm. Si fuesen sólidos, ¿cuál sería el volumen de estos conos? Utiliza 3.14 como valor de π y calcula el resultado con dos decimales.
El volumen de cada cono sería de ... cm^3.</t>
  </si>
  <si>
    <t>Q1= Min = 7; Max = 10; Step = 1
Q2= Min = 20; Max = 30; Step = 1</t>
  </si>
  <si>
    <t>A1 = math.round(3.14*{{Q1}}*{{Q1}}*{{Q2}}/3, 2)</t>
  </si>
  <si>
    <t>&lt;p&gt;Para hallar este volumen, hay que utilizar la fórmula del volumen del cono:&lt;/p&gt;&lt;p&gt;Volumen = &lt;span class=\"fr-math-v2 fr-draggable\" contenteditable=\"false\" data-original-math=\"\\(\\frac{\\pi\\\\times\\ r^2\\ \\times\\ \\text{altura}}{3}\\)\" draggable=\"true\"&gt;\\(\\frac{\\pi\\ \\times\\ r^2\\ \\times\\ \\text{altura}}{3}\\)&lt;\/span&gt; = &lt;span class=\"fr-math-v2 fr-draggable\" contenteditable=\"false\" data-original-math=\"\\(\\frac{3.14\\ \\times\\ {{Q1}}^2\\ \\text{cm}^2\\ \\times\\ {{Q2}}\\ \\text{cm}}{3}\\)\" draggable=\"true\"&gt;\\(\\frac{3.14\\ \\times\\ {{Q1}}^2\\ \\text{cm}^2\\ \\times\\ {{Q2}}\\ \\text{cm}}{3}\\)&lt;\/span&gt; = {{A1}} cm&lt;sup&gt;3&lt;/p&gt;</t>
  </si>
  <si>
    <t>¿Cuáles son las medidas del cono?
&lt;p&gt;Radio de la base = {{A1}} cm&lt;/p&gt;&lt;p&gt;Altura = {{A2}} cm&lt;/p&gt;
A1={{Q1}}
A2={{Q2}}
#ClozeMath</t>
  </si>
  <si>
    <t>Por tanto, calcula el volumen.
&lt;span class=\"fr-math-v2 fr-draggable\" contenteditable=\"false\" data-original-math=\"\\(\\text{Volumen}\\ = \\ \\frac{π \\ \\times \\ \\text{r}\\ ^2\\ \\times \\ \\text{altura}}{3} \\ = \\ \\frac{π \\ \\times \\ \\left \\lbrace \\left \\lbrace Q1 \\right \\rbrace \\right \\rbrace ^2 \\ \\times \\ \\left \\lbrace \\left \\lbrace Q2 \\right \\rbrace \\right \\rbrace}{3}= \\)\" draggable=\"true\"&gt;\\(\\text{Volumen}\\ = \\ \\frac{π \\ \\times \\ \\text{r}\\ ^2\\ \\times \\ \\text{altura}}{3} \\ = \\ \\frac{π \\ \\times \\ \\left \\lbrace \\left \\lbrace Q1 \\right \\rbrace \\right \\rbrace ^2 \\ \\times \\ \\left \\lbrace \\left \\lbrace Q2 \\right \\rbrace \\right \\rbrace}{3}= \\)&lt;/span&gt; = {{A1}} cm&lt;sup&gt;3&lt;/sup&gt;
A1=Lemonlib.round(3.14*{{Q1}}*{{Q1}}*{{Q2}}, 2)
#ClozeMath</t>
  </si>
  <si>
    <t>{"id":"M6-G-32d-A-1","seed":{"parameters":[{"name":"Q1","label":null,"list":[7,8,9,10]},{"name":"Q2","label":null,"min":20,"max":30,"step":1}],"uniques":true},"scaffolding":[{"id":"step-0","stimulus":"&lt;p&gt;Unos conos para señalizar carreteras tienen las siguientes medidas. El radio de la base mide {{Q1}} cm y su altura es de {{Q2}} cm. Si fuesen sólidos, ¿cuál sería el volumen de estos conos? Utiliza el valor de π con 2 decimales.&lt;/p&gt;","template":"&lt;p&gt;Su volumen mediría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</si>
  <si>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&lt;p&gt;Iris se ha comprado una pulsera de pinchos para una fiesta de disfraces. El radio de la base de cada uno de ellos mide {{Q1}} mm, mientras que su altura es de {{Q2}} mm. ¿Cuál es el volumen de cada pincho? Utiliza 3.14 como valor de π y redondea el resultado a las centésimas.&lt;/p&gt;</t>
  </si>
  <si>
    <t>&lt;p&gt;Su volumen mide {{A1}} mm&lt;sup&gt;3&lt;/sup&gt;.&lt;/p&gt;</t>
  </si>
  <si>
    <t>Iris se ha comprado una pulsera de pinchos para una fiesta de disfraces. El radio de la base de cada uno de ellos mide 3 mm mientras que sus alturas son de 8 mm. ¿Cuál es el volumen de cada pincho? Utiliza 3.14 como valor de π y calcula el resultado con dos decimales.
El volumen de cada pincho es de ... mm^3.</t>
  </si>
  <si>
    <t>Q1= Min = 2; Max = 5; Step = 1
Q2= Min = 5; Max = 10; Step = 1</t>
  </si>
  <si>
    <t>&lt;p&gt;El volumen de un cono es:&lt;/p&gt;&lt;p&gt;Volumen = &lt;span class=\"fr-math-v2 fr-draggable\" contenteditable=\"false\" data-original-math=\"\\(\\frac{\\pi\\\\times\\ r^2\\ \\times\\ \\text{altura}}{3}\\)\" draggable=\"true\"&gt;\\(\\frac{\\pi\\ \\times\\ r^2\\ \\times\\ \\text{altura}}{3}\\)&lt;\/span&gt;&lt;p&gt;</t>
  </si>
  <si>
    <t>¿Cuáles son las medidas del cono?
&lt;p&gt;Radio de la base = {{A1}} mm&lt;/p&gt;&lt;p&gt;Altura = {{A2}} mm&lt;/p&gt;
A1={{Q1}}
A2={{Q2}}
#ClozeMath</t>
  </si>
  <si>
    <t>{"id":"M6-G-32d-A-2","seed":{"parameters":[{"name":"Q1","label":null,"list":[2,3,4,5]},{"name":"Q2","label":null,"min":5,"max":10,"step":1}],"uniques":true},"scaffolding":[{"id":"step-0","stimulus":"&lt;p&gt;Iris se ha comprado una pulsera de pinchos para una fiesta de disfraces. El radio de la base de cada uno de ellos mide {{Q1}} mm, mientras que su altura es de {{Q2}} mm. ¿Cuál es el volumen de cada pincho? Utiliza el valor de π con 2 decimales.&lt;/p&gt;","template":"&lt;p&gt;Su volumen mide {{response}} mm&lt;sup&gt;3&lt;/sup&gt;.&lt;/p&gt;","seed":{"calculated":[{"name":"0-A1","label":"{{function}}","function":"Lemonlib.round(3.14*{{Q1}}*{{Q1}}*{{Q2}}/3,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mm&lt;/p&gt;&lt;p style=\"text-align:center;\"&gt;Altura = {{response}} m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t>
  </si>
  <si>
    <t>&lt;p&gt;Nazaret ha invitado a unos amigos a celebrar el primer cumpleaños de su bebé. Los gorritos de cumpleaños que ha comprado tienen un radio de la base de {{Q1}} cm y una altura de {{Q2}} cm. Si los gorritos fuesen sólidos, ¿cuál sería su volumen? Utiliza 3.14 como valor de π y redondea el resultado a las centésimas.&lt;/p&gt;</t>
  </si>
  <si>
    <t>&lt;p&gt;El volumen sería de {{A1}} cm&lt;sup&gt;3&lt;/sup&gt;.&lt;/p&gt;</t>
  </si>
  <si>
    <t>Nazaret ha invitado a unos amigos a celebrar el primer cumpleaños de su bebé. Los gorritos de cumpleaños que ha comprado tienen un radio de la base de 7 cm y una altura de 13 cm. Si los gorritos fuesen macizos, ¿cuál sería su volumen? Utiliza 3.14 como valor de π y calcula el resultado con dos decimales.
El volumen de los gorritos sería de ... cm^3.</t>
  </si>
  <si>
    <t>{"id":"M6-G-32d-A-3","seed":{"parameters":[{"name":"Q1","label":null,"list":[4,5,6,7,8]},{"name":"Q2","label":null,"list":[10,11,12,13,14,15]}],"uniques":true},"scaffolding":[{"id":"step-0","stimulus":"&lt;p&gt;Nazaret ha invitado a unos amigos a celebrar el primer cumpleaños de su bebé. Los gorritos de cumpleaños que ha comprado tienen un radio de la base de {{Q1}} cm y una altura de {{Q2}} cm. Si los gorritos fuesen sólidos, ¿cuál sería su volumen? Utiliza el valor de π con 2 decimales.&lt;/p&gt;","template":"&lt;p&gt;El volumen sería de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t>
  </si>
  <si>
    <t>M6-G-35a</t>
  </si>
  <si>
    <t>Calcula el volumen de un prisma rectangular cuyos lados o el área de la base y su altura son fracciones</t>
  </si>
  <si>
    <t>&lt;p&gt;Arrastra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t>
  </si>
  <si>
    <t>&lt;p&gt;Volumen = {{response}} cm&lt;sup&gt;3&lt;/sup&gt;&lt;/p&gt;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</si>
  <si>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</si>
  <si>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</si>
  <si>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&lt;p&gt;La fórmula del volumen de un prisma rectangular es:&lt;/p&gt;&lt;p style=\"text-align: center\"&gt;Volumen = área de la base × altura&lt;/p&gt;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</si>
  <si>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</si>
  <si>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"M6-G-35a-I-1",
    "stimulus": "&lt;p&gt;Arrastra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</si>
  <si>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t>
  </si>
  <si>
    <t>Q1 = "min": 3, "max": 6, "step": 1
Q2 = "min": 3, "max": 6, "step": 1
Q3 = "list": [-2, -1, 0, 1, 2]
Q4 = "list": [-2, -1, 0, 1, 2]</t>
  </si>
  <si>
    <t>T1 = {{Q1}}*2+{{Q3}}
T2 = {{Q1}}*3+{{Q4}}
T3 = {{Q1}}*{{T1}}*{{T2}}
T4 = {{Q2}}*{{Q2}}*{{Q2}}
T5 = {{T3}}/math.gcd({{T3}}, {{T4}})
T6 = {{T4}}/math.gcd({{T3}}, {{T4}})
T7 = {{Q2}}*{{Q1}}*{{Q1}}
T8 = {{T7}}/math.gcd({{T7}}, {{T4}})
T9 = {{T4}}/math.gcd({{T7}}, {{T4}})
T10 = {{Q2}}*{{T1}}*{{T1}}
T11 = {{T10}}/math.gcd({{T10}}, {{T4}})
T12 = {{T4}}/math.gcd({{T10}}, {{T4}})
T13 = if ({{T9}} == 1) {2} else {{{T9}}}
T14 = if ({{T12}} == 1) {2} else {{{T12}}}
A1 = &lt;span class=\"fr-math-v2 fr-draggable\" contenteditable=\"false\" data-original-math=\"\\(\\frac{{{T5}}}{{{T6}}}\\)\" draggable=\"true\"&gt;\\(\\frac{{{T5}}}{{{T6}}}\\)&lt;/span&gt;
A2 = &lt;span class=\"fr-math-v2 fr-draggable\" contenteditable=\"false\" data-original-math=\"\\(\\frac{{{T8}}}{{{T13}}}\\)\" draggable=\"true\"&gt;\\(\\frac{{{T8}}}{{{T13}}}\\)&lt;/span&gt;
A3 = &lt;span class=\"fr-math-v2 fr-draggable\" contenteditable=\"false\" data-original-math=\"\\(\\frac{{{T11}}}{{{T14}}}\\)\" draggable=\"true\"&gt;\\(\\frac{{{T11}}}{{{T14}}}\\)&lt;/span&gt;</t>
  </si>
  <si>
    <t>{
    "id": "M6-G-35a-I-2",
    "stimulus": "&lt;p&gt;Arrastra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</si>
  <si>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t>
  </si>
  <si>
    <t>Q1 = min = 2, max = 9, step = 1
Q2 = min = 2, max = 9, step = 1
Q3 = min = 2, max = 9, step = 1
Q4 = min = 2, max = 9, step = 1
Q5 = min = 2, max = 9, step = 1
Q6 = min = 2, max = 9, step = 1</t>
  </si>
  <si>
    <t>T1 = {{Q1}}*{{Q3}}*{{Q5}}
T2 = {{Q2}}*{{Q4}}*{{Q6}}
T3 = {{T1}}/math.gcd({{T1}}, {{T2}})
T4 = {{T2}}/math.gcd({{T1}}, {{T2}})
T5 = {{Q1}}*{{Q3}}*{{Q3}}
T6 = {{Q2}}*{{Q4}}*{{Q4}}
T7 = {{T5}}/math.gcd({{T5}}, {{T6}})
T8 = {{T6}}/math.gcd({{T5}}, {{T6}})
T9 = {{Q1}}*{{Q1}}*{{Q5}}
T10 = {{Q2}}*{{Q6}}*{{Q6}}
T11 = {{T9}}/math.gcd({{T9}}, {{T10}})
T12 = {{T10}}/math.gcd({{T9}}, {{T10}})
A1 = &lt;span class=\"fr-math-v2 fr-draggable\" contenteditable=\"false\" data-original-math=\"\\(\\frac{{{T3}}}{{{T4}}}\\)\" draggable=\"true\"&gt;\\(\\frac{{{T3}}}{{{T4}}}\\)&lt;/span&gt;*
A1 = &lt;span class=\"fr-math-v2 fr-draggable\" contenteditable=\"false\" data-original-math=\"\\(\\frac{{{T11}}}{{{T12}}}\\)\" draggable=\"true\"&gt;\\(\\frac{{{T11}}}{{{T12}}}\\)&lt;/span&gt;
A1 = &lt;span class=\"fr-math-v2 fr-draggable\" contenteditable=\"false\" data-original-math=\"\\(\\frac{{{T7}}}{{{T8}}}\\)\" draggable=\"true\"&gt;\\(\\frac{{{T7}}}{{{T8}}}\\)&lt;/span&gt;</t>
  </si>
  <si>
    <t>&lt;p&gt;Para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data-original-math=\"\\(\\frac{{{T1}}}{{{T2}}}\\)\" draggable=\"true\"&gt;\\(\\frac{{{T1}}}{{{T2}}}\\)&lt;/span&gt; cm&lt;sup&gt;3&lt;/sup&gt;&lt;/p&gt;</t>
  </si>
  <si>
    <t>{
    "id": "M6-G-35a-I-3",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t>
  </si>
  <si>
    <t>&lt;p&gt;Calcula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t>
  </si>
  <si>
    <t>Q1 = "min": 2, "max": 5, "step": 1
Q2 = "min": 2, "max": 5, "step": 1
Q3 = "list": [-2, -1, 0, 1, 2]</t>
  </si>
  <si>
    <t>T1 = {{Q1}}*2+{{Q3}}
T2 = {{Q1}}*{{Q1}}*{{T1}}
T3 = {{Q2}}*{{Q2}}*{{Q2}}
T4 = {{T2}}/math.gcd({{T2}}, {{T3}})
T5 = {{T3}}/math.gcd({{T2}}, {{T3}})
A1 = \\frac{{{T4}}}{{{T5}}}</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</si>
  <si>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data-original-math=\"\\(\\frac{{{T2}}}{{{T3}}}\\)\" draggable=\"true\"&gt;\\(\\frac{{{T2}}}{{{T3}}}\\)&lt;/span&gt; cm&lt;sup&gt;3&lt;/sup&gt;&lt;/p&gt;</t>
  </si>
  <si>
    <t>{
    "id": "M6-G-35a-E-1",
    "stimulus": "&lt;p&gt;Calcula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t>
  </si>
  <si>
    <t>&lt;p&gt;Calcula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t>
  </si>
  <si>
    <t>Q1 = "min": 2, "max": 5, "step": 1
Q2 = "min": 2, "max": 5, "step": 1
Q3 = "list": [-2, -1, 0, 1, 2]
Q4 = "list": [-2, -1, 0, 1, 2]</t>
  </si>
  <si>
    <t>T1 = {{Q1}}*2+{{Q3}}
T2 = {{Q1}}*3+{{Q4}}
T3 = {{Q1}}*{{T1}}*{{T2}}
T4 = {{Q2}}*{{Q2}}*{{Q2}}
T5 = {{T3}}/math.gcd({{T3}}, {{T4}})
T6 = {{T4}}/math.gcd({{T3}}, {{T4}})
A1 = \\frac{{{T5}}}{{{T6}}}</t>
  </si>
  <si>
    <t>&lt;p&gt;La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t>
  </si>
  <si>
    <t>{
    "id": "M6-G-35a-E-2",
    "stimulus": "&lt;p&gt;Calcula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t>
  </si>
  <si>
    <t>&lt;p&gt;Los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t>
  </si>
  <si>
    <t>Q1 = min = 1, max = 9, step = 1
Q2 = min = 1, max = 9, step = 1
Q3 = min = 1, max = 9, step = 1
Q4 = min = 1, max = 9, step = 1
Q5 = min = 1, max = 9, step = 1
Q6 = min = 1, max = 9, step = 1</t>
  </si>
  <si>
    <t>T1 = {{Q1}}*{{Q3}}*{{Q5}}
T2 = {{Q2}}*{{Q4}}*{{Q6}}
T3 = {{T1}}/math.gcd({{T1}}, {{T2}})
T4 = {{T2}}/math.gcd({{T1}}, {{T2}})
A1 = \\frac{{{T3}}}{{{T4}}}</t>
  </si>
  <si>
    <t>{
    "id": "M6-G-35a-E-3",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t>
  </si>
  <si>
    <t>M6-EyP-1a</t>
  </si>
  <si>
    <t>Identifica datos cualitativos y cuantitativos en situaciones familiares</t>
  </si>
  <si>
    <t>&lt;p&gt;Escoge las variables estadísticas cuantitativas.&lt;/p&gt;</t>
  </si>
  <si>
    <t xml:space="preserve">No </t>
  </si>
  <si>
    <t>Q1 = List = La altura de un animal., La cantidad de estudiantes de un aula., El número de medallas de un deportista., La cantidad de galletas en una bolsa., El peso de una barra de pan., Los puntos de un equipo en un partido de baloncesto.
Q2 = List =La edad de unos estudiantes., El precio de los artículos de una tienda., La cantidad de espectadores en una sala de cine., La distancia recorrida por un coche en una hora., El tiempo que dura una carrera de natación.
Q3 = List = El color de unas camisetas., El sabor de unos helados., El color de unos coches., El género de unas piezas musicales., El sabor de un guiso., El equipo de fútbol elegido durante una partida de un videojuego., El nombre de los asistentes a una boda., El color del pelo., La especia que llevan unos platos., Los tipos de tiendas de campaña de un campamento.</t>
  </si>
  <si>
    <t xml:space="preserve">A1={{Q1}}*
A2={{Q2}}*
A3={{Q3}}
</t>
  </si>
  <si>
    <t>&lt;p&gt;Las variables &lt;b&gt;cuantitativas&lt;/b&gt; representan cantidades, mientras que las &lt;b&gt;cualitativas&lt;/b&gt; representan cualidades, es decir, características que no se pueden cuantificar.&lt;/p&gt;</t>
  </si>
  <si>
    <t>&lt;p&gt;Las variables &lt;b&gt;cuantitativas&lt;/b&gt; representan cantidades, mientras que las &lt;b&gt;cualitativas&lt;/b&gt; representan cualidades.&lt;/p&gt;</t>
  </si>
  <si>
    <t>Estadística y probabilidad</t>
  </si>
  <si>
    <t>{"id":"M6-EyP-1a-I-1","stimulus":"&lt;p&gt;Escoge las variables estadísticas cuantitativas.&lt;/p&gt;","hint":"&lt;p&gt;Las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un animal.","La cantidad de estudiantes de un aula.","El número de medallas de un deportista.","La cantidad de galletas en una bolsa.","El peso de una barra de pan.","Los puntos de un equipo en un partido de baloncesto."]},{"name":"Q2","list":["La edad de unos estudiantes.","El precio de los artículos de una tienda.","La cantidad de espectadores en una sala de cine.","La distancia recorrida por un coche en una hora.","El tiempo que dura una carrera de natación."]},{"name":"Q3","list":["El color de unas camisetas.","El sabor de unos helados.","El color de unos coches.","El género de unas piezas musicales.","El sabor de un guiso.","El equipo de fútbol elegido durante una partida de un videojuego.","El nombre de los asistentes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t>
  </si>
  <si>
    <t xml:space="preserve">&lt;p&gt;Escoge las variables estadísticas cualitativas.&lt;/p&gt;
</t>
  </si>
  <si>
    <t>Q1 = List =  El color de unas camisetas., El sabor de unos helados., El color de unos coches., El género de unas piezas musicales., El sabor de un guiso.
Q2 = List =  El equipo de fútbol elegido durante una partida de un videojuego., El nombre de los asistentes a una boda., El color del pelo., La especia que llevan unos platos., Los tipos de tiendas de campaña de un campamento.
Q3 = List = La altura de un animal., La cantidad de estudiantes de un aula., El número de medallas de un deportista., La cantidad de galletas en una bolsa., El peso de una barra de pan., Los puntos de un equipo en un partido de baloncesto., La edad de unos estudiantes., El precio de los artículos de una tienda., La cantidad de espectadores en una sala de cine., La distancia recorrida por un coche en una hora., El tiempo que dura una carrera de natación.</t>
  </si>
  <si>
    <t>{"id":"M6-EyP-1a-I-2","stimulus":"&lt;p&gt;Escoge las variables estadísticas cualitativas.&lt;/p&gt;\r\n","hint":"&lt;p&gt;Las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unas camisetas.","El sabor de unos helados.","El color de unos coches.","El género de unas piezas musicales.","El sabor de un guiso."]},{"name":"Q2","list":["El equipo de fútbol elegido durante una partida de un videojuego.","El nombre de los asistentes a una boda.","El color del pelo.","La especia que llevan unos platos.","Los tipos de tiendas de campaña de un campamento."]},{"name":"Q3","list":["La altura de un animal.","La cantidad de estudiantes de un aula.","El número de medallas de un deportista.","La cantidad de galletas en una bolsa.","El peso de una barra de pan.","Los puntos de un equipo en un partido de baloncesto.","La edad de unos estudiantes.","El precio de los artículos de una tienda.","La cantidad de espectadores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t>
  </si>
  <si>
    <t>&lt;p&gt;¿Qué tipo de variable estadística es &lt;i&gt;{{Q1}}?&lt;/i&gt;&lt;/p&gt;</t>
  </si>
  <si>
    <t>&lt;p&gt;Es una variable {{A1}}.&lt;/p&gt;</t>
  </si>
  <si>
    <t>Q1 = List = la altura de distintos animales, la cantidad de estudiantes en distintas aulas, la cantidad de medallas que consiguen los deportistas en los Juegos Olímpicos, la cantidad de galletas en una bolsa, el peso de distintas barras de pan, los puntos anotados en un partido de baloncesto, las edades de los estudiantes de un curso, los precios de los artículos de una tienda, la cantidad de espectadores en una sala de cine en distintas sesiones, la distancia recorrida por un coche en una hora, el tiempo que tarda un nadador en hacer 100 m en estilo mariposa</t>
  </si>
  <si>
    <t>A1 = cuantitativa</t>
  </si>
  <si>
    <t>{"id":"M6-EyP-1a-E-1","stimulus":"&lt;p&gt;¿Qué tipo de variable estadística es \"{{Q1}}\"?&lt;/p&gt;","template":"&lt;p&gt;Es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distintos animales","la cantidad de estudiantes en distintas aulas","la cantidad de medallas que consiguen los deportistas en los Juegos Olímpicos","la cantidad de galletas en una bolsa","el peso de distintas barras de pan","los puntos anotados en un partido de baloncesto","las edades de los estudiantes de un curso","el precio de los artículos de una tienda","la cantidad de espectadores en una sala de cine en distintas sesiones","la distancia recorrida por un coche en una hora","el tiempo que tarda un nadador en hacer 100 m en estilo mariposa"]}],"calculated":[{"name":"A1","label":"{{function}}","function":"cuantitativa"}],"uniques":true},"algorithm":{"name":"calculateOperation","template":"Cloze with text"}}</t>
  </si>
  <si>
    <t>Q1 = List = el color de un balón, los sabores de unos helados, los colores de los coches en un concesionario, los géneros de música escuchados durante un año, los postres elegidos en un restaurante, los equipos de fútbol en un videojuego, el nombre de los asistentes a una boda, el color de pelo de los clientes en una barbería, los aderezos elegidos para un almuerzo, los tipos de carpas en un circo</t>
  </si>
  <si>
    <t>A1 = cualitativa</t>
  </si>
  <si>
    <t>&lt;p&gt;Las variables cuantitativas representan cantidades, mientras que las cualitativas representan cualidades, es decir, características que no se pueden cuantificar.&lt;/p&gt;</t>
  </si>
  <si>
    <t>&lt;p&gt;Las variables cuantitativas representan cantidades, mientras que las cualitativas representan cualidades.&lt;/p&gt;</t>
  </si>
  <si>
    <t>{"id":"M6-EyP-1a-E-2","stimulus":"&lt;p&gt;¿Qué tipo de variable estadística es &lt;i&gt;{{Q1}}?&lt;/i&gt;&lt;/p&gt;","template":"&lt;p&gt;Es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 balón","los sabores de unos helados","los colores de los coches en un concesionario","los géneros de música escuchados durante un año","los postres elegidos en un restaurante","los equipos de fútbol en un videojuego","el nombre de los asistentes a una boda","el color de pelo de los clientes en una barbería","los aderezos elegidos para un almuerzo","los tipos de carpas en un circo"]}],"calculated":[{"name":"A1","label":"cualitativa"}],"uniques":true},"algorithm":{"name":"calculateOperation","template":"Cloze with text"}}</t>
  </si>
  <si>
    <t>M6-EyP-17a</t>
  </si>
  <si>
    <t>Reconoce si una pregunta es estadística</t>
  </si>
  <si>
    <t>Selecciona las preguntas estadísticas.
¿Cuál es la película favorita de tus compañeros?*
¿Cuánto pesa un bebé al nacer?*
¿Cuál es el producto más vendido en una tienda?*
¿Cuál es el color de ojos más frecuente en tu colegio?*
¿Cuántos ordenadores hay de media en una casa?*
¿Qué canción se ha repetido menos en la radio durante un día?*
¿Qué modelo de nevera es la que más se estropea?*
¿En qué país ha tenido más visitas una página web?*
¿Qué distancia hay entre {{Q1}} y {{Q2}}?
¿Cuántos alumnos hay en tu colegio?
¿De qué color es tu pelo?
¿Cuántos libros has leído el año pasado?
(Se ven 3, dos correctas.)</t>
  </si>
  <si>
    <t>Q1=list:["Barcelona", "Londres", "Nueva York", "Tokio", "Caracas", "Nairobi", "Dubai"]
Q2=list:["Barcelona", "Londres", "Nueva York", "Tokio", "Caracas", "Nairobi", "Dubai"]</t>
  </si>
  <si>
    <t>Las preguntas estadísticas se responden después de recopilar datos que tienen variabilidad.</t>
  </si>
  <si>
    <t>{
    "id": "M6-EyP-17a-I-1",
    "stimulus": "&lt;p&gt;Selecciona las preguntas estadísticas.&lt;/p&gt;",
    "hint": "&lt;p&gt;Las preguntas estadísticas se responden después de recopilar datos que tienen variabilidad.&lt;/p&gt;",
    "feedback": "&lt;p&gt;Las preguntas estadísticas se responden después de recopilar datos que tienen variabilidad.&lt;/p&gt;",
    "seed": {
        "parameters": [
            {
                "name": "Q1",
                "list": [
                    "Barcelona",
                    "Londres",
                    "Nueva York",
                    "Tokio",
                    "Caracas",
                    "Nairobi",
                    "Dubai"
                ]
            },
            {
                "name": "Q2",
                "list": [
                    "Barcelona",
                    "Londres",
                    "Nueva York",
                    "Tokio",
                    "Caracas",
                    "Nairobi",
                    "Dubai"
                ]
            }
        ],
        "calculated": [
            {
                "name": "A1",
                "label": "¿Cuánto pesa un bebé al nacer?"
            },
            {
                "name": "A2",
                "label": "¿Cuál es la película favorita de tus compañeros?"
            },
            {
                "name": "A3",
                "label": "¿Cuál es el color de ojos más frecuente en tu colegio?"
            },
            {
                "name": "A4",
                "label": "¿Cuántos ordenadores hay de media en una casa?"
            },
            {
                "name": "A5",
                "label": "¿Qué canción se ha repetido menos en la radio durante un día?"
            },
            {
                "name": "A6",
                "label": "¿Qué modelo de nevera es la que más se estropea?"
            },
            {
                "name": "A7",
                "label": "¿En qué país ha tenido más visitas una página web?"
            },
            {
                "name": "A8",
                "label": "¿Qué distancia hay entre {{Q1}} y {{Q2}}?",
                "incorrect": true
            },
            {
                "name": "A9",
                "label": "¿Cuántos alumnos hay en tu colegio?",
                "incorrect": true
            },
            {
                "name": "A10",
                "label": "¿De qué color es tu pelo?",
                "incorrect": true
            },
            {
                "name": "A11",
                "label": "¿Cuántos libros has leído el año pasado?",
                "incorrect": true
            },
            {
                "name": "A12",
                "label": "¿Cuál es el producto más vendido en una tienda?"
            }
        ],
        "uniques": true
    },
    "algorithm": {
        "name": "trueFalse",
        "template": "Multiple choice – multiple response",
        "params": {
            "countCorrect": 2,
            "countIncorrect": 1
        }
    }
}</t>
  </si>
  <si>
    <t>M6-EyP-2a</t>
  </si>
  <si>
    <t>Elabora tablas de frecuencias absolutas y relativas</t>
  </si>
  <si>
    <t>&lt;p&gt;¿Cuál es la tabla de frecuencias de estos valores?&lt;/p&gt;
Table=2x5, noborder
0,0={{Q2}}
0,1={{Q1}}
0,2={{Q4}}
0,3={{Q4}}
0,4={{Q1}}
1,0={{Q4}}
1,1={{Q3}}
1,2={{Q2}}
1,3={{Q4}}
1,4={{Q3}}</t>
  </si>
  <si>
    <t>Single Choice
*: countCorrect= 1
*: countIncorrect= 2
*: customClass:=multiple-choice-table-fullwidth</t>
  </si>
  <si>
    <t>Q1= List=1,2,3
Q2= List=4,5,6
Q3= List=7,8,9
Q4= List=10,11,12
Q5-Q8= List=2,3,4,5,6</t>
  </si>
  <si>
    <t>T1={{Q5}}/10
T2={{Q6}}/10
T3={{Q7}}/10
T4={{Q8}}/10
T5= {{Q1}}+2
T6= {{Q2}}+2
T7= {{Q3}}+2
T8= {{Q4}}+4
T9= {{T5}}/10
T10= {{T6}}/10
T11= {{T7}}/10
T12= {{T8}}/10
A1=Table=5x3
0,0=Datos,#1496B9,#FFFFFF,bold
0,1=Frecuencia absoluta,#1496B9,#FFFFFF,bold
0,2=Frecuencia relativa,#1496B9,#FFFFFF,bold
1,0={{Q1}}
1,1=2
1,2=0.2
2,0={{Q2}}
2,1=2
2,2=0.2
3,0={{Q3}}
3,1=2
3,2=0.2
4,0={{Q4}}
4,1=4
4,2=0.4*
A2=Table=5x3
0,0=Datos,#1496B9,#FFFFFF,bold
0,1=Frecuencia absoluta,#1496B9,#FFFFFF,bold
0,2=Frecuencia relativa,#1496B9,#FFFFFF,bold
1,0={{Q3}}
1,1=2
1,2=0.2
2,0={{Q1}}
2,1=2
2,2=0.2
3,0={{Q2}}
3,1=2
3,2=0.2
4,0={{Q4}}
4,1=4
4,2=0.4
A3=Table=5x3
0,0=Datos,#1496B9,#FFFFFF,bold
0,1=Frecuencia absoluta,#1496B9,#FFFFFF,bold
0,2=Frecuencia relativa,#1496B9,#FFFFFF,bold
1,0={{Q1}}
1,1={{Q5}}
1,2={{T1}}
2,0={{Q2}}
2,1={{Q6}}
2,2={{T2}}
3,0={{Q3}}
3,1={{Q7}}
3,2={{T3}}
4,0={{Q4}}
4,1={{Q8}}
4,2={{T4}}
A4=Table=5x3
0,0=Datos,#1496B9,#FFFFFF,bold
0,1=Frecuencia absoluta,#1496B9,#FFFFFF,bold
0,2=Frecuencia relativa,#1496B9,#FFFFFF,bold
1,0={{Q1}}
1,1={{T5}}
1,2={{T9}}
2,0={{Q2}}
2,1={{T6}}
2,2={{T10}}
3,0={{Q3}}
3,1={{T7}}
3,2={{T11}}
4,0={{Q4}}
4,1={{T8}}
4,2={{T12}}</t>
  </si>
  <si>
    <t>&lt;p&gt;La &lt;b&gt;frecuencia absoluta&lt;/b&gt; de un dato es el número de veces que este se repite. La &lt;b&gt;frecuencia relativa&lt;/b&gt; es el cociente de la frecuencia absoluta entre el número total de datos.&lt;/p&gt;</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</si>
  <si>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t>
  </si>
  <si>
    <t>{"id":"M6-EyP-2a-I-1","stimulus":"&lt;p&gt;¿Cuál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</si>
  <si>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&lt;p&gt;¿Cuál es la tabla de frecuencias de estos valores?&lt;/p&gt;
(recuadrar los números de abajo)
{{Q1}}   {{Q1}}   {{Q3}}   {{Q4}}   {{Q1}}
{{Q4}}   {{Q3}}   {{Q2}}   {{Q4}}   {{Q2}}
{{A1}}*
{{A2}}
{{A3}}
{{A4}}
(se muestran 3 opciones)
{{A1}} = 
Tabla
Datos    I   Frecuencia absoluta | Frecuencia relativa
{{Q1}}  I   3  |  0.3
{{Q2}}  I   2  |  0.2
{{Q3}}  I   2  |  0.2
{{Q4}}  I   3  |  0.3
{{A2}} = 
Tabla
Datos    I   Frecuencia absoluta | Frecuencia relativa
{{Q1}}  I   2  |  0.2
{{Q1}}  I   2  |  0.2
{{Q3}}  I   2  |  0.2
{{Q4}}  I   3  |  0.3
{{A3}} = 
Tabla
Datos    I   Frecuencia absoluta | Frecuencia relativa
{{Q1}}  I     {{Q5}} |  {{T1}}
{{Q2}}  I     {{Q6}} |  {{T2}}
{{Q3}}  I     {{Q7}} |  {{T3}}
{{Q4}}  I     {{Q8}} |  {{T4}}
{{A4}} = 
Tabla
Datos    I   Frecuencia absoluta | Frecuencia relativa
{{Q1}}  I     {{T5}} |  {{T9}}
{{Q2}}  I     {{T6}} |  {{T10}}
{{Q3}}  I     {{T7}} |  {{T11}}
{{Q4}}  I     {{T8}} |  {{T12}}</t>
  </si>
  <si>
    <t>T1={{Q5}}/10
T2={{Q6}}/10
T3={{Q7}}/10
T4={{Q8}}/10
T5= {{Q1}}+3
T6= {{Q2}}+2
T7= {{Q3}}+2
T8= {{Q4}}+3
T9= {{T5}}/10
T10= {{T6}}/10
T11= {{T7}}/10
T12= {{T8}}/10</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</si>
  <si>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t>
  </si>
  <si>
    <t>{"id":"M6-EyP-2a-I-2","stimulus":"&lt;p&gt;¿Cuál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t>
  </si>
  <si>
    <t>&lt;p&gt;Completa la siguiente tabla de frecuencias a partir de estos datos.&lt;/p&gt;
Table=2x4, noborder
0,0={{Q1}}
0,1={{Q3}}
0,2={{Q2}}
0,3={{Q3}}
1,0={{Q3}}
1,1={{Q1}}
1,2={{Q2}}
1,3={{Q3}}</t>
  </si>
  <si>
    <t>Table=5x3
0,0=Valores ,#14B982,#FFFFFF,bold
0,1=Frecuencia absoluta,#14B982,#FFFFFF,bold
0,2=Frecuencia relativa,#14B982,#FFFFFF,bold
1,0={{Q1}}
1,1={{A1}}
1,2={{A10}}
2,0={{Q2}}
2,1={{A2}}
2,2={{A20}}
3,0={{Q3}}
3,1={{A3}}
3,2={{A30}}
4,0={{Q4}}
4,1={{A4}}
4,2={{A40}}</t>
  </si>
  <si>
    <t>Q1= List=1,2,3
Q2= List=4,5,6
Q3= List=7,8,9
Q4= List=10,11,12</t>
  </si>
  <si>
    <t>A1 = 2
A2 = 2
A3 = 4
A4 = 0
A10=0.25
A20=0.25
A30=0.5
A40=0</t>
  </si>
  <si>
    <t>&lt;p&gt;La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t>
  </si>
  <si>
    <t>{"id":"M6-EyP-2a-E-1","stimulus":"&lt;p&gt;Completa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</si>
  <si>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0,0={{Q1}}
0,1={{Q3}}
0,2={{Q1}}
0,3={{Q3}}
1,0={{Q1}}
1,1={{Q1}}
1,2={{Q2}}
1,3={{Q1}}</t>
  </si>
  <si>
    <t>A1 = 5
A2 = 1
A3 = 2
A4 = 0
A10=0.625
A20=0.125
A30=0.25
A40=0</t>
  </si>
  <si>
    <t>&lt;p&gt;La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t>
  </si>
  <si>
    <t>{"id":"M6-EyP-2a-E-2","stimulus":"&lt;p&gt;Completa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</si>
  <si>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&lt;p&gt;Completa la siguiente tabla de frecuencias a partir de estos datos.&lt;/p&gt;
Table=2x4, noborder
0,0={{Q3}}
0,1={{Q3}}
0,2={{Q1}}
0,3={{Q3}}
1,0={{Q4}}
1,1={{Q1}}
1,2={{Q2}}
1,3={{Q1}}</t>
  </si>
  <si>
    <t>A1 = 3
A2 = 1
A3 = 3
A4 = 1
A10=0.375
A20=0.125
A30=0.375
A40=0.125</t>
  </si>
  <si>
    <t>&lt;p&gt;La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data-original-math="\(\frac{3}{10}\)" draggable="true"&gt;\(\frac{3}{10}\)&lt;/span&gt; = 0.375.&lt;/p&gt;</t>
  </si>
  <si>
    <t>{"id":"M6-EyP-2a-E-3","stimulus":"&lt;p&gt;Completa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t>
  </si>
  <si>
    <t>&lt;p&gt;En una óptica han anotado el color de ojos de sus clientes en una lista como esta. Completa la siguiente tabla de frecuencias absolutas y relativas con estos datos.&lt;/p&gt;
Table=5x4, noborder
0,0={{Q1}}
0,1={{Q2}}
0,2={{Q1}}
0,3={{Q3}}
1,0={{Q2}}
1,1={{Q1}}
1,2={{Q1}}
1,3={{Q2}}
2,0={{Q1}}
2,1={{Q3}}
2,2={{Q3}}
2,3={{Q3}}
3,0={{Q3}}
3,1={{Q1}}
3,2={{Q1}}
3,3={{Q2}}
4,0={{Q1}}
4,1={{Q2}}
4,2={{Q1}}
4,3={{Q2}}</t>
  </si>
  <si>
    <t>Table=4x3
0,0=Color de ojos,#D11D8A,#FFFFFF,bold
0,1=Frecuencia absoluta,#D11D8A,#FFFFFF,bold
0,2=Frecuencia relativa,#D11D8A,#FFFFFF,bold
1,0={{Q1}}
1,1={{A1}}
1,2={{A4}}
2,0={{Q2}}
2,1={{A2}}
2,2={{A5}}
3,0={{Q3}}
3,1={{A3}}
3,2={{A6}}</t>
  </si>
  <si>
    <t>Q1-Q3= List= azules, marrones, verdes</t>
  </si>
  <si>
    <t>A1 = 9
A2 = 6
A3 = 5
A4=0.45
A5=0.3
A6=0.25</t>
  </si>
  <si>
    <t>&lt;p&gt;La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t>
  </si>
  <si>
    <t>{"id":"M6-EyP-2a-A-1","stimulus":"&lt;p&gt;En una óptica han anotado el color de ojos de sus clientes en una lista como esta. Completa la siguiente tabla de frecuencias absolutas y relativas con estos datos.&lt;/p&gt;&lt;div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seed":{"parameters":[{"name":"Q1","list":["azules","marrones","verdes"]},{"name":"Q2","list":["azules","marrones","verdes"]},{"name":"Q3","list":["azules","marrone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bold;\"&gt;Color de ojos&lt;/td&gt;&lt;td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t>
  </si>
  <si>
    <t>&lt;p&gt;Francisco ha preguntado a sus compañeros a cuántos kilómetros viven del colegio. Después, ha apuntado los resultados en esta lista. Completa la siguiente tabla de frecuencias absolutas y relativas a partir de esta información.&lt;/p&gt;
Table=2x5, noborder
0,0={{Q1}}
0,1={{Q2}}
0,2={{Q1}}
0,3={{Q3}}
0,4={{Q4}}
1,0={{Q5}}
1,1={{Q3}}
1,2={{Q3}}
1,3={{Q3}}
1,4={{Q5}}</t>
  </si>
  <si>
    <t>Table=6x3
0,0=Distancia ,#D11D8A,#FFFFFF,bold
0,1=Frecuencia absoluta,#D11D8A,#FFFFFF,bold
0,2=Frecuencia relativa,#D11D8A,#FFFFFF,bold
1,0={{Q1}} km
1,1={{A1}}
1,2={{A10}}
2,0={{Q2}} km
2,1={{A2}}
2,2={{A20}}
3,0={{Q3}} km
3,1={{A3}}
3,2={{A30}}
4,0={{Q4}} km
4,1={{A4}}
4,2={{A40}}
5,0={{Q5}} km
5,1={{A5}}
5,2={{A50}}</t>
  </si>
  <si>
    <t>Q1= List=1,2,3
Q2= List=4,5,6
Q3= List=7,8,9
Q4= List=10,11,12
Q5= List=13,14,15</t>
  </si>
  <si>
    <t>A1 = 2
A2 = 1
A3 = 4
A4 = 1
A5 = 2
A10=0.2
A20=0.1
A30=0.4
A40=0.1
A50=0.2</t>
  </si>
  <si>
    <t>&lt;p&gt;La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t>
  </si>
  <si>
    <t>{"id":"M6-EyP-2a-A-2","stimulus":"&lt;p&gt;Francisco ha preguntado a sus compañeros a cuántos kilómetros viven del colegio. Después, ha apuntado los resultados en esta lista. Completa la siguiente tabla de frecuencias absolutas y relativas a partir de esta información.&lt;/p&gt;&lt;div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bold;\"&gt;Distancia&lt;/td&gt;&lt;td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t>
  </si>
  <si>
    <t>&lt;p&gt;Estas son las respuestas que han dado los amigos de Susana cuando ella les ha preguntado por el número de libros que leyeron el año pasado. Completa la siguiente tabla de frecuencias absolutas y relativas con esta información.&lt;/p&gt;
Table=2x5, noborder
0,0={{Q4}}
0,1={{Q2}}
0,2={{Q1}}
0,3={{Q3}}
0,4={{Q3}}
1,0={{Q5}}
1,1={{Q3}}
1,2={{Q2}}
1,3={{Q2}}
1,4={{Q5}}</t>
  </si>
  <si>
    <t>Table=6x3
0,0=Número de libros,#D11D8A,#FFFFFF,bold
0,1=Frecuencia absoluta,#D11D8A,#FFFFFF,bold
0,2=Frecuencia relativa,#D11D8A,#FFFFFF,bold
1,0={{Q1}}
1,1={{A1}}
1,2={{A10}}
2,0={{Q2}}
2,1={{A2}}
2,2={{A20}}
3,0={{Q3}}
3,1={{A3}}
3,2={{A30}}
4,0={{Q4}}
4,1={{A4}}
4,2={{A40}}
5,0={{Q5}}
5,1={{A5}}
5,2={{A50}}</t>
  </si>
  <si>
    <t>A1 = 1
A2 = 3
A3 = 3
A4 = 1
A5 = 2
A10=0.1
A20=0.3
A30=0.3
A40=0.1
A50=0.2</t>
  </si>
  <si>
    <t>&lt;p&gt;La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t>
  </si>
  <si>
    <t>{"id":"M6-EyP-2a-A-3","stimulus":"&lt;p&gt;Estas son las respuestas que han dado los amigos de Susana cuando ella les ha preguntado por el número de libros que leyeron el año pasado. Completa la siguiente tabla de frecuencias absolutas y relativas con esta información.&lt;/p&gt;&lt;div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libros&lt;/td&gt;&lt;td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t>
  </si>
  <si>
    <t>M6-EyP-2b</t>
  </si>
  <si>
    <t>Describe e interpreta tablas de frecuencias absolutas y relativas</t>
  </si>
  <si>
    <t>&lt;p&gt;Se ha creado esta tabla de frecuencias absolutas y relativas a partir del número de primos que tienen los estudiantes de un aula. Selecciona la oración correcta.&lt;/p&gt;
Table=4x3
0,0=N.º de primos,#1DD177,#FFFFFF,bold
0,1=Frecuencia absoluta,#1DD177,#FFFFFF,bold
0,2=Frecuencia relativa,#1DD177,#FFFFFF,bold
1,0={{Q1}}
1,1={{Q2}}
1,2={{T1}}
2,0={{Q3}}
2,1={{Q4}}
2,2={{T2}}
3,0={{Q5}}
3,1={{Q6}}
3,2={{T3}}</t>
  </si>
  <si>
    <t>Q1 = List = 2, 3, 4
Q3 = List = 5, 6, 7
Q5 = List = 8, 9, 10
Q2 = Min = 4; Max = 10; Step = 1
Q4 = Min = 4; Max = 10; Step = 1
Q6 = Min = 4; Max = 10; Step = 1</t>
  </si>
  <si>
    <t>T6 = {{Q2}}+{{Q4}}+{{Q6}}
T1 = Lemonlib.round({{Q2}/{{T6}}, 2)
T2 = Lemonlib.round({{Q4}/{{T6}}, 2)
T3 = Lemonlib.round({{Q6}/{{T6}}, 2)
A1=Hay {{Q2}} estudiantes que tienen {{Q1}} primos.*
A2=Hay {{Q4}} estudiantes que tienen {{Q3}} primos.*
A3=Hay {{Q6}} estudiantes que tienen {{Q5}} primos.*
A4=La frecuencia relativa de quienes tienen {{Q1}} primos es {{T1}}.*
A5=La frecuencia relativa de quienes tienen {{Q3}} primos es {{T2}}.*
A6=La frecuencia relativa de quienes tienen {{Q5}} primos es {{T3}}.*
A7=La frecuencia absoluta de quienes tienen {{Q1}} primos es {{Q2}}.*
A8=La frecuencia absoluta de quienes tienen {{Q3}} primos es {{Q4}}.*
A9=La frecuencia absoluta de quienes tienen {{Q5}} primos es {{Q6}}.*
A10=Hay {{Q1}} estudiantes que tienen {{Q2}} primos.
A11=Hay {{Q3}} estudiantes que tienen {{Q4}} primos.
A12=Hay {{Q5}} estudiantes que tienen {{Q6}} primos.
A13=La frecuencia relativa de quienes tienen {{Q1}} primos es {{T2}}.
A14=La frecuencia relativa de quienes tienen {{Q3}} primos es {{T3}}.
A15=La frecuencia relativa de quienes tienen {{Q5}} primos es {{T1}}.</t>
  </si>
  <si>
    <t>&lt;p&gt;La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t>
  </si>
  <si>
    <t>{"id":"M6-EyP-2b-I-1","stimulus":"&lt;p&gt;Se ha creado esta tabla de frecuencias absolutas y relativas a partir del número de primos que tienen los estudiantes de un aula. Selecciona la oración correcta.&lt;/p&gt;\r\n\r\n&lt;table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bold;\"&gt;Frecuencia absoluta&lt;/td&gt;&lt;td style=\"width: 33.3333%; background-color: #72D2CD; color: rgb(255, 255, 255); text-align: center; vertical-align: middle; font-weight: bold;\"&gt;Frecuencia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2)"},{"name":"A1","label":"Hay {{Q2}} estudiantes que tienen {{Q1}} primos."},{"name":"A2","label":"Hay {{Q4}} estudiantes que tienen {{Q3}} primos."},{"name":"A3","label":"Hay {{Q6}} estudiantes que tienen {{Q5}} primos."},{"name":"A4","label":"La frecuencia relativa de quienes tienen {{Q1}} primos es {{T1}}."},{"name":"A5","label":"La frecuencia relativa de quienes tienen {{Q3}} primos es {{T2}}."},{"name":"A6","label":"La frecuencia relativa de quienes tienen {{Q5}} primos es {{T3}}."},{"name":"A7","label":"La frecuencia absoluta de quienes tienen {{Q1}} primos es {{Q2}}."},{"name":"A8","label":"La frecuencia absoluta de quienes tienen {{Q3}} primos es {{Q4}}."},{"name":"A9","label":"La frecuencia absoluta de quienes tienen {{Q5}} primos es {{Q6}}."},{"name":"A10","label":"Hay {{Q1}} estudiantes que tienen {{Q2}} primos.","incorrect":true},{"name":"A11","label":"Hay {{Q3}} estudiantes que tienen {{Q4}} primos.","incorrect":true},{"name":"A12","label":"Hay {{Q5}} estudiantes que tienen {{Q6}} primos.","incorrect":true},{"name":"A13","label":"La frecuencia relativa de quienes tienen {{Q1}} primos es {{T2}}.","incorrect":true},{"name":"A14","label":"La frecuencia relativa de quienes tienen {{Q3}} primos es {{T3}}.","incorrect":true},{"name":"A15","label":"La frecuencia relativa de quienes tienen {{Q5}} primos es {{T1}}.","incorrect":true}],"uniques":true},"algorithm":{"name":"trueFalse","template":"Multiple choice – standard","params":{"countCorrect":1,"countIncorrect":2,"showCheckIcon":true}}}</t>
  </si>
  <si>
    <t>&lt;p&gt;En un restaurante han creado esta tabla de frecuencias con el número de comensales sentados por mesa. Selecciona la oración correcta.&lt;/p&gt;
Table=5x3
0,0=Comensales por mesa,#D11D8A,#FFFFFF,bold
0,1=Frecuencia absoluta,#D11D8A,#FFFFFF,bold
0,2=Frecuencia relativa,#D11D8A,#FFFFFF,bold
1,0={{Q1}}
1,1={{Q5}}
1,2={{T1}}
2,0={{Q2}}
2,1={{Q6}}
2,2={{T2}}
3,0={{Q3}}
3,1={{Q7}}
3,2={{T3}}
4,0={{Q4}}
4,1={{Q8}}
4,2={{T4}}</t>
  </si>
  <si>
    <t>Q1 = List = 2, 3
Q2 = List = 4, 5
Q3 = List = 6, 7
Q4 = List = 8, 9
Q5-Q8= Min = 2; Max = 10; Step = 1</t>
  </si>
  <si>
    <t>T6={{Q5}}+{{Q6}}+{{Q7}}+{{Q8}}
T1=Lemonlib.round({{Q5}}/{{T6}}, 2)
T2=Lemonlib.round({{Q6}}/{{T6}}, 2)
T3=Lemonlib.round({{Q7}}/{{T6}}, 2)
T4=Lemonlib.round({{Q8}}/{{T6}}, 2)
A1=Hay {{Q5}} mesas con {{Q1}} comensales.*
A2=Hay {{Q6}} mesas con {{Q2}} comensales.*
A3=Hay {{Q7}} mesas con {{Q3}} comensales.*
A4=Hay {{Q8}} mesas con {{Q4}} comensales.*
A5=La frecuencia relativa de las mesas con {{Q1}} comensales es {{T1}}.*
A6=La frecuencia relativa de las mesas con {{Q2}} comensales es {{T2}}.*
A7=La frecuencia relativa de las mesas con {{Q3}} comensales es {{T3}}.*
A8=La frecuencia relativa de las mesas con {{Q4}} comensales es {{T4}}.*
A9=La frecuencia absoluta de las mesas con {{Q1}} comensales es {{Q5}}.*
A10=La frecuencia absoluta de las mesas con {{Q2}} comensales es {{Q6}}.*
A11=La frecuencia absoluta de las mesas con {{Q3}} comensales es {{Q7}}.*
A12=La frecuencia absoluta de las mesas con {{Q4}} comensales es {{Q8}}.*
A13=Hay {{Q1}} mesas con {{Q5}} comensales.
A14=Hay {{Q2}} mesas con {{Q6}} comensales.
A15=Hay {{Q3}} mesas con {{Q7}} comensales.
A16=Hay {{Q4}} mesas con {{Q8}} comensales.
A17=La frecuencia relativa de las mesas con {{Q1}} comensales es {{T2}}.
A18=La frecuencia relativa de las mesas con {{Q2}} comensales es {{T3}}.
A19=La frecuencia relativa de las mesas con {{Q3}} comensales es {{T4}}.
A20=La frecuencia relativa de las mesas con {{Q4}} comensales es {{T1}}.</t>
  </si>
  <si>
    <t>&lt;p&gt;La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t>
  </si>
  <si>
    <t>{"id":"M6-EyP-2b-I-2","stimulus":"&lt;p&gt;En un restaurante han creado esta tabla de frecuencias con el número de comensales sentados por mesa. Selecciona la oración correcta.&lt;/p&gt;\r\n\r\n&lt;table style=\"width:100%\"&gt;&lt;tbody&gt;&lt;tr&gt;&lt;td style=\"width: 33.3333%; background-color: #BDB1FB; color: rgb(255, 255, 255); text-align: center; vertical-align: middle; font-weight: bold;\"&gt;Comensales por mesa&lt;/td&gt;&lt;td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2)"},{"name":"A1","label":"Hay {{Q5}} mesas con {{Q1}} comensales."},{"name":"A2","label":"Hay {{Q6}} mesas con {{Q2}} comensales."},{"name":"A3","label":"Hay {{Q7}} mesas con {{Q3}} comensales."},{"name":"A4","label":"Hay {{Q8}} mesas con {{Q4}} comensales."},{"name":"A5","label":"La frecuencia relativa de las mesas con {{Q1}} comensales es {{T1}}."},{"name":"A6","label":"La frecuencia relativa de las mesas con {{Q2}} comensales es {{T2}}."},{"name":"A7","label":"La frecuencia relativa de las mesas con {{Q3}} comensales es {{T3}}."},{"name":"A8","label":"La frecuencia relativa de las mesas con {{Q4}} comensales es {{T4}}."},{"name":"A9","label":"La frecuencia absoluta de las mesas con {{Q1}} comensales es {{Q5}}."},{"name":"A10","label":"La frecuencia absoluta de las mesas con {{Q2}} comensales es {{Q6}}."},{"name":"A11","label":"La frecuencia absoluta de las mesas con {{Q3}} comensales es {{Q7}}."},{"name":"A12","label":"La frecuencia absoluta de las mesas con {{Q4}} comensales es {{Q8}}."},{"name":"A13","label":"Hay {{Q1}} mesas con {{Q5}} comensales.","incorrect":true},{"name":"A14","label":"Hay {{Q2}} mesas con {{Q6}} comensales.","incorrect":true},{"name":"A15","label":"Hay {{Q3}} mesas con {{Q7}} comensales.","incorrect":true},{"name":"A16","label":"Hay {{Q4}} mesas con {{Q8}} comensales.","incorrect":true},{"name":"A17","label":"La frecuencia relativa de las mesas con {{Q1}} comensales es {{T2}}.","incorrect":true},{"name":"A18","label":"La frecuencia relativa de las mesas con {{Q2}} comensales es {{T3}}.","incorrect":true},{"name":"A19","label":"La frecuencia relativa de las mesas con {{Q3}} comensales es {{T4}}.","incorrect":true},{"name":"A20","label":"La frecuencia relativa de las mesas con {{Q4}} comensales es {{T1}}.","incorrect":true}],"uniques":true},"algorithm":{"name":"trueFalse","template":"Multiple choice – standard","params":{"countCorrect":1,"countIncorrect":2,"showCheckIcon":true}}}</t>
  </si>
  <si>
    <t>&lt;p&gt;Un grupo de amigos ha apuntado en esta tabla los kilómetros que corren por un parque. Selecciona la oración correcta.&lt;/p&gt;
Table=6x3
0,0=Distancia,#1DD177,#FFFFFF,bold
0,1=Frecuencia absoluta,#1DD177,#FFFFFF,bold
0,2=Frecuencia relativa,#1DD177,#FFFFFF,bold
1,0={{Q1}}
1,1={{Q6}}
1,2={{T1}}
2,0={{Q2}}
2,1={{Q7}}
2,2={{T2}}
3,0={{Q3}}
3,1={{Q8}}
3,2={{T3}}
4,0={{Q4}}
4,1={{Q9}}
4,2={{T4}}
5,0={{Q5}}
5,1={{Q10}}
5,2={{T5}}</t>
  </si>
  <si>
    <t>Q1= List= 2,3,4
Q2= List = 5,6
Q3= List = 7,8,9
Q4= List = 10,11,12
Q5= List = 13,14,15
Q6-Q10= Min=2; Max=10; Step=1</t>
  </si>
  <si>
    <t>T6={{Q6}}+{{Q7}}+{{Q8}}+{{Q9}}+{{Q10}}
T1=Lemonlib.round({{Q6}/{{T6}},2)
T2=Lemonlib.round({{Q7}/{{T6}},2)
T3=Lemonlib.round({{Q8}/{{T6}},2)
T4=Lemonlib.round({{Q9}/{{T6}},2)
T5=Lemonlib.round({{Q10}/{{T6}},2)
A1=Hay {{Q6}} amigos que corren {{Q1}} km.*
A2=Hay {{Q7}} amigos que corren {{Q2}} km.*
A3=Hay {{Q8}} amigos que corren {{Q3}} km.*
A4=Hay {{Q9}} amigos que corren {{Q4}} km.*
A5=La frecuencia relativa de amigos que corren {{Q1}} km es {{T1}}.*
A6=La frecuencia relativa de amigos que corren {{Q2}} km es {{T2}}.*
A7=La frecuencia relativa de amigos que corren {{Q3}} km es {{T3}}.*
A8=La frecuencia relativa de amigos que corren {{Q4}} km es {{T4}}.*
A9=La frecuencia absoluta de amigos que corren {{Q1}} km es {{Q6}}.*
A10=La frecuencia absoluta de amigos que corren {{Q2}} km es {{Q7}}.*
A11=La frecuencia absoluta de amigos que corren {{Q3}} km es {{Q8}}.*
A12=La frecuencia absoluta de amigos que corren {{Q4}} km es {{Q9}}.*
A13=Hay {{Q1}} amigos que corren {{Q6}} km.
A14=Hay {{Q2}} amigos que corren {{Q7}} km.
A15=Hay {{Q3}} amigos que corren {{Q8}} km.
A16=Hay {{Q4}} amigos que corren {{Q9}} km.
A17=La frecuencia relativa de amigos que corren {{Q1}} km es {{T2}}.
A18=La frecuencia relativa de amigos que corren {{Q2}} km es {{T3}}.
A19=La frecuencia relativa de amigos que corren {{Q3}} km es {{T4}}.
A20=La frecuencia relativa de amigos que corren {{Q4}} km es {{T5}}.</t>
  </si>
  <si>
    <t>&lt;p&gt;La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t>
  </si>
  <si>
    <t>{"id":"M6-EyP-2b-I-3","stimulus":"&lt;p&gt;Un grupo de amigos ha apuntado en esta tabla los kilómetros que corren por un parque. Selecciona la oración correcta.&lt;/p&gt;\r\n\r\n&lt;table style=\"width:100%\"&gt;&lt;tbody&gt;&lt;tr&gt;&lt;td style=\"width: 33.3333%; background-color: #FEA487; color: rgb(255, 255, 255); text-align: center; vertical-align: middle; font-weight: bold;\"&gt;Distancia&lt;/td&gt;&lt;td style=\"width: 33.3333%; background-color: #FEA487; color: rgb(255, 255, 255); text-align: center; vertical-align: middle; font-weight: bold;\"&gt;Frecuencia absoluta&lt;/td&gt;&lt;td style=\"width: 33.3333%; background-color: #FEA487; color: rgb(255, 255, 255); text-align: center; vertical-align: middle; font-weight: bold;\"&gt;Frecuencia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Hay {{Q6}} amigos que corren {{Q1}} km."},{"name":"A2","label":"Hay {{Q7}} amigos que corren {{Q2}} km."},{"name":"A3","label":"Hay {{Q8}} amigos que corren {{Q3}} km."},{"name":"A4","label":"Hay {{Q9}} amigos que corren {{Q4}} km."},{"name":"A5","label":"La frecuencia relativa de amigos que corren {{Q1}} km es {{T1}}."},{"name":"A6","label":"La frecuencia relativa de amigos que corren {{Q2}} km es {{T2}}."},{"name":"A7","label":"La frecuencia relativa de amigos que corren {{Q3}} km es {{T3}}."},{"name":"A8","label":"La frecuencia relativa de amigos que corren {{Q4}} km es {{T4}}."},{"name":"A9","label":"La frecuencia absoluta de amigos que corren {{Q1}} km es {{Q6}}."},{"name":"A10","label":"La frecuencia absoluta de amigos que corren {{Q2}} km es {{Q7}}."},{"name":"A11","label":"La frecuencia absoluta de amigos que corren {{Q3}} km es {{Q8}}."},{"name":"A12","label":"La frecuencia absoluta de amigos que corren {{Q4}} km es {{Q9}}."},{"name":"A13","label":"Hay {{Q1}} amigos que corren {{Q6}} km.","incorrect":true},{"name":"A14","label":"Hay {{Q2}} amigos que corren {{Q7}} km.","incorrect":true},{"name":"A15","label":"Hay {{Q3}} amigos que corren {{Q8}} km.","incorrect":true},{"name":"A16","label":"Hay {{Q4}} amigos que corren {{Q9}} km.","incorrect":true},{"name":"A17","label":"La frecuencia relativa de amigos que corren {{Q1}} km es {{T2}}.","incorrect":true},{"name":"A18","label":"La frecuencia relativa de amigos que corren {{Q2}} km es {{T3}}.","incorrect":true},{"name":"A19","label":"La frecuencia relativa de amigos que corren {{Q3}} km es {{T4}}.","incorrect":true},{"name":"A20","label":"La frecuencia relativa de amigos que corren {{Q4}} km es {{T5}}.","incorrect":true}],"uniques":true},"algorithm":{"name":"trueFalse","template":"Multiple choice – standard","params":{"countCorrect":1,"countIncorrect":2,"showCheckIcon":true}}}</t>
  </si>
  <si>
    <t>&lt;p&gt;A partir de las respuestas de una encuesta sobre el deporte favorito de un grupo de personas se ha elaborado esta tabla de frecuencias. Completa las siguientes oraciones. Si es necesario, redondea la respuesta a las centésimas.&lt;/p&gt;
Table=5x3
0,0=Deporte,#D11D8A,#FFFFFF,bold
0,1=Frecuencia absoluta,#D11D8A,#FFFFFF,bold
0,2=Frecuencia relativa,#D11D8A,#FFFFFF,bold
1,0={{Q1}}
1,1={{Q5}}
1,2={{T1}}
2,0={{Q2}}
2,1={{Q6}}
2,2={{T2}}
3,0={{Q3}}
3,1={{Q7}}
3,2={{T3}}
4,0={{Q4}}
4,1={{Q8}}
4,2={{T4}}</t>
  </si>
  <si>
    <t>&lt;p&gt;El {{Q3}} le gusta a {{A1}} personas.&lt;/p&gt;&lt;p&gt;La frecuencia relativa del {{Q4}} es {{A2}}.&lt;/p&gt;</t>
  </si>
  <si>
    <t>Q1 = List = ajedrez, baloncesto, balonmano, tenis, voleibol
Q2 = List = ajedrez, baloncesto, balonmano, tenis, voleibol
Q3 = List = ajedrez, baloncesto, balonmano, tenis, voleibol
Q4 = List = ajedrez, baloncesto, balonmano, tenis, voleibol
Q5-Q8= Min=5; Max=15; Step=1</t>
  </si>
  <si>
    <t>T6={{Q5}}+{{Q6}}+{{Q7}}+{{Q8}}
T1=Lemonlib.round({{Q5}/{{T6}},2)
T2=Lemonlib.round({{Q6}/{{T6}},2)
T3=Lemonlib.round({{Q7}/{{T6}},2)
T4=Lemonlib.round({{Q8}/{{T6}},2)
A1={{Q7}}
A2=Lemonlib.round({{Q8}/{{T6}},2)</t>
  </si>
  <si>
    <t>&lt;p&gt;La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t>
  </si>
  <si>
    <t>{"id":"M6-EyP-2b-E-1","stimulus":"&lt;p&gt;A partir de las respuestas de una encuesta sobre el deporte favorito de un grupo de personas se ha elaborado esta tabla de frecuencias. Completa las siguientes oraciones. Si es necesario, redondea la respuesta a las centésimas.&lt;/p&gt;\r\n\r\n&lt;table style=\"width:100%\"&gt;&lt;tbody&gt;&lt;tr&gt;&lt;td style=\"width: 33.3333%; background-color: #BDB1FB; color: rgb(255, 255, 255); text-align: center; vertical-align: middle; font-weight: bold;\"&gt;Deporte&lt;/td&gt;&lt;td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seed":{"parameters":[{"name":"Q1","list":["ajedrez","baloncesto","balonmano","tenis","voleibol"]},{"name":"Q2","list":["ajedrez","baloncesto","balonmano","tenis","voleibol"]},{"name":"Q3","list":["ajedrez","baloncesto","balonmano","tenis","voleibol"]},{"name":"Q4","list":["ajedrez","baloncesto","balonmano","tenis","voleibol"]},{"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El {{Q3}} le gusta a {{response}} personas.&lt;/p&gt;&lt;p&gt;La frecuencia relativa del {{Q4}} es {{response}}.&lt;/p&gt;"}</t>
  </si>
  <si>
    <t>&lt;p&gt;En un concurso de fotografía se han ordenado las fotos de los participantes en esta tabla de frecuencias. Completa las siguientes oraciones. Si es necesario, redondea la respuesta a las centésimas.&lt;/p&gt;
Table=5x3
0,0=Tipo de fotografía,#7C1ABC,#FFFFFF,bold
0,1=Frecuencia absoluta,#7C1ABC,#FFFFFF,bold
0,2=Frecuencia relativa,#7C1ABC,#FFFFFF,bold
1,0={{Q1}}
1,1={{Q5}}
1,2={{T1}}
2,0={{Q2}}
2,1={{Q6}}
2,2={{T2}}
3,0={{Q3}}
3,1={{Q7}}
3,2={{T3}}
4,0={{Q4}}
4,1={{Q8}}
4,2={{T4}}</t>
  </si>
  <si>
    <t>&lt;p&gt;Hay {{A1}} fotografías de {{Q3}}.&lt;/p&gt;&lt;p&gt;La frecuencia relativa de las fotografías de {{Q4}} es {{A2}}.&lt;/p&gt;</t>
  </si>
  <si>
    <t>Q1= List= paisajes, retratos, comida, edificios, deporte
Q2= List= paisajes, retratos, comida, edificios, deporte
Q3= List= paisajes, retratos, comida, edificios, deporte
Q4= List= paisajes, retratos, comida, edificios, deporte
Q5= List = 13,14,15
Q6-Q10= Min=2; Max=10; Step=1</t>
  </si>
  <si>
    <t>&lt;p&gt;La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t>
  </si>
  <si>
    <t>{"id":"M6-EyP-2b-E-2","stimulus":"&lt;p&gt;En un concurso de fotografía se han ordenado las fotos de los participantes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seed":{"parameters":[{"name":"Q1","list":["paisajes","retratos","comida","edificios","deporte"]},{"name":"Q2","list":["paisajes","retratos","comida","edificios","deporte"]},{"name":"Q3","list":["paisajes","retratos","comida","edificios","deporte"]},{"name":"Q4","list":["paisajes","retratos","comida","edificios","deporte"]},{"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ay {{response}} fotografías de {{Q3}}.&lt;/p&gt;&lt;p&gt;La frecuencia relativa de las fotografías de {{Q4}} es {{response}}.&lt;/p&gt;"}</t>
  </si>
  <si>
    <t>&lt;p&gt;Una tienda quiere analizar por qué han tenido malos resultados en la última semana. Para ello, han apuntado sus ventas en esta tabla de frecuencias. Completa las siguientes oraciones. Si es necesario, redondea la respuesta a las centésimas.&lt;/p&gt;
Table=5x3
0,0=Electrodomésticos,#1A8BBC,#FFFFFF,bold
0,1=Frecuencia absoluta,#1A8BBC,#FFFFFF,bold
0,2=Frecuencia relativa,#1A8BBC,#FFFFFF,bold
1,0={{Q1}}
1,1={{Q5}}
1,2={{T1}}
2,0={{Q2}}
2,1={{Q6}}
2,2={{T2}}
3,0={{Q3}}
3,1={{Q7}}
3,2={{T3}}
4,0={{Q4}}
4,1={{Q8}}
4,2={{T4}}</t>
  </si>
  <si>
    <t>&lt;p&gt;Han vendido {{A1}} {{Q2}}.&lt;/p&gt;&lt;p&gt;La frecuencia relativa de «{{Q3}}» es {{A2}}.&lt;/p&gt;</t>
  </si>
  <si>
    <t>Q1= List= tostadoras, televisiones, aspiradoras, básculas, exprimidores
Q2= List= tostadoras, televisiones, aspiradoras, básculas, exprimidores
Q3= List= tostadoras, televisiones, aspiradoras, básculas, exprimidores
Q4= List= tostadoras, televisiones, aspiradoras, básculas, exprimidores
Q5-Q8= min = 2; max = 10; step = 1</t>
  </si>
  <si>
    <t>T6={{Q5}}+{{Q6}}+{{Q7}}+{{Q8}}
T1=Lemonlib.round({{Q5}/{{T6}},2)
T2=Lemonlib.round({{Q6}/{{T6}},2)
T3=Lemonlib.round({{Q7}/{{T6}},2)
T4=Lemonlib.round({{Q8}/{{T6}},2)
A1={{Q6}}
A2=Lemonlib.round({{Q7}/{{T6}},2)</t>
  </si>
  <si>
    <t>&lt;p&gt;La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t>
  </si>
  <si>
    <t>{"id":"M6-EyP-2b-E-3","stimulus":"&lt;p&gt;Una tienda quiere analizar por qué han tenido malos resultados en la última semana. Para ello, han apuntado sus ventas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bold;\"&gt;Electrodomésticos&lt;/td&gt;&lt;td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seed":{"parameters":[{"name":"Q1","list":["tostadoras","televisiones","aspiradoras","básculas","exprimidores"]},{"name":"Q2","list":["tostadoras","televisiones","aspiradoras","básculas","exprimidores"]},{"name":"Q3","list":["tostadoras","televisiones","aspiradoras","básculas","exprimidores"]},{"name":"Q4","list":["tostadoras","televisiones","aspiradoras","básculas","exprimi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Han vendido {{response}} {{Q2}}.&lt;/p&gt;&lt;p&gt;La frecuencia relativa de «{{Q3}}» es {{response}}.&lt;/p&gt;"}</t>
  </si>
  <si>
    <t>M6-EyP-18a</t>
  </si>
  <si>
    <t>Conoce las definiciones de media aritmética, mediana, desviación media y rango intercuartílico</t>
  </si>
  <si>
    <t>Elige la definición de media aritmética.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</si>
  <si>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t>
  </si>
  <si>
    <t>T1 = Lemonlib.round(({{Q1}}+{{Q2}}+{{Q3}})/3, 2)</t>
  </si>
  <si>
    <t>&lt;p&gt;Observa este ejemplo:&lt;/p&gt;&lt;p style=\"text-align: center\"&gt;Datos: {{Q1}}, {{Q2}}, {{Q3}}&lt;/p&gt;&lt;p style=\"text-align: center\"&gt;Media = &lt;span class=\"fr-math-v2 fr-draggable\" contenteditable=\"false\" data-original-math=\"\\(\\frac{{{Q1}}\\ +\\ {{Q2}}\\ +\\ {{Q3}}}{3}\\)\" draggable=\"true\"&gt;\\(\\frac{{{Q1}}\\ +\\ {{Q2}}\\ +\\ {{Q3}}}{3}\\)&lt;/span&gt; = {{T1}}&lt;/p&gt;</t>
  </si>
  <si>
    <t>{
    "id": "M6-EyP-18a-I-1",
    "stimulus": "&lt;p&gt;Elige la definición de media aritmética.&lt;/p&gt;",
    "hint": "&lt;p&gt;Observa este ejemplo:&lt;/p&gt;&lt;p style=\"text-align: center\"&gt;Datos: {{Q1}}, {{Q2}}, {{Q3}}&lt;/p&gt;&lt;p style=\"text-align: center\"&gt;Media = &lt;span class=\"fr-math-v2 fr-draggable\" contenteditable=\"false\" data-original-math=\"\\(\\frac{{{Q1}}\\ +\\ {{Q2}}\\ +\\ {{Q3}}}{3}\\)\" draggable=\"true\"&gt;\\(\\frac{{{Q1}}\\ +\\ {{Q2}}\\ +\\ {{Q3}}}{3}\\)&lt;/span&gt; = {{T1}}&lt;/p&gt;",
    "feedback": "&lt;p&gt;Observa este ejemplo:&lt;/p&gt;&lt;p style=\"text-align: center\"&gt;Datos: {{Q1}}, {{Q2}}, {{Q3}}&lt;/p&gt;&lt;p style=\"text-align: center\"&gt;Media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"Es el resultado de sumar todos los datos y dividir el resultado entre el número de datos.",
                "function": ""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</si>
  <si>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mediana.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</si>
  <si>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t>
  </si>
  <si>
    <t>T1 = [{{Q1}}, {{Q2}}, {{Q3}}, {{Q4}}, {{Q5}}].sort(function(a, b){return a - b;})[0]
T2 = [{{Q1}}, {{Q2}}, {{Q3}}, {{Q4}}, {{Q5}}].sort(function(a, b){return a - b;})[1]
T3 = [{{Q1}}, {{Q2}}, {{Q3}}, {{Q4}}, {{Q5}}].sort(function(a, b){return a - b;})[2]
T4 = [{{Q1}}, {{Q2}}, {{Q3}}, {{Q4}}, {{Q5}}].sort(function(a, b){return a - b;})[3]
T5 = [{{Q1}}, {{Q2}}, {{Q3}}, {{Q4}}, {{Q5}}].sort(function(a, b){return a - b;})[4]</t>
  </si>
  <si>
    <t>&lt;p&gt;Observa este ejemplo:&lt;/p&gt;&lt;p style=\"text-align: center\"&gt;Datos: {{Q1}}, {{Q2}}, {{Q3}}, {{Q4}}, {{Q5}}&lt;/p&gt;&lt;p style=\"text-align: center\"&gt;Datos ordenados: {{T1}}, {{T2}}, &lt;b&gt;{{T3}}&lt;/b&gt;, {{T4}}, {{T5}}&lt;/p&gt;&lt;p&gt;La mediana es {{T3}}.&lt;/p&gt;</t>
  </si>
  <si>
    <t>{
    "id": "M6-EyP-18a-I-2",
    "stimulus": "&lt;p&gt;Elige la definición de mediana.&lt;/p&gt;",
    "hint": "&lt;p&gt;Observa este ejemplo:&lt;/p&gt;&lt;p style=\"text-align: center\"&gt;Datos: {{Q1}}, {{Q2}}, {{Q3}}, {{Q4}}, {{Q5}}&lt;/p&gt;&lt;p style=\"text-align: center\"&gt;Datos ordenados: {{T1}}, {{T2}}, &lt;b&gt;{{T3}}&lt;/b&gt;, {{T4}}, {{T5}}&lt;/p&gt;&lt;p&gt;La mediana es {{T3}}.&lt;/p&gt;",
    "feedback": "&lt;p&gt;Observa este ejemplo:&lt;/p&gt;&lt;p style=\"text-align: center\"&gt;Datos: {{Q1}}, {{Q2}}, {{Q3}}, {{Q4}}, {{Q5}}&lt;/p&gt;&lt;p style=\"text-align: center\"&gt;Datos ordenados: {{T1}}, {{T2}}, &lt;b&gt;{{T3}}&lt;/b&gt;, {{T4}}, {{T5}}&lt;/p&gt;&lt;p&gt;La mediana es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</si>
  <si>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rango intercuartílico.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</si>
  <si>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Q1 = min  = 1; max = 9; step = 1
Q2 = min  = 1; max = 9; step = 1
Q3 = min  = 1; max = 9; step = 1
Q4 = min  = 1; max = 9; step = 1
Q5 = min  = 1; max = 9; step = 1
Q6 = min  = 1; max = 9; step = 1
Q7 = min  = 1; max = 9;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</si>
  <si>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t>
  </si>
  <si>
    <t>&lt;p&gt;Observa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t>
  </si>
  <si>
    <t>{
    "id": "M6-EyP-18a-I-3",
    "stimulus": "&lt;p&gt;Elige la definición de rango intercuartílico.&lt;/p&gt;",
    "hint":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"feedback":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"incorrect": true,
                "feedback": "Esta es la definición de mediana."
            },
            {
                "name": "A3",
                "label": "Es la diferencia entre el mayor y el menor cuartil.",
                "function": ""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t>
  </si>
  <si>
    <t>Elige la definición de desviación media.
Es el resultado de sumar todos los datos y dividir el resultado entre el número de datos.
Es el número que se encuentra en el centro cuando se ordenan todos los datos de menor a mayor.
Es la diferencia entre el mayor y el menor cuartil.
Es la media de las distancias que hay entre cada dato y la media artimética.*</t>
  </si>
  <si>
    <t>T1 = Lemonlib.round(({{Q1}}+{{Q2}}+{{Q3}})/3, 2)
T2 = math.max({{Q1}}, {{T1}})
T3 = math.min({{Q1}}, {{T1}})
T4 = Lemonlib.round(math.abs({{T1}}-{{Q1}}), 2)
T5 = math.max({{Q2}}, {{T1}})
T6 = math.min({{Q2}}, {{T1}})
T7 = Lemonlib.round(math.abs({{T1}}-{{Q2}}), 2)
T8 = math.max({{Q3}}, {{T1}})
T9 = math.min({{Q3}}, {{T1}})
T10 = Lemonlib.round(math.abs({{T1}}-{{Q3}}), 2)
T11 = Lemonlib.round(({{T4}}+{{T7}}+{{T10}})/3, 2)</t>
  </si>
  <si>
    <t>&lt;p&gt;Observa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t>
  </si>
  <si>
    <t>{
    "id": "M6-EyP-18a-I-4",
    "stimulus": "&lt;p&gt;Elige la definición de desviación media.&lt;/p&gt;",
    "hint":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"feedback":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"Es el resultado de sumar todos los datos y dividir el resultado entre el número de datos.",
                "function": "",
                "incorrect": true,
                "feedback": "Esta es la definición de media artimética."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intecuartílico."
            },
            {
                "name": "A4",
                "label": "Es la media de las distancias que hay entre cada dato y la media artimética.",
                "function": ""
            }
        ],
        "uniques": false
    },
    "algorithm": {
        "name": "trueFalse",
        "template": "Multiple choice – standard",
        "params": {
            "countCorrect": 1,
            "countIncorrect": 2,
            "showCheckIcon": true
        }
    }
}</t>
  </si>
  <si>
    <t>M6-EyP-3a</t>
  </si>
  <si>
    <t>Calcula la media aritmética de un conjunto de datos a partir de tablas de frecuencias y explica su significado</t>
  </si>
  <si>
    <t>¿Cuál es la media aritmética del siguiente conjunto de datos?&lt;/p&gt;
Table=2x5, noborder
0,0={{Q1}}
0,1={{Q2}}
0,2={{Q7}}
0,3={{Q7}}
0,4={{Q4}}
1,0={{Q5}}
1,1={{Q7}}
1,2={{Q7}}
1,3={{Q6}}
1,4={{Q3}}</t>
  </si>
  <si>
    <t>Q1-Q6= Min= 1; Max= 7; Step= 1
Q7 = List=  8, 9, 10</t>
  </si>
  <si>
    <t>A1 = {{function}}#Lemonlib.round(({{Q1}}+{{Q2}}+{{Q7}}+{{Q7}}+{{Q4}}+{{Q5}}+{{Q7}}+{{Q7}}+{{Q6}}+{{Q3}})/10, 2)*
A2 = {{function}}#Lemonlib.round(({{Q1}}+{{Q2}}+{{Q7}}+{{Q7}}+{{Q4}}+{{Q5}}+{{Q7}}+{{Q7}}+{{Q6}}+{{Q3}})/2, 2)
A3 = {{function}}#{{Q7}}
A4 = {{function}}#{{Q1}}+{{Q2}}+{{Q7}}+{{Q7}}+{{Q4}}+{{Q5}}+{{Q7}}+{{Q7}}+{{Q6}}+{{Q3}}</t>
  </si>
  <si>
    <t>&lt;p&gt;Para obtener la media aritmética de un conjunto de datos, primero suma todos los datos y luego divide esa suma entre el número de datos.&lt;/p&gt;</t>
  </si>
  <si>
    <t>&lt;p&gt;Para obtener la media aritmética de un conjunto de datos, primero suma todos los datos y luego divide esa suma entre el número de datos.&lt;/p&gt;&lt;p&gt;{{Q1}} + {{Q2}} + {{Q3}} + {{Q3}} + {{Q4}} + {{Q5}} + {{Q3}} + {{Q3}} + {{Q6}} + {{Q7}} = {{A4}}&lt;/p&gt;&lt;p&gt;{{A4}} : 10 = {{A1}}&lt;/p&gt;</t>
  </si>
  <si>
    <t>{"id":"M6-EyP-3a-I-1","stimulus":"&lt;p&gt;¿Cuál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t>
  </si>
  <si>
    <t>¿Cuál es la media aritmética del siguiente conjunto de datos?&lt;/p&gt;
Table=2x5, noborder
0,0={{Q1}}
0,1={{Q7}}
0,2={{Q7}}
0,3={{Q1}}
0,4={{Q4}}
1,0={{Q5}}
1,1={{Q7}}
1,2={{Q3}}
1,3={{Q6}}
1,4={{Q2}}</t>
  </si>
  <si>
    <t>Q1-Q6= Min= 4; Max= 10; Step= 1
Q7 = List= 1, 2, 3</t>
  </si>
  <si>
    <t>A1 = {{function}}#Lemonlib.round(({{Q1}}+{{Q7}}+{{Q7}}+{{Q1}}+{{Q4}}+{{Q5}}+{{Q7}}+ {{Q3}}+{{Q6}}+{{Q2}})/10, 2)*
A2 = {{function}}#Lemonlib.round(({{Q1}}+{{Q7}}+{{Q7}}+{{Q1}}+{{Q4}}+{{Q5}}+{{Q7}}+ {{Q3}}+{{Q6}}+{{Q2}})/2, 2)
A3 = {{function}}#{{Q7}}
A4 = {{function}}#{{Q1}}+{{Q7}}+{{Q7}}+{{Q1}}+{{Q4}}+{{Q5}}+{{Q7}}+ {{Q3}}+{{Q6}}+{{Q2}}</t>
  </si>
  <si>
    <t>&lt;p&gt;Para obtener la media aritmética de un conjunto de datos, primero suma todos los datos y luego divide esa suma entre el número de datos.&lt;/p&gt;&lt;p&gt;{{Q1}} + {{Q2}} + {{Q2}} + {{Q1}} + {{Q4}} + {{Q5}} + {{Q5}} +  {{Q3}} + {{Q6}} + {{Q7}} = {{A4}}&lt;/p&gt;&lt;p&gt;{{A4}} : 10 = {{A1}}&lt;/p&gt;</t>
  </si>
  <si>
    <t>{"id":"M6-EyP-3a-I-2","stimulus":"&lt;p&gt;¿Cuál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t>
  </si>
  <si>
    <t>&lt;p&gt;Calcula la media aritmética de estos datos. Si es necesario, aproxima el resultado a las centésimas.&lt;/p&gt;
$$TBL=3x4,noborder,nobackground
0,0={{Q1}}
0,1={{Q2}}
0,2={{Q3}}
0,3={{Q4}}
1,0={{Q5}}
1,1={{Q6}}
1,2={{Q7}}
1,3={{Q8}}
2,0={{Q9}}
2,1={{Q10}}
2,2={{Q11}}
2,3={{Q12}}</t>
  </si>
  <si>
    <t>&lt;p&gt;La media aritmética es {{A1}}.&lt;/p&gt;</t>
  </si>
  <si>
    <t>Q1-Q12= Min= 1; Max= 10; Step= 1</t>
  </si>
  <si>
    <t>A1= Lemonlib.round(({{Q1}}+{{Q2}}+{{Q3}}+{{Q4}}+{{Q5}}+{{Q6}}+{{Q7}}+{{Q8}}+{{Q9}}+{{Q10}}+{{Q11}}+{{Q12}})/12, 2)
T1 = {{Q1}}+{{Q2}}+{{Q3}}+{{Q4}}+{{Q5}}+{{Q6}}+{{Q7}}+{{Q8}}+{{Q9}}+{{Q10}}+{{Q11}}+{{Q12}}</t>
  </si>
  <si>
    <t>&lt;p&gt;Para obtener la media aritmética de un conjunto de datos, primero suma todos los datos y luego divide esa suma entre el número de datos.&lt;/p&gt;&lt;p&gt;{{Q1}} + {{Q2}} + {{Q3}} + {{Q4}} + {{Q5}} + {{Q6}} + {{Q7}} + {{Q8}} + {{Q9}} + {{Q10}} + {{Q11}} + {{Q12}} = {{T1}}&lt;/p&gt;&lt;p&gt;{{T1}} : 12 = {{A1}}&lt;/p&gt;</t>
  </si>
  <si>
    <t>{"id":"M6-EyP-3a-E-1","stimulus":"&lt;p&gt;Calcula la media aritmética de estos datos. Si es necesario, aproxima el resultado a las centésimas.&lt;/p&gt;&lt;div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!important;\"&gt;{{Q12}}&lt;/td&gt;&lt;/tr&gt;&lt;/tbody&gt;&lt;/table&gt;&lt;/div&gt;","template":"&lt;p&gt;La media aritmética es {{response}}.&lt;/p&gt;","hint":"&lt;p&gt;Para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t>
  </si>
  <si>
    <t>Q1-Q7= Min= 0; Max= 15; Step= 1
uniques: false</t>
  </si>
  <si>
    <t>F:Martín ha apuntado en esta tabla de frecuencias las páginas que ha leído de una novela durante la semana. ¿Cuál es la media aritmética de estos datos? Si es necesario, aproxima el resultado a las centésimas.
Table=2x8
0,0=Día,#FC850A,#FFFFFF,bold
0,1=Lunes
0,2=Martes
0,3=Miércoles
0,4=Jueves
0,5=Viernes
0,6=Sábado
0,7=Domingo
1,0=Páginas,#FC850A,#FFFFFF,bold
1,1={{Q1}}
1,2={{Q2}}
1,3={{Q3}}
1,4={{Q4}}
1,5={{Q5}}
1,6={{Q6}}
1,7={{Q7}}
G:La media aritmética es {{A1}}.
L:A1=Lemonlib.round(({{Q1}}+{{Q2}}+{{Q3}}+{{Q4}}+{{Q5}}+{{Q6}}+{{Q7}})/7, 2)
J:Cloze math</t>
  </si>
  <si>
    <t>F:¿Qué pide el enunciado?
L:A1=La media aritmética de páginas leídas durante la semana.*
A2=La moda de páginas leídas durante la semana.
A3=La menor cantidad de páginas leídas durante la semana.#
J:Single Choice</t>
  </si>
  <si>
    <t>F:¿Cómo se calcula la media aritmética?
L:A1=Sumando las páginas leídas y dividiéndolas entre el número de días.*
A2=Sumando las páginas leídas y multiplicándolas entre el número de días.
A3=Sumando las páginas leídas.#
J:Single Choice</t>
  </si>
  <si>
    <t>F:Calcula la suma de todas las páginas leídas.
G:{{Q1}} + {{Q2}} + {{Q3}} + {{Q4}} + {{Q5}} + {{Q6}} + {{Q7}} = {{A2}}
L:A2 = {{Q1}}+{{Q2}}+{{Q3}}+{{Q4}}+{{Q5}}+{{Q6}}+{{Q7}}
J:Cloze math</t>
  </si>
  <si>
    <t>F:Por último, divide la suma de todas las páginas leídas entre el número de días. Si es necesario, aproxima el resultado a las centésimas.
G:{{T1}} : 7 = {{A1}}
L:T1 = {{Q1}}+{{Q2}}+{{Q3}}+{{Q4}}+{{Q5}}+{{Q6}}+{{Q7}}
A1 = Lemonlib.round(({{Q1}}+{{Q2}}+{{Q3}}+{{Q4}}+{{Q5}}+{{Q6}}+{{Q7}})/7, 2)#
J:Cloze math</t>
  </si>
  <si>
    <t>{"id":"M6-EyP-3a-A-1","seed":{"parameters":[{"name":"Q1","label":null,"min":0,"max":15,"step":1},{"name":"Q2","label":null,"min":0,"max":15,"step":1},{"name":"Q3","label":null,"min":0,"max":15,"step":1},{"name":"Q4","label":null,"min":0,"max":15,"step":1},{"name":"Q5","label":null,"min":0,"max":15,"step":1},{"name":"Q6","label":null,"min":0,"max":15,"step":1},{"name":"Q7","label":null,"min":0,"max":15,"step":1}],"uniques":false},"scaffolding":[{"id":"step-0","stimulus":"&lt;p&gt;Martín ha apuntado en esta tabla de frecuencias las páginas que ha leído de una novela durante la semana. ¿Cuál es la media aritmética de estos datos? Si es necesario, aproxima el resultado a las centésimas.&lt;/p&gt;&lt;table style=\"width: 100%;\"&gt;\r\n\t&lt;tbody&gt;\r\n\t\t&lt;tr&gt;\r\n\t\t\t&lt;td style=\"width: 12.5%; text-align: center; background-color: #FDCB7D;\"&gt;Día&lt;/td&gt;\r\n\t\t\t&lt;td style=\"width: 12.5%; text-align: center;\"&gt;Lunes&lt;/td&gt;\r\n\t\t\t&lt;td style=\"width: 12.5211%; text-align: center;\"&gt;Martes&lt;/td&gt;\r\n\t\t\t&lt;td style=\"width: 12.5212%;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center;\"&gt;{{Q7}}\r\n\t\t\t\t\r\n\t\t\t&lt;/td&gt;\r\n\t\t&lt;/tr&gt;\r\n\t&lt;/tbody&gt;\r\n&lt;/table&gt;","template":"&lt;p&gt;La media aritmética es {{response}}.&lt;/p&gt;","seed":{"calculated":[{"name":"A1","label":"{{function}}","function":"Lemonlib.round(({{Q1}}+{{Q2}}+{{Q3}}+{{Q4}}+{{Q5}}+{{Q6}}+{{Q7}})/7, 2)"}]},"algorithm":{"name":"calculateOperation","params":{"method":"equivLiteral","keyboard":"INTERMEDIATE"}}},{"id":"step-1","stimulus":"&lt;p&gt;¿Qué pide el enunciado?&lt;/p&gt;","seed":{"calculated":[{"name":"A1","label":"&lt;p&gt;La media aritmética de páginas leídas durante la semana.&lt;/p&gt;"},{"name":"A2","label":"&lt;p&gt;La moda de páginas leídas durante la semana.&lt;/p&gt;","incorrect":true},{"name":"A3","label":"&lt;p&gt;La menor cantidad de páginas leídas durante la semana.&lt;/p&gt;","incorrect":true}]},"algorithm":{"name":"trueFalse","template":"Multiple choice – standard","params":{"countCorrect":1,"countIncorrect":2}}},{"id":"step-2","stimulus":"&lt;p&gt;¿Cómo se calcula la media aritmética?&lt;/p&gt;","seed":{"calculated":[{"name":"3-A1","label":"&lt;p&gt;Sumando las páginas leídas y dividiéndolas entre el número de días.&lt;/p&gt;"},{"name":"3-A2","label":"&lt;p&gt;Sumando las páginas leídas y multiplicándolas entre el número de días.&lt;/p&gt;","incorrect":true},{"name":"3-A3","label":"&lt;p&gt;Sumando las páginas leídas.&lt;/p&gt;","incorrect":true}]},"algorithm":{"name":"trueFalse","template":"Multiple choice – standard","params":{"countCorrect":1,"countIncorrect":2}}},{"id":"step-3","stimulus":"&lt;p&gt;Calcula la suma de todas las páginas leídas.&lt;/p&gt;","template":"&lt;p style=\"text-align:center;\"&gt;{{Q1}} + {{Q2}} + {{Q3}} + {{Q4}} + {{Q5}} + {{Q6}} + {{Q7}} = {{response}}&lt;/p&gt;","seed":{"calculated":[{"name":"A2","label":"{{function}}","function":" {{Q1}}+{{Q2}}+{{Q3}}+{{Q4}}+{{Q5}}+{{Q6}}+{{Q7}}"}]},"algorithm":{"name":"calculateOperation","params":{"method":"equivLiteral","keyboard":"INTERMEDIATE"}}},{"id":"step-4","stimulus":"&lt;p&gt;Por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style=\"text-align:center;\"&gt;{{T1}} : 7 = {{response}}&lt;/sup&gt;","seed":{"calculated":[{"name":"T1","label":"{{function}}","function":" {{Q1}}+{{Q2}}+{{Q3}}+{{Q4}}+{{Q5}}+{{Q6}}+{{Q7}}","temp":true},{"name":"A1","label":"{{function}}","function":"Lemonlib.round(({{Q1}}+{{Q2}}+{{Q3}}+{{Q4}}+{{Q5}}+{{Q6}}+{{Q7}})/7, 2)"}]},"algorithm":{"name":"calculateOperation","params":{"method":"equivSymbolic","keyboard":"INTERMEDIATE"}}}]}</t>
  </si>
  <si>
    <t>Q1-Q6= Min= 8; Max= 15; Step= 1
uniques: false</t>
  </si>
  <si>
    <t>F:Natalia ha apuntado la longitud de los lápices de sus mejores amigas en esta tabla de frecuencias. ¿Cuál es la media aritmética de estos lápices? Si es necesario, aproxima el resultado a las centésimas.
Table=2x3, noborder
0,0={{Q1}} cm
0,1={{Q2}} cm
0,2={{Q3}} cm
1,0={{Q4}} cm
1,1={{Q5}} cm
1,2={{Q6}} cm
G:La media aritmética es &lt;span class="no-break"&gt;{{A1}} cm.&lt;/span&gt;
L:A1=Lemonlib.round(({{Q1}}+{{Q2}}+{{Q3}}+{{Q4}}+{{Q5}}+{{Q6}})/6, 2)
J:Cloze math</t>
  </si>
  <si>
    <t>F:¿Qué pide el enunciado?
L:A1=La media aritmética de las longitudes de los lápices.*
A2=La moda de las longitudes de los lápices.
A3=La media aritmética de lápices por persona.#
J:Single Choice</t>
  </si>
  <si>
    <t>F:¿Cómo se calcula la media aritmética?
L:A1=Sumando las longitudes de los lápices y dividiéndolas entre el número de lápices.*
A2=Sumando las longitudes de los lápices y multiplicándolas entre el número de lápices.
A3=Sumando las longitudes de los lápices.#
J:Single Choice</t>
  </si>
  <si>
    <t>F:Calcula la suma de las longitudes de todos los lápices.
G:{{Q1}} + {{Q2}} + {{Q3}} + {{Q4}} + {{Q5}} + {{Q6}} = {{A2}}
L:A2 = {{Q1}}+{{Q2}}+{{Q3}}+{{Q4}}+{{Q5}}+{{Q6}}
J:Cloze math</t>
  </si>
  <si>
    <t>F:Por último, divide la suma de las longitudes entre la cantidad de lápices. Si es necesario, aproxima el resultado a las centésimas.
G:{{T1}} : 6 = {{A1}}
L:T1 = {{Q1}}+{{Q2}}+{{Q3}}+{{Q4}}+{{Q5}}+{{Q6}}
A1 = Lemonlib.round(({{Q1}}+{{Q2}}+{{Q3}}+{{Q4}}+{{Q5}}+{{Q6}})/6, 2)#
J:Cloze math</t>
  </si>
  <si>
    <t>{"id":"M6-EyP-3a-A-2","seed":{"parameters":[{"name":"Q1","label":null,"min":8,"max":15,"step":1},{"name":"Q2","label":null,"min":8,"max":15,"step":1},{"name":"Q3","label":null,"min":8,"max":15,"step":1},{"name":"Q4","label":null,"min":8,"max":15,"step":1},{"name":"Q5","label":null,"min":8,"max":15,"step":1},{"name":"Q6","label":null,"min":8,"max":15,"step":1}],"uniques":false},"scaffolding":[{"id":"step-0","stimulus":"&lt;p&gt;Natalia ha apuntado la longitud de los lápices de sus mejores amigas en esta tabla de frecuencias. ¿Cuál es la media aritmética de estos lápices? Si es necesario, aproxima el resultado a las centésimas.&lt;/p&gt;&lt;table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cm&lt;/td&gt;\r\n\t\t&lt;/tr&gt;\r\n\t&lt;/tbody&gt;\r\n&lt;/table&gt;","template":"&lt;p&gt;La media aritmética es {{response}}.&lt;/p&gt;","seed":{"calculated":[{"name":"A1","label":"{{function}}","function":"Lemonlib.round(({{Q1}}+{{Q2}}+{{Q3}}+{{Q4}}+{{Q5}}+{{Q6}})/6, 2)"}]},"algorithm":{"name":"calculateOperation","params":{"method":"equivLiteral","keyboard":"INTERMEDIATE"}}},{"id":"step-1","stimulus":"&lt;p&gt;¿Qué pide el enunciado?&lt;/p&gt;","seed":{"calculated":[{"name":"A1","label":"&lt;p&gt;La media aritmética de las longitudes de los lápices.&lt;/p&gt;"},{"name":"A2","label":"&lt;p&gt;La moda de las longitudes de los lápices.&lt;/p&gt;","incorrect":true},{"name":"A3","label":"&lt;p&gt;La media aritmética de lápices por persona.&lt;/p&gt;","incorrect":true}]},"algorithm":{"name":"trueFalse","template":"Multiple choice – standard","params":{"countCorrect":1,"countIncorrect":2}}},{"id":"step-2","stimulus":"&lt;p&gt;¿Cómo se calcula la media aritmética?&lt;/p&gt;","seed":{"calculated":[{"name":"3-A1","label":"&lt;p&gt;Sumando las longitudes de los lápices y dividiéndolas entre el número de lápices.&lt;/p&gt;"},{"name":"3-A2","label":"&lt;p&gt;Sumando las longitudes de los lápices y multiplicándolas entre el número de lápices.&lt;/p&gt;","incorrect":true},{"name":"3-A3","label":"&lt;p&gt;Sumando las longitudes de los lápices.&lt;/p&gt;","incorrect":true}]},"algorithm":{"name":"trueFalse","template":"Multiple choice – standard","params":{"countCorrect":1,"countIncorrect":2}}},{"id":"step-3","stimulus":"&lt;p&gt;Calcula la suma de las longitudes de todos los lápices.&lt;/p&gt;","template":"&lt;p style=\"text-align:center;\"&gt;{{Q1}} + {{Q2}} + {{Q3}} + {{Q4}} + {{Q5}} + {{Q6}} = {{response}}&lt;/p&gt;","seed":{"calculated":[{"name":"A2","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style=\"text-align:center;\"&gt;{{T1}} : 6 = {{response}}&lt;/sup&gt;","seed":{"calculated":[{"name":"T1","label":"{{function}}","function":" {{Q1}}+{{Q2}}+{{Q3}}+{{Q4}}+{{Q5}}+{{Q6}}","temp":true},{"name":"A1","label":"{{function}}","function":"Lemonlib.round(({{Q1}}+{{Q2}}+{{Q3}}+{{Q4}}+{{Q5}}+{{Q6}})/6, 2)"}]},"algorithm":{"name":"calculateOperation","params":{"method":"equivSymbolic","keyboard":"INTERMEDIATE"}}}]}</t>
  </si>
  <si>
    <t>Q1-Q7= Min= 160; Max= 180; Step= 1
uniques: false</t>
  </si>
  <si>
    <t>F:Marisa ha obtenido durante la semana pasada las siguientes marcas en los entrenamientos de salto de altura. Calcula cuál fue su salto medio.
Table=2x8
0,0=Día,#8AE802,#000000,bold
0,1=Lunes
0,2=Martes
0,3=Miércoles
0,4=Jueves
0,5=Viernes
0,6=Sábado
0,7=Domingo
1,0=Altura (cm),#8AE802,#000000,bold
1,1={{Q1}}
1,2={{Q2}}
1,3={{Q3}}
1,4={{Q4}}
1,5={{Q5}}
1,6={{Q6}}
1,7={{Q7}}
G:El salto medio es de {{A1}} cm.
L:A1=Lemonlib.round(({{Q1}}+{{Q2}}+{{Q3}}+{{Q4}}+{{Q5}}+{{Q6}}+{{Q7}})/7, 2)
J:Cloze math</t>
  </si>
  <si>
    <t>F:¿Qué pide el enunciado?
L:A1=La media aritmética de las marcas obtenidas en los entrenamientos.*
A2=La moda de las marcas obtenidas en los entrenamientos.
A3=La mediana de las marcas obtenidas en los entrenamientos.#
J:Single Choice</t>
  </si>
  <si>
    <t>F:¿Cómo se calcula la media aritmética?
L:A1=Sumando las marcas obtenidas en los entrenamientos y dividiéndolas entre el número de días.*
A2=Sumando las marcas obtenidas en los entrenamientos y multiplicándolas entre el número de días.
A3=Sumando las marcas obtenidas en los entrenamientos.#
J:Single Choice</t>
  </si>
  <si>
    <t>F:Calcula la suma de todas las marcas.
G:{{Q1}} + {{Q2}} + {{Q3}} + {{Q4}} + {{Q5}} + {{Q6}} + {{Q7}} = {{A2}} cm
L:A2 = {{Q1}}+{{Q2}}+{{Q3}}+{{Q4}}+{{Q5}}+{{Q6}}+{{Q7}}
J:Cloze math</t>
  </si>
  <si>
    <t>F:Por último, divide la suma de todas las marcas entre el número de días de entrenamiento. Si es necesario, aproxima el resultado a las centésimas.
G:{{T1}} : 7 = {{A1}}
L:T1 = {{Q1}}+{{Q2}}+{{Q3}}+{{Q4}}+{{Q5}}+{{Q6}}+{{Q7}}
A1 = Lemonlib.round(({{Q1}}+{{Q2}}+{{Q3}}+{{Q4}}+{{Q5}}+{{Q6}}+{{Q7}})/7, 2)#
J:Cloze math</t>
  </si>
  <si>
    <t>{"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ha obtenido durante la semana pasada las siguientes marcas en los entrenamientos de salto de altura. Calcula cuál fue su salto medio.&lt;/p&gt;&lt;table style=\"width: 100%;\"&gt;\r\n\t&lt;tbody&gt;\r\n\t\t&lt;tr&gt;\r\n\t\t\t&lt;td style=\"width: 12.5%; text-align: center; background-color: #BEE072;\"&gt;&lt;span style=\"color: rgb(0, 0, 0);\"&gt;&lt;strong&gt;Día&lt;/strong&gt;&lt;/span&gt;\r\n\t\t\t\t\r\n\t\t\t&lt;/td&gt;\r\n\t\t\t&lt;td style=\"width: 12.5%; text-align: center;\"&gt;Lunes&lt;/td&gt;\r\n\t\t\t&lt;td style=\"width: 12.5%; text-align: center;\"&gt;Martes&lt;/td&gt;\r\n\t\t\t&lt;td style=\"width: 12.5%;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center;\"&gt;{{Q7}}&lt;/td&gt;\r\n\t\t&lt;/tr&gt;\r\n\t&lt;/tbody&gt;\r\n&lt;/table&gt;\r\n","template":"&lt;p&gt;El salto medio es de {{response}} cm.&lt;/p&gt;","seed":{"calculated":[{"name":"A1","label":"{{function}}","function":"Lemonlib.round(({{Q1}}+{{Q2}}+{{Q3}}+{{Q4}}+{{Q5}}+{{Q6}}+{{Q7}})/7, 2)"}]},"algorithm":{"name":"calculateOperation","params":{"method":"equivLiteral","keyboard":"INTERMEDIATE"}}},{"id":"step-1","stimulus":"&lt;p&gt;¿Qué pide el enunciado?&lt;/p&gt;","seed":{"calculated":[{"name":"A1","label":"&lt;p&gt;La media aritmética de las marcas obtenidas en los entrenamientos.&lt;/p&gt;"},{"name":"A2","label":"&lt;p&gt;La moda de las marcas obtenidas en los entrenamientos.&lt;/p&gt;","incorrect":true},{"name":"A3","label":"&lt;p&gt;La mediana de las marcas obtenidas en los entrenamientos.&lt;/p&gt;","incorrect":true}]},"algorithm":{"name":"trueFalse","template":"Multiple choice – standard","params":{"countCorrect":1,"countIncorrect":2}}},{"id":"step-2","stimulus":"&lt;p&gt;¿Cómo se calcula la media aritmética?&lt;/p&gt;","seed":{"calculated":[{"name":"3-A1","label":"&lt;p&gt;Sumando las marcas obtenidas en los entrenamientos y dividiéndolas entre el número de días.&lt;/p&gt;"},{"name":"3-A2","label":"&lt;p&gt;Sumando las marcas obtenidas en los entrenamientos y multiplicándolas entre el número de días.&lt;/p&gt;","incorrect":true},{"name":"3-A3","label":"&lt;p&gt;Sumando las marcas obtenidas en los entrenamientos.&lt;/p&gt;","incorrect":true}]},"algorithm":{"name":"trueFalse","template":"Multiple choice – standard","params":{"countCorrect":1,"countIncorrect":2}}},{"id":"step-3","stimulus":"&lt;p&gt;Calcula la suma de las longitudes de todos los saltos.&lt;/p&gt;","template":"&lt;p style=\"text-align:center;\"&gt;{{Q1}} + {{Q2}} + {{Q3}} + {{Q4}} + {{Q5}} + {{Q6}}+ {{Q7}} = {{response}}&lt;/p&gt;","seed":{"calculated":[{"name":"A2","label":"{{function}}","function":" {{Q1}}+{{Q2}}+{{Q3}}+{{Q4}}+{{Q5}}+{{Q6}}+{{Q7}}"}]},"algorithm":{"name":"calculateOperation","params":{"method":"equivLiteral","keyboard":"INTERMEDIATE"}}},{"id":"step-4","stimulus":"&lt;p&gt;Por último, divide la suma de todas las marcas entre el número de días de entrenamiento. Si es necesario, aproxima el resultado a las centésimas.&lt;/p&gt;","template":"&lt;p style=\"text-align:center;\"&gt;{{T1}} : 7 = {{response}}&lt;/sup&gt;","seed":{"calculated":[{"name":"T1","label":"{{function}}","function":"{{Q1}}+{{Q2}}+{{Q3}}+{{Q4}}+{{Q5}}+{{Q6}}+{{Q7}}","temp":true},{"name":"A1","label":"{{function}}","function":"Lemonlib.round(({{Q1}}+{{Q2}}+{{Q3}}+{{Q4}}+{{Q5}}+{{Q6}}+{{Q7}})/7, 2)"}]},"algorithm":{"name":"calculateOperation","params":{"method":"equivSymbolic","keyboard":"INTERMEDIATE"}}}]}</t>
  </si>
  <si>
    <t>M6-EyP-4a</t>
  </si>
  <si>
    <t>Calcula la moda de un conjunto de datos a partir de tablas de frecuencias y explica su significado</t>
  </si>
  <si>
    <t>&lt;p&gt;Escoge la moda del siguiente conjunto de datos.&lt;/p&gt;&lt;p&gt;{{Q1}}, {{Q3}}, {{Q2}}, {{Q2}}, {{Q3}}, {{Q4}}, {{Q4}}, {{Q3}}, {{Q5}}&lt;/p&gt;</t>
  </si>
  <si>
    <t>Q1-Q5= Min = 1; Max = 10; Step = 1</t>
  </si>
  <si>
    <t>A1= {{Q1}}
A2= {{Q2}}
A3= {{Q3}}*
A4= {{Q4}}
A5= {{Q5}}</t>
  </si>
  <si>
    <t>&lt;p&gt;La moda es el valor que más se repite.&lt;/p&gt;</t>
  </si>
  <si>
    <t>&lt;p&gt;La moda es el valor que más se repite. En este caso es {{Q3}}, que se repite 3 veces.&lt;/p&gt;</t>
  </si>
  <si>
    <t>{"id":"M6-EyP-4a-I-1","stimulus":"&lt;p&gt;Escoge la moda del siguiente conjunto de datos.&lt;/p&gt;&lt;p style=\"text-align: center\"&gt;{{Q1}}, {{Q3}}, {{Q2}}, {{Q2}}, {{Q3}}, {{Q4}}, {{Q4}}, {{Q3}}, {{Q5}}&lt;/p&gt;","hint":"&lt;p&gt;La moda es el valor que más se repite.&lt;/p&gt;","feedback":"&lt;p&gt;La moda es el valor que más se repite. En este caso es {{Q3}}, que se repite 3 vec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t>
  </si>
  <si>
    <t>&lt;p&gt;Calcula la moda del siguiente conjunto de datos.&lt;/p&gt;&lt;p&gt;{{Q1}}, {{Q3}}, {{Q3}}, {{Q2}}, {{Q2}}, {{Q3}}, {{Q4}}, {{Q4}}, {{Q3}}, {{Q5}}, {{Q3}}&lt;/p&gt;</t>
  </si>
  <si>
    <t>&lt;p&gt;La moda es {{A1}}.&lt;/p&gt;</t>
  </si>
  <si>
    <t>A1 = {{Q3}}</t>
  </si>
  <si>
    <r>
      <rPr>
        <rFont val="Calibri"/>
        <color theme="1"/>
        <sz val="12.0"/>
      </rPr>
      <t xml:space="preserve">&lt;p&gt;La moda es el valor que más se repite. En este caso es {{Q3}}, que se repite </t>
    </r>
    <r>
      <rPr>
        <rFont val="Calibri"/>
        <color theme="1"/>
        <sz val="12.0"/>
      </rPr>
      <t>5</t>
    </r>
    <r>
      <rPr>
        <rFont val="Calibri"/>
        <color theme="1"/>
        <sz val="12.0"/>
      </rPr>
      <t xml:space="preserve"> veces.&lt;/p&gt;</t>
    </r>
  </si>
  <si>
    <t>{"id":"M6-EyP-4a-E-1","stimulus":"&lt;p&gt;Calcula la moda del siguiente conjunto de datos.&lt;/p&gt;&lt;p style=\"text-align: center\"&gt;{{Q1}}, {{Q3}}, {{Q3}}, {{Q2}}, {{Q2}}, {{Q3}}, {{Q4}}, {{Q4}}, {{Q3}}, {{Q5}}, {{Q3}}&lt;/p&gt;","hint":"&lt;p&gt;La moda es el valor que más se repite.&lt;/p&gt;","feedback":"&lt;p&gt;La moda es el valor que más se repite. En este caso es {{Q3}}, que se repite 5 veces.&lt;/p&gt;","seed":{"parameters":[{"name":"Q1","min":1,"max":10,"step":1},{"name":"Q2","min":1,"max":10,"step":1},{"name":"Q3","min":1,"max":10,"step":1},{"name":"Q4","min":1,"max":10,"step":1},{"name":"Q5","min":1,"max":10,"step":1}],"calculated":[{"name":"A1","function":"{{Q3}}"}],"uniques":true},"algorithm":{"name":"calculateOperation","params":{"method":"equivLiteral","keyboard":"NUMERICAL"}},"template":"&lt;p&gt;La moda es {{response}}.&lt;/p&gt;"}</t>
  </si>
  <si>
    <t>&lt;p&gt;Calcula la moda del siguiente conjunto de datos.&lt;/p&gt;&lt;p&gt;{{Q3}}, {{Q2}}, {{Q1}}, {{Q3}}, {{Q2}}, {{Q3}}, {{Q4}}, {{Q4}}, {{Q3}}, {{Q5}}, {{Q3}}&lt;/p&gt;</t>
  </si>
  <si>
    <t>&lt;p&gt;La moda es el valor que más se repite. En este caso {{Q3}}, que se repite 4 veces.&lt;/p&gt;</t>
  </si>
  <si>
    <t>{"id":"M6-EyP-4a-E-2","stimulus":"&lt;p&gt;Calcula la moda del siguiente conjunto de datos.&lt;/p&gt;&lt;p style=\"text-align: center\"&gt;{{Q3}}, {{Q2}}, {{Q1}}, {{Q3}}, {{Q2}}, {{Q3}}, {{Q4}}, {{Q4}}, {{Q3}}, {{Q5}}, {{Q3}}&lt;/p&gt;","hint":"&lt;p&gt;La moda es el valor que más se repite.&lt;/p&gt;","feedback":"&lt;p&gt;La moda es el valor que más se repite. En este caso {{Q3}}, que se repite 4 veces.&lt;/p&gt;","seed":{"parameters":[{"name":"Q1","min":1,"max":10,"step":1},{"name":"Q2","min":1,"max":10,"step":1},{"name":"Q3","min":1,"max":10,"step":1},{"name":"Q4","min":1,"max":10,"step":1},{"name":"Q5","min":1,"max":10,"step":1}],"calculated":[{"name":"A1","function":"{{Q3}}"}],"uniques":true},"algorithm":{"name":"calculateOperation","params":{"method":"equivLiteral","keyboard":"NUMERICAL"}},"template":"&lt;p&gt;La moda es {{response}}.&lt;/p&gt;"}</t>
  </si>
  <si>
    <t>&lt;p&gt;La entrenadora de hockey sobre patines ha preguntado la edad a sus 10 jugadores. ¿Cuál es la moda?:&lt;/p&gt;&lt;p&gt;{{Q1}}, {{Q2}}, {{Q3}}, {{Q2}}, {{Q4}}, {{Q2}}, {{Q3}}, {{Q4}}, {{Q5}}, {{Q5}}&lt;/p&gt;</t>
  </si>
  <si>
    <t>&lt;p&gt;La moda es {{A1}} años.&lt;/p&gt;</t>
  </si>
  <si>
    <r>
      <rPr>
        <rFont val="Calibri"/>
        <color theme="1"/>
        <sz val="12.0"/>
      </rPr>
      <t xml:space="preserve">Q1-Q5= Min= </t>
    </r>
    <r>
      <rPr>
        <rFont val="Calibri"/>
        <color theme="1"/>
        <sz val="12.0"/>
      </rPr>
      <t>8</t>
    </r>
    <r>
      <rPr>
        <rFont val="Calibri"/>
        <color theme="1"/>
        <sz val="12.0"/>
      </rPr>
      <t xml:space="preserve">; Max= </t>
    </r>
    <r>
      <rPr>
        <rFont val="Calibri"/>
        <color theme="1"/>
        <sz val="12.0"/>
      </rPr>
      <t>13</t>
    </r>
    <r>
      <rPr>
        <rFont val="Calibri"/>
        <color theme="1"/>
        <sz val="12.0"/>
      </rPr>
      <t>; Step = 1</t>
    </r>
  </si>
  <si>
    <t>A1 = {{Q2}}</t>
  </si>
  <si>
    <t>&lt;p&gt;La moda es el valor que más se repite. En este caso son {{Q2}} años, que se repite 3 veces.&lt;/p&gt;</t>
  </si>
  <si>
    <t>{"id":"M6-EyP-4a-A-1","stimulus":"&lt;p&gt;La entrenadora de hockey sobre patines ha preguntado la edad a sus 10 jugadores. ¿Cuál es la moda?:&lt;/p&gt;&lt;p style=\"text-align: center\"&gt;{{Q1}}, {{Q2}}, {{Q3}}, {{Q2}}, {{Q4}}, {{Q2}}, {{Q3}}, {{Q4}}, {{Q5}}, {{Q5}}&lt;/p&gt;","hint":"&lt;p&gt;La moda es el valor que más se repite.&lt;/p&gt;","feedback":"&lt;p&gt;La moda es el valor que más se repite. En este caso son {{Q2}} años, que se repite 3 veces.&lt;/p&gt;","seed":{"parameters":[{"name":"Q1","min":8,"max":13,"step":1},{"name":"Q2","min":8,"max":13,"step":1},{"name":"Q3","min":8,"max":13,"step":1},{"name":"Q4","min":8,"max":13,"step":1},{"name":"Q5","min":8,"max":13,"step":1}],"calculated":[{"name":"A1","function":"{{Q2}}"}],"uniques":true},"algorithm":{"name":"calculateOperation","params":{"method":"equivLiteral","keyboard":"NUMERICAL"}},"template":"&lt;p&gt;La moda es {{response}} años.&lt;/p&gt;"}</t>
  </si>
  <si>
    <t>&lt;p&gt;Elena ha preguntado a 15 vecinos por el número de camas en sus casas y estas son las respuestas. ¿Cuál es la moda?&lt;/p&gt;&lt;p&gt;{{Q3}}, {{Q2}}, {{Q5}}, {{Q1}}, {{Q2}}, {{Q1}}, {{Q2}}, {{Q3}}, {{Q2}}, {{Q4}}, {{Q2}}, {{Q3}}, {{Q4}}, {{Q5}}, {{Q5}}&lt;/p&gt;</t>
  </si>
  <si>
    <t>&lt;p&gt;La moda es {{A1}} camas.&lt;/p&gt;</t>
  </si>
  <si>
    <t>Q1-Q5= Min= 1; Max= 6; Step = 1</t>
  </si>
  <si>
    <t>A1={{Q2}}</t>
  </si>
  <si>
    <t>&lt;p&gt;La moda es el valor que más se repite. En este caso son {{Q2}} camas, que se repite 5 veces.&lt;/p&gt;</t>
  </si>
  <si>
    <t>{"id":"M6-EyP-4a-A-2","stimulus":"&lt;p&gt;Elena ha preguntado a 15 vecinos por el número de camas en sus casas y estas son las respuestas. ¿Cuál es la moda?&lt;/p&gt;&lt;p style=\"text-align: center\"&gt;{{Q3}}, {{Q2}}, {{Q5}}, {{Q1}}, {{Q2}}, {{Q1}}, {{Q2}}, {{Q3}}, {{Q2}}, {{Q4}}, {{Q2}}, {{Q3}}, {{Q4}}, {{Q5}}, {{Q5}}&lt;/p&gt;","hint":"&lt;p&gt;La moda es el valor que más se repite.&lt;/p&gt;","feedback":"&lt;p&gt;La moda es el valor que más se repite. En este caso son {{Q2}} camas, que se repite 5 veces.&lt;/p&gt;","seed":{"parameters":[{"name":"Q1","min":1,"max":6,"step":1},{"name":"Q2","min":1,"max":6,"step":1},{"name":"Q3","min":1,"max":6,"step":1},{"name":"Q4","min":1,"max":6,"step":1},{"name":"Q5","min":1,"max":6,"step":1}],"calculated":[{"name":"A1","function":"{{Q2}}"}],"uniques":true},"algorithm":{"name":"calculateOperation","params":{"method":"equivLiteral","keyboard":"NUMERICAL"}},"template":"&lt;p&gt;La moda es {{response}} camas.&lt;/p&gt;"}</t>
  </si>
  <si>
    <t>&lt;p&gt;Abel ha preguntado a 12 compañeros de clase por el número de hermanos que tienen y ha obtenido estas respuestas. ¿Cuál es la moda?&lt;/p&gt;&lt;p&gt;{{Q5}}, {{Q3}}, {{Q2}}, {{Q2}}, {{Q4}}, {{Q2}}, {{Q3}}, {{Q4}}, {{Q1}}, {{Q5}}, {{Q2}}, {{Q4}}.&lt;/p&gt;</t>
  </si>
  <si>
    <t>&lt;p&gt;La moda es {{A1}} hermanos.&lt;/p&gt;</t>
  </si>
  <si>
    <t>Q1-Q5= Min= 0; Max= 5; Step = 1</t>
  </si>
  <si>
    <t>&lt;p&gt;La moda es el valor que más se repite. En este caso son {{Q2}} hermanos, que se repite 4 veces.&lt;/p&gt;</t>
  </si>
  <si>
    <t>{"id":"M6-EyP-4a-A-3","stimulus":"&lt;p&gt;Abel ha preguntado a 12 compañeros de clase por el número de hermanos que tienen y ha obtenido estas respuestas. ¿Cuál es la moda?&lt;/p&gt;&lt;p style=\"text-align: center\"&gt;{{Q5}}, {{Q3}}, {{Q2}}, {{Q2}}, {{Q4}}, {{Q2}}, {{Q3}}, {{Q4}}, {{Q1}}, {{Q5}}, {{Q2}}, {{Q4}}.&lt;/p&gt;","hint":"&lt;p&gt;La moda es el valor que más se repite.&lt;/p&gt;","feedback":"&lt;p&gt;La moda es el valor que más se repite. En este caso son {{Q2}} hermanos, que se repite 4 veces.&lt;/p&gt;","seed":{"parameters":[{"name":"Q1","min":0,"max":5,"step":1},{"name":"Q2","min":0,"max":5,"step":1},{"name":"Q3","min":0,"max":5,"step":1},{"name":"Q4","min":0,"max":5,"step":1},{"name":"Q5","min":0,"max":5,"step":1}],"calculated":[{"name":"A1","function":"{{Q2}}"}],"uniques":true},"algorithm":{"name":"calculateOperation","params":{"method":"equivLiteral","keyboard":"NUMERICAL"}},"template":"&lt;p&gt;La moda es {{response}} hermanos.&lt;/p&gt;"}</t>
  </si>
  <si>
    <t>M6-EyP-5a</t>
  </si>
  <si>
    <t>Calcula la mediana de un conjunto de datos a partir de tablas de frecuencias y explica su significado</t>
  </si>
  <si>
    <t>&lt;p&gt;Selecciona la mediana de este conjunto de datos.&lt;/p&gt;
Table=2x4, noborder
0,0={{Q1}}
0,1={{Q2}}
0,2={{Q3}}
0,3={{Q4}}
1,0={{Q5}}
1,1={{Q6}}
1,2={{Q7}}
1,3={{Q8}}</t>
  </si>
  <si>
    <t>Q1-Q8= Min=1 ; Max=20; Step=1</t>
  </si>
  <si>
    <t>T1=math.median([{{Q1}}, {{Q2}}, {{Q3}}, {{Q4}}, {{Q5}}, {{Q6}}, {{Q7}}, {{Q8}}])
A1 = {{T1}}*
A2={{T1}}+0.5
A3={{T1}}-0.5
A4={{T1}}+1
T2=Lemonlib.sort([{{Q1}}, {{Q2}}, {{Q3}}, {{Q4}}, {{Q5}}, {{Q6}}, {{Q7}}, {{Q8}}])</t>
  </si>
  <si>
    <t>&lt;p&gt;La mediana es el valor que ocupa el lugar &lt;b&gt;central&lt;/b&gt; de un conjunto de datos ordenados. Si hay dos valores centrales, entonces la mediana es la media aritmética de esos dos valores.&lt;/p&gt;</t>
  </si>
  <si>
    <t>{"id":"M6-EyP-5a-I-1","stimulus":"&lt;p&gt;Selecciona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</si>
  <si>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&lt;p&gt;Selecciona la mediana de este conjunto de datos.&lt;/p&gt;
Table=2x4, noborder
0,0={{Q1}}
0,1={{Q2}}
0,2={{Q3}}
0,3={{Q4}}
1,0={{Q5}}
1,1={{Q6}}
1,2={{Q7}}</t>
  </si>
  <si>
    <t>Q1-Q7= Min=1 ; Max=20; Step=1</t>
  </si>
  <si>
    <t>T1=math.median([{{Q1}}, {{Q2}}, {{Q3}}, {{Q4}}, {{Q5}}, {{Q6}}, {{Q7}})
A1 = {{T1}}
A2={{T1}}+0.5
A3={{T1}}-0.5
A4={{T1}}+1
T2=Lemonlib.sort([{{Q1}}, {{Q2}}, {{Q3}}, {{Q4}}, {{Q5}}, {{Q6}}, {{Q7}}, {{Q8}}])</t>
  </si>
  <si>
    <t>{"id":"M6-EyP-5a-I-2","stimulus":"&lt;p&gt;Selecciona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t>
  </si>
  <si>
    <t>&lt;p&gt;Calcula la mediana de este conjunto de datos.&lt;/p&gt;
Table=2x4, noborder
0,0={{Q1}}
0,1={{Q2}}
0,2={{Q3}}
0,3={{Q4}}
1,0={{Q5}}
1,1={{Q6}}
1,2={{Q7}}
1,3={{Q8}}</t>
  </si>
  <si>
    <t>&lt;p&gt;La mediana es {{A1}}.&lt;/p&gt;</t>
  </si>
  <si>
    <t>T1=math.median([{{Q1}}, {{Q2}}, {{Q3}}, {{Q4}}, {{Q5}}, {{Q6}}, {{Q7}}, {{Q8}}])
T2=Lemonlib.sort([{{Q1}}, {{Q2}}, {{Q3}}, {{Q4}}, {{Q5}}, {{Q6}}, {{Q7}}, {{Q8}}])</t>
  </si>
  <si>
    <t>{"id":"M6-EyP-5a-E-1","stimulus":"&lt;p&gt;Calcula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{{Q8}}])","temp":true}],"uniques":true},"algorithm":{"name":"calculateOperation","params":{"method":"equivLiteral","keyboard":"INTERMEDIATE"}},"template":"&lt;p&gt;La mediana es {{response}}.&lt;/p&gt;"}</t>
  </si>
  <si>
    <t>&lt;p&gt;Calcula la mediana de este conjunto de datos.&lt;/p&gt;
Table=2x4, noborder
0,0={{Q1}}
0,1={{Q2}}
0,2={{Q3}}
0,3={{Q4}}
1,0={{Q5}}
1,1={{Q6}}
1,2={{Q7}}</t>
  </si>
  <si>
    <t>T1=math.median([{{Q1}}, {{Q2}}, {{Q3}}, {{Q4}}, {{Q5}}, {{Q6}}, {{Q7}})
T2=Lemonlib.sort([{{Q1}}, {{Q2}}, {{Q3}}, {{Q4}}, {{Q5}}, {{Q6}}, {{Q7}}, {{Q8}}])</t>
  </si>
  <si>
    <t>{"id":"M6-EyP-5a-E-2","stimulus":"&lt;p&gt;Calcula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{{Q7}}])","temp":true}],"uniques":true},"algorithm":{"name":"calculateOperation","params":{"method":"equivLiteral","keyboard":"INTERMEDIATE"}},"template":"&lt;p&gt;La mediana es {{response}}.&lt;/p&gt;"}</t>
  </si>
  <si>
    <t>&lt;p&gt;En esta tabla se ha apuntado el número de videojuegos que posee un grupo de amigos. ¿Cuál es la mediana de estos valores?&lt;/p&gt;
Table=2x6
0,0=Nombre,#03A8C2,#FFFFFF,bold
0,1=José
0,2=Carla
0,3=Andrea
0,4=Victoria
0,5=Rodrigo
1,0=N.º de videojuegos,#03A8C2,#FFFFFF,bold
1,1={{Q1}}
1,2={{Q2}}
1,3={{Q3}}
1,4={{Q4}}
1,5={{Q5}}</t>
  </si>
  <si>
    <t>Q1-Q5= Min=7 ; Max=12; Step=1</t>
  </si>
  <si>
    <t>T1=math.median([{{Q1}}, {{Q2}}, {{Q3}}, {{Q4}}, {{Q5}}])
T2=Lemonlib.sort([{{Q1}}, {{Q2}}, {{Q3}}, {{Q4}}, {{Q5}}, {{Q6}}, {{Q7}}, {{Q8}}])</t>
  </si>
  <si>
    <t>{"id":"M6-EyP-5a-A-1","stimulus":"&lt;p&gt;En esta tabla se ha apuntado el número de videojuegos que posee un grupo de amigos. ¿Cuál es la mediana de estos valores?&lt;/p&gt;\r\n\r\n&lt;table style=\"width:100%\"&gt;&lt;tbody&gt;&lt;tr&gt;&lt;td style=\"width: 16.6667%; background-color: #9FC1FD; color: rgb(255, 255, 255); text-align: center; vertical-align: middle; font-weight: bold;\"&gt;Nombre&lt;/td&gt;&lt;td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middle;\"&gt;Victoria&lt;/td&gt;&lt;td style=\"width: 16.6667%; text-align: center; vertical-align: middle;\"&gt;Rodrigo&lt;/td&gt;&lt;/tr&gt;&lt;tr&gt;&lt;td style=\"width: 16.6667%; background-color: #9FC1FD; color: rgb(255, 255, 255); text-align: center; vertical-align: middle; font-weight: bold;\"&gt;N.º de videojuegos&lt;/td&gt;&lt;td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{{Q8}}])","temp":true}],"uniques":true},"algorithm":{"name":"calculateOperation","params":{"method":"equivLiteral","keyboard":"INTERMEDIATE"}},"template":"&lt;p&gt;La mediana es {{response}}.&lt;/p&gt;"}</t>
  </si>
  <si>
    <t>&lt;p&gt;En esta tabla se ha anotado cuántas camisetas se han llevado unos estudiantes para el viaje de fin de curso. ¿Cuál es la mediana de estos valores?&lt;/p&gt;
Table=2x5
0,0=Estudiantes,#E91A63,#FFFFFF,bold
0,1=Andrés
0,2=Carla
0,3=Andrea
0,4=Victoria
1,0=n.º de camisetas,#E91A63,#FFFFFF,bold
1,1={{Q1}}
1,2={{Q2}}
1,3={{Q3}}
1,4={{Q4}}</t>
  </si>
  <si>
    <t>Q1-Q4= Min=7 ; Max=12; Step=1</t>
  </si>
  <si>
    <t>T1=math.median([{{Q1}}, {{Q2}}, {{Q3}}, {{Q4}}])
T2=Lemonlib.sort([{{Q1}}, {{Q2}}, {{Q3}}, {{Q4}}, {{Q5}}, {{Q6}}, {{Q7}}, {{Q8}}])</t>
  </si>
  <si>
    <t>{"id":"M6-EyP-5a-A-2","stimulus":"&lt;p&gt;En esta tabla se ha anotado cuántas camisetas se han llevado unos estudiantes para el viaje de fin de curso. ¿Cuál es la mediana de estos valores?&lt;/p&gt;\r\n\r\n&lt;table style=\"width:100%\"&gt;&lt;tbody&gt;&lt;tr&gt;&lt;td style=\"width: 20%; background-color: #FEA487; color: rgb(255, 255, 255); text-align: center; vertical-align: middle; font-weight: bold;\"&gt;Estudiantes&lt;/td&gt;&lt;td style=\"width: 20%; text-align: center; vertical-align: middle;\"&gt;Andrés&lt;/td&gt;&lt;td style=\"width: 20%; text-align: center; vertical-align: middle;\"&gt;Carla&lt;/td&gt;&lt;td style=\"width: 20%; text-align: center; vertical-align: middle;\"&gt;Andrea&lt;/td&gt;&lt;td style=\"width: 20%; text-align: center; vertical-align: middle;\"&gt;Victoria&lt;/td&gt;&lt;/tr&gt;&lt;tr&gt;&lt;td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{{Q8}}])"}],"uniques":true},"algorithm":{"name":"calculateOperation","params":{"method":"equivLiteral","keyboard":"INTERMEDIATE"}},"template":"&lt;p&gt;La mediana es {{response}}.&lt;/p&gt;"}</t>
  </si>
  <si>
    <t>&lt;p&gt;En esta tabla están anotados los puntos que ha conseguido un equipo de baloncesto en los cinco primeros partidos de la temporada. ¿Cuál es la mediana de estos valores?&lt;/p&gt;
Table=6x2
0,0=Partido,#AAC31B,#FFFFFF,bold
0,1=N.º de puntos,#AAC31B,#FFFFFF,bold
1,0=1
1,1={{Q1}}
2,0=2
2,1={{Q2}}
3,0=3
3,1={{Q3}}
4,0=4
4,1={{Q4}}
5,0=5
5,1={{Q5}}</t>
  </si>
  <si>
    <t>Q1-Q5= Min=70 ; Max=100; Step=1</t>
  </si>
  <si>
    <t>A1=math.median([{{Q1}}, {{Q2}}, {{Q3}}, {{Q4}}, {{Q5}}])</t>
  </si>
  <si>
    <t>{"id":"M6-EyP-5a-A-3","stimulus":"&lt;p&gt;En esta tabla están anotados los puntos que ha conseguido un equipo de baloncesto en los cinco primeros partidos de la temporada. ¿Cuál es la mediana de estos valores?&lt;/p&gt;\r\n\r\n&lt;table style=\"width:100%\"&gt;&lt;tbody&gt;&lt;tr&gt;&lt;td style=\"width: 50%; background-color: #72D2CD; color: rgb(255, 255, 255); text-align: center; vertical-align: middle; font-weight: bold;\"&gt;Partido&lt;/td&gt;&lt;td style=\"width: 50%; background-color: #72D2CD; color: rgb(255, 255, 255); text-align: center; vertical-align: middle; font-weight: bold;\"&gt;N.º de puntos&lt;/td&gt;&lt;/tr&gt;&lt;tr&gt;&lt;td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{{Q5}}])"}],"uniques":true},"algorithm":{"name":"calculateOperation","params":{"method":"equivLiteral","keyboard":"INTERMEDIATE"}},"template":"&lt;p&gt;La mediana es {{response}}.&lt;/p&gt;"}</t>
  </si>
  <si>
    <t>M6-EyP-6a</t>
  </si>
  <si>
    <t>Calcula el rango de un conjunto de datos a partir de tablas de frecuencias y explica su significado</t>
  </si>
  <si>
    <t>&lt;p&gt;Selecciona el rango de este conjunto de datos:&lt;/p&gt;&lt;p&gt;{{Q1}} {{T2}} {{T3}} {{T4}} {{T5}} {{T6}} {{T7}}&lt;/p&gt;</t>
  </si>
  <si>
    <t>Q1= List= 7,8,9,10,11,12
Q2-Q7= List=1,2,3,4,5</t>
  </si>
  <si>
    <t>T2={{Q1}}+{{Q2}}
T3={{Q1}}-{{Q3}}
T4={{Q1}}-{{Q4}}
T5={{Q1}}+{{Q5}}
T6={{Q1}}+{{Q6}}
T7={{Q1}}-{{Q7}}
T10=math.max({{Q1}},{{T2}},{{T3}},{{T4}},{{T5}},{{T6}},{{T7}})
T11=math.min({{Q1}},{{T2}},{{T3}},{{T4}},{{T5}},{{T6}},{{T7}})
A1=math.max({{Q1}},{{T2}},{{T3}},{{T4}},{{T5}},{{T6}},{{T7}})-math.min({{Q1}},{{T2}},{{T3}},{{T4}},{{T5}},{{T6}},{{T7}})*
A2=math.max({{Q1}},{{T2}},{{T3}},{{T4}},{{T5}},{{T6}},{{T7}})-math.min({{Q1}},{{T2}},{{T3}},{{T4}},{{T5}},{{T6}},{{T7}})-1
A3=math.max({{Q1}},{{T2}},{{T3}},{{T4}},{{T5}},{{T6}},{{T7}})-math.min({{Q1}},{{T2}},{{T3}},{{T4}},{{T5}},{{T6}},{{T7}})+1</t>
  </si>
  <si>
    <t>&lt;p&gt;El rango de un conjunto de datos es la diferencia entre el valor máximo y el valor mínimo.&lt;/p&gt;</t>
  </si>
  <si>
    <t>&lt;p&gt;El rango de un conjunto de datos es la diferencia entre el valor máximo y el valor mínimo.&lt;/p&gt;&lt;p&gt;En este caso, el valor máximo es {{T10}} y el mínimo, {{T11}}. Por tanto, el rango es:&lt;/p&gt;&lt;p&gt;{{T10}} − {{T11}} = {{A1}}&lt;/p&gt;</t>
  </si>
  <si>
    <t>{"id":"M6-EyP-6a-I-1","stimulus":"&lt;p&gt;Selecciona el rango de este conjunto de datos:&lt;/p&gt;&lt;p align=\"center\"&gt;{{Q1}} &amp;nbsp; {{T2}} &amp;nbsp; {{T3}} &amp;nbsp; {{T4}} &amp;nbsp; {{T5}} &amp;nbsp; {{T6}} &amp;nbsp; {{T7}}&lt;/p&gt;","hint":"&lt;p&gt;El rango de un conjunto de datos es la diferencia entre el valor máximo y el valor mínimo.&lt;/p&gt;","feedback":"&lt;p&gt;El rango de un conjunto de datos es la diferencia entre el valor máximo y el valor mínimo.&lt;/p&gt;&lt;p&gt;En este caso, el valor máximo es {{T10}} y el mínimo, {{T11}}. Por tanto, el rango es:&lt;/p&gt;&lt;p&gt;{{T10}}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t>
  </si>
  <si>
    <t>&lt;p&gt;Calcula el rango de estos datos:&lt;/p&gt;&lt;p&gt;{{Q1}} {{T2}} {{T3}} {{T4}} {{T5}} {{T6}} {{T7}}&lt;/p&gt;</t>
  </si>
  <si>
    <t>&lt;p&gt;El rango es {{A1}}.&lt;/p&gt;</t>
  </si>
  <si>
    <t>T2={{Q1}}+{{Q2}}
T3={{Q1}}-{{Q3}}
T4={{Q1}}-{{Q4}}
T5={{Q1}}+{{Q5}}
T6={{Q1}}+{{Q6}}
T7={{Q1}}-{{Q7}}
T10=mat.max({{Q1}},{{T2}},{{T3}},{{T4}},{{T5}},{{T6}},{{T7}})
T01=mat.min({{Q1}},{{T2}},{{T3}},{{T4}},{{T5}},{{T6}},{{T7}})
T11=mat.max({{Q1}},{{T2}},{{T3}},{{T4}},{{T5}},{{T6}},{{T7}})-mat.min({{Q1}},{{T2}},{{T3}},{{T4}},{{T5}},{{T6}},{{T7}})
A1=mat.max({{Q1}},{{T2}},{{T3}},{{T4}},{{T5}},{{T6}},{{T7}})-mat.min({{Q1}},{{T2}},{{T3}},{{T4}},{{T5}},{{T6}},{{T7}})</t>
  </si>
  <si>
    <t>&lt;p&gt;El rango de un conjunto de datos es la diferencia entre el valor máximo y el valor mínimo.&lt;/p&gt;&lt;p&gt;En este caso el valor máximo es {{T10}} y el mínimo, {{T01}}. Por tanto, el rango es:&lt;/p&gt;&lt;p&gt;{{T10}} − {{T01}} = {{T11}}&lt;/p&gt;</t>
  </si>
  <si>
    <t>{"id":"M6-EyP-6a-E-1","stimulus":"&lt;p&gt;Calcula el rango de estos datos:&lt;/p&gt;&lt;p align=\"center\"&gt;{{Q1}} &amp;nbsp; {{T2}} &amp;nbsp; {{T3}} &amp;nbsp; {{T4}} &amp;nbsp; {{T5}} &amp;nbsp; {{T6}} &amp;nbsp; {{T7}}&lt;/p&gt;","template":"&lt;p&gt;El rango es {{response}}.&lt;/p&gt;","hint":"&lt;p&gt;El rango de un conjunto de datos es la diferencia entre el valor máximo y el valor mínimo.&lt;/p&gt;","feedback":"&lt;p&gt;El rango de un conjunto de datos es la diferencia entre el valor máximo y el valor mínimo.&lt;/p&gt;&lt;p&gt;En este caso el valor máximo es {{T10}} y el mínimo, {{T01}}. Por tanto, el rango es:&lt;/p&gt;&lt;p&gt;{{T10}}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t>
  </si>
  <si>
    <t>&lt;p&gt;Paula ha ahorrado durante unos meses las cantidades que aparecen en esta tabla. ¿Cuál es el rango de estos valores?&lt;/p&gt;
Table=8x2
0,0=Mes,#3019AE,#FFFFFF,bold
0,1=Ahorro,#3019AE,#FFFFFF,bold
1,0=Enero
1,1={{Q1}} €
2,0=Febrero
2,1={{Q2}} 
3,0=Marzo
3,1={{Q3}} €
4,0=Abril
4,1={{Q4}} €
5,0=Mayo
5,1={{Q5}} €
6,0=Junio
6,1={{Q6}} €
7,0=Julio
7,1={{Q7}} €</t>
  </si>
  <si>
    <t>&lt;p&gt;El rango es {{A1}} €.&lt;/p&gt;</t>
  </si>
  <si>
    <t>Q1-Q7= Min=5; Max=20; Step=1</t>
  </si>
  <si>
    <t>T1=math.max({{Q1}},{{Q2}},{{Q3}},{{Q4}},{{Q5}},{{Q6}},{{Q7}})
T2=math.min({{Q1}},{{Q2}},{{Q3}},{{Q4}},{{Q5}},{{Q6}},{{Q7}})
A1={{T1}}-{{T2}}</t>
  </si>
  <si>
    <t>&lt;p&gt;El rango de un conjunto de datos es la diferencia entre el valor máximo y el valor mínimo.&lt;/p&gt;&lt;p&gt;En este caso el valor máximo es {{T1}} y el mínimo, {{T2}}. Por tanto, el rango es:&lt;/p&gt;&lt;p&gt;{{T1}} − {{T2}} = {{A1}}&lt;/p&gt;</t>
  </si>
  <si>
    <t>{"id":"M6-EyP-6a-A-1","stimulus":"&lt;p&gt;Paula ha ahorrado durante unos meses las cantidades que aparecen en esta tabla. ¿Cuál es el rango de estos valores?&lt;/p&gt;\r\n\r\n&lt;table style=\"width:100%\"&gt;&lt;tbody&gt;&lt;tr&gt;&lt;td style=\"width: 50%; background-color: #9FC1FD; color: rgb(255, 255, 255); text-align: center; vertical-align: middle; font-weight: bold;\"&gt;Mes&lt;/td&gt;&lt;td style=\"width: 50%; background-color: #9FC1FD; color: rgb(255, 255, 255); text-align: center; vertical-align: middle; font-weight: bold;\"&gt;Ahorro&lt;/td&gt;&lt;/tr&gt;&lt;tr&gt;&lt;td style=\"width: 50%; text-align: center; vertical-align: middle;\"&gt;Enero&lt;/td&gt;&lt;td style=\"width: 50%; text-align: center; vertical-align: middle;\"&gt;{{Q1}} €&lt;/td&gt;&lt;/tr&gt;&lt;tr&gt;&lt;td style=\"width: 50%; text-align: center; vertical-align: middle;\"&gt;Febrero&lt;/td&gt;&lt;td style=\"width: 50%; text-align: center; vertical-align: middle;\"&gt;{{Q2}} €&lt;/td&gt;&lt;/tr&gt;&lt;tr&gt;&lt;td style=\"width: 50%; text-align: center; vertical-align: middle;\"&gt;Marzo&lt;/td&gt;&lt;td style=\"width: 50%; text-align: center; vertical-align: middle;\"&gt;{{Q3}} €&lt;/td&gt;&lt;/tr&gt;&lt;tr&gt;&lt;td style=\"width: 50%; text-align: center; vertical-align: middle;\"&gt;Abril&lt;/td&gt;&lt;td style=\"width: 50%; text-align: center; vertical-align: middle;\"&gt;{{Q4}} €&lt;/td&gt;&lt;/tr&gt;&lt;tr&gt;&lt;td style=\"width: 50%; text-align: center; vertical-align: middle;\"&gt;Mayo&lt;/td&gt;&lt;td style=\"width: 50%; text-align: center; vertical-align: middle;\"&gt;{{Q5}} €&lt;/td&gt;&lt;/tr&gt;&lt;tr&gt;&lt;td style=\"width: 50%; text-align: center; vertical-align: middle;\"&gt;Junio&lt;/td&gt;&lt;td style=\"width: 50%; text-align: center; vertical-align: middle;\"&gt;{{Q6}} €&lt;/td&gt;&lt;/tr&gt;&lt;tr&gt;&lt;td style=\"width: 50%; text-align: center; vertical-align: middle;\"&gt;Julio&lt;/td&gt;&lt;td style=\"width: 50%; text-align: center; vertical-align: middle;\"&gt;{{Q7}} €&lt;/td&gt;&lt;/tr&gt;&lt;/tbody&gt;&lt;/table&gt;","hint":"&lt;p&gt;El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El rango es {{response}} €.&lt;/p&gt;"}</t>
  </si>
  <si>
    <t>&lt;p&gt;Una maestra ha anotado la altura de algunos de sus alumnos en esta tabla. ¿Cuál es el rango de estos valores?&lt;/p&gt;
Table=8x2
0,0=Altura,#7819AE,#FFFFFF,bold
0,1=N.º de alumnos,#7819AE,#FFFFFF,bold
1,0={{Q1}} cm
1,1={{Q8}}
2,0={{Q2}} cm
2,1={{Q9}}
3,0={{Q3}} cm
3,1={{Q10}}
4,0={{Q4}} cm
4,1={{Q11}}
5,0={{Q5}} cm
5,1={{Q12}}
6,0={{Q6}} cm
6,1={{Q13}}
7,0={{Q7}} cm
7,1={{Q14}}</t>
  </si>
  <si>
    <t>&lt;p&gt;El rango es de {{A1}} cm.&lt;/p&gt;</t>
  </si>
  <si>
    <t>Q1-Q7 = Min=135; Max=160; Step=1
Q8-Q14 = min = 1; max = 10; step = 1</t>
  </si>
  <si>
    <t>{"id":"M6-EyP-6a-A-2","stimulus":"&lt;p&gt;Una maestra ha anotado la altura de algunos de sus alumnos en esta tabla. ¿Cuál es el rango de estos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alumnos&lt;/td&gt;&lt;/tr&gt;&lt;tr&gt;&lt;td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El rango es de {{response}} cm.&lt;/p&gt;"}</t>
  </si>
  <si>
    <t>&lt;p&gt;Un acomodador de cine ha preguntado a los espectadores su edad. Con los datos obtenidos, ha creado una tabla como esta. ¿Cuál es el rango de estos valores?&lt;/p&gt;
Table=8x2
0,0=Edad (años),#19AE71,#FFFFFF,bold
0,1=N.º de espectadores,#19AE71,#FFFFFF,bold
1,0=12
1,1={{Q1}}
2,0=13
2,1={{Q2}}
3,0=14
3,1={{Q3}}
4,0=15
4,1={{Q4}}
5,0=16
5,1={{Q5}}
6,0=17
6,1={{Q6}}
7,0=18
7,1={{Q7}}</t>
  </si>
  <si>
    <t>&lt;p&gt;El rango es de {{A1}} años.&lt;/p&gt;</t>
  </si>
  <si>
    <t>Q1-Q7= Min= 10; Max= 25; Step= 1</t>
  </si>
  <si>
    <t>{"id":"M6-EyP-6a-A-3","stimulus":"&lt;p&gt;Un acomodador de cine ha preguntado a los espectadores su edad. Con los datos obtenidos, ha creado una tabla como esta. ¿Cuál es el rango de estos valores?&lt;/p&gt;\r\n\r\n&lt;table style=\"width:100%\"&gt;&lt;tbody&gt;&lt;tr&gt;&lt;td style=\"width: 50%; background-color: #72D2CD; color: rgb(255, 255, 255); text-align: center; vertical-align: middle; font-weight: bold;\"&gt;Edad&lt;/td&gt;&lt;td style=\"width: 50%; background-color: #72D2CD; color: rgb(255, 255, 255); text-align: center; vertical-align: middle; font-weight: bold;\"&gt;N.º de espectadores&lt;/td&gt;&lt;/tr&gt;&lt;tr&gt;&lt;td style=\"width: 50%; text-align: center; vertical-align: middle;\"&gt;{{Q1}} años&lt;/td&gt;&lt;td style=\"width: 50%; text-align: center; vertical-align: middle;\"&gt;{{Q8}}&lt;/td&gt;&lt;/tr&gt;&lt;tr&gt;&lt;td style=\"width: 50%; text-align: center; vertical-align: middle;\"&gt;{{Q2}} años&lt;/td&gt;&lt;td style=\"width: 50%; text-align: center; vertical-align: middle;\"&gt;{{Q9}}&lt;/td&gt;&lt;/tr&gt;&lt;tr&gt;&lt;td style=\"width: 50%; text-align: center; vertical-align: middle;\"&gt;{{Q3}} años&lt;/td&gt;&lt;td style=\"width: 50%; text-align: center; vertical-align: middle;\"&gt;{{Q10}}&lt;/td&gt;&lt;/tr&gt;&lt;tr&gt;&lt;td style=\"width: 50%; text-align: center; vertical-align: middle;\"&gt;{{Q4}} años&lt;/td&gt;&lt;td style=\"width: 50%; text-align: center; vertical-align: middle;\"&gt;{{Q11}}&lt;/td&gt;&lt;/tr&gt;&lt;tr&gt;&lt;td style=\"width: 50%; text-align: center; vertical-align: middle;\"&gt;{{Q5}} años&lt;/td&gt;&lt;td style=\"width: 50%; text-align: center; vertical-align: middle;\"&gt;{{Q12}}&lt;/td&gt;&lt;/tr&gt;&lt;tr&gt;&lt;td style=\"width: 50%; text-align: center; vertical-align: middle;\"&gt;{{Q6}} años&lt;/td&gt;&lt;td style=\"width: 50%; text-align: center; vertical-align: middle;\"&gt;{{Q13}}&lt;/td&gt;&lt;/tr&gt;&lt;tr&gt;&lt;td style=\"width: 50%; text-align: center; vertical-align: middle;\"&gt;{{Q7}} años&lt;/td&gt;&lt;td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El rango es de {{response}} años.&lt;/p&gt;"}</t>
  </si>
  <si>
    <t>M6-EyP-19a</t>
  </si>
  <si>
    <t>Calcula la desviación media de un conjunto de medidas</t>
  </si>
  <si>
    <t>&lt;p&gt;Selecciona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A1*
A2
A3</t>
  </si>
  <si>
    <t>Q1 = min = 1, max = 15, step = 1
Q2 = min = 1, max = 15, step = 1
Q3 = min = 1, max = 15, step = 1
Q4 = min = 1, max = 15, step = 1
Q5 = min = 1, max = 15, step = 1
Q6 = list = [2, 3, 4, 6, 7, 8]
Q7 = list = [2, 3, 4, 6, 7, 8]</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</si>
  <si>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
A2 = Lemonlib.round((math.abs({{Q1}}-{{T2}})+math.abs({{Q2}}-{{T2}})+math.abs({{Q3}}-{{T2}})+math.abs({{Q4}}-{{T2}})+math.abs({{T1}}-{{T2}}))/{{Q6}}, 2)
A3 = Lemonlib.round((math.abs({{Q1}}-{{T2}})+math.abs({{Q2}}-{{T2}})+math.abs({{Q3}}-{{T2}})+math.abs({{Q4}}-{{T2}})+math.abs({{T1}}-{{T2}}))/{{Q7}}, 2)</t>
  </si>
  <si>
    <t>&lt;p&gt;Calcula primero la media aritmética:&lt;/p&gt;&lt;p style=\"text-align: center\"&gt;Media = &lt;span class=\"fr-math-v2 fr-draggable\" contenteditable=\"false\" data-original-math=\"\\(\\frac{{{Q1}}\\ +\\ {{Q2}}\\ +\\ {{Q3}}\\ +\\ {{Q4}}\\ +\\ {{T1}}}{5}\\)\" draggable=\"true\"&gt;\\(\\frac{{{Q1}}\\ +\\ {{Q2}}\\ +\\ {{Q3}}\\ +\\ {{Q4}}\\ +\\ {{T1}}}{\\text{5}}\\)&lt;/span&gt; = {{T2}}&lt;/p&gt;&lt;p&gt;Después, obtén la desviación media.&lt;/p&gt;</t>
  </si>
  <si>
    <t>&lt;p&gt;Para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t>
  </si>
  <si>
    <t>{
    "id": "M6-EyP-19a-I-1",
    "stimulus": "&lt;p&gt;Selecciona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t>
  </si>
  <si>
    <t>Calcula la desviacion media de estos datos: {{T1},{{T3}},{{T4}},{{Q1}},{{T2}}</t>
  </si>
  <si>
    <t>&lt;p&gt;Desviación media = {{response}}&lt;/p&gt;</t>
  </si>
  <si>
    <t>Q1 = min = 1, max = 15, step = 1
Q2 = min = 1, max = 15, step = 1
Q3 = min = 1, max = 15, step = 1
Q4 = min = 1, max = 15, step = 1
Q5 = min = 1, max = 15, step = 1</t>
  </si>
  <si>
    <t>T1 = math.ceil(({{Q1}}+{{Q2}}+{{Q3}}+{{Q4}})/10)*10-{{Q1}}-{{Q2}}-{{Q3}}-{{Q4}}
T2 = ({{Q1}}+{{Q2}}+{{Q3}}+{{Q4}}+{{T1}})/5
T3 = math.max({{Q1}}, {{T2}})
T4 = math.min({{Q1}}, {{T2}})
T5 = math.abs({{Q1}}-{{T2}})
T6 = math.max({{Q2}}, {{T2}})
T7 = math.min({{Q2}}, {{T2}})
T8 = math.abs({{Q2}}-{{T2}})
T9 = math.max({{Q3}}, {{T2}})
T10 = math.min({{Q3}}, {{T2}})
T11 = math.abs({{Q3}}-{{T2}})
T12 = math.max({{Q4}}, {{T2}})
T13 = math.min({{Q4}}, {{T2}})
T14 = math.abs({{Q4}}-{{T2}})
T15 = math.max({{T1}}, {{T2}})
T16 = math.min({{T1}}, {{T2}})
T17 = math.abs({{T1}}-{{T2}})
A1 = Lemonlib.round((math.abs({{Q1}}-{{T2}})+math.abs({{Q2}}-{{T2}})+math.abs({{Q3}}-{{T2}})+math.abs({{Q4}}-{{T2}})+math.abs({{T1}}-{{T2}}))/5, 2)</t>
  </si>
  <si>
    <t>{
    "id": "M6-EyP-19a-E-1",
    "stimulus": "&lt;p&gt;Calcula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"template": "&lt;p&gt;Desviación media = {{response}}&lt;/p&gt;",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t>
  </si>
  <si>
    <t>M6-EyP-20a</t>
  </si>
  <si>
    <t>Calcula el rango intercuartílico de un conjunto de medidas</t>
  </si>
  <si>
    <t>&lt;p&gt;Selecciona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A1*
A2
A3
A4
A5
Se ven 3</t>
  </si>
  <si>
    <t>Q1 = min = 5, max = 25, step = 1
Q2 = min = 5, max = 25, step = 1
Q3 = min = 5, max = 25, step = 1
Q4 = min = 5, max = 25, step = 1
Q5 = min = 5, max = 25, step = 1
Q6 = min = 5, max = 25, step = 1
Q7 = min = 5, max = 25, step = 1</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</si>
  <si>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
A2 = {{T8}}+1
A3 = {{T8}}+2
A4 = {{T8}}-1
A5 = {{T8}}-2</t>
  </si>
  <si>
    <t>&lt;p&gt;Primero tienes que ordenar los números:&lt;/p&gt;&lt;p style=\"text-align: center\"&gt;{{T1}}, {{T2}}, {{T3}}, {{T4}}, {{T5}}, {{T6}}, {{T7}}&lt;/p&gt;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</si>
  <si>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t>
  </si>
  <si>
    <t>{
    "id": "M6-EyP-20a-I-1",
    "stimulus": "&lt;p&gt;Selecciona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</si>
  <si>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</si>
  <si>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</si>
  <si>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
A2 = {{T12}}+1
A3 = {{T12}}+2
A4 = {{T12}}-1
A5 = {{T12}}-2</t>
  </si>
  <si>
    <t>&lt;p&gt;Primero tienes que ordenar los números:&lt;/p&gt;&lt;p style=\"text-align: center\"&gt;{{T1}}, {{T2}}, {{T3}}, {{T4}}, {{T5}}, {{T6}}, {{T7}}, {{T8}}, {{T9}}&lt;/p&gt;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</si>
  <si>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t>
  </si>
  <si>
    <t>{
    "id": "M6-EyP-20a-I-2",
    "stimulus": "&lt;p&gt;Selecciona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"hint": "&lt;p&gt;Primero tienes que ordenar los números:&lt;/p&gt;&lt;p style=\"text-align: center\"&gt;{{T1}}, {{T2}}, {{T3}}, {{T4}}, {{T5}}, {{T6}}, {{T7}}, {{T8}}, {{T9}}&lt;/p&gt;",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</si>
  <si>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A1*
A2
A3
A4
A5
Se ven 3</t>
  </si>
  <si>
    <t>Q1 = min = 5, max = 25, step = 1
Q2 = min = 5, max = 25, step = 1
Q3 = min = 5, max = 25, step = 1
Q4 = min = 5, max = 25, step = 1
Q5 = min = 5, max = 25, step = 1
Q6 = min = 5, max = 25, step = 1
Q7 = min = 5, max = 25, step = 1
Q8 = min = 5, max = 25, step = 1
Q9 = min = 5, max = 25, step = 1
Q9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</si>
  <si>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
A2 = {{T12}}+1
A3 = {{T12}}+2
A4 = {{T12}}-1
A5 = {{T12}}-2</t>
  </si>
  <si>
    <t>&lt;p&gt;Primero tienes que ordenar los números:&lt;/p&gt;&lt;p style=\"text-align: center\"&gt;{{T1}}, {{T2}}, {{T3}}, {{T4}}, {{T5}}, {{T6}}, {{T7}}, {{T8}}, {{T9}}, {{T10}}&lt;/p&gt;</t>
  </si>
  <si>
    <t>&lt;p&gt;Primero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t>
  </si>
  <si>
    <t>{
    "id": "M6-EyP-20a-I-3",
    "stimulus": "&lt;p&gt;Selecciona el rango intercuartílico del siguiente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"name": "A2",
                "label": "{{function}}",
                "function": "{{T12}}+1",
                "incorrect": true
            },
            {
                "name": "A3",
                "label": "{{function}}",
                "function": "{{T12}}+2",
                "incorrect": true
            },
            {
                "name": "A4",
                "label": "{{function}}",
                "function": "{{T12}}-1",
                "incorrect": true
            },
            {
                "name": "A5",
                "label": "{{function}}",
                "function": "{{T12}}-2",
                "incorrect": true
            }
        ],
        "uniques": false
    },
    "algorithm": {
        "name": "trueFalse",
        "template": "Multiple choice – standard",
        "params": {
            "countCorrect": 1,
            "countIncorrect": 2,
            "showCheckIcon": false,
            "columns": 3
        }
    }
}</t>
  </si>
  <si>
    <t>&lt;p&gt;Calcula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t>
  </si>
  <si>
    <t>&lt;p&gt;Rango intercuartílico = {{response}}&lt;/p&gt;</t>
  </si>
  <si>
    <t>T1 = [{{Q1}}, {{Q2}}, {{Q3}}, {{Q4}}, {{Q5}}, {{Q6}}, {{Q7}}].sort(function(a, b){return a - b;})[0]
T2 = [{{Q1}}, {{Q2}}, {{Q3}}, {{Q4}}, {{Q5}}, {{Q6}}, {{Q7}}].sort(function(a, b){return a - b;})[1]
T3 = [{{Q1}}, {{Q2}}, {{Q3}}, {{Q4}}, {{Q5}}, {{Q6}}, {{Q7}}].sort(function(a, b){return a - b;})[2]
T4 = [{{Q1}}, {{Q2}}, {{Q3}}, {{Q4}}, {{Q5}}, {{Q6}}, {{Q7}}].sort(function(a, b){return a - b;})[3]
T5 = [{{Q1}}, {{Q2}}, {{Q3}}, {{Q4}}, {{Q5}}, {{Q6}}, {{Q7}}].sort(function(a, b){return a - b;})[4]
T6 = [{{Q1}}, {{Q2}}, {{Q3}}, {{Q4}}, {{Q5}}, {{Q6}}, {{Q7}}].sort(function(a, b){return a - b;})[5]
T7 = [{{Q1}}, {{Q2}}, {{Q3}}, {{Q4}}, {{Q5}}, {{Q6}}, {{Q7}}].sort(function(a, b){return a - b;})[6]
T8 = {{T6}}-{{T2}}
A1 = {{T8}}</t>
  </si>
  <si>
    <t>{
    "id": "M6-EyP-20a-E-1",
    "stimulus": "&lt;p&gt;Calcula el rango intercuartílico de este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"template": "&lt;p&gt;Rango intercuartílico = {{response}}&lt;/p&gt;",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</si>
  <si>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t>
  </si>
  <si>
    <t>T1 = [{{Q1}}, {{Q2}}, {{Q3}}, {{Q4}}, {{Q5}}, {{Q6}}, {{Q7}}, {{Q8}}, {{Q9}}].sort(function(a, b){return a - b;})[0]
T2 = [{{Q1}}, {{Q2}}, {{Q3}}, {{Q4}}, {{Q5}}, {{Q6}}, {{Q7}}, {{Q8}}, {{Q9}}].sort(function(a, b){return a - b;})[1]
T3 = [{{Q1}}, {{Q2}}, {{Q3}}, {{Q4}}, {{Q5}}, {{Q6}}, {{Q7}}, {{Q8}}, {{Q9}}].sort(function(a, b){return a - b;})[2]
T4 = [{{Q1}}, {{Q2}}, {{Q3}}, {{Q4}}, {{Q5}}, {{Q6}}, {{Q7}}, {{Q8}}, {{Q9}}].sort(function(a, b){return a - b;})[3]
T5 = [{{Q1}}, {{Q2}}, {{Q3}}, {{Q4}}, {{Q5}}, {{Q6}}, {{Q7}}, {{Q8}}, {{Q9}}].sort(function(a, b){return a - b;})[4]
T6 = [{{Q1}}, {{Q2}}, {{Q3}}, {{Q4}}, {{Q5}}, {{Q6}}, {{Q7}}, {{Q8}}, {{Q9}}].sort(function(a, b){return a - b;})[5]
T7 = [{{Q1}}, {{Q2}}, {{Q3}}, {{Q4}}, {{Q5}}, {{Q6}}, {{Q7}}, {{Q8}}, {{Q9}}].sort(function(a, b){return a - b;})[6]
T8 = [{{Q1}}, {{Q2}}, {{Q3}}, {{Q4}}, {{Q5}}, {{Q6}}, {{Q7}}, {{Q8}}, {{Q9}}].sort(function(a, b){return a - b;})[7]
T9 = [{{Q1}}, {{Q2}}, {{Q3}}, {{Q4}}, {{Q5}}, {{Q6}}, {{Q7}}, {{Q8}}, {{Q9}}].sort(function(a, b){return a - b;})[8]
T10 = ({{T2}}+{{T3}})/2
T11 = ({{T7}}+{{T8}})/2
T12 = {{T11}}-{{T10}}
A1 = {{T12}}</t>
  </si>
  <si>
    <t>{
    "id": "M6-EyP-20a-E-2",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!important;\"&gt;{{Q8}}&lt;/td&gt;&lt;td style=\"width: 25%; text-align: center; vertical-align: middle; border: none; background: none !important;\"&gt;{{Q9}}&lt;/td&gt;&lt;/tr&gt;&lt;/table&gt;&lt;/div&gt;",
    "template": "&lt;p&gt;Rango intercuartílico = {{response}}&lt;/p&gt;",
    "hint": "&lt;p&gt;Primero tienes que ordenar los números:&lt;/p&gt;&lt;p style=\"text-align: center\"&gt;{{T1}}, {{T2}}, {{T3}}, {{T4}}, {{T5}}, {{T6}}, {{T7}}, {{T8}}, {{T9}}&lt;/p&gt;",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&lt;b style=\"color:#2C9CDC\"&gt;{{T3}}&lt;/b&gt;, &lt;span style=\"color:#2C9CDC\"&gt;{{T4}}&lt;/span&gt;, &lt;b&gt;{{T5}}&lt;/b&gt;, &lt;span style=\"color:#E3360C\"&gt;{{T6}}&lt;/span&gt;, &lt;b style=\"color:#E3360C\"&gt;{{T7}}&lt;/b&gt;, &lt;b style=\"color:#E3360C\"&gt;{{T8}}&lt;/b&gt;, &lt;span style=\"color:#E3360C\"&gt;{{T9}}&lt;/span&gt;&lt;/p&gt;&lt;table style=\"width:100%; background: none !important;\"&gt;&lt;tr&gt;&lt;td style=\"width: 33%; text-align: center; vertical-align: middle; border: none; background: none !important;\"&gt;&lt;i&gt;Q&lt;/i&gt;&lt;sub&gt;1&lt;/sub&gt; = &lt;span class=\"fr-math-v2 fr-draggable\" contenteditable=\"false\" data-original-math=\"\\(\\frac{{{T2}}\\ +\\ {{T3}}}{2}\\)\" draggable=\"true\"&gt;\\(\\frac{{{T2}}\\ +\\ {{T3}}}{\\text{2}}\\)&lt;/span&gt; = {{T10}}&lt;/td&gt;&lt;td style=\"width: 33%; text-align: center; vertical-align: middle; border: none; background: none !important;\"&gt;&lt;i&gt;Q&lt;/i&gt;&lt;sub&gt;2&lt;/sub&gt; = {{T5}}&lt;/td&gt;&lt;td style=\"width: 33%; text-align: center; vertical-align: middle; border: none; background: none !important;\"&gt;&lt;i&gt;Q&lt;/i&gt;&lt;sub&gt;3&lt;/sub&gt; = &lt;span class=\"fr-math-v2 fr-draggable\" contenteditable=\"false\" data-original-math=\"\\(\\frac{{{T7}}\\ +\\ {{T8}}}{2}\\)\" draggable=\"true\"&gt;\\(\\frac{{{T7}}\\ +\\ {{T8}}}{\\text{2}}\\)&lt;/span&gt; = {{T11}}&lt;/td&gt;&lt;/tr&gt;&lt;/table&gt;&lt;p&gt;El rango intercuartílico es la diferencia entre el tercer y el primer cuartil:&lt;/p&gt;&lt;p style=\"text-align: center\"&gt;Rango intercuartílico = &lt;i&gt;Q&lt;/i&gt;&lt;sub&gt;3&lt;/sub&gt; − &lt;i&gt;Q&lt;/i&gt;&lt;sub&gt;1&lt;/sub&gt; = {{T11}} − {{T10}}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"calculated": [
            {
                "name": "T1",
                "label": "{{function}}",
                "function": "[{{Q1}}, {{Q2}}, {{Q3}}, {{Q4}}, {{Q5}}, {{Q6}}, {{Q7}}, {{Q8}}, {{Q9}}].sort(function(a, b){return a - b;})[0]",
                "temp": "true"
            },
            {
                "name": "T2",
                "label": "{{function}}",
                "function": "[{{Q1}}, {{Q2}}, {{Q3}}, {{Q4}}, {{Q5}}, {{Q6}}, {{Q7}}, {{Q8}}, {{Q9}}].sort(function(a, b){return a - b;})[1]",
                "temp": "true"
            },
            {
                "name": "T3",
                "label": "{{function}}",
                "function": "[{{Q1}}, {{Q2}}, {{Q3}}, {{Q4}}, {{Q5}}, {{Q6}}, {{Q7}}, {{Q8}}, {{Q9}}].sort(function(a, b){return a - b;})[2]",
                "temp": "true"
            },
            {
                "name": "T4",
                "label": "{{function}}",
                "function": "[{{Q1}}, {{Q2}}, {{Q3}}, {{Q4}}, {{Q5}}, {{Q6}}, {{Q7}}, {{Q8}}, {{Q9}}].sort(function(a, b){return a - b;})[3]",
                "temp": "true"
            },
            {
                "name": "T5",
                "label": "{{function}}",
                "function": "[{{Q1}}, {{Q2}}, {{Q3}}, {{Q4}}, {{Q5}}, {{Q6}}, {{Q7}}, {{Q8}}, {{Q9}}].sort(function(a, b){return a - b;})[4]",
                "temp": "true"
            },
            {
                "name": "T6",
                "label": "{{function}}",
                "function": "[{{Q1}}, {{Q2}}, {{Q3}}, {{Q4}}, {{Q5}}, {{Q6}}, {{Q7}}, {{Q8}}, {{Q9}}].sort(function(a, b){return a - b;})[5]",
                "temp": "true"
            },
            {
                "name": "T7",
                "label": "{{function}}",
                "function": "[{{Q1}}, {{Q2}}, {{Q3}}, {{Q4}}, {{Q5}}, {{Q6}}, {{Q7}}, {{Q8}}, {{Q9}}].sort(function(a, b){return a - b;})[6]",
                "temp": "true"
            },
            {
                "name": "T8",
                "label": "{{function}}",
                "function": "[{{Q1}}, {{Q2}}, {{Q3}}, {{Q4}}, {{Q5}}, {{Q6}}, {{Q7}}, {{Q8}}, {{Q9}}].sort(function(a, b){return a - b;})[7]",
                "temp": "true"
            },
            {
                "name": "T9",
                "label": "{{function}}",
                "function": "[{{Q1}}, {{Q2}}, {{Q3}}, {{Q4}}, {{Q5}}, {{Q6}}, {{Q7}}, {{Q8}}, {{Q9}}].sort(function(a, b){return a - b;})[8]",
                "temp": "true"
            },
            {
                "name": "T10",
                "label": "{{function}}",
                "function": "({{T2}}+{{T3}})/2",
                "temp": "true"
            },
            {
                "name": "T11",
                "label": "{{function}}",
                "function": "({{T7}}+{{T8}})/2",
                "temp": "true"
            },
            {
                "name": "T12",
                "label": "{{function}}",
                "function": "{{T11}}-{{T10}}",
                "temp": "true"
            },
            {
                "name": "A1",
                "label": "{{function}}",
                "function": "{{T12}}"
            }
        ],
        "uniques": false
    },
    "algorithm": {
        "name": "calculateOperation",
        "params": {
            "method": "equivLiteral",
            "keyboard": "INTERMEDIATE"
        }
    }
}</t>
  </si>
  <si>
    <t>&lt;p&gt;Calcula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t>
  </si>
  <si>
    <t>Q1 = min = 5, max = 25, step = 1
Q2 = min = 5, max = 25, step = 1
Q3 = min = 5, max = 25, step = 1
Q4 = min = 5, max = 25, step = 1
Q5 = min = 5, max = 25, step = 1
Q6 = min = 5, max = 25, step = 1
Q7 = min = 5, max = 25, step = 1
Q8 = min = 5, max = 25, step = 1
Q9 = min = 5, max = 25, step = 1
Q10 = min = 5, max = 25, step = 1</t>
  </si>
  <si>
    <t>T1 = [{{Q1}}, {{Q2}}, {{Q3}}, {{Q4}}, {{Q5}}, {{Q6}}, {{Q7}}, {{Q8}}, {{Q9}}, {{Q10}}].sort(function(a, b){return a - b;})[0]
T2 = [{{Q1}}, {{Q2}}, {{Q3}}, {{Q4}}, {{Q5}}, {{Q6}}, {{Q7}}, {{Q8}}, {{Q9}}, {{Q10}}].sort(function(a, b){return a - b;})[1]
T3 = [{{Q1}}, {{Q2}}, {{Q3}}, {{Q4}}, {{Q5}}, {{Q6}}, {{Q7}}, {{Q8}}, {{Q9}}, {{Q10}}].sort(function(a, b){return a - b;})[2]
T4 = [{{Q1}}, {{Q2}}, {{Q3}}, {{Q4}}, {{Q5}}, {{Q6}}, {{Q7}}, {{Q8}}, {{Q9}}, {{Q10}}].sort(function(a, b){return a - b;})[3]
T5 = [{{Q1}}, {{Q2}}, {{Q3}}, {{Q4}}, {{Q5}}, {{Q6}}, {{Q7}}, {{Q8}}, {{Q9}}, {{Q10}}].sort(function(a, b){return a - b;})[4]
T6 = [{{Q1}}, {{Q2}}, {{Q3}}, {{Q4}}, {{Q5}}, {{Q6}}, {{Q7}}, {{Q8}}, {{Q9}}, {{Q10}}].sort(function(a, b){return a - b;})[5]
T7 = [{{Q1}}, {{Q2}}, {{Q3}}, {{Q4}}, {{Q5}}, {{Q6}}, {{Q7}}, {{Q8}}, {{Q9}}, {{Q10}}].sort(function(a, b){return a - b;})[6]
T8 = [{{Q1}}, {{Q2}}, {{Q3}}, {{Q4}}, {{Q5}}, {{Q6}}, {{Q7}}, {{Q8}}, {{Q9}}, {{Q10}}].sort(function(a, b){return a - b;})[7]
T9 = [{{Q1}}, {{Q2}}, {{Q3}}, {{Q4}}, {{Q5}}, {{Q6}}, {{Q7}}, {{Q8}}, {{Q9}}, {{Q10}}].sort(function(a, b){return a - b;})[8]
T10 = [{{Q1}}, {{Q2}}, {{Q3}}, {{Q4}}, {{Q5}}, {{Q6}}, {{Q7}}, {{Q8}}, {{Q9}}, {{Q10}}].sort(function(a, b){return a - b;})[9]
T11 = ({{T5}}+{{T6}})/2
T12 = {{T8}}-{{T3}}
A1 = {{T12}}</t>
  </si>
  <si>
    <t>{
    "id": "M6-EyP-20a-E-3",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t>
  </si>
  <si>
    <t>M6-EyP-21a</t>
  </si>
  <si>
    <t>Describe cómo afecta a la media y a la mediana añadir o eliminar una medida de un conjunto</t>
  </si>
  <si>
    <t xml:space="preserve">Tres coleccionistas tenían {{Q1}}, {{Q2}} y {{Q3}} monedas respectivamente. El primero de ellos se ha comprado {{Q4}} monedas más. ¿Cómo afecta esto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
</t>
  </si>
  <si>
    <t>Q1=Min=40;Max=50;Step=1
Q2=Min=10;Max=39;Step=1
Q3=Min=10;Max=39;Step=1
Q4=Min=10;Max=20;Step=1</t>
  </si>
  <si>
    <t>&lt;p&gt;La media es el resultado de sumar todos los valores y dividirlo por el número de datos.&lt;/p&gt;&lt;p&gt;La mediana es el valor en la posición central de un conjunto de datos.&lt;/p&gt;</t>
  </si>
  <si>
    <t>&lt;p&gt;La media es el resultado de sumar todos los valores y dividirlo por el número de datos. Como uno de los valores ha aumentado, la media tiene que aumentar.&lt;/p&gt;&lt;p&gt;La mediana es el valor en la posición central de un conjunto de datos. Como ha aumentado uno de los extremos, el valor central sigue siendo el mismo.&lt;/p&gt;</t>
  </si>
  <si>
    <t>{"id":"M6-EyP-21a-I-1","stimulus":"&lt;p&gt;Tres coleccionistas tenían {{Q1}}, {{Q2}} y {{Q3}} monedas respectivamente. El primero de ellos se ha comprado {{Q4}} monedas más. ¿Cómo afecta esto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aumentado, la media tiene que aumentar.&lt;/p&gt;&lt;p&gt;La &lt;b&gt;mediana&lt;/b&gt; es el valor en la posición central de un conjunto de datos. Como ha aumentado uno de los extremos, el valor central sigue siendo el mismo.&lt;/p&gt;","seed":{"parameters":[{"name":"Q1","label":null,"min":40,"max":50,"step":1},{"name":"Q2","label":null,"min":10,"max":39,"step":1},{"name":"Q3","label":null,"min":10,"max":39,"step":1},{"name":"Q4","label":null,"min":10,"max":20,"step":1}],"calculated":[{"name":"A1","label":"La media aumenta y la mediana sigue igual.","function":""},{"name":"A2","label":"La media disminuye y la mediana sigue igual.","function":"","incorrect":true},{"name":"A3","label":"La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</si>
  <si>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En un grupo de cuatro amigos, tres de ellos tienen entre {{Q1}} y {{Q2}} fotografías cada uno, mientras que el otro de ellos tiene solo {{Q3}}. Si este último perdiese todas sus fotos,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</si>
  <si>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Q1=Min=100;Max=200;Step=1
Q2=Min=100;Max=200;Step=1
Q3=Min=10;Max=50;Step=1</t>
  </si>
  <si>
    <t>&lt;p&gt;La media es el resultado de sumar todos los valores y dividirlo por el número de datos. Como el valor más bajo del grupo desaparece, la media aumenta.&lt;/p&gt;&lt;p&gt;La mediana es el valor en la posición central de un conjunto de datos. Como pasamos de 4 valores a 3 valores porque desaparece el más bajo, la posición central se desplaza hacia arriba.&lt;/p&gt;</t>
  </si>
  <si>
    <t>{"id":"M6-EyP-21a-I-2","stimulus":"&lt;p&gt;En un grupo de cuatro amigos, tres de ellos tienen entre {{T1}} y {{T2}} fotografías cada uno, mientras que el cuarto tiene solo {{Q3}}. Si este último perdiese todas sus fotos,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el valor más bajo del grupo desaparece, la media aumenta.&lt;/p&gt;&lt;p&gt;La &lt;b&gt;mediana&lt;/b&gt; es el valor en la posición central de un conjunto de datos. Como pasamos de 4 valores a 3 valores porque desaparece el más bajo, la posición central se desplaza hacia arriba.&lt;/p&gt;","seed":{"parameters":[{"name":"Q1","label":null,"min":100,"max":200,"step":5},{"name":"Q2","label":null,"min":100,"max":200,"step":5},{"name":"Q3","label":null,"min":10,"max":50,"step":1}],"calculated":[{"name":"T1","label":"{{function}}","function":"math.min({{Q1}}, {{Q2}})","temp":true},{"name":"T2","label":"{{function}}","function":"math.max({{Q1}}, {{Q2}})","temp":true},{"name":"A1","label":"La media aumenta y la mediana sigue igual.","function":"","incorrect":true},{"name":"A2","label":"La media disminuye y la mediana sigue igual.","function":"","incorrect":true},{"name":"A3","label":"La media sigue igual y la mediana aumenta.","function":"","incorrect":true},{"name":"A4","label":"La media sigue igual y la mediana disminuye.","function":"","incorrect":true},{"name":"A5","label":"La media y la mediana aumentan.","function":""},{"name":"A6","label":"La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</si>
  <si>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Cuatro amigas tienen entre {{Q1}} € y {{Q2}} € cada una. Si a la que menos tiene le quitasen {{Q3}} €, ¿cómo afectaría a la media y a la mediana?
La media aumenta y la mediana sigue igual.
La media disminuye y la mediana sigue igual.*
La media sigue igual y la mediana aumenta.
La media sigue igual y la mediana disminuye.
La media y la mediana aumentan.
La media y la mediana disminuyen.
La media disminuye y la mediana aumenta.
La media aumenta y la mediana disminuye.
La media y la mediana siguen igual.
(se ven 3)</t>
  </si>
  <si>
    <t>Q1=Min=10;Max=30;Step=1
Q2=Min=10;Max=30;Step=1
Q3=Min=1;Max=9;Step=1</t>
  </si>
  <si>
    <t>&lt;p&gt;La media es el resultado de sumar todos los valores y dividirlo por el número de datos. Como uno de los valores ha disminuido, la media tiene que disminuir.&lt;/p&gt;&lt;p&gt;La mediana es el valor en la posición central de un conjunto de datos. Como ha bajado uno de los extremos, el valor central sigue siendo el mismo.&lt;/p&gt;</t>
  </si>
  <si>
    <t>{"id":"M6-EyP-21a-I-3","stimulus":"&lt;p&gt;Cuatro amigas tienen entre {{T1}} € y {{T2}} € cada una. Si a la que menos tiene le quitasen {{Q3}} €,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disminuido, la media tiene que disminuir.&lt;/p&gt;&lt;p&gt;La &lt;b&gt;mediana&lt;/b&gt; es el valor en la posición central de un conjunto de datos. Como ha bajado uno de los extremos, el valor central sigue siendo el mismo.&lt;/p&gt;","seed":{"parameters":[{"name":"Q1","label":null,"min":10,"max":30,"step":1},{"name":"Q2","label":null,"min":10,"max":30,"step":1},{"name":"Q3","label":null,"min":1,"max":9,"step":1}],"calculated":[{"name":"T1","label":"{{function}}","function":"math.min({{Q1}}, {{Q2}})","temp":true},{"name":"T2","label":"{{function}}","function":"math.max({{Q1}}, {{Q2}})","temp":true},{"name":"A1","label":"La media aumenta y la mediana sigue igual.","function":"","incorrect":true},{"name":"A2","label":"La media disminuye y la mediana sigue igual.","function":""},{"name":"A3","label":"La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t>
  </si>
  <si>
    <t>M6-EyP-22a</t>
  </si>
  <si>
    <t>Cuenta el número de datos de una medición estadística</t>
  </si>
  <si>
    <t>&lt;p&gt;El siguiente diagrama representa el número de personas que han ido a un gimnasio durante la semana pasada. Cada punto representa a {{Q6}} personas. Completa la siguiente frase con la respuesta correcta.&lt;/p&gt;&lt;div class=\"fr-chart\" data-chart='{\"type\": \"pictograph\", \"series\": [{\"img\": \"{{Q1.img}}\", \"value\":{{Q1}} },{\"img\": \"{{Q2.img}}\", \"value\":{{Q2}}},{\"img\": \"{{Q3.img}}\", \"value\":{{Q3}} }, {\"img\": \"{{Q4.img}}\", \"value\":{{Q4}} }, {\"img\": \"{{Q5.img}}\", \"value\":{{Q5}} }], \"labels\":[\"{{Q1.label}}\",\"{{Q2.label}}\",\"{{Q3.label}}\",\"{{Q4.label}}\",\"{{Q5.label}}\"]}'&gt;&lt;/div&gt;</t>
  </si>
  <si>
    <t>&lt;p&gt;A lo largo de la semana, {{response}} personas fueron a ese gimnasio.&lt;/p&gt;</t>
  </si>
  <si>
    <t>Q1 = min = 1; max = 5; step = 1
Q2 = min = 1; max = 5; step = 1
Q3 = min = 1; max = 5; step = 1
Q4 = min = 1; max = 5; step = 1
Q5 = min = 1; max = 5; step = 1
Q6 = min = 6; max = 10; step = 1</t>
  </si>
  <si>
    <t>T1 = {{Q1}}+{{Q2}}+{{Q3}}+{{Q4}}+{{Q5}}
A1 = {{T1}}*{{Q6}}
A2 = ({{Q2}}+{{Q3}}+{{Q4}}+{{Q5}})*{{Q6}}
A3 = {{T1}}</t>
  </si>
  <si>
    <t>&lt;p&gt;Cada punto representa a {{Q1}} personas.&lt;/p&gt;</t>
  </si>
  <si>
    <t>&lt;p&gt;Cada punto representa a {{Q6}} personas. Por eso:&lt;/p&gt;&lt;p style=\"text-align: center\"&gt;{{Q1}} + {{Q2}} + {{Q3}} + {{Q4}} + {{Q5}} = {{T1}}&lt;/p&gt;&lt;p style=\"text-align: center\"&gt;{{T1}} × {{Q6}} = {{A1}}&lt;/p&gt;</t>
  </si>
  <si>
    <t>{
    "id": "M6-EyP-22a-I-1",
    "stimulus": "&lt;p&gt;El siguiente diagrama representa el número de personas que han ido a un gimnasio durante la semana pasada. Cada punto representa a {{Q6}} personas. Completa la siguiente frase con la respuesta correcta.&lt;/p&gt;&lt;div style=\"display:flex; justify-content:center;\"&gt;&lt;div class=\"fr-chart\" data-chart='{\"type\": \"pictograph\", \"series\": [{\"img\": \"{{Q1.img}}\", \"value\":{{Q1}} },{\"img\": \"{{Q2.img}}\", \"value\":{{Q2}}},{\"img\": \"{{Q3.img}}\", \"value\":{{Q3}} }, {\"img\": \"{{Q4.img}}\", \"value\":{{Q4}} }, {\"img\": \"{{Q5.img}}\", \"value\":{{Q5}} }], \"labels\":[\"{{Q1.label}}\",\"{{Q2.label}}\",\"{{Q3.label}}\",\"{{Q4.label}}\",\"{{Q5.label}}\"]}'&gt;&lt;/div&gt;&lt;/div&gt;",
    "template": "&lt;p&gt;A lo largo de la semana, {{response}} personas fueron a ese gimnasio.&lt;/p&gt;",
    "hint": "&lt;p&gt;Cada punto representa a {{Q6}} personas.&lt;/p&gt;",
    "feedback": "&lt;p&gt;Cada punto representa a {{Q6}} personas. Por eso:&lt;/p&gt;&lt;p style=\"text-align: center\"&gt;{{Q1}} + {{Q2}} + {{Q3}} + {{Q4}} + {{Q5}} = {{T1}}&lt;/p&gt;&lt;p style=\"text-align: center\"&gt;{{T1}} × {{Q6}} = {{A1}}&lt;/p&gt;",
    "seed": {
        "parameters": [
            {
                "name": "Q1",
                "label": "Lunes",
                "img": "https://blueberry-assets.oneclick.es/M2_EyP_6b_1.png",
                "min": 1,
                "max": 5,
                "step": 1
            },
            {
                "name": "Q2",
                "label": "Martes",
                "img": "https://blueberry-assets.oneclick.es/M2_EyP_6b_1.png",
                "min": 1,
                "max": 5,
                "step": 1
            },
            {
                "name": "Q3",
                "label": "Miércoles",
                "img": "https://blueberry-assets.oneclick.es/M2_EyP_6b_1.png",
                "min": 1,
                "max": 5,
                "step": 1
            },
            {
                "name": "Q4",
                "label": "Jueves",
                "img": "https://blueberry-assets.oneclick.es/M2_EyP_6b_1.png",
                "min": 1,
                "max": 5,
                "step": 1
            },
            {
                "name": "Q5",
                "label": "Viernes",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t>
  </si>
  <si>
    <t>&lt;p&gt;En la siguiente curva de frecuencias se han apuntado el número de películas que estos niños han visto durante el último mes. Completa la siguiente frase con la respuesta correcta.&lt;/p&gt;&lt;div class=\"fr-chart ct-chart ct-minor-seventh\" data-chart='{\"type\": \"line\", \"series\": [{\"name\": \"Películas\", \"data\": [{{Q1}}, {{Q2}}, {{Q3}}, {{Q4}}]}], \"labels\":[\"{{Q5}}\", \"{{Q6}}\", \"{{Q7}}\", \"{{Q8}}\"], \"options\": {\"low\":0, \"axisY\": {\"onlyInteger\": true}}}'&gt;&lt;/div&gt;</t>
  </si>
  <si>
    <t>&lt;p&gt;Estos niños han visto {{response}} películas.&lt;/p&gt;</t>
  </si>
  <si>
    <t>Q1 = Min = 0; Max = 12; Step = 1
Q2 = Min = 0; Max = 12; Step = 1
Q3 = Min = 0; Max = 12; Step = 1
Q4 = Min = 0; Max = 12; Step = 1
Q5 = List = Sonia, Hugo, Ana, Manuel, Emma, Javier, Blanca
Q6 = List = Sonia, Hugo, Ana, Manuel, Emma, Javier, Blanca
Q7 = List = Sonia, Hugo, Ana, Manuel, Emma, Javier, Blanca
Q8 = List = Sonia, Hugo, Ana, Manuel, Emma, Javier, Blanca
Q9 = Min = 0; Max = 12; Step = 1
Q10 = Min = 0; Max = 12; Step = 1</t>
  </si>
  <si>
    <t>A1 = {{Q1}}+{{Q2}}+{{Q3}}+{{Q4}}
A2 = {{Q1}}+{{Q2}}+{{Q3}}+{{Q9}}
A3 = {{Q1}}+{{Q2}}+{{Q3}}+{{Q10}}</t>
  </si>
  <si>
    <t>&lt;p&gt;La altura que alcanza la curva representa el número de películas que ha visto cada uno.&lt;/p&gt;</t>
  </si>
  <si>
    <t>&lt;p&gt;La altura que alcanza la curva representa el número de películas que ha visto cada uno. Por eso:&lt;/p&gt;&lt;p style=\"text-align: center\"&gt;{{Q1}} + {{Q2}} + {{Q3}} + {{Q4}} = {{A1}}&lt;/p&gt;</t>
  </si>
  <si>
    <t>{
    "id": "M6-EyP-22a-I-2",
    "stimulus": "&lt;p&gt;En la siguiente curva de frecuencias se han apuntado el número de películas que estos niños han visto durante el último mes. Completa la siguiente frase con la respuesta correcta.&lt;/p&gt;&lt;div style=\"display:flex; justify-content:center;\"&gt;&lt;div class=\"fr-chart ct-chart ct-minor-seventh\" data-chart='{\"type\": \"line\", \"series\": [{\"name\": \"Películas\", \"data\": [{{Q1}}, {{Q2}}, {{Q3}}, {{Q4}}]}], \"labels\":[\"{{Q5}}\", \"{{Q6}}\", \"{{Q7}}\", \"{{Q8}}\"], \"options\": {\"low\":0, \"axisY\": {\"onlyInteger\": true}}}'&gt;&lt;/div&gt;&lt;/div&gt;",
    "template": "&lt;p&gt;Estos niños han visto {{response}} películas.&lt;/p&gt;",
    "hint": "&lt;p&gt;La altura que alcanza la curva representa el número de películas que ha visto cada uno.&lt;/p&gt;",
    "feedback": "&lt;p&gt;La altura que alcanza la curva representa el número de películas que ha visto cada uno. Por eso:&lt;/p&gt;&lt;p style=\"text-align: center\"&gt;{{Q1}} + {{Q2}} + {{Q3}} + {{Q4}} = {{A1}}&lt;/p&gt;",
    "seed": {
        "parameters": [
            {
                "name": "Q1",
                "label": "",
                "min": 0,
                "max": 10,
                "step": 1
            },
            {
                "name": "Q2",
                "label": "",
                "min": 0,
                "max": 10,
                "step": 1
            },
            {
                "name": "Q3",
                "label": "",
                "min": 0,
                "max": 10,
                "step": 1
            },
            {
                "name": "Q4",
                "label": "",
                "min": 0,
                "max": 10,
                "step": 1
            },
            {
                "name": "Q5",
                "label": "",
                "list": [
                    "Sonia",
                    "Hugo",
                    "Ana",
                    "Manuel",
                    "Emma",
                    "Javier",
                    "Blanca"
                ]
            },
            {
                "name": "Q6",
                "label": "",
                "list": [
                    "Sonia",
                    "Hugo",
                    "Ana",
                    "Manuel",
                    "Emma",
                    "Javier",
                    "Blanca"
                ]
            },
            {
                "name": "Q7",
                "label": "",
                "list": [
                    "Sonia",
                    "Hugo",
                    "Ana",
                    "Manuel",
                    "Emma",
                    "Javier",
                    "Blanca"
                ]
            },
            {
                "name": "Q8",
                "label": "",
                "list": [
                    "Sonia",
                    "Hugo",
                    "Ana",
                    "Manuel",
                    "Emma",
                    "Javier",
                    "Blanca"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t>
  </si>
  <si>
    <t>&lt;p&gt;Una página web educativa envía a los profesores una gráfica como esta con el número de actividades que hacen sus alumnos cada día. ¿Cuántas han hecho en total estos 5 alumnos? Arrastra la cantidad correcta.&lt;/p&gt;&lt;div class=\"fr-chart ct-chart ct-minor-seventh\" data-chart='{\"type\": \"bar\", \"series\": [{\"name\": \"Actividades\", \"data\": [{{Q1}}, {{Q2}}, {{Q3}}, {{Q4}}, {{Q5}}]}], \"labels\":[\"{{Q6}}\", \"{{Q7}}\", \"{{Q8}}\", \"{{Q9}}\", \"{{Q10}}\"], \"options\": {\"low\":0, \"axisY\": {\"onlyInteger\": true}}}'&gt;&lt;/div&gt;</t>
  </si>
  <si>
    <t>&lt;p&gt;Han hecho {{response}} actividades entre todos.&lt;/p&gt;</t>
  </si>
  <si>
    <t>Q1 = Min = 0; Max = 10; Step = 1
Q2 = Min = 0; Max = 10; Step = 1
Q3 = Min = 0; Max = 10; Step = 1
Q4 = Min = 0; Max = 10; Step = 1
Q5 = Min = 0; Max = 10; Step = 1
Q6 = List = Nombres
Q7 = List = Nombres
Q8 = List = Nombres
Q9 = List = Nombres
Q10 = List = Nombres
Q11 = Min = 0; Max = 10; Step = 1
Q12 = Min = 0; Max = 10; Step = 1</t>
  </si>
  <si>
    <t>A1 = {{Q1}}+{{Q2}}+{{Q3}}+{{Q4}}+{{Q5}}
A2 = {{Q1}}+{{Q2}}+{{Q3}}+{{Q4}}+{{Q11}}
A3 = {{Q1}}+{{Q2}}+{{Q3}}+{{Q4}}+{{Q12}}</t>
  </si>
  <si>
    <t>&lt;p&gt;La altura que alcanza cada barra representa el número de actividades que ha hecho cada uno.&lt;/p&gt;</t>
  </si>
  <si>
    <t>&lt;p&gt;La altura que alcanza cada barra representa el número de actividades que ha hecho cada uno. Por eso:&lt;/p&gt;&lt;p style=\"text-align: center\"&gt;{{Q1}} + {{Q2}} + {{Q3}} + {{Q4}} + {{Q5}} = {{A1}}&lt;/p&gt;</t>
  </si>
  <si>
    <t>{
    "id": "M6-EyP-22a-I-3",
    "stimulus": "&lt;p&gt;Una página web educativa envía a los profesores una gráfica como esta con el número de actividades que hacen sus alumnos cada día. ¿Cuántas han hecho en total estos 5 alumnos? Arrastra la cantidad correcta.&lt;/p&gt;&lt;div style=\"display:flex; justify-content:center;\"&gt;&lt;div class=\"fr-chart ct-chart ct-minor-seventh\" data-chart='{\"type\": \"bar\", \"series\": [{\"name\": \"Actividades\", \"data\": [{{Q1}}, {{Q2}}, {{Q3}}, {{Q4}}, {{Q5}}]}], \"labels\":[\"{{Q6}}\", \"{{Q7}}\", \"{{Q8}}\", \"{{Q9}}\", \"{{Q10}}\"], \"options\": {\"low\":0, \"axisY\": {\"onlyInteger\": true}}}'&gt;&lt;/div&gt;&lt;/div&gt;",
    "template": "&lt;p&gt;Han hecho {{response}} actividades entre todos.&lt;/p&gt;",
    "hint": "&lt;p&gt;La altura que alcanza cada barra representa el número de actividades que ha hecho cada uno.&lt;/p&gt;",
    "feedback": "&lt;p&gt;La altura que alcanza cada barra representa el número de actividades que ha hecho cada uno. Por eso:&lt;/p&gt;&lt;p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t>
  </si>
  <si>
    <t>&lt;p&gt;Cuatro amigos han creado este gráfico para apuntar la fruta que han comido durante la semana pasada. Si cada icono representa {{Q9}} piezas de fruta, ¿cuántas piezas de fruta han consumido en total?&lt;/p&gt;&lt;div class=\"fr-chart\" data-chart='{\"type\": \"pictograph\", \"series\": [{\"img\": \"{{Q1.img}}\", \"value\":{{Q1}} },{\"img\": \"{{Q2.img}}\", \"value\":{{Q2}}},{\"img\": \"{{Q3.img}}\", \"value\":{{Q3}} }, {\"img\": \"{{Q4.img}}\", \"value\":{{Q4}} }], \"labels\":[\"{{Q5}}\", \"{{Q6}}\", \"{{Q7}}\", \"{{Q8}}\"]}'&gt;&lt;/div&gt;</t>
  </si>
  <si>
    <t>&lt;p&gt;Entre todos han comido {{response}} piezas de fruta.&lt;/p&gt;</t>
  </si>
  <si>
    <t>Q1-Q4 = list: [1, 2,3,4, 5]
Q5 = List = "David", "Gloria", "Óscar", "Beatriz"
Q6 = List = "David", "Gloria", "Óscar", "Beatriz"
Q7 = List = "David", "Gloria", "Óscar", "Beatriz"
Q8 = List = "David", "Gloria", "Óscar", "Beatriz"
Q9 = list: [2,3]</t>
  </si>
  <si>
    <t>T1 = {{Q1}}+{{Q2}}+{{Q3}}+{{Q4}}
A1 = {{T1}}*{{Q9}}</t>
  </si>
  <si>
    <t>&lt;p&gt;Cada columna de iconos representa el número de piezas de fruta de cada uno.&lt;/p&gt;</t>
  </si>
  <si>
    <t>&lt;p&gt;Cada columna de iconos representa el número de piezas de fruta de cada uno. Por eso:&lt;/p&gt;&lt;p style=\"text-align: center\"&gt;{{Q1}} + {{Q2}} + {{Q3}} + {{Q4}} = {{T1}}&lt;/p&gt;&lt;p style=\"text-align: center\"&gt;{{T1}} × {{Q9}} = {{A1}}&lt;/p&gt;</t>
  </si>
  <si>
    <t>{
    "id": "M6-EyP-22a-E-1",
    "stimulus": "&lt;p&gt;Cuatro amigos han creado este gráfico para apuntar la fruta que han comido durante la semana pasada. Si cada icono representa {{Q9}} piezas de fruta, ¿cuántas piezas de fruta han consumido en total?&lt;/p&gt;&lt;div style=\"display:flex; justify-content:center;\"&gt;&lt;div class=\"fr-chart\" data-chart='{\"type\": \"pictograph\", \"series\": [{\"img\": \"{{Q1.img}}\", \"value\":{{Q1}} },{\"img\": \"{{Q2.img}}\", \"value\":{{Q2}}},{\"img\": \"{{Q3.img}}\", \"value\":{{Q3}} }, {\"img\": \"{{Q4.img}}\", \"value\":{{Q4}} }], \"labels\":[\"{{Q5}}\", \"{{Q6}}\", \"{{Q7}}\", \"{{Q8}}\"]}'&gt;&lt;/div&gt;&lt;/div&gt;",
    "template": "&lt;p&gt;Entre todos han comido {{response}} piezas de fruta.&lt;/p&gt;",
    "hint": "&lt;p&gt;Cada columna de iconos representa el número de piezas de fruta de cada uno.&lt;/p&gt;",
    "feedback": "&lt;p&gt;Cada columna de iconos representa el número de piezas de fruta de cada uno. Por eso:&lt;/p&gt;&lt;p style=\"text-align: center\"&gt;{{Q1}} + {{Q2}} + {{Q3}} + {{Q4}} = {{T1}}&lt;/p&gt;&lt;p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"Beatriz",
                    "Almudena"
                ]
            },
            {
                "name": "Q6",
                "label": "",
                "list": [
                    "David",
                    "Gloria",
                    "Óscar",
                    "Beatriz",
                    "Almudena"
                ]
            },
            {
                "name": "Q7",
                "label": "Viernes",
                "list": [
                    "David",
                    "Gloria",
                    "Óscar",
                    "Beatriz",
                    "Almudena"
                ]
            },
            {
                "name": "Q8",
                "label": "",
                "list": [
                    "David",
                    "Gloria",
                    "Óscar",
                    "Beatriz",
                    "Almudena"
                ]
            },
            {
                "name": "Q9",
                "label": "",
                "min": 2,
                "max": 3,
                "step": 1
            }
        ],
        "calculated": [
            {
                "name": "T1",
                "label": "{{function}}",
                "function": "{{Q1}}+{{Q2}}+{{Q3}}+{{Q4}}",
                "temp": "true"
            },
            {
                "name": "A1",
                "label": "{{function}}",
                "function": "{{T1}}*{{Q9}}"
            }
        ],
        "uniques": true
    },
    "algorithm": {
        "name": "calculateOperation",
        "params": {
            "method": "equivLiteral",
            "keyboard": "NUMERICAL"
        }
    }
}</t>
  </si>
  <si>
    <t>&lt;p&gt;Raquel ha apuntado en la siguiente gráfica los kilometros que caminó cada uno de los días que estuvo visitando una ciudad. ¿Cuánto anduvo en total durante los cuatro días?&lt;/p&gt;&lt;div class=\"fr-chart ct-chart ct-minor-seventh\" data-chart='{\"type\": \"line\", \"series\": [{\"name\": \"Kilómetros\", \"data\": [{{Q1}}, {{Q2}}, {{Q3}}, {{Q4}}]}], \"labels\":[\"Día 1\", \"Día 2\", \"Día 3\", \"Día 4\", \"\"], \"options\": {\"low\":0, \"axisY\": {\"onlyInteger\": true}}}'&gt;&lt;/div&gt;</t>
  </si>
  <si>
    <t>&lt;p&gt;Caminó {{response}} km.&lt;/p&gt;</t>
  </si>
  <si>
    <t>Q1 = Min = 1; Max = 10; Step = 1
Q2 = Min = 1; Max = 10; Step = 1
Q3 = Min = 1; Max = 10; Step = 1
Q4 = Min = 1; Max = 10; Step = 1
Q5 = Min = 1; Max = 10; Step = 1</t>
  </si>
  <si>
    <t>A1 = {{Q1}}+{{Q2}}+{{Q3}}+{{Q4}}</t>
  </si>
  <si>
    <t>&lt;p&gt;La altura que alcanza la curva representa los kilómetros andados.&lt;/p&gt;</t>
  </si>
  <si>
    <t>&lt;p&gt;La altura que alcanza la curva representa los kilómetros andados. Por eso:&lt;/p&gt;&lt;p style=\"text-align: center\"&gt;{{Q1}} + {{Q2}} + {{Q3}} + {{Q4}} = {{A1}}&lt;/p&gt;</t>
  </si>
  <si>
    <t>{
    "id": "M6-EyP-22a-E-2",
    "stimulus": "&lt;p&gt;Raquel ha apuntado en la siguiente gráfica los kilometros que caminó cada uno de los días que estuvo visitando una ciudad. ¿Cuánto anduvo en total durante los cuatro días?&lt;/p&gt;&lt;div style=\"display:flex; justify-content:center;\"&gt;&lt;div class=\"fr-chart ct-chart ct-minor-seventh\" data-chart='{\"type\": \"line\", \"series\": [{\"name\": \"Kilómetros\", \"data\": [{{Q1}}, {{Q2}}, {{Q3}}, {{Q4}}]}], \"labels\":[\"Día 1\", \"Día 2\", \"Día 3\", \"Día 4\", \"\"], \"options\": {\"low\":0, \"axisY\": {\"onlyInteger\": true}}}'&gt;&lt;/div&gt;&lt;/div&gt;",
    "template": "&lt;p&gt;Caminó {{response}} km.&lt;/p&gt;",
    "hint": "&lt;p&gt;La altura que alcanza la curva representa los kilómetros andados.&lt;/p&gt;",
    "feedback": "&lt;p&gt;La altura que alcanza la curva representa los kilómetros andados. Por eso:&lt;/p&gt;&lt;p style=\"text-align: center\"&gt;{{Q1}} + {{Q2}} + {{Q3}} + {{Q4}} = {{A1}}&lt;/p&gt;",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t>
  </si>
  <si>
    <t>&lt;p&gt;Javier ha apuntado en esta gráfica el número de perros que ha cuidado cada día desde que empezó a trabajar como cuidador. ¿Cuánto tiempo lleva haciendo este trabajo?&lt;/p&gt;&lt;div class=\"fr-chart ct-chart ct-minor-seventh\" data-chart='{\"type\": \"bar\", \"series\": [{\"name\": \"Días\", \"data\": [{{Q1}}, {{Q2}}, {{Q3}}, {{Q4}}, {{Q5}}]}], \"labels\":[\"Ningún perro\", \"1 perro\", \"2 perros\", \"3 perros\", \"4 perros\"], \"options\": {\"low\":0, \"axisY\": {\"onlyInteger\": true}}}'&gt;&lt;/div&gt;</t>
  </si>
  <si>
    <t>&lt;p&gt;Lleva trabajando desde hace {{response}} días.&lt;/p&gt;</t>
  </si>
  <si>
    <t>A1 = {{Q1}}+{{Q2}}+{{Q3}}+{{Q4}}+{{Q5}}</t>
  </si>
  <si>
    <t>&lt;p&gt;La altura que alcanza cada barra representa el número de días.&lt;/p&gt;</t>
  </si>
  <si>
    <t>&lt;p&gt;La altura que alcanza cada barra representa el número de días. Por eso:&lt;/p&gt;&lt;p style=\"text-align: center\"&gt;{{Q1}} + {{Q2}} + {{Q3}} + {{Q4}} + {{Q5}} = {{A1}}&lt;/p&gt;</t>
  </si>
  <si>
    <t>{
    "id": "M6-EyP-22a-E-3",
    "stimulus": "&lt;p&gt;Javier ha apuntado en esta gráfica el número de perros que ha cuidado cada día desde que empezó a trabajar como cuidador. ¿Cuánto tiempo lleva haciendo este trabajo?&lt;/p&gt;&lt;div style=\"display:flex; justify-content:center;\"&gt;&lt;div class=\"fr-chart ct-chart ct-minor-seventh\" data-chart='{\"type\": \"bar\", \"series\": [{\"name\": \"Días\", \"data\": [{{Q1}}, {{Q2}}, {{Q3}}, {{Q4}}, {{Q5}}]}], \"labels\":[\"Ningún perro\", \"1 perro\", \"2 perros\", \"3 perros\", \"4 perros\"], \"options\": {\"low\":0, \"axisY\": {\"onlyInteger\": true}}}'&gt;&lt;/div&gt;&lt;/div&gt;",
    "template": "&lt;p&gt;Lleva trabajando desde hace {{response}} días.&lt;/p&gt;",
    "hint": "&lt;p&gt;La altura que alcanza cada barra representa el número de días.&lt;/p&gt;",
    "feedback": "&lt;p&gt;La altura que alcanza cada barra representa el número de días. Por eso:&lt;/p&gt;&lt;p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t>
  </si>
  <si>
    <t>M6-EyP-23a</t>
  </si>
  <si>
    <t>Determina si una distribución es positiva, negativa o simétrica a partir de la forma de una gráfica de barras</t>
  </si>
  <si>
    <t>&lt;p&gt;¿Cuál es la forma de esta distribución?&lt;/p&gt;&lt;div style=\"display:flex; justify-content:center;\"&gt;&lt;div class=\"fr-chart ct-chart ct-minor-seventh\" data-chart='{\"type\": \"bar\", \"series\": [{\"name\": \"Clase A\", \"data\": [{{Q1}}, {{Q2}}, {{Q3}}, {{Q4}}, {{Q5}}, {{Q6}}, {{Q7}}, {{Q8}}]}], \"labels\":[\"\", \"\", \"\", \"\", \"\", \"\", \"\", \"\"]}',\"options\": {\"low\":0, \"axisY\": {\"onlyInteger\": true}}}'&gt;&lt;/div&gt;&lt;/div&gt;</t>
  </si>
  <si>
    <t>Q1 = "min": 8, "max": 9, "step": 0.1
Q2 = "min": 9, "max": 10, "step": 0.1
Q3 = "min": 8, "max": 9, "step": 0.1
Q4 = "min": 6, "max": 8, "step": 0.1
Q5 = "min": 3, "max": 6, "step": 0.1
Q6 = "min": 2, "max": 3, "step": 0.1
Q7 = "min": 1, "max": 2, "step": 0.1
Q8 = "min": 0, "max": 1, "step": 0.1</t>
  </si>
  <si>
    <t>A1 = Positiva*
A2 = Negativa
A3 = Simétrica</t>
  </si>
  <si>
    <t>&lt;p&gt;Una distribución puede ser:&lt;/p&gt;&lt;ul&gt;&lt;li&gt;Positiva: si los datos se acumulan a la izquierda.&lt;/li&gt;&lt;li&gt;Negativa: si se acumulan a la derecha.&lt;/li&gt;&lt;li&gt;Simétrica: si los datos a la derecha se parecen a los de la izquierda.&lt;/li&gt;&lt;/ul&gt;</t>
  </si>
  <si>
    <t>{
    "id": "M6-EyP-23a-I-1",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"Positiva",
                "function": ""
            },
            {
                "name": "A2",
                "label": "Negativa",
                "function": "",
                "incorrect": true
            },
            {
                "name": "A3",
                "label": "Simétrica",
                "function": "",
                "incorrect": true
            }
        ],
        "uniques": true
    },
    "algorithm": {
        "name": "trueFalse",
        "template": "Multiple choice – standard",
        "params": {
            "countCorrect": 1,
            "countIncorrect": 2,
            "showCheckIcon": false,
            "columns": 3
        }
    }
}</t>
  </si>
  <si>
    <t>Q8 = "min": 8, "max": 9, "step": 0.1
Q7 = "min": 9, "max": 10, "step": 0.1
Q6 = "min": 8, "max": 9, "step": 0.1
Q5 = "min": 6, "max": 8, "step": 0.1
Q4 = "min": 3, "max": 6, "step": 0.1
Q3 = "min": 2, "max": 3, "step": 0.1
Q2 = "min": 1, "max": 2, "step": 0.1
Q1 = "min": 0, "max": 1, "step": 0.1</t>
  </si>
  <si>
    <t>A1 = Positiva
A2 = Negativa*
A3 = Simétrica</t>
  </si>
  <si>
    <t>{
    "id": "M6-EyP-23a-I-2",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"Positiva",
                "function": "",
                "incorrect": true
            },
            {
                "name": "A2",
                "label": "Negativa",
                "function": ""
            },
            {
                "name": "A3",
                "label": "Simétrica",
                "function": "",
                "incorrect": true
            }
        ],
        "uniques": true
    },
    "algorithm": {
        "name": "trueFalse",
        "template": "Multiple choice – standard",
        "params": {
            "countCorrect": 1,
            "countIncorrect": 2,
            "showCheckIcon": false,
            "columns": 3
        }
    }
}</t>
  </si>
  <si>
    <t>Q1 = "min": 0.5, "max": 1, "step": 0.1
Q2 = "min": 1, "max": 2, "step": 0.1
Q3 = "min": 4, "max": 5, "step": 0.1
Q4 = "min": 7.5, "max": 8, "step": 0.1
Q5 = "min": 7.5, "max": 8, "step": 0.1
Q6 = "min": 4, "max": 5, "step": 0.1
Q7 = "min": 1, "max": 2, "step": 0.1
Q8 = "min": 0.5, "max": 1, "step": 0.1</t>
  </si>
  <si>
    <t>A1 = Positiva
A2 = Negativa
A3 = Simétrica*</t>
  </si>
  <si>
    <t>{
    "id": "M6-EyP-23a-I-3",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"Positiva",
                "function": "",
                "incorrect": true
            },
            {
                "name": "A2",
                "label": "Negativa",
                "function": "",
                "incorrect": true
            },
            {
                "name": "A3",
                "label": "Simétrica",
                "function": ""
            }
        ],
        "uniques": true
    },
    "algorithm": {
        "name": "trueFalse",
        "template": "Multiple choice – standard",
        "params": {
            "countCorrect": 1,
            "countIncorrect": 2,
            "showCheckIcon": false,
            "columns": 3
        }
    }
}</t>
  </si>
  <si>
    <t>M6-EyP-7a</t>
  </si>
  <si>
    <t>Describe los elementos más significativos de un gráfico de barras (títulos, ejes, leyendas)</t>
  </si>
  <si>
    <t xml:space="preserve">&lt;p&gt;En el siguiente gráfico están los deportes que practican un grupo de estudiantes. Haz clic en las opciones correctas.&lt;/p&gt;
Gráfica (barras) 
Serie "Grupo de estudiantes": {{Q1}}, {{Q2}}, {{Q3}}, {{Q4}}
Eje X: "Atletismo", "Tenis", "Natación", "Baloncesto"
</t>
  </si>
  <si>
    <t>Q1= Min = 5; Max = 10; Step = 1
Q2= Min = 3; Max = 8; Step = 1
Q3= Min = 8; Max = 12; Step = 1.
Q4= Min = 5; Max = 10; Step = 1.
D1= List = atletismo, tenis, natación, baloncesto
D2= List = el atletismo, el tenis, la natación, el baloncesto
D3= List = atletismo, tenis, natación, baloncesto</t>
  </si>
  <si>
    <t>A1=En el eje &lt;i&gt;x&lt;/i&gt; se representan los deportes.#*
A2=El eje &lt;i&gt;y&lt;/i&gt; marca el número de estudiantes que practica {{D1}}.#*
A3=En el eje &lt;i&gt;x&lt;/i&gt; aparece como deporte {{D2}}.#*
A4=En el eje &lt;i&gt;x&lt;/i&gt; se representan 4 categorías.#*
A5=En el eje &lt;i&gt;x&lt;/i&gt; marca el número de estudiantes que practica {{D3}}.#|&lt;p&gt;El eje &lt;i&gt;y&lt;/i&gt; es el eje vertical, en el que se representa el número de estudiantes que realiza un deporte.&lt;/p&gt;
A6=En el eje &lt;i&gt;y&lt;/i&gt; se describen los diferentes deportes.#|&lt;p&gt;El eje &lt;i&gt;x&lt;/i&gt; es el eje horizontal, en él se describen los deportes.&lt;/p&gt;
A7=La gráfica representa cuántos estudiantes no practican cierto deporte.#|&lt;p&gt;La gráfica representa un grupo de estudiantes que sí practica deporte.&lt;/p&gt;</t>
  </si>
  <si>
    <t>&lt;p&gt;El gráfico está representado por dos ejes, uno horizontal, &lt;i&gt;x,&lt;/i&gt; y otro vertical, &lt;i&gt;y.&lt;/i&gt;&lt;/p&gt;</t>
  </si>
  <si>
    <t>{"id":"M6-EyP-7a-I-1","stimulus":"&lt;p&gt;En el siguiente gráfico están los deportes que practican un grupo de estudiantes. Haz clic en las opciones correctas.&lt;/p&gt;&lt;div style=\"display:flex; justify-content:center;\"&gt;&lt;div class=\"fr-chart ct-chart ct-minor-seventh\" data-chart='{\"type\": \"bar\", \"series\": [{\"name\": \"Deportes\", \"data\": [{{Q1}},{{Q2}},{{Q3}},{{Q4}}]}], \"labels\": [\"Atletismo\", \"Tenis\", \"Natación\", \"Baloncesto\"],\"options\":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8,"max":12,"step":1},{"name":"Q4","label":null,"min":5,"max":10,"step":1},{"name":"D1","label":null,"list":["atletismo","tenis","natación","baloncesto"]},{"name":"D2","label":null,"list":["el atletismo","el tenis","la natación","el baloncesto"]},{"name":"D3","label":null,"list":["atletismo","tenis","natación","baloncesto"]}],"calculated":[{"name":"A1","label":"En el eje &lt;i&gt;x&lt;/i&gt; aparecen los deportes que practican los estudiantes.","function":""},{"name":"A2","label":"En el eje &lt;i&gt;y&lt;/i&gt; aparece el número de estudiantes que practica {{D1}}.","function":""},{"name":"A3","label":"En el eje &lt;i&gt;x&lt;/i&gt; aparece como deporte {{D2}}.","function":""},{"name":"A4","label":"En el eje &lt;i&gt;x&lt;/i&gt; se representan 4 categorías.","function":""},{"name":"A5","label":"En el eje &lt;i&gt;x&lt;/i&gt; se puede ver el número de estudiantes que practica cada deporte.","function":"","incorrect":true,"feedback":"&lt;p&gt;El eje &lt;i&gt;x&lt;/i&gt; es el eje horizontal. En él se aparecen los deportes que practican los estudiantes.&lt;/p&gt;"},{"name":"A6","label":"En el eje &lt;i&gt;y&lt;/i&gt; se ven los deportes que practican los estudiantes.","function":"","incorrect":true,"feedback":"&lt;p&gt;El eje &lt;i&gt;y&lt;/i&gt; es el eje vertical. En él se representa el número de estudiantes que practica cada deporte.&lt;/p&gt;"},{"name":"A7","label":"La gráfica representa cuántos estudiantes no practican cierto deporte.","function":"","incorrect":true,"feedback":"&lt;p&gt;La gráfica representa un grupo de estudiantes que sí practica deporte.&lt;/p&gt;"}],"uniques":true},"algorithm":{"name":"trueFalse","template":"Multiple choice – multiple response","params":{"countCorrect":2,"countIncorrect":1,"showCheckIcon":true}}}</t>
  </si>
  <si>
    <t>&lt;p&gt;El siguiente gráfico representa las tres asignaturas favoritas de los amigos de Sara e Izan. Selecciona las opciones correctas.&lt;/p&gt;
Gráfica (barras) 
Serie "Sara": {{Q1}}, {{Q2}}, {{Q3}}
Serie "Izan": {{Q4}}, {{Q5}}, {{Q6}}
Eje X, Asignaturas: "Matemáticas", "Música", "Inglés".</t>
  </si>
  <si>
    <t>Q1= Min = 5; Max = 10; Step = 1
Q2= Min = 3; Max = 8; Step = 1
Q3= Min = 10; Max = 12; Step = 1.
Q4= Min = 3 ; Max = 8; Step = 1.
Q5= Min = 5; Max = 10; Step = 1
Q6= Min = 10; Max = 12; Step = 1</t>
  </si>
  <si>
    <t>A1=En el eje &lt;i&gt;x&lt;/i&gt; se representan las asignaturas favoritas.#*
A2=En el eje &lt;i&gt;y&lt;/i&gt; se representa el número de amigos.#*
A3=En el eje &lt;i&gt;x&lt;/i&gt; aparece como categorías Matemáticas, Música e Inglés.#*
A4=En el eje &lt;i&gt;x&lt;/i&gt; hay 3 categorías.#*
A5=El eje &lt;i&gt;x&lt;/i&gt; es el eje vertical.#|&lt;p&gt;El eje &lt;i&gt;x&lt;/i&gt; es el eje horizontal.&lt;/p&gt;
A6=El eje &lt;i&gt;y&lt;/i&gt; es el eje horizontal.#|&lt;p&gt;El eje &lt;i&gt;y&lt;/i&gt; es el eje vertical.&lt;/p&gt;
A7=Las categorías descritas en el eje &lt;i&gt;x&lt;/i&gt; son 4.#|&lt;p&gt;En el eje &lt;i&gt;x&lt;/i&gt; hay 3 categorías.&lt;/p&gt;
A8=La leyenda hace referencia a los amigos de Sara e Imanuel.#|&lt;p&gt;Las leyendas refieren a los amigos de Sara e Izan.&lt;/p&gt;</t>
  </si>
  <si>
    <t>{"id":"M6-EyP-7a-I-2","stimulus":"&lt;p&gt;El siguiente gráfico representa las tres asignaturas favoritas de los amigos de Sara e Izan. Selecciona las opciones correctas.&lt;/p&gt;&lt;div style=\"display:flex; justify-content:center;\"&gt;&lt;div class=\"fr-chart ct-chart ct-minor-seventh\" data-chart='{\"type\": \"bar\", \"series\": [{\"name\": \"Sara\", \"data\": [{{Q1}},{{Q2}},{{Q3}}]},{\"name\": \"Izan\", \"data\": [{{Q4}},{{Q5}},{{Q6}}]}], \"labels\": [\"Matemáticas\", \"Música\", \"Inglés\"], \"options\": {\"legend\": {\"display\": true, \"position\": \"top\", \"labelLines\": {\"display\": true, \"numberOfLines\": 2}}},\"options\":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10,"max":12,"step":1},{"name":"Q4","label":null,"min":3,"max":8,"step":1},{"name":"Q5","label":null,"min":5,"max":10,"step":1},{"name":"Q6","label":null,"min":10,"max":12,"step":1}],"calculated":[{"name":"A1","label":"En el eje &lt;i&gt;x&lt;/i&gt; se representan las asignaturas favoritas.","function":""},{"name":"A2","label":"En el eje &lt;i&gt;y&lt;/i&gt; se representa el número de amigos.","function":""},{"name":"A3","label":"En el eje &lt;i&gt;x&lt;/i&gt; aparece como categorías Matemáticas, Música e Inglés.","function":""},{"name":"A4","label":"En el eje &lt;i&gt;x&lt;/i&gt; hay 3 categorías.","function":""},{"name":"A5","label":"El eje &lt;i&gt;x&lt;/i&gt; es el eje vertical.","function":"","incorrect":true,"feedback":"&lt;p&gt;El eje &lt;i&gt;x&lt;/i&gt; es el eje horizontal.&lt;/p&gt;"},{"name":"A6","label":"El eje &lt;i&gt;y&lt;/i&gt; es el eje horizontal.","function":"","incorrect":true,"feedback":"&lt;p&gt;El eje &lt;i&gt;y&lt;/i&gt; es el eje vertical.&lt;/p&gt;"},{"name":"A7","label":"Las categorías descritas en el eje &lt;i&gt;x&lt;/i&gt; son 4.","function":"","incorrect":true,"feedback":"&lt;p&gt;En el eje &lt;i&gt;x&lt;/i&gt; hay 3 categorías.&lt;/p&gt;"},{"name":"A8","label":"La leyenda hace referencia a los amigos de Sara e Imanuel.","function":"","incorrect":true,"feedback":"&lt;p&gt;Las leyendas refieren a los amigos de Sara e Izan.&lt;/p&gt;"}],"uniques":true},"algorithm":{"name":"trueFalse","template":"Multiple choice – multiple response","params":{"countCorrect":2,"countIncorrect":1,"showCheckIcon":true}}}</t>
  </si>
  <si>
    <t>&lt;p&gt;Este gráfico representa las horas de estudio de dos amigos durante la semana. Escoge las opciones correctas.&lt;/p&gt;
Gráfica (barras):
Serie N1: {{Q1}}, {{Q3}}, {{Q5}}, {{Q7}},{{Q9}}
Serie N2: {{Q2}}, {{Q4}},0, {{Q7}}, {{Q8}}
Eje X: "Lunes", "Martes", "Miércoles", "Jueves", "Viernes"</t>
  </si>
  <si>
    <t>&lt;p&gt;En el eje &lt;i&gt;x&lt;/i&gt; aparecen {{A1}}*| {{A2}} | {{A3}} categorías.&lt;/p&gt;
&lt;p&gt;En la leyenda aparece {{A4}}*| {{A5}} | {{A6}}.&lt;/p&gt;</t>
  </si>
  <si>
    <t>N1= List=Luis, Felipe, Carlos, 
N2= List= Irene, Paula, Luisa 
Q1-Q9= List=1,2,3,4
Q10= List=2,3
Q11= List=2.3,4,6
Q12= List=2.3,4,6
(unique= false)</t>
  </si>
  <si>
    <t>Group 1
A1=5
A2={{Q11}}
A3={{Q12}}
Group 2
A1="el nombre de los amigos"
A2="las horas de estudio"
A3="los días de la semana"</t>
  </si>
  <si>
    <t>{"id":"M6-EyP-7a-E-1","stimulus":"&lt;p&gt;Este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aparecen {{response}} categorías.&lt;/p&gt;&lt;p&gt;En la leyenda aparecen {{response}}.&lt;/p&gt;","hint":"&lt;p&gt;El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los nombres de los amigos","function":"","group":2},{"name":"A2","label":"las horas de estudio","function":"","incorrect":true,"group":2},{"name":"A3","label":"los días de la semana","function":"","incorrect":true,"group":2}],"uniques":false},"algorithm":{"name":"groupResponses","template":"Cloze with drop down"}}</t>
  </si>
  <si>
    <t>&lt;p&gt;Este gráfico representa las horas de estudio de dos amigos durante la semana. Escoge las opciones correctas.&lt;/p&gt;
Gráfica (barras):
Serie N1: {{Q1}}, {{Q3}}, {{Q5}}, {{Q7}},{{Q9}}
Serie N2: {{Q2}}, {{Q4}},0, {{T7}}, {{Q8}}
Eje X: "Lunes", "Martes", "Miércoles", "Jueves", "Viernes"</t>
  </si>
  <si>
    <t>&lt;p&gt;En el eje &lt;i&gt;x&lt;/i&gt; se representan {{A4}}*| {{A5}} | {{A6}}.&lt;/p&gt;
&lt;p&gt;En la gráfica hay {{A1}}*| {{A2}} | {{A3}} series.&lt;/p&gt;</t>
  </si>
  <si>
    <t>N1= List=Luis, Felipe, Carlos, 
N2= List= Irene, Paula, Luisa 
Q1-Q9= List=1,2,3,4
Q10= List=2,3
Q11= List=3,4,5
Q12= List=3,4,5
(unique= false)</t>
  </si>
  <si>
    <t>Group 1
A1=2
A2={{Q11}}
A3={{Q12}}
Group 2
A1="los 5 días de estudio"
A2="las horas que estudia {{N1}}"
A3="los 7 días de estudio"</t>
  </si>
  <si>
    <t>{"id":"M6-EyP-7a-E-2","stimulus":"&lt;p&gt;Este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se representan {{response}}.&lt;/p&gt;&lt;p&gt;En la gráfica hay {{response}} series.&lt;/p&gt;","hint":"&lt;p&gt;El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is","Felipe","Carlos"]},{"name":"N2","label":null,"list":["Irene","Paula","Luisa"]}],"calculated":[{"name":"A1","label":"{{function}}","function":"2","group":2},{"name":"A2","label":"{{function}}","function":"{{Q11}}","incorrect":true,"group":2},{"name":"A3","label":"{{function}}","function":"{{Q12}}","incorrect":true,"group":2},{"name":"A1","label":"los 5 días de estudio","function":"","group":1},{"name":"A2","label":"las horas que estudia {{N1}}","function":"","incorrect":true,"group":1},{"name":"A3","label":"los 7 días de estudio","function":"","incorrect":true,"group":1}],"uniques":false},"algorithm":{"name":"groupResponses","template":"Cloze with drop down"}}</t>
  </si>
  <si>
    <t>&lt;p&gt;En un informe realizado a un grupo de jóvenes y adultos sobre los destinos favoritos para las vacaciones se confeccionó un gráfico como este. Escoge las opciones correctas.&lt;/p&gt;
Gráfica (barras) 
Serie "Jóvenes": {{Q1}}, {{Q2}}, {{Q3}}
Serie "Adultos": {{Q4}}, {{Q5}}, {{Q6}}
Eje X "Destinos": "Playa", "Montaña", "Ciudad".</t>
  </si>
  <si>
    <t>&lt;p&gt;Los destinos vacacionales se representan en el eje {{A1}}.&lt;/p&gt;
&lt;p&gt;Los nombres de las series en el gráfico son {{A3}}.&lt;/p&gt;</t>
  </si>
  <si>
    <t>Q1= Min = 20; Max = 30; Step = 1
Q2= Min = 30; Max = 40; Step = 1
Q3= Min = 10; Max = 20 ; Step = 1.
Q4= Min = 20; Max = 30; Step = 1
Q5= Min = 30; Max = 40; Step = 1
Q6= Min = 10; Max = 20 ; Step = 1.</t>
  </si>
  <si>
    <t>Group 1
A1= "&lt;i&gt;x&lt;/i&gt;"
A2 = "&lt;i&gt;y&lt;/i&gt;"
Group 2
A3= "Jóvenes y Adultos"
A4 = "Playa, Montaña y Ciudad"
A5 = "Playa, Montaña y  Campiña"</t>
  </si>
  <si>
    <t>{"id":"M6-EyP-7a-E-3","stimulus":"&lt;p&gt;En un informe realizado a un grupo de jóvenes y adultos sobre los destinos favoritos para las vacaciones se confeccionó un gráfico como este. Arrastra las opciones correctas.&lt;/p&gt;&lt;div style=\"display:flex; justify-content:center;\"&gt;&lt;div class=\"fr-chart ct-chart ct-minor-seventh\" data-chart='{\"type\": \"bar\", \"series\": [{\"name\": \"Jóvenes\", \"data\": [{{Q1}},{{Q2}},{{Q3}}]},{\"name\": \"Adultos\", \"data\": [{{Q4}},{{Q5}},{{Q6}}]}], \"labels\":[\"Playa\",\"Montaña\",\"Ciudad\"],\"options\": {\"axisY\": {\"onlyInteger\": true}}}'&gt;&lt;/div&gt;","template":"&lt;p&gt;Los destinos vacacionales se representan en el eje {{response}}.&lt;/p&gt;&lt;p&gt;Los nombres de las series en el gráfico son {{response}}.&lt;/p&gt;","hint":"&lt;p&gt;El gráfico está representado por dos ejes, uno horizontal, &lt;i&gt;x,&lt;/i&gt; y otro vertical, &lt;i&gt;y.&lt;/i&gt;&lt;/p&gt;","feedback":"&lt;p&gt;El gráfico está representado por dos ejes, uno horizontal, &lt;i&gt;x,&lt;/i&gt; y otro vertical, &lt;i&gt;y.&lt;/i&gt;&lt;/p&gt;","seed":{"parameters":[{"name":"Q1","label":null,"min":20,"max":30,"step":1},{"name":"Q2","label":null,"min":30,"max":40,"step":1},{"name":"Q3","label":null,"min":10,"max":20,"step":1},{"name":"Q4","label":null,"min":20,"max":30,"step":1},{"name":"Q5","label":null,"min":30,"max":40,"step":1},{"name":"Q6","label":null,"min":10,"max":20,"step":1}],"calculated":[{"name":"A1","label":"&lt;i&gt;x&lt;/i&gt;"},{"name":"A2","label":"Jóvenes y Adultos"},{"name":"A3","label":"&lt;i&gt;y&lt;/i&gt;","incorrect":true},{"name":"A4","label":"Playa, Montaña y Ciudad","incorrect":true},{"name":"A5","label":"Playa, Montaña y Campiña","incorrect":true}],"uniques":false},"algorithm":{"name":"calculateOperation","template":"Cloze with drag &amp; drop","params":{"keyboard":"INTERMEDIATE"}}}</t>
  </si>
  <si>
    <t>M6-EyP-7b</t>
  </si>
  <si>
    <t>Analiza gráficos de barras</t>
  </si>
  <si>
    <t>&lt;p&gt;El siguiente gráfico representa las temperaturas mínimas y máximas de los primeros días de junio en Málaga. Indica si las afirmaciones son correctas o no.&lt;/p&gt;
Gráfica (barras dobles):
Serie "°C mínimos": {{Q1}}, {{Q2}}, {{Q3}}, {{Q4}}, {{Q5}}
Serie "°C máximos": {{Q6}}, {{Q7}}, {{Q8}}, {{Q9}}, {{Q10}}
Eje X: "lunes", "martes", "miércoles", "jueves", "viernes"</t>
  </si>
  <si>
    <t>True or false
*: countCorrect= 
*: countIncorrect= 1
*:options= "Verdadero", "Falso"</t>
  </si>
  <si>
    <t>Q1-Q5 = Min= 15; Max= 19; Step= 1
Q6-Q10 = Min= 20; Max= 35; Step= 1
unique: false</t>
  </si>
  <si>
    <t>A1=La temperatura mínima registrada el lunes fue de {{Q1}} °C.*
A2=La temperatura mínima registrada el martes fue de {{Q2}} °C. *
A3=La temperatura máxima registrada el miércoles fue de {{Q8}} °C.*
A4=La temperatura máxima registrada el jueves fue de {{Q9}} °C.*
A5=La temperatura mínima registrada el viernes fue de {{Q5}} °C.*
A6=La temperatura máxima registrada el lunes fue de {{Q1}} °C. | La temperatura mínima que se registró el lunes fue de {{Q1}} °C y la máxima, de {{Q6}} °C.
A7=La temperatura máxima registrada el martes fue de {{Q2}} °C. | La temperatura mínima que se registró el martes fue de {{Q2}} °C y la máxima, de {{Q7}} °C.
A8=La temperatura mínima registrada  el miércoles fue de {{Q8}} °C. | La temperatura mínima que se registró el miércoles fue de {{Q3}} °C y la máxima, de {{Q8}} °C.
A9=La temperatura mínima registrada el jueves fue de {{Q9}} °C. | La temperatura mínima que se registró el jueves fue de {{Q4}} °C y la máxima, de {{Q9}} °C.
A10=La temperatura máxima registrada el viernes fue de {{Q5}} °C. | La temperatura mínima que se registró el viernes fue de {{Q5}} °C y la máxima, de {{Q10}} °C.</t>
  </si>
  <si>
    <t>&lt;p&gt;La altura que alcanza cada barra representa la temperatura.&lt;/p&gt;</t>
  </si>
  <si>
    <t>{
    "id": "M6-EyP-7b-I-1",
    "stimulus": "&lt;p&gt;El siguiente gráfico representa las temperaturas mínimas y máximas de los primeros días de junio en Málaga. Indica si las afirmaciones son correctas o no.&lt;/p&gt;&lt;div style=\"display:flex; justify-content:center;\"&gt;&lt;div class=\"fr-chart ct-chart ct-minor-seventh\" data-chart='{\"type\": \"bar\", \"series\": [{\"name\": \"°C mínimos\", \"data\": [{{Q1}},{{Q2}},{{Q3}},{{Q4}},{{Q5}}]},{\"name\": \"°C máximos\", \"data\": [{{Q6}},{{Q7}},{{Q8}},{{Q9}},{{Q10}}]}], \"labels\":[\"Lunes\",\"Mártes\",\"Miércoles\",\"Jueves\",\"Viernes\"],\"options\": {\"axisY\": {\"onlyInteger\": true}}}'&gt;&lt;/div&gt;&lt;/div&gt;",
    "template": "&lt;p&gt;{{Q1.label}} = &amp;nbsp;{{response}}&amp;nbsp;&lt;/p&gt;&lt;p&gt;{{Q2.label}} = &amp;nbsp;{{response}}&amp;nbsp;&lt;/p&gt;&lt;p&gt;{{Q3.label}} = &amp;nbsp;&amp;nbsp;{{response}}&lt;/p&gt;",
    "hint": "&lt;p&gt;La altura que alcanza cada barra representa la temperatura.&lt;/p&gt;",
    "feedback": "&lt;p&gt;La altura que alcanza cada barra representa la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"La temperatura mínima registrada el lunes fue de {{Q1}} °C."
            },
            {
                "name": "A2",
                "label": "La temperatura mínima registrada el martes fue de {{Q2}} °C."
            },
            {
                "name": "A3",
                "label": "La temperatura máxima registrada el miércoles fue de {{Q8}} °C."
            },
            {
                "name": "A4",
                "label": "La temperatura máxima registrada el jueves fue de {{Q9}} °C."
            },
            {
                "name": "A5",
                "label": "La temperatura mínima registrada el viernes fue de {{Q5}} °C."
            },
            {
                "name": "A6",
                "label": "La temperatura máxima registrada el lunes fue de {{Q1}} °C.",
                "incorrect": true,
                "feedback": "&lt;p&gt;La temperatura mínima que se registró el lunes fue de {{Q1}} °C y la máxima, de {{Q6}} °C.&lt;/p&gt;"
            },
            {
                "name": "A7",
                "label": "La temperatura máxima registrada el martes fue de {{Q2}} °C.",
                "incorrect": true,
                "feedback": "&lt;p&gt;La temperatura mínima que se registró el martes fue de {{Q2}} °C y la máxima, de {{Q7}} °C.&lt;/p&gt;"
            },
            {
                "name": "A8",
                "label": "La temperatura mínima registrada el miércoles fue de {{Q8}} °C.",
                "incorrect": true,
                "feedback": "&lt;p&gt;La temperatura mínima que se registró el miércoles fue de {{Q3}} °C y la máxima, de {{Q8}} °C.&lt;/p&gt;"
            },
            {
                "name": "A9",
                "label": "La temperatura mínima registrada el jueves fue de {{Q9}} °C.",
                "incorrect": true,
                "feedback": "&lt;p&gt;La temperatura mínima que se registró el jueves fue de {{Q4}} °C y la máxima, de {{Q9}} °C.&lt;/p&gt;"
            },
            {
                "name": "A10",
                "label": "La temperatura máxima registrada el viernes fue de {{Q5}} °C.",
                "incorrect": true,
                "feedback": "&lt;p&gt;La temperatura mínima que se registró el viernes fue de {{Q5}} °C y la máxima, de {{Q10}} °C.&lt;/p&gt;"
            }
        ],
        "uniques": false
    },
    "algorithm": {
        "name": "trueFalse",
        "template": "Choice matrix – inline",
        "params": {
            "countCorrect": 2,
            "countIncorrect": 1,
            "showCheckIcon": false,
            "options": [
                "Verdadero",
                "Falso"
            ]
        }
    }
}</t>
  </si>
  <si>
    <t>&lt;p&gt;El siguiente gráfico representa las actividades favoritas de un grupo de chicas y chicos. Indica si las afirmaciones son correctas o no.&lt;/p&gt;
Gráfica (barras dobles)
Serie "Chicas": {{Q1}}, {{Q3}}, {{Q5}}
Serie "Chicos": {{Q2}}, {{Q4}}, {{Q6}}
Eje X:  "Hacer deporte"; "Ir al parque"; "Jugar con los abuelos"</t>
  </si>
  <si>
    <t>Q1-Q6 = Min= 20; Max= 25; Step= 1</t>
  </si>
  <si>
    <t>T1 = {{Q2}}+{{Q4}}+{{Q6}}
T2 = {{Q1}}+{{Q3}}+{{Q5}}
T3 = {{Q1}}+{{Q4}}+{{Q6}}
T4 = {{Q2}}+{{Q3}}+{{Q5}}
A1={{Q6}} chicos prefieren jugar con los abuelos.*
A2={{Q1}} chicas prefieren hacer deporte.*
A3=Se le ha realizado esta encuesta a {{T1}} chicos.*
A4=Se le ha realizado esta encuesta a {{T2}} chicas.*
A5={{Q1}} chicos prefieren hacer deporte. | Los chicos que prefieren hacer deporte son {{Q2}}.
A6={{Q5}} chicas prefieren ir al parque. | Las chicas que prefieren ir al parque son {{Q3}}.
A7=Se le ha realizado esta encuesta a {{T3}} chicos. | La encuesta se ha realizado a {{T1}} chicos.
A8=Se le ha realizado esta encuesta a {{T4}} chicas. | La encuesta se ha realizado a {{T2}} chicas.</t>
  </si>
  <si>
    <t>&lt;p&gt;La altura que alcanza cada barra representa el número de chicas y chicos a los que les gusta una actividad.&lt;/p&gt;</t>
  </si>
  <si>
    <t>{"id":"M6-EyP-7b-I-2","stimulus":"&lt;p&gt;El siguiente gráfico representa las actividades favoritas de un grupo de chicas y chicos. Indica si las afirmaciones son correctas o no.&lt;/p&gt;&lt;div style=\"display:flex; justify-content:center;\"&gt;&lt;div class=\"fr-chart ct-chart ct-minor-seventh\" data-chart='{\"type\": \"bar\", \"series\": [{\"name\": \"Chicas\", \"data\": [{{Q1}},{{Q3}},{{Q5}}]},{\"name\": \"Chicos\", \"data\": [{{Q2}},{{Q4}},{{Q6}}]}], \"labels\":[\"Hacer deporte\",\"Ir al parque\",\"Jugar con los abuelos\"],\"options\": {\"axisY\": {\"onlyInteger\": true}}}'&gt;&lt;/div&gt;&lt;/div&gt;","template":"&lt;p&gt;{{Q1.label}} = &amp;nbsp;{{response}}&amp;nbsp;&lt;/p&gt;&lt;p&gt;{{Q2.label}} = &amp;nbsp;{{response}}&amp;nbsp;&lt;/p&gt;&lt;p&gt;{{Q3.label}} = &amp;nbsp;&amp;nbsp;{{response}}&lt;/p&gt;","hint":"&lt;p&gt;La altura que alcanza cada barra representa el número de chicas y chicos a los que les gusta una actividad.&lt;/p&gt;","feedback":"&lt;p&gt;La altura que alcanza cada barra representa el número de chicas y chicos a los que les gusta una actividad.&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chicos prefieren jugar con los abuelos."},{"name":"A2","label":"{{Q1}} chicas prefieren hacer deporte."},{"name":"A3","label":"Se le ha realizado esta encuesta a {{T1}} chicos."},{"name":"A4","label":"Se le ha realizado esta encuesta a {{T2}} chicas."},{"name":"A5","label":"{{Q1}} chicos prefieren hacer deporte.","incorrect":true,"feedback":"&lt;p&gt;Los chicos que prefieren hacer deporte son {{Q2}}.&lt;/p&gt;"},{"name":"A6","label":"{{Q5}} chicas prefieren ir al parque.","incorrect":true,"feedback":"&lt;p&gt;Las chicas que prefieren ir al parque son {{Q3}}.&lt;/p&gt;"},{"name":"A7","label":"Se le ha realizado esta encuesta a {{T3}} chicos.","incorrect":true,"feedback":"&lt;p&gt;La encuesta se ha realizado a {{T1}} chicos.&lt;/p&gt;"},{"name":"A8","label":"Se le ha realizado esta encuesta a {{T4}} chicas.","incorrect":true,"feedback":"&lt;p&gt;La encuesta se ha realizado a {{T2}} chicas.&lt;/p&gt;"}],"uniques":true},"algorithm":{"name":"trueFalse","template":"Choice matrix – inline","params":{"countCorrect":2,"countIncorrect":1,"showCheckIcon":false,"options":["Verdadero","Falso"]}}}</t>
  </si>
  <si>
    <t>&lt;p&gt;El profesor de Música ha creado este gráfico con los estilos musicales favoritos de sus estudiantes de 6.º.  Indica si las afirmaciones son correctas o no.&lt;/p&gt;
Gráfica (barras dobles)
Serie "6.º A": {{Q1}}, {{Q3}}, {{Q5}}, {{Q7}}
Serie "6.º B": {{Q2}}, {{Q4}}, {{Q6}}, {{Q8}}
Eje X: {{Q9}}; {{Q10}}; {{Q11}}; {{Q12}}</t>
  </si>
  <si>
    <t>Q1-Q8 = 5, 6, 7, 8, 9, 10
Q9-Q12= pop, &lt;i&gt;rock&lt;/i&gt;, clásica, rap, electrónica</t>
  </si>
  <si>
    <t>A1={{Q1}} estudiantes de 6.º A prefieren la música {{Q9}}.*
A2={{Q8}} estudiantes de 6.º B prefieren la música {{Q12}}.*
A3={{Q4}} estudiantes de 6.º B prefieren la música {{Q10}}.*
A4={{Q5}} estudiantes de 6.º A prefieren la música {{Q11}}.*
A5={{Q6}} estudiantes de 6.º A prefieren la música {{Q12}}. | Los estudiantes de 6.º A que prefieren la música {{Q12}} son {{Q7}}.
A6={{Q4}} estudiantes de 6.º B prefieren la música {{Q11}}. | Los estudiantes de 6.º B que prefieren la música {{Q11}} son {{Q6}}.
A7={{Q3}} estudiantes de 6.º B prefieren la música {{Q10}}. | Los estudiantes de 6.º B que prefieren la música {{Q10}} son {{Q4}}.
A8={{Q3}} estudiantes de 6.º A prefieren la música {{Q9}}. | Los estudiantes de 6.º A que prefieren la música {{Q9}} son {{Q1}}.</t>
  </si>
  <si>
    <t>&lt;p&gt;La altura que alcanza cada barra representa el número de estudiantes a quienes les gusta un estilo musical.&lt;/p&gt;</t>
  </si>
  <si>
    <t>{"id":"M6-EyP-7b-I-3","stimulus":"&lt;p&gt;El profesor de Música ha creado este gráfico con los estilos musicales favoritos de sus estudiantes de 6.º. Indica si las afirmaciones son correctas o no.&lt;/p&gt;&lt;div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&amp;nbsp;&amp;nbsp;{{response}}&lt;/p&gt;","hint":"&lt;p&gt;La altura que alcanza cada barra representa el número de estudiantes a quienes les gusta un estilo musical.&lt;/p&gt;","feedback":"&lt;p&gt;La altura que alcanza cada barra representa el número de estudiantes a quienes les gusta un estilo musical.&lt;/p&gt;","seed":{"parameters":[{"name":"Q1","label":null,"list":[5,6,7,8,9,10]},{"name":"Q2","label":null,"list":[5,6,7,8,9,10]},{"name":"Q3","label":null,"list":[5,6,7,8,9,10]},{"name":"Q4","label":null,"list":[5,6,7,8,9,10]},{"name":"Q5","label":null,"list":[5,6,7,8,9,10]},{"name":"Q6","label":null,"list":[5,6,7,8,9,10]},{"name":"Q7","label":null,"list":[5,6,7,8,9,10]},{"name":"Q8","label":null,"list":[5,6,7,8,9,10]},{"name":"Q9","label":null,"list":["pop","rock","clásica","rap","electrónica"]},{"name":"Q10","label":null,"list":["pop","rock","clásica","rap","electrónica"]},{"name":"Q11","label":null,"list":["pop","rock","clásica","rap","electrónica"]},{"name":"Q12","label":null,"list":["pop","rock","clásica","rap","electrónica"]}],"calculated":[{"name":"A1","label":"{{Q1}} estudiantes de 6.º A prefieren la música {{Q9}}."},{"name":"A2","label":"{{Q8}} estudiantes de 6.º B prefieren la música {{Q12}}."},{"name":"A3","label":"{{Q4}} estudiantes de 6.º B prefieren la música {{Q10}}."},{"name":"A4","label":"{{Q5}} estudiantes de 6.º A prefieren la música {{Q11}}."},{"name":"A5","label":"{{Q6}} estudiantes de 6.º A prefieren la música {{Q12}}.","incorrect":true,"feedback":"&lt;p&gt;Los estudiantes de 6.º A que prefieren la música {{Q12}} son {{Q7}}.&lt;/p&gt;"},{"name":"A6","label":"{{Q4}} estudiantes de 6.º B prefieren la música {{Q11}}.","incorrect":true,"feedback":"&lt;p&gt;Los estudiantes de 6.º B que prefieren la música {{Q11}} son {{Q6}}.&lt;/p&gt;"},{"name":"A7","label":"{{Q3}} estudiantes de 6.º B prefieren la música {{Q10}}.","incorrect":true,"feedback":"&lt;p&gt;Los estudiantes de 6.º B que prefieren la música {{Q10}} son {{Q4}}.&lt;/p&gt;"},{"name":"A8","label":"{{Q3}} estudiantes de 6.º A prefieren la música {{Q9}}.","incorrect":true,"feedback":"&lt;p&gt;Los estudiantes de 6.º A que prefieren la música {{Q9}} son {{Q1}}.&lt;/p&gt;"}],"uniques":true},"algorithm":{"name":"trueFalse","template":"Choice matrix – inline","params":{"countCorrect":2,"countIncorrect":1,"showCheckIcon":false,"options":["Verdadero","Falso"]}}}</t>
  </si>
  <si>
    <t>&lt;p&gt;El profesor de Educación Física ha creado este gráfico con los equipos de fútbol favoritos de los estudiantes de 6.º. Observa el gráfico y completa las oraciones.&lt;/p&gt;
Gráfica (barras dobles)
Serie "6.º A": {{Q1}}, {{Q3}}, {{Q5}}, {{Q7}}
Serie "6.º B": {{Q2}}, {{Q4}}, {{Q6}}, {{Q8}}
Eje X: {{Q9}}; {{Q10}}; {{Q11}}; {{Q12}}</t>
  </si>
  <si>
    <t>&lt;p&gt;{{A1}} estudiantes de 6.º B prefieren al {{Q11}}.&lt;/p&gt;&lt;p&gt;{{A2}} estudiantes de 6.º A prefieren al {{Q9}}.&lt;/p&gt;&lt;p&gt;El equipo preferido de los estudiantes de 6.º A ha conseguido {{A7}} votos.&lt;/p&gt;</t>
  </si>
  <si>
    <t>Q1-Q8 = Min= 5; Max= 12; Step= 1
Q9-Q12= Real Madrid C. F., Atlético de Madrid, F. C. Barcelona, Sevilla F. C., F. C. Liverpool, A. C. Milan</t>
  </si>
  <si>
    <t>A1 = {{Q6}}
A2 = {{Q1}}
A7=math.max({{Q1}},{{Q3}},{{Q5}},{{Q7}})</t>
  </si>
  <si>
    <t>&lt;p&gt;La altura que alcanza cada barra representa a el número de estudiantes a quienes les gusta un equipo de fútbol.&lt;/p&gt;</t>
  </si>
  <si>
    <t>{"id":"M6-EyP-7b-E-1","stimulus":"&lt;p&gt;El profesor de Educación Física ha creado este gráfico con los equipos de fútbol favoritos de los estudiantes de 6.º. Observa el gráfico y completa las oraciones.&lt;/p&gt;&lt;div style=\"display:flex; justify-content:center;\"&gt;&lt;div class=\"fr-chart ct-chart ct-minor-seventh\" data-chart='{\"type\": \"bar\", \"series\": [{\"name\": \"6.º A\", \"data\": [{{Q1}},{{Q3}},{{Q5}},{{Q7}}]},{\"name\": \"6.º B\", \"data\": [{{Q2}},{{Q4}},{{Q6}},{{Q8}}]}], \"labels\":[\"{{Q9}}\",\"{{Q10}}\",\"{{Q11}}\",\"{{Q12}}\"],\"options\": {\"axisY\": {\"onlyInteger\": true}}}'&gt;&lt;/div&gt;&lt;/div&gt;","template":"&lt;p&gt;{{response}} estudiantes de 6.º B prefieren al {{Q11}}.&lt;/p&gt;&lt;p&gt;{{response}} estudiantes de 6.º A prefieren al {{Q9}}.&lt;/p&gt;&lt;p&gt;El equipo preferido de los estudiantes de 6.º A ha conseguido {{response}} votos.&lt;/p&gt;","hint":"&lt;p&gt;La altura que alcanza cada barra representa a el número de estudiantes a quienes les gusta un equipo de fútbol.&lt;/p&gt;","feedback":"&lt;p&gt;La altura que alcanza cada barra representa a el número de estudiantes a quienes les gusta un equipo de fútbol.&lt;/p&gt;","seed":{"parameters":[{"name":"Q1","label":null,"min":5,"max":12,"step":1},{"name":"Q2","label":null,"min":5,"max":12,"step":1},{"name":"Q3","label":null,"min":5,"max":12,"step":1},{"name":"Q4","label":null,"min":5,"max":12,"step":1},{"name":"Q5","label":null,"min":5,"max":12,"step":1},{"name":"Q6","label":null,"min":5,"max":12,"step":1},{"name":"Q7","label":null,"min":5,"max":12,"step":1},{"name":"Q8","label":null,"min":5,"max":12,"step":1},{"name":"Q9","label":null,"list":["Real Madrid C. F.","Atlético de Madrid","F. C. Barcelona","Sevilla F. C.","F. C. Liverpool","A. C. Milan"]},{"name":"Q10","label":null,"list":["Real Madrid C. F.","Atlético de Madrid","F. C. Barcelona","Sevilla F. C.","F. C. Liverpool","A. C. Milan"]},{"name":"Q11","label":null,"list":["Real Madrid C. F.","Atlético de Madrid","F. C. Barcelona","Sevilla F. C.","F. C. Liverpool","A. C. Milan"]},{"name":"Q12","label":null,"list":["Real Madrid C. F.","Atlético de Madrid","F. C. Barcelona","Sevilla F. C.","F. C. Liverpool","A. C. Milan"]}],"calculated":[{"name":"A1","label":"{{function}}","function":"{{Q6}}"},{"name":"A2","label":"{{function}}","function":"{{Q1}}"},{"name":"A3","label":"{{function}}","function":"math.max({{Q1}},{{Q3}},{{Q5}},{{Q7}})"}],"uniques":true},"algorithm":{"name":"calculateOperation","params":{"method":"equivLiteral","keyboard":"NUMERICAL"}}}</t>
  </si>
  <si>
    <t>&lt;p&gt;Dos heladerías se han juntado para representar en este gráfico los sabores de helado que más han vendido en un día. Observa el gráfico y completa las oraciones.&lt;/p&gt;
Gráfica:
Serie "Heladería 1":  {{Q1}}, {{Q2}}, {{Q3}}
Serie "Heladería 2": {{Q4}}, {{Q5}}, {{Q6}}
Eje X:  "{{Q7}}"; "{{Q8}}"; "{{Q9}}"</t>
  </si>
  <si>
    <t>&lt;p&gt;La heladería 1 ha vendido {{A1}} helados de {{Q9}}.&lt;/p&gt;&lt;p&gt;La heladería 2 ha vendido {{A2}} helados de {{Q8}}.&lt;/p&gt;&lt;p&gt;Entre las dos heladerías han vendido {{A3}} helados de {{Q7}}.&lt;/p&gt;</t>
  </si>
  <si>
    <t>Q1-Q6 = Min= 40; Max= 60; Step= 1
Q7-Q9=menta, limón, nata, chocolate, turrón</t>
  </si>
  <si>
    <t>A1 = {{Q3}}
A2 = {{Q5}}
A3 = {{Q1}}+{{Q4}}</t>
  </si>
  <si>
    <t>&lt;p&gt;La altura que alcanza cada barra representa cuántos helados se han vendido de ese sabor.&lt;/p&gt;</t>
  </si>
  <si>
    <t>{"id":"M6-EyP-7b-E-2","stimulus":"&lt;p&gt;Dos heladerías se han juntado para representar en este gráfico los sabores de helado que más han vendido en un día. Observa el gráfico y completa las oraciones.&lt;/p&gt;&lt;div style=\"display:flex; justify-content:center;\"&gt;&lt;div class=\"fr-chart ct-chart ct-minor-seventh\" data-chart='{\"type\": \"bar\", \"series\": [{\"name\": \"Heladería 1\", \"data\": [{{Q1}},{{Q2}},{{Q3}}]},{\"name\": \"Heladería 2\", \"data\": [{{Q4}},{{Q5}},{{Q6}}]}], \"labels\":[\"{{Q7}}\",\"{{Q8}}\",\"{{Q9}}\"],\"options\": {\"axisY\": {\"onlyInteger\": true}}}'&gt;&lt;/div&gt;&lt;/div&gt;","template":"&lt;p&gt;La heladería 1 ha vendido {{response}} helados de {{Q9}}.&lt;/p&gt;&lt;p&gt;La heladería 2 ha vendido {{response}} helados de {{Q8}}.&lt;/p&gt;&lt;p&gt;Entre las dos heladerías han vendido {{response}} helados de {{Q7}}.&lt;/p&gt;","hint":"&lt;p&gt;La altura que alcanza cada barra representa cuántos helados se han vendido de ese sabor.&lt;/p&gt;","feedback":"&lt;p&gt;La altura que alcanza cada barra representa cuántos helados se han vendido de ese sabor.&lt;/p&gt;","seed":{"parameters":[{"name":"Q1","label":null,"min":40,"max":60,"step":1},{"name":"Q2","label":null,"min":40,"max":60,"step":1},{"name":"Q3","label":null,"min":40,"max":60,"step":1},{"name":"Q4","label":null,"min":40,"max":60,"step":1},{"name":"Q5","label":null,"min":40,"max":60,"step":1},{"name":"Q6","label":null,"min":40,"max":60,"step":1},{"name":"Q7","label":null,"list":["menta","limón","nata","chocolate","turrón"]},{"name":"Q8","label":null,"list":["menta","limón","nata","chocolate","turrón"]},{"name":"Q9","label":null,"list":["menta","limón","nata","chocolate","turrón"]}],"calculated":[{"name":"A1","label":"{{function}}","function":"{{Q3}}"},{"name":"A2","label":"{{function}}","function":"{{Q5}}"},{"name":"A3","label":"{{function}}","function":"{{Q1}}+{{Q4}}"}],"uniques":true},"algorithm":{"name":"calculateOperation","params":{"method":"equivLiteral","keyboard":"NUMERICAL"}}}</t>
  </si>
  <si>
    <t>&lt;p&gt;Rodrigo y Guadalupe han apuntado en esta gráfica de qué país son los autores de los libros que tienen en sus estanterías. Observa el gráfico y completa las oraciones.&lt;/p&gt;
Gráfica:
Serie "Rodrigo": {{Q1}}, {{Q3}}, {{Q5}}, {{Q7}}
Serie "Guadalupe": {{Q2}}, {{Q4}}, {{Q6}}, {{Q8}}
Eje X: {{Q9}}; {{Q10}}; {{Q11}}; {{Q12}}</t>
  </si>
  <si>
    <t>&lt;p&gt;Rodrigo tiene {{A1}} libros de autores que nacieron en {{Q12}}.&lt;/p&gt;&lt;p&gt;Entre Rodrigo y Guadalupe tienen {{A2}} libros cuyos autores nacieron en {{Q11}}.&lt;/p&gt;&lt;p&gt;Guadalupe tiene {{A3}} libros de autores que nacieron en {{Q9}}.&lt;/p&gt;</t>
  </si>
  <si>
    <t>Q1-Q8 = Min= 5; Max= 12; Step= 1
Q9-Q12= España, Chile, Italia, Japón, Nigeria</t>
  </si>
  <si>
    <t>A1 = {{Q7}}
A2 = {{Q5}}+{{Q6}}
A3 = {{Q2}}</t>
  </si>
  <si>
    <t>&lt;p&gt;La altura que alcanza cada barra representa el número de autores de un país.&lt;/p&gt;</t>
  </si>
  <si>
    <t>{"id":"M6-EyP-7b-E-3","stimulus":"&lt;p&gt;Rodrigo y Guadalupe han apuntado en esta gráfica de qué país son los autores de los libros que tienen en sus estanterías. Observa el gráfico y completa las oraciones.&lt;/p&gt;&lt;div style=\"display:flex; justify-content:center;\"&gt;&lt;div class=\"fr-chart ct-chart ct-minor-seventh\" data-chart='{\"type\": \"bar\", \"series\": [{\"name\": \"Rodrigo\", \"data\": [{{Q1}},{{Q3}},{{Q5}},{{Q7}}]},{\"name\": \"Guadalupe\", \"data\": [{{Q2}},{{Q4}},{{Q6}},{{Q8}}]}], \"labels\":[\"{{Q9}}\",\"{{Q10}}\",\"{{Q11}}\",\"{{Q12}}\"],\"options\": {\"axisY\": {\"onlyInteger\": true}}}'&gt;&lt;/div&gt;&lt;/div&gt;","template":"&lt;p&gt;Rodrigo tiene {{response}} libros de autores que nacieron en {{Q12}}.&lt;/p&gt;&lt;p&gt;Entre Rodrigo y Guadalupe tienen {{response}} libros cuyos autores nacieron en {{Q11}}.&lt;/p&gt;&lt;p&gt;Guadalupe tiene {{response}} libros de autores que nacieron en {{Q9}}.&lt;/p&gt;","hint":"&lt;p&gt;La altura que alcanza cada barra representa el número de autores de un país.&lt;/p&gt;","feedback":"&lt;p&gt;La altura que alcanza cada barra representa el número de autores de un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ña","Chile","Italia","Japón","Nigeria"]},{"name":"Q10","label":null,"list":["España","Chile","Italia","Japón","Nigeria"]},{"name":"Q11","label":null,"list":["España","Chile","Italia","Japón","Nigeria"]},{"name":"Q12","label":null,"list":["España","Chile","Italia","Japón","Nigeria"]}],"calculated":[{"name":"A1","label":"{{function}}","function":"{{Q7}}"},{"name":"A2","label":"{{function}}","function":"{{Q5}}+{{Q6}}"},{"name":"A3","label":"{{function}}","function":"{{Q2}}"}],"uniques":true},"algorithm":{"name":"calculateOperation","params":{"method":"equivLiteral","keyboard":"NUMERICAL"}}}</t>
  </si>
  <si>
    <t>M6-EyP-7c</t>
  </si>
  <si>
    <t>Elabora gráficos de barras</t>
  </si>
  <si>
    <t>Un zoo ha apuntado en una tabla todos los animales que se han escapado alguna vez. Construye el gráfico de barras a partir de esa información.
Etiquetas: Monos, Elefantes, Leones, Reptiles, Pájaros</t>
  </si>
  <si>
    <t>Barchart Output</t>
  </si>
  <si>
    <t>La altura de las barras representa el número de animales de cada tipo.</t>
  </si>
  <si>
    <t>{
    "id": "M6-EyP-7c-I-1",
    "stimulus": "&lt;p&gt;Un zoo ha apuntado en una tabla todos los animales que se han escapado alguna vez. Construye el gráfico de barras a partir de esa información.&lt;/p&gt;",
    "hint": "&lt;p&gt;La altura de las barras representa el número de animales de cada tipo.&lt;/p&gt;",
    "feedback": "&lt;p&gt;La altura de las barras representa el número de animales de cada tipo.&lt;/p&gt;",
    "seed": {
        "parameters": [
            {
                "name": "Q1",
                "label": "Monos",
                "theme": "theme-dark-orange",
                "min": 1,
                "max": 10,
                "step": 1
            },
            {
                "name": "Q2",
                "label": "Elefantes",
                "theme": "theme-light-blue",
                "min": 1,
                "max": 10,
                "step": 1
            },
            {
                "name": "Q3",
                "label": "Leones",
                "theme": "theme-turquoise",
                "min": 1,
                "max": 10,
                "step": 1
            },
            {
                "name": "Q4",
                "label": "Reptiles",
                "theme": "theme-bordeaux",
                "min": 1,
                "max": 10,
                "step": 1
            },
            {
                "name": "Q5",
                "label": "Aves",
                "theme": "theme-green",
                "min": 1,
                "max": 10,
                "step": 1
            }
        ],
        "uniques": true
    },
    "algorithm": {
        "name": "barchart",
        "params": {
            "labelY": "Animales",
            "labelsX": [
                {
                    "label": "Unidades",
                    "theme": "theme-violet"
                }
            ],
            "tableEnable": true,
            "tablePosition": "LEFT",
            "multiplier": 1
        }
    }
}</t>
  </si>
  <si>
    <t>Julián ha recogido en el bosque las setas que aparecen en esta tabla. Construye el gráfico de barras a partir de esa información.
Etiquetas: Champiñones, Boletus, Rebozuelos, Níscalos, Trufas</t>
  </si>
  <si>
    <t>La altura de las barras representa el número de setas de cada tipo.</t>
  </si>
  <si>
    <t>{
    "id": "M6-EyP-7c-I-2",
    "stimulus": "&lt;p&gt;Julián ha recogido en el bosque las setas que aparecen en esta tabla. Construye el gráfico de barras a partir de esa información.&lt;/p&gt;",
    "hint": "&lt;p&gt;La altura de las barras representa el número de setas de cada tipo.&lt;/p&gt;",
    "feedback": "&lt;p&gt;La altura de las barras representa el número de setas de cada tipo.&lt;/p&gt;",
    "seed": {
        "parameters": [
            {
                "name": "Q1",
                "label": "Champiñones",
                "theme": "theme-dark-orange",
                "min": 1,
                "max": 10,
                "step": 1
            },
            {
                "name": "Q2",
                "label": "Boletus",
                "theme": "theme-light-blue",
                "min": 1,
                "max": 10,
                "step": 1
            },
            {
                "name": "Q3",
                "label": "Rebozuelos",
                "theme": "theme-turquoise",
                "min": 1,
                "max": 10,
                "step": 1
            },
            {
                "name": "Q4",
                "label": "Níscalos",
                "theme": "theme-bordeaux",
                "min": 1,
                "max": 10,
                "step": 1
            },
            {
                "name": "Q5",
                "label": "Trufas",
                "theme": "theme-green",
                "min": 1,
                "max": 10,
                "step": 1
            }
        ],
        "uniques": true
    },
    "algorithm": {
        "name": "barchart",
        "params": {
            "labelY": "Setas",
            "labelsX": [
                {
                    "label": "Unidades",
                    "theme": "theme-violet"
                }
            ],
            "tableEnable": true,
            "tablePosition": "LEFT",
            "multiplier": 1
        }
    }
}</t>
  </si>
  <si>
    <t>Estas son las veces que se han repetido unos disfrazes en la fiesta de Gema. Construye el gráfico de barras a partir de esa información.
Etiquetas: Fantasmas, Mosqueteros, Luciérnagas, Esqueletos</t>
  </si>
  <si>
    <t>Q1 = Min = 2; Max = 10; Step = 1
Q2 = Min = 2; Max = 10; Step = 1
Q3 = Min = 2; Max = 10; Step = 1
Q4 = Min = 2; Max = 10; Step = 1</t>
  </si>
  <si>
    <t>La altura de las barras representa el número de disfraces de cada tipo.</t>
  </si>
  <si>
    <t>{
    "id": "M6-EyP-7c-I-3",
    "stimulus": "&lt;p&gt;Estas son las veces que se han repetido unos disfrazes en la fiesta de Gema. Construye el gráfico de barras a partir de esa información.&lt;/p&gt;",
    "hint": "&lt;p&gt;La altura de las barras representa el número de disfraces de cada tipo.&lt;/p&gt;",
    "feedback": "&lt;p&gt;La altura de las barras representa el número de disfraces de cada tipo.&lt;/p&gt;",
    "seed": {
        "parameters": [
            {
                "name": "Q1",
                "label": "Fantasmas",
                "theme": "theme-light-orange",
                "min": 2,
                "max": 10,
                "step": 1
            },
            {
                "name": "Q2",
                "label": "Mosqueteros",
                "theme": "theme-green",
                "min": 2,
                "max": 10,
                "step": 1
            },
            {
                "name": "Q3",
                "label": "Luciérnagas",
                "theme": "theme-bordeaux",
                "min": 2,
                "max": 10,
                "step": 1
            },
            {
                "name": "Q4",
                "label": "Esqueletos",
                "theme": "theme-violet",
                "min": 2,
                "max": 10,
                "step": 1
            }
        ],
        "uniques": true
    },
    "algorithm": {
        "name": "barchart",
        "params": {
            "labelY": "Disfraces",
            "labelsX": [
                {
                    "label": "Unidades",
                    "theme": "theme-violet"
                }
            ],
            "tableEnable": true,
            "tablePosition": "LEFT",
            "multiplier": 1
        }
    }
}</t>
  </si>
  <si>
    <t>M6-EyP-8a</t>
  </si>
  <si>
    <t>Describe los elementos más significativos de un polígono de frecuencias (títulos, ejes, leyendas)</t>
  </si>
  <si>
    <t>El siguiente gráfico representa el número de horas de entrenamiento de unas deportistas durante unos días de la semana. Señala las respuestas correctas.
Gráfica (curva de frecuencias):
Serie {{Q10}}: {{Q1}}, {{Q3}}, {{Q5}}, {{Q2}}, 0
Serie {{Q11}}: {{Q2}}, {{Q4}}, {{Q5}}, {{Q3}}, {{Q1}}
Eje X: "Lunes", "Miércoles", "Jueves", "Viernes", "Sábado"
Se ven 3</t>
  </si>
  <si>
    <t>Single Choice
*: uniques=false</t>
  </si>
  <si>
    <t>Q10= Lista=Susana, Rocío, Carlota, 
Q11= List = Irene, Paula, Luisa 
Q1-Q5= Min=1; Max= 5; Step=1</t>
  </si>
  <si>
    <t>A1=El gráfico muestra las horas de entrenamiento de 2 deportistas.*
A2=Los nombres de las deportistas son {{Q10}} y {{Q11}}.*
A3=Las deportistas descansaron el miércoles.
A4={{Q10}} entrenó sola el domingo.*
A5=El miércoles, las deportistas entrenaron el mismo número de horas.
A6=El jueves, las deportistas entrenaron el mismo número de horas.*
A7={{Q10}} ha entrenado todos los días.
A8={{Q11}} ha entrenado todos los días.*</t>
  </si>
  <si>
    <t>&lt;p&gt;Los puntos de la curva representan las horas de entrenamiento de cada día.&lt;/p&gt;</t>
  </si>
  <si>
    <t>&lt;p&gt;Los puntos de la curva representan las horas de entrenamiento de cada día.&lt;/p&gt;
A3= &lt;p&gt;{{Q10}} es quien ha descansado el sábado.&lt;/p&gt;
A5= &lt;p&gt;Las deportistas entrenaron el mismo número de horas el jueves.&lt;/p&gt;
A7= &lt;p&gt;{{Q11} es quien ha entranado todos los días.&lt;/p&gt;</t>
  </si>
  <si>
    <t>{"id":"M6-EyP-8a-I-1","stimulus":"&lt;p&gt;El siguiente gráfico representa el número de horas de entrenamiento de unas deportistas durante unos días de la semana. Haz clic en la respuesta correcta.&lt;/p&gt;&lt;div class=\"fr-chart ct-chart ct-minor-seventh\" data-chart='{\"type\": \"line\", \"series\": [{\"name\": \" {{Q10}}\", \"data\": [{{Q1}},{{Q3}},{{Q5}},{{Q2}},0]},{\"name\": \"{{Q11}}\", \"data\": [{{Q2}},{{Q4}}, {{Q5}},{{Q3}},{{Q1}}]}], \"labels\":[\"Lunes\",\"Miércoles\",\"Jueves\",\"Viernes\",\"Sábado\"], \"options\":{\"low\":0, \"axisY\": {\"onlyInteger\": true}}}'&gt;&lt;/div&gt;","hint":"&lt;p&gt;Los puntos de la curva representan las horas de entrenamiento de cada día.&lt;/p&gt;","feedback":"&lt;p&gt;Los puntos de la curva representan las horas de entrenamiento de cada día.&lt;/p&gt;","seed":{"parameters":[{"name":"Q1","label":null,"list":[1,2,3,4,5]},{"name":"Q2","label":null,"list":[1,2,3,4,5]},{"name":"Q3","label":null,"list":[1,2,3,4,5]},{"name":"Q4","label":null,"list":[1,2,3,4,5]},{"name":"Q5","label":null,"list":[1,2,3,4,5]},{"name":"Q10","label":null,"list":["Susana","Rocío","Carlota"]},{"name":"Q11","label":null,"list":["Irene","Paula","Luisa"]}],"calculated":[{"name":"A1","function":"El gráfico muestra las horas de entrenamiento de 2 deportistas.","label":"{{function}}"},{"name":"A2","function":"Los nombres de las deportistas son {{Q10}} y {{Q11}}.","label":"{{function}}"},{"name":"A3","function":"Las deportistas descansaron el miércoles.","label":"{{function}}","incorrect":true,"feedback":"&lt;p&gt;{{Q10}} es quien ha descansado el sábado.&lt;/p&gt;"},{"name":"A4","function":"{{Q10}} entrenó sola el sábado.","label":"{{function}}","incorrect":false},{"name":"A5","function":"El miércoles, las deportistas entrenaron el mismo número de horas.","incorrect":true,"label":"{{function}}","feedback":"&lt;p&gt;Las deportistas entrenaron el mismo número de horas el jueves.&lt;/p&gt;"},{"name":"A6","function":"El jueves, las deportistas entrenaron el mismo número de horas.","label":"{{function}}"},{"name":"A7","function":"{{Q10}} ha entrenado todos los días.","incorrect":true,"label":"{{function}}","feedback":"&lt;p&gt;{{Q11}} es quien ha entrenado todos los días.&lt;/p&gt;"},{"name":"A8","function":"{{Q11}} ha entrenado todos los días.","incorrect":false,"label":"{{function}}"}],"uniques":true},"algorithm":{"name":"trueFalse","template":"Multiple choice – standard","params":{"countCorrect":1,"countIncorrect":2,"showCheckIcon":true}}}</t>
  </si>
  <si>
    <t>En el siguiente gráfico se han representado las horas de estudio de dos amigos. Completa estas afirmaciones.
Gráfica (barras):
Serie Q001: {{Q1}}, {{Q3}}, {{Q5}}, {{Q7}},{{Q9}}
Serie Q01: {{Q2}}, {{Q4}},0, {{T7}}, {{Q8}}
Eje X: "Lunes", "Martes", "Miércoles", "Jueves", "Viernes"</t>
  </si>
  <si>
    <t>{{Q001}} estudió {{A1}} horas el viernes.
{{Q01}} no estudió el {{A2}}.
{{Q01}} estudió el jueves {{A3}} horas más que {{Q001}}.</t>
  </si>
  <si>
    <t>Q001= Lista=Luis, Felipe, Carlos, 
Q01= Lista = Irene, Paula, Luisa 
Q1-Q9= Min=1; Max= 4; Step=1
Q10= Min=2; Max= 3; Step=1
(unique= false)</t>
  </si>
  <si>
    <t>T7={{Q7}}+{{Q10}}
A1={{Q9}}
A2="miércoles"
A3={{Q10}}</t>
  </si>
  <si>
    <t>Los puntos de la curva representan el número de horas que {{Q001}} y {{Q01}} estudiaron cada día de la semana.</t>
  </si>
  <si>
    <t>{"id":"M6-EyP-8a-E-1","stimulus":"&lt;p&gt;En el siguiente gráfico se han representado las horas de estudio de dos amigos. Completa estas afirmaciones.&lt;/p&gt;&lt;div class=\"fr-chart ct-chart ct-minor-seventh\" data-chart='{\"type\": \"line\", \"series\": [{\"name\": \" {{Q001}}\", \"data\": [{{Q1}},{{Q3}},{{Q5}},{{Q7}},{{Q9}}]},{\"name\": \"{{Q01}}\", \"data\": [{{Q2}},{{Q4}},0,{{T7}},{{Q8}}]}], \"labels\":[\"Lunes\",\"Martes\",\"Miércoles\",\"Jueves\",\"Viernes\"], \"options\":{\"low\":0, \"axisY\": {\"onlyInteger\": true}}}'&gt;&lt;/div&gt;","hint":"&lt;p&gt;Los puntos de la curva representan el número de horas que {{Q001}} y {{Q01}} estudiaron cada día de la semana.&lt;/p&gt;","feedback":"&lt;p&gt;Los puntos de la curva representan el número de horas que {{Q001}} y {{Q01}} estudiaron cada día de la semana.&lt;/p&gt;","template":"&lt;p&gt;{{Q001}} estudió {{response}} horas el viernes.&lt;/p&gt;&lt;p&gt;{{Q01}} no estudió el {{response}}.&lt;/p&gt;&lt;p&gt;{{Q01}} estudió el jueves {{response}} horas más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is","Felipe","Carlos"]},{"name":"Q01","label":null,"list":["Irene","Paula","Elena"]}],"calculated":[{"name":"T7","label":"{{function}}","function":"{{Q7}}+{{Q10}}","temp":true},{"name":"A1","label":"{{function}}","function":"{{Q9}}"},{"name":"A2","label":"miércoles","function":""},{"name":"A3","label":"{{function}}","function":"{{Q10}}"}],"uniques":true},"algorithm":{"name":"calculateOperation","template":"Cloze with text"}}</t>
  </si>
  <si>
    <t>M6-EyP-8b</t>
  </si>
  <si>
    <t>Analiza polígono de frecuencias</t>
  </si>
  <si>
    <t>&lt;p&gt;En esta curva de frecuencias se muestran las temperaturas mínimas y máximas recogidas en un pueblo. Une las columnas para completar las oraciones.&lt;/p&gt;
Gráfica (Polígono de frecuencias)
Serie "°C mínimas": {{Q1}}, {{Q2}}, {{Q3}}, {{Q4}}, {{Q5}}
Serie "°C máximas": {{Q6}}, {{Q7}}, {{Q8}}, {{Q9}}, {{Q10}}
Eje X: 1, 2, 3, 4, 5</t>
  </si>
  <si>
    <t>Q1-Q5 = Min= 8; Max= 18; Step= 1
Q6-Q10 = Min= 20; Max= 30; Step= 1</t>
  </si>
  <si>
    <t>A1=La temperatura mínima del día 1 fue de...#{{Q1}} °C.
A2=La temperatura máxima del día 2 fue de...#{{Q7}} °C.
A3=La temperatura mínima del día 4 fue de...#{{Q4}} °C.</t>
  </si>
  <si>
    <t>&lt;p&gt;La altura que alcanza cada línea representa la temperatura mínima y máxima de cada día, respectivamente.&lt;/p&gt;</t>
  </si>
  <si>
    <t>{"id":"M6-EyP-8b-I-1","stimulus":"&lt;p&gt;En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mínima del día 1 fue de...","function":"{{Q1}} °C."},{"name":"A2","label":"La temperatura máxima del día 2 fue de...","function":"{{Q7}} °C."},{"name":"A3","label":"La temperatura mínima del día 4 fue de...","function":"{{Q4}} °C."}],"uniques":true},"algorithm":{"name":"linkOperationResult","template":"Match list","params":{"invert":true}}}</t>
  </si>
  <si>
    <t>A1=La temperatura máxima del día 5 fue de...#{{Q10}} °C.
A2=La temperatura máxima del día 3 fue de...#{{Q8}} °C.
A3=La temperatura mínima del día 2 fue de...#{{Q2}} °C.</t>
  </si>
  <si>
    <t>{"id":"M6-EyP-8b-I-2","stimulus":"&lt;p&gt;En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5 fue de...","function":"{{Q10}} °C."},{"name":"A2","label":"La temperatura máxima del día 3 fue de...","function":"{{Q8}} °C."},{"name":"A3","label":"La temperatura mínima del día 2 fue de...","function":"{{Q2}} °C."}],"uniques":true},"algorithm":{"name":"linkOperationResult","template":"Match list","params":{"invert":true}}}</t>
  </si>
  <si>
    <t>A1=La temperatura máxima del día 1 fue de...#{{Q6}} °C.
A2=La temperatura mínima del día 3 fue de...#{{Q3}} °C.
A3=La temperatura mínima del día 5 fue de...#{{Q5}} °C.</t>
  </si>
  <si>
    <t>{"id":"M6-EyP-8b-I-3","stimulus":"&lt;p&gt;En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1 fue de...","function":"{{Q6}} °C."},{"name":"A2","label":"La temperatura mínima del día 3 fue de...","function":"{{Q3}} °C."},{"name":"A3","label":"La temperatura mínima del día 5 fue de...","function":"{{Q5}} °C."}],"uniques":true},"algorithm":{"name":"linkOperationResult","template":"Match list","params":{"invert":true}}}</t>
  </si>
  <si>
    <t>&lt;p&gt;Tres museos han contabilizado cuántos cuadros tienen expuestos de estos pintores. Completa las siguientes oraciones.&lt;/p&gt;
Gráfica:
Serie "Museo A": {{Q1}}, {{Q3}}, {{Q5}}
Serie "Museo B": {{Q2}}, {{Q4}}, {{Q6}}
Serie "Museo C": {{Q8}}, {{Q5}}, {{Q7}}
Eje X: {{Q9}}, {{Q10}}, {{Q11}}</t>
  </si>
  <si>
    <t>&lt;p&gt;Hay {{A1}} cuadros de {{Q9}} en el museo A.&lt;/p&gt;&lt;p&gt;Hay {{A2}} cuadros de {{Q11}} en el museo B.&lt;/p&gt;&lt;p&gt;Hay {{A3}} cuadros de {{Q10}} en el museo C.&lt;/p&gt;</t>
  </si>
  <si>
    <t>Q1-Q8 = Min= 5; Max= 10; Step= 1
Q9-Q12= List="Goya","Cassatt","Frida Kahlo","Matisse","Van Gogh"</t>
  </si>
  <si>
    <t>A1 = {{Q1}}
A2 = {{Q6}}
A3 = {{Q5}}</t>
  </si>
  <si>
    <t>&lt;p&gt;La altura que alcanzan las líneas representa el número de cuadros de cada artista en los distintos museos.&lt;/p&gt;</t>
  </si>
  <si>
    <t>{"id":"M6-EyP-8b-E-1","stimulus":"&lt;p&gt;Tres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{{Q9}} en el museo A.&lt;/p&gt;&lt;p&gt;Hay {{response}} cuadros de {{Q11}} en el museo B.&lt;/p&gt;&lt;p&gt;Hay {{response}} cuadros de {{Q10}}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t>
  </si>
  <si>
    <t>&lt;p&gt;Hay {{A1}} cuadros de {{Q10}} en el museo A.&lt;/p&gt;&lt;p&gt;Hay {{A2}} cuadros de {{Q9}} en el museo B.&lt;/p&gt;&lt;p&gt;Hay {{A3}} cuadros de {{Q11}} en el museo C.&lt;/p&gt;</t>
  </si>
  <si>
    <t>A1 = {{Q3}}
A2 = {{Q2}}
A3 = {{Q7}}</t>
  </si>
  <si>
    <t>{"id":"M6-EyP-8b-E-2","stimulus":"&lt;p&gt;Tres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{{Q10}} en el museo A.&lt;/p&gt;&lt;p&gt;Hay {{response}} cuadros de {{Q9}} en el museo B.&lt;/p&gt;&lt;p&gt;Hay {{response}} cuadros de {{Q11}}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3}}"},{"name":"A2","label":"{{function}}","function":"{{Q2}}"},{"name":"A3","label":"{{function}}","function":"{{Q7}}"}],"uniques":true},"algorithm":{"name":"calculateOperation","params":{"method":"equivLiteral","keyboard":"NUMERICAL"}}}</t>
  </si>
  <si>
    <t>&lt;p&gt;Observa esta curva de frecuencias que muestra la cantidad de películas según su génereo que se van a proyectar en dos salas de un cine durante una semana.&lt;/p&gt;
Gráfica:
Serie "Sala A": {{Q1}}, {{Q3}}, {{Q5}}, {{Q7}}
Serie "Sala B": {{Q2}}, {{Q4}}, {{Q6}}, {{Q8}}
Eje X: {{Q9}}; {{Q10}}; {{Q11}}; {{Q12}}</t>
  </si>
  <si>
    <t>&lt;p&gt;En la sala A se han proyectado {{A1}} películas de {{Q11}}.&lt;/p&gt;&lt;p&gt;En la sala B se han proyectado {{A2}} películas de {{Q9}}.&lt;/p&gt;&lt;p&gt;Se han proyectado {{A3}} películas de {{Q12}}.&lt;/p&gt;</t>
  </si>
  <si>
    <t>Q1-Q8 = Min= 5; Max= 10; Step= 1
Q9-Q12= List=drama, fantasía, ciencia ficción, acción, musical, terror</t>
  </si>
  <si>
    <t>A1 = {{Q5}}
A2 = {{Q2}}
A3 = {{Q7}}+{{Q8}}</t>
  </si>
  <si>
    <t>&lt;p&gt;La altura que alcanza cada línea representa el número de proyecciones por género en cada sala.&lt;/p&gt;</t>
  </si>
  <si>
    <t>{"id":"M6-EyP-8b-E-3","stimulus":"&lt;p&gt;Observa esta curva de frecuencias que muestra la cantidad de películas según su género que se van a proyectar en dos salas de un cine durante una semana.&lt;/p&gt;&lt;div class=\"fr-chart ct-chart ct-minor-seventh\" data-chart='{\"type\": \"line\", \"series\": [{\"name\": \"Sala A\", \"data\": [{{Q1}},{{Q3}},{{Q5}},{{Q7}}]},{\"name\": \"Sala B\", \"data\": [{{Q2}},{{Q4}},{{Q6}},{{Q8}}]}], \"labels\":[\"{{Q9}}\",\"{{Q10}}\",\"{{Q11}}\",\"{{Q12}}\"], \"options\":{\"low\":0, \"axisY\": {\"onlyInteger\": true}}}'&gt;&lt;/div&gt;","template":"&lt;p&gt;En la sala A se han proyectado {{response}} películas de {{Q11}}.&lt;/p&gt;&lt;p&gt;En la sala B se han proyectado {{response}} películas de {{Q9}}.&lt;/p&gt;&lt;p&gt;Se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5}}"},{"name":"A2","label":"{{function}}","function":"{{Q2}}"},{"name":"A3","label":"{{function}}","function":"{{Q7}}+{{Q8}}"}],"uniques":true},"algorithm":{"name":"calculateOperation","params":{"method":"equivLiteral","keyboard":"NUMERICAL"}}}</t>
  </si>
  <si>
    <t>&lt;p&gt;En la sala B se han proyectado {{A1}} películas de {{Q10}}.&lt;/p&gt;&lt;p&gt;Se han proyectado {{A2}} películas en la sala A.&lt;/p&gt;&lt;p&gt;En la sala A se han proyectado {{A3}} películas de {{Q12}}.&lt;/p&gt;</t>
  </si>
  <si>
    <t>A1 = {{Q4}}
A3 = {{Q7}}
A2 = {{Q1}}+{{Q3}}+{{Q5}}+{{Q7}}</t>
  </si>
  <si>
    <t>{"id":"M6-EyP-8b-E-4","stimulus":"&lt;p&gt;Observa esta curva de frecuencias que muestra la cantidad de películas según su génereo que se van a proyectar en dos salas de un cine durante una semana.&lt;/p&gt;&lt;div class=\"fr-chart ct-chart ct-minor-seventh\" data-chart='{\"type\": \"line\", \"series\": [{\"name\": \"Sala A\", \"data\": [{{Q1}},{{Q3}},{{Q5}},{{Q7}}]},{\"name\": \"Sala B\", \"data\": [{{Q2}},{{Q4}},{{Q6}},{{Q8}}]}], \"labels\":[\"{{Q9}}\",\"{{Q10}}\",\"{{Q11}}\",\"{{Q12}}\"], \"options\":{\"low\":0, \"axisY\": {\"onlyInteger\": true}}}'&gt;&lt;/div&gt;","template":"&lt;p&gt;En la sala B se han proyectado {{response}} películas de {{Q10}}.&lt;/p&gt;&lt;p&gt;Se han proyectado {{response}} películas en la sala A.&lt;/p&gt;&lt;p&gt;En la sala A 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4}}"},{"name":"A3","label":"{{function}}","function":"{{Q1}}+{{Q3}}+{{Q5}}+{{Q7}}"},{"name":"A2","label":"{{function}}","function":"{{Q7}}"}],"uniques":true},"algorithm":{"name":"calculateOperation","params":{"method":"equivLiteral","keyboard":"NUMERICAL"}}}</t>
  </si>
  <si>
    <t>M6-EyP-8c</t>
  </si>
  <si>
    <t>Elabora polígono de frecuencias</t>
  </si>
  <si>
    <t>&lt;p&gt;En la siguiente tabla se han apuntado los días en los que ha llovido o nevado en una ciudad. Completa el polígono de frecuencias a partir de esa información.&lt;/p&gt;</t>
  </si>
  <si>
    <t>linechart</t>
  </si>
  <si>
    <t>&lt;p&gt;La altura que alcanza la línea representa el número de días con lluvia o nieve en cada mes.&lt;/p&gt;</t>
  </si>
  <si>
    <t>{
    "id": "M6-EyP-8c-I-1",
    "stimulus": "&lt;p&gt;En la siguiente tabla se han apuntado los días en los que ha llovido o nevado en una ciudad. Completa el polígono de frecuencias a partir de esta información.&lt;/p&gt;",
    "hint": "&lt;p&gt;La altura que alcanza la línea representa el número de días con lluvia o nieve en cada mes.&lt;/p&gt;",
    "feedback": "&lt;p&gt;La altura que alcanza la línea representa el número de días con lluvia o nieve en cada mes.&lt;/p&gt;",
    "seed": {
        "parameters": [
            {
                "name": "Q1",
                "label": "Noviembre",
                "min": 1,
                "max": 10,
                "step": 1,
                "group": 1
            },
            {
                "name": "Q2",
                "label": "Diciembre",
                "min": 1,
                "max": 10,
                "step": 1,
                "group": 1
            },
            {
                "name": "Q3",
                "label": "Enero",
                "min": 1,
                "max": 10,
                "step": 1,
                "group": 1
            },
            {
                "name": "Q4",
                "label": "Febrero",
                "min": 1,
                "max": 10,
                "step": 1,
                "group": 1
            },
            {
                "name": "Q5",
                "label": "Noviembre",
                "min": 1,
                "max": 10,
                "step": 1,
                "group": 2
            },
            {
                "name": "Q6",
                "label": "Diciembre",
                "min": 1,
                "max": 10,
                "step": 1,
                "group": 2
            },
            {
                "name": "Q7",
                "label": "Enero",
                "min": 1,
                "max": 10,
                "step": 1,
                "group": 2
            },
            {
                "name": "Q8",
                "label": "Febrero",
                "min": 1,
                "max": 10,
                "step": 1,
                "group": 2
            }
        ],
        "uniques": false
    },
    "algorithm": {
        "name": "linechart",
        "params": {
            "labelY": "Meses",
            "labelsX": [
                {
                    "label": "Lluvia",
                    "theme": "theme-light-blue"
                },
                {
                    "label": "Nieve",
                    "theme": "theme-violet"
                }
            ],
            "measure": "",
            "tableEnable": true,
            "tablePosition": "LEFT",
            "multiplier": 1
        }
    }
}</t>
  </si>
  <si>
    <t>&lt;p&gt;Paula ha apuntado el número de bicicletas y patinetes que hay en el aparcamiento de su colegio. Completa el polígono de frecuencias a partir de ella.&lt;/p&gt;</t>
  </si>
  <si>
    <t>&lt;p&gt;La altura que alcanza la línea representa los vehículos de cada tipo.&lt;/p&gt;</t>
  </si>
  <si>
    <t>{
    "id": "M6-EyP-8c-I-2",
    "stimulus": "&lt;p&gt;Paula ha apuntado el número de bicicletas y patinetes que hay en el aparcamiento de su colegio. Completa el polígono de frecuencias a partir de ella.&lt;/p&gt;",
    "hint": "&lt;p&gt;La altura que alcanza la línea representa los vehículos de cada tipo.&lt;/p&gt;",
    "feedback": "&lt;p&gt;La altura que alcanza la línea representa los vehículos de cada tipo.&lt;/p&gt;",
    "seed": {
        "parameters": [
            {
                "name": "Q1",
                "label": "Lunes",
                "min": 1,
                "max": 10,
                "step": 1,
                "group": 1
            },
            {
                "name": "Q2",
                "label": "Martes",
                "min": 1,
                "max": 10,
                "step": 1,
                "group": 1
            },
            {
                "name": "Q3",
                "label": "Miércoles",
                "min": 1,
                "max": 10,
                "step": 1,
                "group": 1
            },
            {
                "name": "Q4",
                "label": "Jueves",
                "min": 1,
                "max": 10,
                "step": 1,
                "group": 1
            },
            {
                "name": "Q5",
                "label": "Lunes",
                "min": 1,
                "max": 10,
                "step": 1,
                "group": 2
            },
            {
                "name": "Q6",
                "label": "Martes",
                "min": 1,
                "max": 10,
                "step": 1,
                "group": 2
            },
            {
                "name": "Q7",
                "label": "Miércoles",
                "min": 1,
                "max": 10,
                "step": 1,
                "group": 2
            },
            {
                "name": "Q8",
                "label": "Jueves",
                "min": 1,
                "max": 10,
                "step": 1,
                "group": 2
            }
        ],
        "uniques": false
    },
    "algorithm": {
        "name": "linechart",
        "params": {
            "labelY": "Días",
            "labelsX": [
                {
                    "label": "Bicicleta",
                    "theme": "theme-green"
                },
                {
                    "label": "Patinete",
                    "theme": "theme-bordeaux"
                }
            ],
            "measure": "",
            "tableEnable": true,
            "tablePosition": "LEFT",
            "multiplier": 1
        }
    }
}</t>
  </si>
  <si>
    <t>&lt;p&gt;En el colegio de Raúl han hecho una encuesta para saber a cuántos alumnos les encantan las asignaturas de Matemáticas e Inglés. Completa el polígono de frecuencias usando la tabla con los resultados.&lt;/p&gt;</t>
  </si>
  <si>
    <t>&lt;p&gt;La altura que alcanza la línea representa los alumnos de cada curso prefieren cada asignatura.&lt;/p&gt;</t>
  </si>
  <si>
    <t>&lt;p&gt;La altura que alcanza la línea representa los alumnos de cada curso que prefieren cada asignatura.&lt;/p&gt;</t>
  </si>
  <si>
    <t>{
    "id": "M6-EyP-8c-I-3",
    "stimulus": "&lt;p&gt;En el colegio de Raúl han hecho una encuesta para saber a cuántos alumnos les encantan las asignaturas de Matemáticas e Inglés. Completa el polígono de frecuencias usando la tabla con los resultados.&lt;/p&gt;",
    "hint": "&lt;p&gt;La altura que alcanza la línea representa los alumnos de cada curso que prefieren cada asignatura.&lt;/p&gt;",
    "feedback": "&lt;p&gt;La altura que alcanza la línea representa los alumnos de cada curso que prefieren cada asignatura.&lt;/p&gt;",
    "seed": {
        "parameters": [
            {
                "name": "Q1",
                "label": "3.º",
                "min": 5,
                "max": 10,
                "step": 1,
                "group": 1
            },
            {
                "name": "Q2",
                "label": "4.º",
                "min": 5,
                "max": 10,
                "step": 1,
                "group": 1
            },
            {
                "name": "Q3",
                "label": "5.º",
                "min": 5,
                "max": 10,
                "step": 1,
                "group": 1
            },
            {
                "name": "Q4",
                "label": "6.º",
                "min": 5,
                "max": 10,
                "step": 1,
                "group": 1
            },
            {
                "name": "Q5",
                "label": "3.º",
                "min": 5,
                "max": 10,
                "step": 1,
                "group": 2
            },
            {
                "name": "Q6",
                "label": "4.º",
                "min": 5,
                "max": 10,
                "step": 1,
                "group": 2
            },
            {
                "name": "Q7",
                "label": "5.º",
                "min": 5,
                "max": 10,
                "step": 1,
                "group": 2
            },
            {
                "name": "Q8",
                "label": "6.º",
                "min": 5,
                "max": 10,
                "step": 1,
                "group": 2
            }
        ],
        "uniques": false
    },
    "algorithm": {
        "name": "linechart",
        "params": {
            "labelY": "Grupo",
            "labelsX": [
                {
                    "label": "Matemáticas",
                    "theme": "theme-light-blue"
                },
                {
                    "label": "Inglés",
                    "theme": "theme-light-orange"
                }
            ],
            "measure": "",
            "tableEnable": true,
            "tablePosition": "LEFT",
            "multiplier": 1
        }
    }
}</t>
  </si>
  <si>
    <t>M6-EyP-9a</t>
  </si>
  <si>
    <t>Describe los elementos más significativos de un gráficos de sectores (títulos, ejes, leyendas)</t>
  </si>
  <si>
    <t>&lt;p&gt;Un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Las leyendas se corresponden con los nombres de las gimnastas.*
Los nombres de las gimnastas son {{Q4}}, {{Q5}} y {{Q6}}.*
Cada sector del gráfico representa las horas de entrenamiento de una gimnasta.*
El gráfico está dividido en 3 sectores.*
El gráfico está dividido en {{Q8}} sectores.
Las leyendas se corresponden con las horas de entrenamiento.
Los nombres de las gimnastas son {{Q5}}, {{Q7}} y {{Q4}}.
Se ven 3, dos correctas.</t>
  </si>
  <si>
    <t>Q1 = min = 2; max = 5; step =1
Q2 = min = 2; max = 5; step =1
Q3 = min = 2; max = 5; step =1
Q4 = ["Susana", "Paula", "Alejandra", "Lucía", "Elena"]
Q5 = ["Susana", "Paula", "Alejandra", "Lucía", "Elena"]
Q6 = ["Susana", "Paula", "Alejandra", "Lucía", "Elena"]
Q7 = ["Susana", "Paula", "Alejandra", "Lucía", "Elena"]
Q8 = list = 2, 4, 5, 6</t>
  </si>
  <si>
    <t>&lt;p&gt;En un gráfico de sectores, el área de cada sector es proporcional a la frecuencia de su variable estadística.&lt;/p&gt;</t>
  </si>
  <si>
    <t>&lt;p&gt;En un gráfico de sectores, el área de cada sector es proporcional a la frecuencia de su variable estadística.&lt;/p&gt;
A5= &lt;p&gt;En realidad, el gráfico está dividido en 3 sectores.&lt;/p&gt;
A6 = &lt;p&gt;En realidad, las leyendas se corresponden con los nombres de las gimnastas.&lt;/p&gt;
A7 = &lt;p&gt;En realidad, los nombres de las gimnastas son {{Q4}}, {{Q5}} y {{Q6}}.&lt;/p&gt;</t>
  </si>
  <si>
    <t>{
    "id": "M6-EyP-9a-I-1",
    "stimulus": "&lt;p&gt;Un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"list": [
                    "Susana",
                    "Paula",
                    "Alejandra",
                    "Lucía",
                    "Elena"
                ]
            },
            {
                "name": "Q5",
                "label": null,
                "list": [
                    "Susana",
                    "Paula",
                    "Alejandra",
                    "Lucía",
                    "Elena"
                ]
            },
            {
                "name": "Q6",
                "label": null,
                "list": [
                    "Susana",
                    "Paula",
                    "Alejandra",
                    "Lucía",
                    "Elena"
                ]
            },
            {
                "name": "Q7",
                "label": null,
                "list": [
                    "Susana",
                    "Paula",
                    "Alejandra",
                    "Lucía",
                    "Elena"
                ]
            },
            {
                "name": "Q8",
                "label": null,
                "list": [
                    2,
                    4,
                    5,
                    6
                ]
            }
        ],
        "calculated": [
            {
                "name": "A1",
                "label": "Las leyendas se corresponden con los nombres de las gimnastas.",
                "function": ""
            },
            {
                "name": "A2",
                "label": "Los nombres de las gimnastas son {{Q4}}, {{Q5}} y {{Q6}}.",
                "function": ""
            },
            {
                "name": "A3",
                "label": "Cada sector del gráfico representa las horas de entrenamiento de una gimnasta.",
                "function": ""
            },
            {
                "name": "A4",
                "label": "El gráfico está dividido en 3 sectores.",
                "function": ""
            },
            {
                "name": "A5",
                "label": "El gráfico está dividido en {{Q8}} sectores.",
                "function": "",
                "incorrect": true,
                "feedback": "&lt;p&gt;En realidad, el gráfico está dividido en 3 sectores.&lt;/p&gt;"
            },
            {
                "name": "A6",
                "label": "Las leyendas se corresponden con las horas de entrenamiento.",
                "function": "",
                "incorrect": true,
                "feedback": "&lt;p&gt;En realidad, las leyendas se corresponden con los nombres de las gimnastas.&lt;/p&gt;"
            },
            {
                "name": "A7",
                "label": "Los nombres de las gimnastas son {{Q5}}, {{Q7}} y {{Q4}}.",
                "function": "",
                "incorrect": true,
                "feedback": "&lt;p&gt;En realidad, los nombres de las gimnastas son {{Q4}}, {{Q5}} y {{Q6}}.&lt;/p&gt;"
            }
        ],
        "uniques": true
    },
    "algorithm": {
        "name": "trueFalse",
        "template": "Choice matrix – inline",
        "params": {
            "countCorrect": 2,
            "countIncorrect": 1,
            "showCheckIcon": false,
            "options": [
                "Verdadero",
                "Falso"
            ]
        }
    }
}</t>
  </si>
  <si>
    <t>&lt;p&gt;Melisa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A1 = Las leyendas se corresponden con los vertebrados que ha visto.*
A2 = Melisa ha visto {{Q5}}, {{Q6}}, {{Q7}} y {{Q8}}.*
A3 = Cada sector del gráfico representa el número de animales de cada tipo.*
A4 = El gráfico está dividido en 4 sectores.*
A5 = El gráfico está dividido en {{Q9}} sectores.
A6 = Las leyendas se corresponden con el número de animales que ha visto.
A7 = Melisa ha visto solo {{Q5}}, {{Q7}} y {{Q6}}.</t>
  </si>
  <si>
    <t>Q1 = "min": 2, "max": 5, "step": 1
Q2 = "min": 2, "max": 5, "step": 1
Q3 = "min": 2, "max": 5, "step": 1
Q4 = "min": 2, "max": 5, "step": 1
Q5 = "list": ["mamíferos", "reptiles", "aves", "peces", "anfibios"]
Q6 = "list": ["mamíferos", "reptiles", "aves", "peces", "anfibios"]
Q7 = "list": ["mamíferos", "reptiles", "aves", "peces", "anfibios"]
Q8 = "list": ["mamíferos", "reptiles", "aves", "peces", "anfibios"]
Q9 = "list": [2, 3, 5, 6]</t>
  </si>
  <si>
    <t>&lt;p&gt;En un gráfico de sectores, el área de cada sector es proporcional a la frecuencia de su variable estadística.&lt;/p&gt;
A5 = &lt;p&gt;En realidad, el gráfico está dividido en 4 sectores.&lt;/p&gt;
A6 = &lt;p&gt;En realidad, las leyendas se corresponden con los vertebrados que ha visto.&lt;/p&gt;
A7 = &lt;p&gt;En realidad, ha visto {{Q5}}, {{Q6}}, {{Q7}} y {{Q8}}.&lt;/p&gt;</t>
  </si>
  <si>
    <t>{
    "id": "M6-EyP-9a-I-2",
    "stimulus": "&lt;p&gt;Melisa ha representado en este gráfico el número de animales vertebrados que ha visto durante una visita a una granja. Indica si las siguientes afirmaciones son verdaderas o falsas.&lt;/p&gt;&lt;div style=\"display:flex; justify-content:center;\"&gt;&lt;div class=\"fr-chart ct-chart ct-minor-seventh\" data-chart='{\"type\": \"pie\", \"series\": [{{Q1}},{{Q2}},{{Q3}}, {{Q4}}], \"labels\":[\"{{Q5}}\",\"{{Q6}}\",\"{{Q7}}\",\"{{Q8}}\"]}'&gt;&lt;/div&gt;&lt;/div&gt;",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"min": 2,
                "max": 5,
                "step": 1
            },
            {
                "name": "Q5",
                "label": null,
                "list": [
                    "mamíferos",
                    "reptiles",
                    "aves",
                    "peces",
                    "anfibios"
                ]
            },
            {
                "name": "Q6",
                "label": null,
                "list": [
                    "mamíferos",
                    "reptiles",
                    "aves",
                    "peces",
                    "anfibios"
                ]
            },
            {
                "name": "Q7",
                "label": null,
                "list": [
                    "mamíferos",
                    "reptiles",
                    "aves",
                    "peces",
                    "anfibios"
                ]
            },
            {
                "name": "Q8",
                "label": null,
                "list": [
                    "mamíferos",
                    "reptiles",
                    "aves",
                    "peces",
                    "anfibios"
                ]
            },
            {
                "name": "Q9",
                "label": null,
                "list": [
                    2,
                    3,
                    5,
                    6
                ]
            }
        ],
        "calculated": [
            {
                "name": "A1",
                "label": "Las leyendas se corresponden con los vertebrados que ha visto.",
                "function": ""
            },
            {
                "name": "A2",
                "label": "Melisa ha visto {{Q5}}, {{Q6}}, {{Q7}} y {{Q8}}.",
                "function": ""
            },
            {
                "name": "A3",
                "label": "Cada sector del gráfico representa el número de animales de cada tipo.",
                "function": ""
            },
            {
                "name": "A4",
                "label": "El gráfico está dividido en 4 sectores.",
                "function": ""
            },
            {
                "name": "A5",
                "label": "El gráfico está dividido en {{Q9}} sectores.",
                "function": "",
                "incorrect": true,
                "feedback": "&lt;p&gt;En realidad, el gráfico está dividido en 4 sectores.&lt;/p&gt;"
            },
            {
                "name": "A6",
                "label": "Las leyendas se corresponden con el número de animales que ha visto.",
                "function": "",
                "incorrect": true,
                "feedback": "&lt;p&gt;En realidad, las leyendas se corresponden con los vertebrados que ha visto.&lt;/p&gt;"
            },
            {
                "name": "A7",
                "label": "Melisa ha visto solo {{Q5}}, {{Q7}} y {{Q6}}.",
                "function": "",
                "incorrect": true,
                "feedback": "&lt;p&gt;En realidad, ha visto {{Q5}}, {{Q6}}, {{Q7}} y {{Q8}}.&lt;/p&gt;"
            }
        ],
        "uniques": true
    },
    "algorithm": {
        "name": "trueFalse",
        "template": "Choice matrix – inline",
        "params": {
            "countCorrect": 1,
            "countIncorrect": 2,
            "showCheckIcon": false,
            "options": [
                "Verdadero",
                "Falso"
            ]
        }
    }
}</t>
  </si>
  <si>
    <t>&lt;p&gt;Estos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A1 = Las leyendas se corresponden con los idiomas de la encuesta.*
A2 = Las respuestas de los entrevistados han sido {{Q5}}, {{Q6}}, {{Q7}} y, por último, {{Q8}}.*
A3 = Cada sector del gráfico representa el número de personas que querría aprender ese idioma.*
A4 = El gráfico está dividido en 4 sectores.*
A5 = El gráfico está dividido en {{Q9}} sectores.
A6 = Las leyendas se corresponden con el número de personas que querrían aprender ese idioma.
A7 = Las respuestas de los entrevistados han sido {{Q8}}, {{Q5}} y, por último, {{Q7}}.
(Se ven 3, 2 correctas)</t>
  </si>
  <si>
    <t>Q1 = "min": 2, "max": 5, "step": 1
Q2 = "min": 2, "max": 5, "step": 1
Q3 = "min": 2, "max": 5, "step": 1
Q4 = "min": 2, "max": 5, "step": 1
Q5 = "list": ["inglés", "italiano", "francés", "alemán", "japonés"]
Q6 = "list": ["inglés", "italiano", "francés", "alemán", "japonés"]
Q7 = "list": ["inglés", "italiano", "francés", "alemán", "japonés"]
Q8 = "list": ["inglés", "italiano", "francés", "alemán", "japonés"]
Q9 = "list": [2, 3, 5, 6]</t>
  </si>
  <si>
    <t>&lt;p&gt;En un gráfico de sectores, el área de cada sector es proporcional a la frecuencia de su variable estadística.&lt;/p&gt;
A5 = &lt;p&gt;En realidad, el gráfico está dividido en 4 sectores.&lt;/p&gt;
A6 = &lt;p&gt;En realidad, las leyendas se corresponden con los idiomas de la encuesta.&lt;/p&gt;
A7 = &lt;p&gt;En realidad, las respuestas han sido {{Q5}}, {{Q6}}, {{Q7}} y, por último, {{Q8}}.&lt;/p&gt;</t>
  </si>
  <si>
    <t>{
    "id": "M6-EyP-9a-I-3",
    "stimulus": "&lt;p&gt;Estos son los resultados de una encuesta sobre los idiomas que un grupo de personas querría aprender. Indica si las siguientes afirmaciones son verdaderas o falsas.&lt;/p&gt;&lt;div style=\"display:flex; justify-content:center;\"&gt;&lt;div class=\"fr-chart ct-chart ct-minor-seventh\" data-chart='{\"type\": \"pie\", \"series\": [{{Q1}},{{Q2}},{{Q3}}, {{Q4}}], \"labels\":[\"{{Q5}}\",\"{{Q6}}\",\"{{Q7}}\",\"{{Q8}}\"]}'&gt;&lt;/div&gt;&lt;/div&gt;",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"min": 2,
                "max": 5,
                "step": 1
            },
            {
                "name": "Q5",
                "label": null,
                "list": [
                    "inglés",
                    "italiano",
                    "francés",
                    "alemán",
                    "japonés"
                ]
            },
            {
                "name": "Q6",
                "label": null,
                "list": [
                    "inglés",
                    "italiano",
                    "francés",
                    "alemán",
                    "japonés"
                ]
            },
            {
                "name": "Q7",
                "label": null,
                "list": [
                    "inglés",
                    "italiano",
                    "francés",
                    "alemán",
                    "japonés"
                ]
            },
            {
                "name": "Q8",
                "label": null,
                "list": [
                    "inglés",
                    "italiano",
                    "francés",
                    "alemán",
                    "japonés"
                ]
            },
            {
                "name": "Q9",
                "label": null,
                "list": [
                    2,
                    3,
                    5,
                    6
                ]
            }
        ],
        "calculated": [
            {
                "name": "A1",
                "label": "Las leyendas se corresponden con los idiomas de la encuesta.",
                "function": ""
            },
            {
                "name": "A2",
                "label": "Las respuestas de los entrevistados han sido {{Q5}}, {{Q6}}, {{Q7}} y, por último, {{Q8}}.",
                "function": ""
            },
            {
                "name": "A3",
                "label": "Cada sector del gráfico representa el número de personas que querría aprender ese idioma.",
                "function": ""
            },
            {
                "name": "A4",
                "label": "El gráfico está dividido en 4 sectores.",
                "function": ""
            },
            {
                "name": "A5",
                "label": "El gráfico está dividido en {{Q9}} sectores.",
                "function": "",
                "incorrect": true,
                "feedback": "&lt;p&gt;En realidad, el gráfico está dividido en 4 sectores.&lt;/p&gt;"
            },
            {
                "name": "A6",
                "label": "Las leyendas se corresponden con el número de personas que querrían aprender ese idioma.",
                "function": "",
                "incorrect": true,
                "feedback": "&lt;p&gt;En realidad, las leyendas se corresponden con los idiomas de la encuesta.&lt;/p&gt;"
            },
            {
                "name": "A7",
                "label": "Las respuestas de los entrevistados han sido {{Q8}}, {{Q5}} y, por último, {{Q7}}.",
                "function": "",
                "incorrect": true,
                "feedback": "&lt;p&gt;En realidad, las respuestas han sido {{Q5}}, {{Q6}}, {{Q7}} y, por último, {{Q8}}.&lt;/p&gt;"
            }
        ],
        "uniques": true
    },
    "algorithm": {
        "name": "trueFalse",
        "template": "Choice matrix – inline",
        "params": {
            "countCorrect": 1,
            "countIncorrect": 2,
            "showCheckIcon": false,
            "options": [
                "Verdadero",
                "Falso"
            ]
        }
    }
}</t>
  </si>
  <si>
    <t>M6-EyP-9b</t>
  </si>
  <si>
    <t>Analiza gráficos de sectores</t>
  </si>
  <si>
    <t>El siguiente gráfico de sectores representa las actividades que los estudiantes de un colegio prefieren realizar. Indica si las afirmaciones son verdaderas o falsas.
Gráfica:
Serie: {{Q1}}, {{Q2}}, {{Q3}}, {{Q4}}
Leyenda: "Ir {{Q5}}", "Ir {{Q6}}", "Ir {{Q7}}", "Ir {{Q8}}"
La actividad que más estudiantes prefieren es {{Q5}}.*
La actividad que menos estudiantes prefieren es {{Q8}}.*
La actividad que más estudiantes prefieren es {{Q6}}.
La actividad que más estudiantes prefieren es {{Q7}}.
La actividad que más estudiantes prefieren es {{Q8}}.
La actividad que menos estudiantes prefieren es {{Q5}}.
La actividad que menos estudiantes prefieren es {{Q6}}.
La actividad que menos estudiantes prefieren es {{Q7}}.
(Se ven 3, 2 falsas)</t>
  </si>
  <si>
    <t>Q1= Min = 80; Max = 100; Step = 1
Q2= Min = 50; Max = 79; Step = 1
Q3= Min = 50; Max = 79; Step = 1
Q4= Min = 20; Max = 49; Step = 1
Q5-Q8=ir a un concierto, ir al teatro, ir a un partido, ir a un museo</t>
  </si>
  <si>
    <t>&lt;p&gt;En un gráfico de sectores, el área de cada sector es proporcional a la frecuencia absoluta de los valores de la variable estadística.&lt;/p&gt;</t>
  </si>
  <si>
    <t>&lt;p&gt;En un gráfico de sectores, el área de cada sector es proporcional a la frecuencia absoluta de los valores de la variable estadística.&lt;/p&gt;
A3-5= &lt;p&gt;A los estudiantes lo que más les gusta es ir {{Q5}}.&lt;/p&gt;
A6-8= &lt;p&gt;A los estudiantes lo que menos les gusta es ir {{Q8}}.&lt;/p&gt;</t>
  </si>
  <si>
    <t>{"id":"M6-EyP-9b-I-1","stimulus":"&lt;p&gt;El siguiente gráfico de sectores representa las actividades que los estudiantes de un colegio prefieren realizar. Indica si las afirmaciones son verdaderas o falsas.&lt;/p&gt;&lt;div style=\"display:flex; justify-content:center;\"&gt;&lt;div class=\"fr-chart ct-chart ct-minor-seventh\" data-chart='{\"type\": \"pie\", \"series\": [{{Q1}},{{Q2}},{{Q3}},{{Q4}}], \"labels\":[\"{{Q5}}\",\"{{Q6}}\",\"{{Q7}}\",\"{{Q8}}\"]}'&gt;&lt;/div&gt;","hint":"&lt;p&gt;En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ull,"min":80,"max":100,"step":1},{"name":"Q2","label":null,"min":50,"max":79,"step":1},{"name":"Q3","label":null,"min":50,"max":79,"step":1},{"name":"Q4","label":null,"min":20,"max":49,"step":1},{"name":"Q5","label":null,"list":["ir a un concierto","ir al teatro","ir a un partido","ir a un museo"]},{"name":"Q6","label":null,"list":["ir a un concierto","ir al teatro","ir a un partido","ir a un museo"]},{"name":"Q7","label":null,"list":["ir a un concierto","ir al teatro","ir a un partido","ir a un museo"]},{"name":"Q8","label":null,"list":["ir a un concierto","ir al teatro","ir a un partido","ir a un museo"]}],"calculated":[{"name":"A1","label":"La actividad que más estudiantes prefieren es {{Q5}}.","function":""},{"name":"A2","label":"La actividad que menos estudiantes prefieren es {{Q8}}.","function":""},{"name":"A3","label":"La actividad que más estudiantes prefieren es {{Q6}}.","function":"","incorrect":true,"feedback":"&lt;p&gt;La mayoría de estudiantes prefieren {{Q5}}.&lt;/p&gt;"},{"name":"A4","label":"La actividad que más estudiantes prefieren es {{Q7}}.","function":"","incorrect":true,"feedback":"&lt;p&gt;La mayoría de estudiantes prefieren {{Q5}}.&lt;/p&gt;"},{"name":"A5","label":"La actividad que más estudiantes prefieren es {{Q8}}.","function":" ","incorrect":true,"feedback":"&lt;p&gt;La mayoría de estudiantes prefieren {{Q5}}.&lt;/p&gt;"},{"name":"A6","label":"La actividad que menos estudiantes prefieren es {{Q5}}.","function":"","incorrect":true,"feedback":" &lt;p&gt;La mayoría de estudiantes prefieren no {{Q8}}.&lt;/p&gt;"},{"name":"A7","label":"La actividad que menos estudiantes prefieren es {{Q6}}.","function":"","incorrect":true,"feedback":" &lt;p&gt;La mayoría de estudiantes prefieren no {{Q8}}.&lt;/p&gt;"},{"name":"A8","label":"{{function}}","function":"La actividad que menos estudiantes prefieren es {{Q7}}.","incorrect":true,"feedback":" &lt;p&gt;La mayoría de estudiantes prefieren no {{Q8}}.&lt;/p&gt;"}],"uniques":true},"algorithm":{"name":"trueFalse","template":"Choice matrix – inline","params":{"countCorrect":1,"countIncorrect":2,"showCheckIcon":false,"options":["Verdadero","Falso"]}}}</t>
  </si>
  <si>
    <t>&lt;p&gt;El resultado de una encuesta a un grupo de personas sobre el tipo de comida que prefieren se ha plasmado en este gráfico de sectores. Selecciona la opción correcta.&lt;/p&gt;
Gráfica (sectores)
Serie: {{Q1}}, {{Q2}}, {{Q3}}
Leyenda: "{{Q4}}", "{{Q5}}", "{{Q6}}"
La mayoría de personas encuestadas prefieren la {{Q6}}. *
El tipo de comida menos preferido es la {{Q4}}. *
La mayoría de personas encuestadas prefieren la {{Q4}}.
La mayoría de personas encuestadas prefieren la {{Q5}}.
El tipo de comida menos preferido es la {{Q5}}.
El tipo de comida menos preferido es la {{Q6}}.
(Se ven 3, 1 correcta)</t>
  </si>
  <si>
    <t>Q1 = Min 10;Max 49; Step= 1
Q2 = Min 50;Max 79; Step= 1
Q3 = Min 80;Max 100; Step= 1
Q4-Q6 = comida mediterránea, comida china, comida india</t>
  </si>
  <si>
    <t>&lt;p&gt;En un gráfico de sectores, el área de cada sector es proporcional a la frecuencia absoluta de los valores de la variable estadística.&lt;/p&gt;
A3-5= &lt;p&gt;A los encuestados les gusta más la {{Q6}}.&lt;/p&gt;
A6-8= &lt;p&gt;A los encuestados les gusta menos la {{Q4}}.&lt;/p&gt;</t>
  </si>
  <si>
    <t>{
    "id": "M6-EyP-9b-I-2",
    "stimulus": "&lt;p&gt;El resultado de una encuesta a un grupo de personas sobre el tipo de comida que prefieren se ha plasmado en este gráfico de sectores. Selecciona la opción correcta.&lt;/p&gt;&lt;div style=\"display:flex; justify-content:center;\"&gt;&lt;div class=\"fr-chart ct-chart ct-minor-seventh\" data-chart='{\"type\": \"pie\", \"series\": [{{Q1}},{{Q2}},{{Q3}}], \"labels\":[\"{{Q4}}\",\"{{Q5}}\",\"{{Q6}}\"]}'&gt;&lt;/div&gt;",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10,
                "max": 49,
                "step": 1
            },
            {
                "name": "Q2",
                "label": null,
                "min": 50,
                "max": 79,
                "step": 1
            },
            {
                "name": "Q3",
                "label": null,
                "min": 80,
                "max": 100,
                "step": 1
            },
            {
                "name": "Q4",
                "label": null,
                "list": [
                    "comida mediterránea",
                    "comida china",
                    " comida india"
                ]
            },
            {
                "name": "Q5",
                "label": null,
                "list": [
                    "comida mediterránea",
                    "comida china",
                    " comida india"
                ]
            },
            {
                "name": "Q6",
                "label": null,
                "list": [
                    "comida mediterránea",
                    "comida china",
                    " comida india"
                ]
            }
        ],
        "calculated": [
            {
                "name": "A1",
                "label": "La mayoría de personas encuestadas prefieren la {{Q6}}.",
                "function": ""
            },
            {
                "name": "A2",
                "label": "El tipo de comida menos preferido es la {{Q4}}.",
                "function": ""
            },
            {
                "name": "A3",
                "label": "La mayoría de personas encuestadas prefieren la {{Q4}}.",
                "function": "",
                "incorrect": true,
                "feedback": "&lt;p&gt;A las personas encuestadas les gusta más la {{Q6}}.&lt;/p&gt;"
            },
            {
                "name": "A4",
                "label": "La mayoría de personas encuestadas prefieren la {{Q5}}.",
                "function": "",
                "incorrect": true,
                "feedback": "&lt;p&gt;A las personas encuestadas les gusta más la {{Q6}}.&lt;/p&gt;"
            },
            {
                "name": "A5",
                "label": "El tipo de comida menos preferido es la {{Q5}}.",
                "function": " ",
                "incorrect": true,
                "feedback": "&lt;p&gt;A las personas encuestadas les gusta menos la {{Q4}}.&lt;/p&gt;"
            },
            {
                "name": "A6",
                "label": "El tipo de comida menos preferido es la {{Q6}}.",
                "function": "",
                "incorrect": true,
                "feedback": "&lt;p&gt;A las personas encuestadas les gusta menos la {{Q4}}.&lt;/p&gt;"
            }
        ],
        "uniques": true
    },
    "algorithm": {
        "name": "trueFalse",
        "template": "Multiple choice – standard",
        "params": {
            "countCorrect": 1,
            "countIncorrect": 2,
            "showCheckIcon": true
        }
    }
}</t>
  </si>
  <si>
    <t xml:space="preserve">&lt;p&gt;Observa este gráfico de sectores que representa con quién van a celebrar las Navidades un grupo de encuestadossobre e indica si las afirmaciones son verdaderas o falsas. 
Gráfica:
Serie: {{Q1}}, {{Q2}}, {{Q3}}, {{Q4}}
Leyenda: "{{Q5}}", "{{Q6}}", "{{Q7}}", "{{Q8}}"
La mayoría de las personas pasa las Navidades {{Q5}}. *
La minoría de las personas pasa las Navidades {{Q8}}. *
La minoría de las personas pasa las Navidades {{Q5}}.
La mayoría de las personas pasa las Navidades {{Q6}}.
La mayoría de las personaspasa las Navidades {{Q7}}.
La mayoría de las personaspasa las Navidades {{Q8}}.
La minoría de las personas pasa las Navidades {{Q6}}. 
La minoría de las personas pasa las Navidades {{Q7}}. </t>
  </si>
  <si>
    <t>Q1= Min = 80; Max = 100; Step = 1
Q2= Min = 50; Max = 79; Step = 1
Q3= Min = 50; Max = 79; Step = 1
Q4= Min = 20; Max = 49; Step = 1
Q5-Q8 = "con amigos", "con la pareja", "con la familia", "a solas"</t>
  </si>
  <si>
    <t>&lt;p&gt;En un gráfico de sectores, el área de cada sector es proporcional a la frecuencia absoluta de los valores de la variable estadística.&lt;/p&gt;
A3-5= &lt;p&gt;La mayoría de encuestados pasa la Navidad {{Q5}}.&lt;/p&gt;
A6-8= &lt;p&gt;La minoría de encuestados pasa la Navidad {{Q8}}.&lt;/p&gt;</t>
  </si>
  <si>
    <t>{
    "id": "M6-EyP-9b-I-3",
    "stimulus": "&lt;p&gt;Observa este gráfico de sectores que representa con quién van a celebrar las Navidades un grupo de personas encuestadas e indica si las afirmaciones son verdaderas o falsas.&lt;/p&gt;&lt;div style=\"display:flex; justify-content:center;\"&gt;&lt;div class=\"fr-chart ct-chart ct-minor-seventh\" data-chart='{\"type\": \"pie\", \"series\": [{{Q1}},{{Q2}},{{Q3}},{{Q4}}], \"labels\":[\"{{Q5}}\",\"{{Q6}}\",\"{{Q7}}\",\"{{Q8}}\"]}'&gt;&lt;/div&gt;",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80,
                "max": 100,
                "step": 1
            },
            {
                "name": "Q2",
                "label": null,
                "min": 50,
                "max": 79,
                "step": 1
            },
            {
                "name": "Q3",
                "label": null,
                "min": 50,
                "max": 79,
                "step": 1
            },
            {
                "name": "Q4",
                "label": null,
                "min": 20,
                "max": 49,
                "step": 1
            },
            {
                "name": "Q5",
                "label": null,
                "list": [
                    "con amistades",
                    "con la pareja",
                    "con la familia",
                    "a solas"
                ]
            },
            {
                "name": "Q6",
                "label": null,
                "list": [
                    "con amistades",
                    "con la pareja",
                    "con la familia",
                    "a solas"
                ]
            },
            {
                "name": "Q7",
                "label": null,
                "list": [
                    "con amistades",
                    "con la pareja",
                    "con la familia",
                    "a solas"
                ]
            },
            {
                "name": "Q8",
                "label": null,
                "list": [
                    "con amistades",
                    "con la pareja",
                    "con la familia",
                    "a solas"
                ]
            }
        ],
        "calculated": [
            {
                "name": "A1",
                "label": "La mayoría de las personas pasa las Navidades {{Q5}}.",
                "function": ""
            },
            {
                "name": "A2",
                "label": "La minoría de las personas pasa las Navidades {{Q8}}.",
                "function": ""
            },
            {
                "name": "A3",
                "label": "La minoría de las personas pasa las Navidades {{Q5}}.",
                "function": " ",
                "incorrect": true,
                "feedback": "&lt;p&gt;La minoría de las personas encuestadas pasa la Navidad {{Q8}}.&lt;/p&gt;"
            },
            {
                "name": "A4",
                "label": "La mayoría de las personas pasa las Navidades {{Q6}}.",
                "function": " ",
                "incorrect": true,
                "feedback": "&lt;p&gt;La mayoría de las personas encuestadas pasa la Navidad {{Q5}}.&lt;/p&gt;"
            },
            {
                "name": "A5",
                "label": "La mayoría de las personas pasa las Navidades {{Q7}}.",
                "function": " ",
                "incorrect": true,
                "feedback": "&lt;p&gt;La mayoría de las personas encuestadas pasa la Navidad {{Q5}}.&lt;/p&gt;"
            },
            {
                "name": "A6",
                "label": "La mayoría de las personas pasa las Navidades {{Q8}}.",
                "function": " ",
                "incorrect": true,
                "feedback": "&lt;p&gt;La mayoría de las personas encuestadas pasa la Navidad {{Q5}}.&lt;/p&gt;"
            },
            {
                "name": "A7",
                "label": "La minoría de las personas pasa las Navidades {{Q6}}.",
                "function": "",
                "incorrect": true,
                "feedback": " &lt;p&gt;La minoría de las personas encuestadas pasa la Navidad {{Q8}}.&lt;/p&gt;"
            },
            {
                "name": "A8",
                "label": "{{function}}",
                "function": "La minoría de las personas pasa las Navidades {{Q7}}.",
                "incorrect": true,
                "feedback": " &lt;p&gt;La minoría de las personas encuestadas pasa la Navidad {{Q8}}.&lt;/p&gt;"
            }
        ],
        "uniques": true
    },
    "algorithm": {
        "name": "trueFalse",
        "template": "Choice matrix – inline",
        "params": {
            "countCorrect": 1,
            "countIncorrect": 2,
            "showCheckIcon": false,
            "options": [
                "Verdadero",
                "Falso"
            ]
        }
    }
}</t>
  </si>
  <si>
    <t>&lt;p&gt;Este gráfico de sectores representa qué zumos son los preferidos por un grupo de amigos. Ordena las sabores de menor a mayor preferencia.&lt;/p&gt;
Gráfica:
Serie: {{Q1}}, {{Q2}}, {{Q3}}, {{Q4}}
Leyenda: "{{Q5}}", "{{Q6}}", "{{Q7}}", "{{Q8}}"</t>
  </si>
  <si>
    <t>Q1-Q4 = Min= 2; Max= 8; Step= 1
Q5-Q8 = List= "Naranja", "Piña", "Uva", "Melocotón", "Ciruela"</t>
  </si>
  <si>
    <t>Ordenar según los valores Q1-Q4
A1 = {{Q1}}
A2 = {{Q2}}
A3 = {{Q3}}
A4 = {{Q4}}</t>
  </si>
  <si>
    <t>{"id":"M6-EyP-9b-E-1","stimulus":"&lt;p&gt;Este gráfico de sectores representa qué zumos son los preferidos por un grupo de amigos. Arrastra y ordena los sabores de menor a mayor preferencia. Colócalos de arriba a abajo.&lt;/p&gt;&lt;div style=\"display:flex; justify-content:center;\"&gt;&lt;div class=\"fr-chart ct-chart ct-minor-seventh\" data-chart='{\"type\": \"pie\", \"series\": [{{Q1}},{{Q2}},{{Q3}},{{Q4}}], \"labels\":[\"Naranja\",\"Piña\",\"Uva\",\"Melocotón\"]}'&gt;&lt;/div&gt;&lt;/div&gt;","hint":"&lt;p&gt;En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aranja","min":2,"max":8,"step":1},{"name":"Q2","label":"Piña","min":2,"max":8,"step":1},{"name":"Q3","label":"Uva","min":2,"max":8,"step":1},{"name":"Q4","label":"Melocotón","min":2,"max":8,"step":1}],"uniques":true},"algorithm":{"name":"orderNumbers","params":{"order":"asc"}}}</t>
  </si>
  <si>
    <t xml:space="preserve">&lt;p&gt;Este gráfico de sectores representa las mascotas de cada especie hay en la urbanización de Manuel. Ordénalas de mayor a menor frecuencia.&lt;/p&gt; 
Gráfica:
Serie: {{Q1}}, {{Q2}}, {{Q3}}, {{Q4}}
Leyenda: "{{Q5}}", "{{Q6}}", "{{Q7}}", "{{Q8}}"
</t>
  </si>
  <si>
    <t>Q1-Q4 = Min= 5; Max= 10; Step= 1
Q5-Q8 = List= "Conejo", "Canario", "Tortuga", "Gato", "Perro"</t>
  </si>
  <si>
    <t>Ordenar según los valores Q1-Q4
A1 = {{Q1}}
A2 = {{Q2}}
A3 = {{Q3}}
A4 = {{Q4}}</t>
  </si>
  <si>
    <t>{"id":"M6-EyP-9b-E-2","stimulus":"&lt;p&gt;Este gráfico de sectores representa cuántas mascotas hay en la urbanización de Manuel de cada especie. Arrastra y ordena las mascotas de mayor a menor frecuencia. Colócalas de arriba a abajo.&lt;/p&gt;&lt;div style=\"display:flex; justify-content:center;\"&gt;&lt;div class=\"fr-chart ct-chart ct-minor-seventh\" data-chart='{\"type\": \"pie\", \"series\": [{{Q1}},{{Q2}},{{Q3}},{{Q4}}], \"labels\":[\"Conejo\",\"Canario\",\"Gato\",\"Perro\"]}'&gt;&lt;/div&gt;&lt;/div&gt;","hint":"&lt;p&gt;En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Conejo","min":5,"max":10,"step":1},{"name":"Q2","label":"Canario","min":5,"max":10,"step":1},{"name":"Q3","label":"Gato","min":5,"max":10,"step":1},{"name":"Q4","label":"Perro","min":5,"max":10,"step":1}],"uniques":true},"algorithm":{"name":"orderNumbers","params":{"order":"desc"}}}</t>
  </si>
  <si>
    <t>&lt;p&gt;En una fiesta medieval hay tres puestos para hacer actividades distintas. La organización ha creado este gráfico de sectores para ver cuál ha recibido más visitas. Ordénalos de menor a mayor asistencia.&lt;/p&gt;
Gráfica:
Serie: {{Q1}}, {{Q2}}, {{Q3}}
Leyenda: "{{Q4}}", "{{Q5}}", "{{Q6}}"</t>
  </si>
  <si>
    <t>Q1-Q3= Min= 10; Max= 50; Step= 1
Q4-Q6= "tirolina", "tiro con arco", "bolos"</t>
  </si>
  <si>
    <t>Ordenar según los valores Q1-Q3
A1 = {{Q1}}
A2 = {{Q2}}
A3 = {{Q3}}</t>
  </si>
  <si>
    <t>{"id":"M6-EyP-9b-E-3","stimulus":"&lt;p&gt;En una fiesta medieval hay tres puestos para hacer actividades distintas. La organización ha creado este gráfico de sectores para ver cuál ha recibido más visitas. Arrastra y ordénalos de menor a mayor asistencia. Colócalos de arriba a abajo.&lt;/p&gt;&lt;div style=\"display:flex; justify-content:center;\"&gt;&lt;div class=\"fr-chart ct-chart ct-minor-seventh\" data-chart='{\"type\": \"pie\", \"series\": [{{Q1}},{{Q2}},{{Q3}}], \"labels\":[\"Tirolina\",\"Tiro con arco\",\"Bolos\"]}'&gt;&lt;/div&gt;&lt;/div&gt;","hint":"&lt;p&gt;En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estadística.&lt;/p&gt;","seed":{"parameters":[{"name":"Q1","label":"Tirolina","min":10,"max":50,"step":1},{"name":"Q2","label":"Tiro con arco","min":10,"max":50,"step":1},{"name":"Q3","label":"Bolos","min":10,"max":50,"step":1}],"uniques":true},"algorithm":{"name":"orderNumbers","params":{"order":"asc"}}}</t>
  </si>
  <si>
    <t>M6-EyP-9c</t>
  </si>
  <si>
    <t>Elabora gráficos de sectores</t>
  </si>
  <si>
    <t>{
    "id": "M6-EyP-9c-I-1",
    "stimulus": "&lt;p&gt;Lorena ha recogido de su huerto los siguientes kilogramos de hortalizas. Completa este gráfico de sectores.&lt;/p&gt;",
    "hint": "&lt;p&gt;Indica cuantos kilogramos de hortalizas hay en total y luego señala en el gráfico los quesitos que corresponden a cada una.&lt;/p&gt;",
    "feedback": "&lt;p&gt;Indica cuantos kilogramos de hortalizas hay en total y luego señala en el gráfico los quesitos que corresponden a cada una.&lt;/p&gt;",
    "seed": {
        "parameters": [
            {
                "name": "Q1",
                "label": "Tomates",
                "theme": "theme-dark-orange",
                "min": 2,
                "max": 4,
                "step": 1
            },
            {
                "name": "Q2",
                "label": "Pimientos",
                "theme": "theme-light-blue",
                "min": 1,
                "max": 4,
                "step": 1
            },
            {
                "name": "Q3",
                "label": "Calabacines",
                "theme": "theme-turquoise",
                "min": 1,
                "max": 4,
                "step": 1
            },
            {
                "name": "Q4",
                "label": "Zanahorias",
                "theme": "theme-bordeaux",
                "min": 1,
                "max": 4,
                "step": 1
            }
        ],
        "uniques": false
    },
    "algorithm": {
        "name": "piechart",
        "params": {
            "labels": [
                "Hortalizas",
                "kg"
            ],
            "tablePosition": "ABOVE"
        }
    }
}</t>
  </si>
  <si>
    <t>{
    "id": "M6-EyP-9c-I-2",
    "stimulus": "&lt;p&gt;En un microbús viajan personas de cuatro países distintos. Completa el gráfico de sectores&lt;/p&gt;",
    "hint": "&lt;p&gt;Indica cuantas personas viajan en total y luego señala en el gráfico los quesitos que corresponden a cada nacionalidad.&lt;/p&gt;",
    "feedback": "&lt;p&gt;Indica cuantas personas viajan en total y luego señala en el gráfico los quesitos que corresponden a cada nacionalidad.&lt;/p&gt;",
    "seed": {
        "parameters": [
            {
                "name": "Q1",
                "label": "Alemania",
                "theme": "theme-dark-orange",
                "min": 2,
                "max": 4,
                "step": 1
            },
            {
                "name": "Q2",
                "label": "Ecuador",
                "theme": "theme-light-blue",
                "min": 1,
                "max": 4,
                "step": 1
            },
            {
                "name": "Q3",
                "label": "Brasil",
                "theme": "theme-turquoise",
                "min": 1,
                "max": 4,
                "step": 1
            },
            {
                "name": "Q4",
                "label": "Australia",
                "theme": "theme-bordeaux",
                "min": 1,
                "max": 4,
                "step": 1
            }
        ],
        "uniques": false
    },
    "algorithm": {
        "name": "piechart",
        "params": {
            "labels": [
                "Frutas",
                "kg"
            ],
            "tablePosition": "ABOVE"
        }
    }
}</t>
  </si>
  <si>
    <t>{
    "id": "M6-EyP-9c-I-3",
    "stimulus": "&lt;p&gt;Pedro ha recogido minerales de cuatro tipos diferentes.Completa el gráfico de sectores&lt;/p&gt;",
    "hint": "&lt;p&gt;Indica cuantos minerales ha recogido en total y luego señala en el gráfico los quesitos que corresponden a cada tipo.&lt;/p&gt;",
    "feedback": "&lt;p&gt;Indica cuantos minerales ha recogido en total y luego señala en el gráfico los quesitos que corresponden a cada tipo.&lt;/p&gt;",
    "seed": {
        "parameters": [
            {
                "name": "Q1",
                "label": "Grafito",
                "theme": "theme-dark-orange",
                "min": 2,
                "max": 4,
                "step": 1
            },
            {
                "name": "Q2",
                "label": "Pirita",
                "theme": "theme-light-blue",
                "min": 1,
                "max": 4,
                "step": 1
            },
            {
                "name": "Q3",
                "label": "Magnetita",
                "theme": "theme-turquoise",
                "min": 1,
                "max": 4,
                "step": 1
            },
            {
                "name": "Q4",
                "label": "Cuarzo",
                "theme": "theme-bordeaux",
                "min": 1,
                "max": 4,
                "step": 1
            }
        ],
        "uniques": false
    },
    "algorithm": {
        "name": "piechart",
        "params": {
            "labels": [
                "Frutas",
                "kg"
            ],
            "tablePosition": "ABOVE"
        }
    }
}</t>
  </si>
  <si>
    <t>M6-EyP-24a</t>
  </si>
  <si>
    <t>Analiza diagramas de puntos</t>
  </si>
  <si>
    <t>&lt;p&gt;Un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Imagen: https://blueberry-assets.oneclick.es/M2_EyP_6b_1.png
A1 = El lunes fueron {{T1}} personas.*
A2 = El martes fueron {{T2}} personas.*
A3 = El miércoles fueron {{T3}} personas.*
A4 = El jueves fueron {{T4}} personas.*
A5 = El viernes fueron {{T5}} personas.*
A6 = El lunes fueron {{T2}} personas.
Feedback: En realidad, fueron {{T1}} personas.
A7 = El martes fueron {{T5}} personas.
Feedback: En realidad, fueron {{T2}} personas.
A8 = El miércoles fueron {{T1}} personas.
Feedback: En realidad, fueron {{T3}} personas.
A9 = El jueves fueron {{T3}} personas.
Feedback: En realidad, fueron {{T4}} personas.
A10 = El viernes fueron {{T4}} personas.
Feedback: En realidad, fueron {{T5}} personas.</t>
  </si>
  <si>
    <t>Q1 = "min": 2, "max": 6, "step": 1
Q2 = "min": 2, "max": 6, "step": 1
Q3 = "min": 2, "max": 6, "step": 1
Q4 = "min": 2, "max": 6, "step": 1
Q5 = "min": 2, "max": 6, "step": 1
Q6 = "min": 2, "max": 6, "step": 1</t>
  </si>
  <si>
    <t xml:space="preserve">T1 = {{Q1}}*{{Q6}}
T2 = {{Q2}}*{{Q6}}
T3 = {{Q3}}*{{Q6}}
T4 = {{Q4}}*{{Q6}}
T5 = {{Q5}}*{{Q6}}
</t>
  </si>
  <si>
    <t>&lt;p&gt;Cada punto representa {{Q6}} personas.&lt;/p&gt;</t>
  </si>
  <si>
    <t>{
    "id": "M6-EyP-24a-I-1",
    "stimulus": "&lt;p&gt;Un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"hint": "&lt;p&gt;Cada punto representa {{Q6}} personas.&lt;/p&gt;",
    "feedback": "&lt;p&gt;Cada punto representa {{Q6}} personas.&lt;/p&gt;",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"El lunes fueron {{T1}} personas.",
                "function": ""
            },
            {
                "name": "A2",
                "label": "El martes fueron {{T2}} personas.",
                "function": ""
            },
            {
                "name": "A3",
                "label": "El miércoles fueron {{T3}} personas.",
                "function": ""
            },
            {
                "name": "A4",
                "label": "El jueves fueron {{T4}} personas.",
                "function": ""
            },
            {
                "name": "A5",
                "label": "El viernes fueron {{T5}} personas.",
                "function": ""
            },
            {
                "name": "A6",
                "label": "El lunes fueron {{T2}} personas.",
                "function": "",
                "feedback": "En realidad, fueron {{T1}} personas.",
                "incorrect": true
            },
            {
                "name": "A7",
                "label": "El martes fueron {{T5}} personas.",
                "function": "",
                "feedback": "En realidad, fueron {{T2}} personas.",
                "incorrect": true
            },
            {
                "name": "A8",
                "label": "El miércoles fueron {{T1}} personas.",
                "function": "",
                "feedback": "En realidad, fueron {{T3}} personas.",
                "incorrect": true
            },
            {
                "name": "A9",
                "label": "El jueves fueron {{T3}} personas.",
                "function": "",
                "feedback": "En realidad, fueron {{T4}} personas.",
                "incorrect": true
            },
            {
                "name": "A10",
                "label": "El viernes fueron {{T4}} personas.",
                "function": "",
                "feedback": "En realidad, fueron {{T5}} personas.",
                "incorrect": true
            }
        ],
        "uniques": true
    },
    "algorithm": {
        "name": "trueFalse",
        "template": "Multiple choice – multiple response",
        "params": {
            "countCorrect": 2,
            "countIncorrect": 1,
            "showCheckIcon": true
        }
    }
}</t>
  </si>
  <si>
    <r>
      <rPr>
        <rFont val="Calibri, Arial"/>
        <color theme="1"/>
        <sz val="12.0"/>
      </rPr>
      <t xml:space="preserve">&lt;p&gt;Cuatro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Imagen: </t>
    </r>
    <r>
      <rPr>
        <rFont val="Calibri, Arial"/>
        <color rgb="FF000000"/>
        <sz val="12.0"/>
      </rPr>
      <t xml:space="preserve">https://blueberry-assets.oneclick.es/M2_EyP_6b_2.png
</t>
    </r>
    <r>
      <rPr>
        <rFont val="Calibri, Arial"/>
        <color theme="1"/>
        <sz val="12.0"/>
      </rPr>
      <t>A1 = {{Q7}} tiene {{Q1}} balones.*
A2 = {{Q8}} tiene {{Q2}} balones.*
A3 = {{Q9}} tiene {{Q3}} balones.*
A4 = {{Q10}} tiene {{Q4}} balones.*
A6 = {{Q7}} tiene {{Q2}} balones.
Feedback: En realidad,  tiene {{Q1}} balones.
A7 = {{Q8}} tiene {{Q4}} balones.
Feedback: En realidad,  tiene {{Q2}} balones.
A8 = {{Q9}} tiene {{Q1}} balones.
Feedback: En realidad,  tiene {{Q3}} balones.
A9 = {{Q10}} tiene {{Q3}} balones.
Feedback: En realidad,  tiene {{Q4}} balones.</t>
    </r>
  </si>
  <si>
    <t>Q1 = "min": 2, "max": 6, "step": 1
Q2 = "min": 2, "max": 6, "step": 1
Q3 = "min": 2, "max": 6, "step": 1
Q4 = "min": 2, "max": 6, "step": 1
Q7 = "list": ["Pablo", "Carlos", "Julio", "Ángeles", "Ruth"]
Q8 = "list": ["Pablo", "Carlos", "Julio", "Ángeles", "Ruth"]
Q9 = "list": ["Pablo", "Carlos", "Julio", "Ángeles", "Ruth"]
Q10 = "list": ["Pablo", "Carlos", "Julio", "Ángeles", "Ruth"]</t>
  </si>
  <si>
    <t>&lt;p&gt;Cada punto representa 1 balón.&lt;/p&gt;</t>
  </si>
  <si>
    <t>{
    "id": "M6-EyP-24a-I-2",
    "stimulus": "&lt;p&gt;Cuatro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"hint": "&lt;p&gt;Cada punto representa 1 balón.&lt;/p&gt;",
    "feedback": "&lt;p&gt;Cada punto representa 1 balón.&lt;/p&gt;",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"Pablo",
                    "Carlos",
                    "Julio",
                    "Ángeles",
                    "Ruth"
                ]
            },
            {
                "name": "Q8",
                "label": null,
                "list": [
                    "Pablo",
                    "Carlos",
                    "Julio",
                    "Ángeles",
                    "Ruth"
                ]
            },
            {
                "name": "Q9",
                "label": null,
                "list": [
                    "Pablo",
                    "Carlos",
                    "Julio",
                    "Ángeles",
                    "Ruth"
                ]
            },
            {
                "name": "Q10",
                "label": null,
                "list": [
                    "Pablo",
                    "Carlos",
                    "Julio",
                    "Ángeles",
                    "Ruth"
                ]
            }
        ],
        "calculated": [
            {
                "name": "A1",
                "label": "{{Q7}} tiene {{Q1}} balones.",
                "function": ""
            },
            {
                "name": "A2",
                "label": "{{Q8}} tiene {{Q2}} balones.",
                "function": ""
            },
            {
                "name": "A3",
                "label": "{{Q9}} tiene {{Q3}} balones.",
                "function": ""
            },
            {
                "name": "A4",
                "label": "{{Q10}} tiene {{Q4}} balones.",
                "function": ""
            },
            {
                "name": "A6",
                "label": "{{Q7}} tiene {{Q2}} balones.",
                "function": "",
                "feedback": "En realidad, tiene {{Q1}} balones.",
                "incorrect": true
            },
            {
                "name": "A7",
                "label": "{{Q8}} tiene {{Q4}} balones.",
                "function": "",
                "feedback": "En realidad, tiene {{Q2}} balones.",
                "incorrect": true
            },
            {
                "name": "A8",
                "label": "{{Q9}} tiene {{Q1}} balones.",
                "function": "",
                "feedback": "En realidad, tiene {{Q3}} balones.",
                "incorrect": true
            },
            {
                "name": "A9",
                "label": "{{Q10}} tiene {{Q3}} balones.",
                "function": "",
                "feedback": "En realidad, tiene {{Q4}} balones.",
                "incorrect": true
            }
        ],
        "uniques": true
    },
    "algorithm": {
        "name": "trueFalse",
        "template": "Multiple choice – multiple response",
        "params": {
            "countCorrect": 2,
            "countIncorrect": 1,
            "showCheckIcon": true
        }
    }
}</t>
  </si>
  <si>
    <r>
      <rPr>
        <rFont val="Calibri, Arial"/>
        <color theme="1"/>
        <sz val="12.0"/>
      </rPr>
      <t xml:space="preserve">&lt;p&gt;Un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Imagen: </t>
    </r>
    <r>
      <rPr>
        <rFont val="Calibri, Arial"/>
        <color rgb="FF000000"/>
        <sz val="12.0"/>
      </rPr>
      <t xml:space="preserve">https://blueberry-assets.oneclick.es/M2_EyP_6b_3.png
</t>
    </r>
    <r>
      <rPr>
        <rFont val="Calibri, Arial"/>
        <color theme="1"/>
        <sz val="12.0"/>
      </rPr>
      <t>A1 = Ha viajado a {{Q7}} {{T1}} veces.*
A2 = Ha viajado a {{Q8}} {{T2}} veces.*
A3 = Ha viajado a {{Q9}} {{T3}} veces.*
A4 = Ha viajado a {{Q10}} {{T4}} veces.*
A5 = Ha viajado a {{Q11}} {{T5}} veces.*
A6 = Ha viajado a {{Q7}} {{T2}} veces.
Feedback: En realidad, viajó {{T1}} veces.
A7 = Ha viajado a {{Q8}} {{T5}} veces.
Feedback: En realidad, viajó {{T2}} veces.
A8 = Ha viajado a {{Q9}} {{T1}} veces.
Feedback: En realidad, viajó {{T3}} veces.
A9 = Ha viajado a {{Q10}} {{T3}} veces.
Feedback: En realidad, viajó {{T4}} veces.
A10 = Ha viajado a {{Q11}} {{T4}} veces.
Feedback: En realidad, viajó {{T5}} veces.</t>
    </r>
  </si>
  <si>
    <t>Q1 = "min": 2, "max": 6, "step": 1
Q2 = "min": 2, "max": 6, "step": 1
Q3 = "min": 2, "max": 6, "step": 1
Q4 = "min": 2, "max": 6, "step": 1
Q5 = "min": 2, "max": 6, "step": 1
Q6 = "min": 2, "max": 4, "step": 1
Q7 = "list": ["Asia", "Europa", "América", "África", "Oceanía"]
Q8 = "list": ["Asia", "Europa", "América", "África", "Oceanía"]
Q9 = "list": ["Asia", "Europa", "América", "África", "Oceanía"]
Q10 = "list": ["Asia", "Europa", "América", "África", "Oceanía"]
Q11 = "list": ["Asia", "Europa", "América", "África", "Oceanía"]</t>
  </si>
  <si>
    <t>&lt;p&gt;Cada punto representa {{Q6}} votos.&lt;/p&gt;</t>
  </si>
  <si>
    <t>{
    "id": "M6-EyP-24a-I-3",
    "stimulus": "&lt;p&gt;Un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"hint": "&lt;p&gt;Cada punto representa {{Q6}} viajes.&lt;/p&gt;",
    "feedback": "&lt;p&gt;Cada punto representa {{Q6}} viajes.&lt;/p&gt;",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"Europa",
                    "América",
                    "África",
                    "Oceanía"
                ]
            },
            {
                "name": "Q8",
                "label": null,
                "list": [
                    "Asia",
                    "Europa",
                    "América",
                    "África",
                    "Oceanía"
                ]
            },
            {
                "name": "Q9",
                "label": null,
                "list": [
                    "Asia",
                    "Europa",
                    "América",
                    "África",
                    "Oceanía"
                ]
            },
            {
                "name": "Q10",
                "label": null,
                "list": [
                    "Asia",
                    "Europa",
                    "América",
                    "África",
                    "Oceanía"
                ]
            },
            {
                "name": "Q11",
                "label": null,
                "list": [
                    "Asia",
                    "Europa",
                    "América",
                    "África",
                    "Oceanía"
                ]
            }
        ],
        "calculated": [
            {
                "name": "T1",
                "label": "{{function}}",
                "function": "{{Q1}}*{{Q6}}",
                "temp": "true"
            },
            {
                "name": "T2",
                "label": "{{function}}",
                "function": "{{Q2}}*{{Q6}}",
                "temp": "true"
            },
            {
                "name": "T3",
                "label": "{{function}}",
                "function": "{{Q3}}*{{Q6}}",
                "temp": "true"
            },
            {
                "name": "T4",
                "label": "{{function}}",
                "function": "{{Q4}}*{{Q6}}",
                "temp": "true"
            },
            {
                "name": "T5",
                "label": "{{function}}",
                "function": "{{Q5}}*{{Q6}}",
                "temp": "true"
            },
            {
                "name": "A1",
                "label": "Ha viajado a {{Q7}} {{T1}} veces.",
                "function": ""
            },
            {
                "name": "A2",
                "label": "Ha viajado a {{Q8}} {{T2}} veces.",
                "function": ""
            },
            {
                "name": "A3",
                "label": "Ha viajado a {{Q9}} {{T3}} veces.",
                "function": ""
            },
            {
                "name": "A4",
                "label": "Ha viajado a {{Q10}} {{T4}} veces.",
                "function": ""
            },
            {
                "name": "A5",
                "label": "Ha viajado a {{Q11}} {{T5}} veces.",
                "function": ""
            },
            {
                "name": "A6",
                "label": "Ha viajado a {{Q7}} {{T2}} veces.",
                "function": "",
                "incorrect": true
            },
            {
                "name": "A7",
                "label": "Ha viajado a {{Q8}} {{T5}} veces.",
                "function": "",
                "incorrect": true
            },
            {
                "name": "A8",
                "label": "Ha viajado a {{Q9}} {{T1}} veces.",
                "function": "",
                "incorrect": true
            },
            {
                "name": "A9",
                "label": "Ha viajado a {{Q10}} {{T3}} veces.",
                "function": "",
                "incorrect": true
            },
            {
                "name": "A10",
                "label": "Ha viajado a {{Q11}} {{T4}} veces.",
                "function": "",
                "incorrect": true
            }
        ],
        "uniques": true
    },
    "algorithm": {
        "name": "trueFalse",
        "template": "Multiple choice – multiple response",
        "params": {
            "countCorrect": 2,
            "countIncorrect": 1,
            "showCheckIcon": true
        }
    }
}</t>
  </si>
  <si>
    <t>&lt;p&gt;Mónica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t>
  </si>
  <si>
    <t>&lt;p&gt;Entre marzo y mayo hizo {{response}} llamadas.&lt;/p&gt;</t>
  </si>
  <si>
    <t>Q1 = "min": 2, "max": 6, "step": 1
Q2 = "min": 2, "max": 6, "step": 1
Q3 = "min": 2, "max": 6, "step": 1
Q4 = "min": 2, "max": 6, "step": 1
Q5 = "min": 2, "max": 6, "step": 1
Q6 = "min": 2, "max": 4, "step": 1</t>
  </si>
  <si>
    <t>A1 = ({{Q2}}+{{Q3}}+{{Q4}})*{{Q6}}</t>
  </si>
  <si>
    <t>&lt;p&gt;Cada punto representa {{Q6}} llamadas.&lt;/p&gt;</t>
  </si>
  <si>
    <t>{
    "id": "M6-EyP-24a-E-1",
    "stimulus": "&lt;p&gt;Mónica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
    "template": "&lt;p&gt;Entre marzo y mayo hizo {{response}} llamadas.&lt;/p&gt;",
    "hint": "&lt;p&gt;Cada punto representa {{Q6}} llamadas.&lt;/p&gt;",
    "feedback": "&lt;p&gt;Cada punto representa {{Q6}} llamadas.&lt;/p&gt;",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t>
  </si>
  <si>
    <t>&lt;p&gt;Un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t>
  </si>
  <si>
    <t>&lt;p&gt;Quienes quieren {{T1}} son {{response}} alumnos.&lt;/p&gt;</t>
  </si>
  <si>
    <t>Q1 = "min": 2, "max": 6, "step": 1
Q2 = "min": 2, "max": 6, "step": 1
Q3 = "min": 2, "max": 6, "step": 1
Q4 = "min": 2, "max": 6, "step": 1
Q7 = "list": ["Hacer teatro", "Escribir un cuento", "tocar música", "Dibujar un cuadro", "Cantar una canción"]
Q8 = "list": ["Hacer teatro", "Escribir un cuento", "tocar música", "Dibujar un cuadro", "Cantar una canción"]
Q9 = "list": ["Hacer teatro", "Escribir un cuento", "tocar música", "Dibujar un cuadro", "Cantar una canción"]
Q10 = "list": ["Hacer teatro", "Escribir un cuento", "tocar música", "Dibujar un cuadro", "Cantar una canción"]</t>
  </si>
  <si>
    <t>T1 = '{{Q9}}'.toLowerCase()
A1 = {{Q3}}</t>
  </si>
  <si>
    <t>&lt;p&gt;Cada punto representa a 1 alumno.&lt;/p&gt;</t>
  </si>
  <si>
    <t>{
    "id": "M6-EyP-24a-E-2",
    "stimulus": "&lt;p&gt;Un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
    "template": "&lt;p&gt;{{response}} alumnos quieren {{T1}}.&lt;/p&gt;",
    "hint": "&lt;p&gt;Cada punto representa a 1 alumno.&lt;/p&gt;",
    "feedback": "&lt;p&gt;Cada punto representa a 1 alumno.&lt;/p&gt;",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"Hacer teatro",
                    "Escribir un cuento",
                    "Tocar música",
                    "Dibujar un cuadro",
                    "Cantar una canción"
                ]
            },
            {
                "name": "Q8",
                "label": null,
                "list": [
                    "Hacer teatro",
                    "Escribir un cuento",
                    "Tocar música",
                    "Dibujar un cuadro",
                    "Cantar una canción"
                ]
            },
            {
                "name": "Q9",
                "label": null,
                "list": [
                    "Hacer teatro",
                    "Escribir un cuento",
                    "Tocar música",
                    "Dibujar un cuadro",
                    "Cantar una canción"
                ]
            },
            {
                "name": "Q10",
                "label": null,
                "list": [
                    "Hacer teatro",
                    "Escribir un cuento",
                    "Tocar música",
                    "Dibujar un cuadro",
                    "Cantar una canción"
                ]
            }
        ],
        "calculated": [
            {
                "name": "T1",
                "label": "{{function}}",
                "function": "'{{Q9}}'.toLowerCase()",
                "temp": "true"
            },
            {
                "name": "A1",
                "label": "{{function}}",
                "function": "{{Q3}}"
            }
        ],
        "uniques": true
    },
    "algorithm": {
        "name": "calculateOperation",
        "params": {
            "method": "equivLiteral",
            "keyboard": "NUMERICAL"
        }
    }
}</t>
  </si>
  <si>
    <t>&lt;p&gt;Un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t>
  </si>
  <si>
    <t>&lt;p&gt;Ha construido {{response}} {{T1}}.&lt;/p&gt;</t>
  </si>
  <si>
    <t>Q1 = "min": 2, "max": 6, "step": 1
Q2 = "min": 2, "max": 6, "step": 1
Q3 = "min": 2, "max": 6, "step": 1
Q4 = "min": 2, "max": 6, "step": 1
Q5 = "min": 2, "max": 6, "step": 1
Q6 = "min": 2, "max": 4, "step": 1
Q7 = "list": ["Estanterías", "Mesas", "Mesillas", "Sillas", "Camas", "Cómodas"]
Q8 = "list": ["Estanterías", "Mesas", "Mesillas", "Sillas", "Camas", "Cómodas"]
Q9 = "list": ["Estanterías", "Mesas", "Mesillas", "Sillas", "Camas", "Cómodas"]
Q10 = "list": ["Estanterías", "Mesas", "Mesillas", "Sillas", "Camas", "Cómodas"]
Q11 = "list": ["Estanterías", "Mesas", "Mesillas", "Sillas", "Camas", "Cómodas"]</t>
  </si>
  <si>
    <t>T1 = '{{Q8}}'.toLowerCase()
A1 = {{Q2}}*{{Q6}}</t>
  </si>
  <si>
    <t>&lt;p&gt;Cada punto representa {{Q6}} muebles.&lt;/p&gt;</t>
  </si>
  <si>
    <t>{
    "id": "M6-EyP-24a-E-3",
    "stimulus": "&lt;p&gt;Un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
    "template": "&lt;p&gt;Ha construido {{response}} {{T1}}.&lt;/p&gt;",
    "hint": "&lt;p&gt;Cada punto representa {{Q6}} muebles.&lt;/p&gt;",
    "feedback": "&lt;p&gt;Cada punto representa {{Q6}} muebles.&lt;/p&gt;",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"Estanterías",
                    "Mesas",
                    "Mesillas",
                    "Sillas",
                    "Camas",
                    "Cómodas"
                ]
            },
            {
                "name": "Q8",
                "label": null,
                "list": [
                    "Estanterías",
                    "Mesas",
                    "Mesillas",
                    "Sillas",
                    "Camas",
                    "Cómodas"
                ]
            },
            {
                "name": "Q9",
                "label": null,
                "list": [
                    "Estanterías",
                    "Mesas",
                    "Mesillas",
                    "Sillas",
                    "Camas",
                    "Cómodas"
                ]
            },
            {
                "name": "Q10",
                "label": null,
                "list": [
                    "Estanterías",
                    "Mesas",
                    "Mesillas",
                    "Sillas",
                    "Camas",
                    "Cómodas"
                ]
            },
            {
                "name": "Q11",
                "label": null,
                "list": [
                    "Estanterías",
                    "Mesas",
                    "Mesillas",
                    "Sillas",
                    "Camas",
                    "Cómodas"
                ]
            }
        ],
        "calculated": [
            {
                "name": "T1",
                "label": "{{function}}",
                "function": "'{{Q8}}'.toLowerCase()",
                "temp": "true"
            },
            {
                "name": "A1",
                "label": "{{function}}",
                "function": "{{Q2}}*{{Q6}}"
            }
        ],
        "uniques": true
    },
    "algorithm": {
        "name": "calculateOperation",
        "params": {
            "method": "equivLiteral",
            "keyboard": "NUMERICAL"
        }
    }
}</t>
  </si>
  <si>
    <t>M6-EyP-24b</t>
  </si>
  <si>
    <t>Elabora diagramas de puntos</t>
  </si>
  <si>
    <t>{
    "id": "M6-EyP-24b-I-1",
    "stimulus": "&lt;p&gt;Para hacer una casa, un constructor ha contratado a las siguientes personas. Construye el diagrama de puntos&lt;/p&gt;",
    "hint": "&lt;p&gt;Señala en el gráfico cuantas personas ha contratado de cada oficio.&lt;/p&gt;",
    "feedback": "&lt;p&gt;Señala en el gráfico cuantas personas ha contratado de cada oficio.&lt;/p&gt;",
    "seed": {
        "parameters": [
            {
                "name": "Q1",
                "label": "Albañiles",
                "img": "https://blueberry-assets.oneclick.es/M2_EyP_6b_2.png",
                "min": 4,
                "max": 8,
                "step": 1
            },
            {
                "name": "Q2",
                "label": "Fontaneros",
                "img": "https://blueberry-assets.oneclick.es/M2_EyP_6b_2.png",
                "min": 2,
                "max": 5,
                "step": 1
            },
            {
                "name": "Q3",
                "label": "Electricistas",
                "img": "https://blueberry-assets.oneclick.es/M2_EyP_6b_2.png",
                "min": 2,
                "max": 5,
                "step": 1
            },
            {
                "name": "Q3",
                "label": "Carpinteros",
                "img": "https://blueberry-assets.oneclick.es/M2_EyP_6b_2.png",
                "min": 2,
                "max": 5,
                "step": 1
            }
        ],
        "uniques": false
    },
    "algorithm": {
        "name": "pictograph",
        "params": {
            "labelY": "",
            "labelX": "Nº de personas",
            "tableEnable": true,
            "tablePosition": "LEFT",
            "multiplier": 1
        }
    }
}</t>
  </si>
  <si>
    <t>{
    "id": "M6-EyP-24b-I-2",
    "stimulus": "&lt;p&gt;Un pastor tiene en su rebaño cuatro tipos de ovejas diferentes. Completa el diagrama.&lt;/p&gt;",
    "hint": "&lt;p&gt;Señala en el gráfico cuantas ovejas hay de cada tipo.&lt;/p&gt;",
    "feedback": "&lt;p&gt;Señala en el gráfico cuantas ovejas hay de cada tipo.&lt;/p&gt;",
    "seed": {
        "parameters": [
            {
                "name": "Q1",
                "label": "Manchega",
                "img": "https://blueberry-assets.oneclick.es/M2_EyP_6b_2.png",
                "min": 4,
                "max": 8,
                "step": 1
            },
            {
                "name": "Q2",
                "label": "Churra",
                "img": "https://blueberry-assets.oneclick.es/M2_EyP_6b_2.png",
                "min":4,
                "max": 8,
                "step": 1
            },
            {
                "name": "Q3",
                "label": "Merina",
                "img": "https://blueberry-assets.oneclick.es/M2_EyP_6b_2.png",
                "min": 4,
                "max": 8,
                "step": 1
            },
            {
                "name": "Q3",
                "label": "Alcarreña",
                "img": "https://blueberry-assets.oneclick.es/M2_EyP_6b_2.png",
                "min": 4,
                "max": 8,
                "step": 1
            }
        ],
        "uniques": false
    },
    "algorithm": {
        "name": "pictograph",
        "params": {
            "labelY": "",
            "labelX": "Nº de ovejas",
            "tableEnable": true,
            "tablePosition": "LEFT",
            "multiplier": 1
        }
    }
}</t>
  </si>
  <si>
    <t>{
    "id": "M6-EyP-24b-I-3",
    "stimulus": "&lt;p&gt;En el frigorífico de un centro comercial hay una oferta de un lote de yogures. Completa el diagrama.&lt;/p&gt;",
    "hint": "&lt;p&gt;Señala en el gráfico cuantos yogures hay de cada sabor.&lt;/p&gt;",
    "feedback": "&lt;p&gt;Señala en el gráfico cuantos yogures hay de cada sabor.&lt;/p&gt;",
    "seed": {
        "parameters": [
            {
                "name": "Q1",
                "label": "Natural",
                "img": "https://blueberry-assets.oneclick.es/M2_EyP_6b_2.png",
                "min": 4,
                "max": 8,
                "step": 1
            },
            {
                "name": "Q2",
                "label": "Limón",
                "img": "https://blueberry-assets.oneclick.es/M2_EyP_6b_2.png",
                "min": 2,
                "max": 5,
                "step": 1
            },
            {
                "name": "Q3",
                "label": "Fresa",
                "img": "https://blueberry-assets.oneclick.es/M2_EyP_6b_2.png",
                "min": 2,
                "max": 5,
                "step": 1
            },
            {
                "name": "Q3",
                "label": "Vainilla",
                "img": "https://blueberry-assets.oneclick.es/M2_EyP_6b_2.png",
                "min": 2,
                "max": 5,
                "step": 1
            }
        ],
        "uniques": false
    },
    "algorithm": {
        "name": "pictograph",
        "params": {
            "labelY": "",
            "labelX": "Yogures",
            "tableEnable": true,
            "tablePosition": "LEFT",
            "multiplier": 1
        }
    }
}</t>
  </si>
  <si>
    <t>M6-EyP-25a</t>
  </si>
  <si>
    <t>Analiza diagramas de caja y bigotes</t>
  </si>
  <si>
    <t>&lt;p&gt;Selecciona las afirmaciones que describen este diagrama de caja y bigotes.&lt;/p&gt;
Imagen M6_EyP_25a_1 (abajo hay que poner las etiquetas de Q1 a T8)</t>
  </si>
  <si>
    <t>Q1 = min = 1; max = 9; step = 1</t>
  </si>
  <si>
    <t>T1 = {{Q1}}+1
T2 = {{Q1}}+2
T3 = {{Q1}}+3
T4 = {{Q1}}+4
T5 = {{Q1}}+5
T6 = {{Q1}}+6
T7 = {{Q1}}+7
T8 = {{Q1}}+8
A1=El valor mínimo es {{Q1}}.#*
A2=El primer cuartil vale {{T1}}.#*
A3=La mediana vale {{T3}}.#*
A4=La segundo cuartil vale {{T3}}.#*
A5=El tercer cuartil vale {{T4}}.#*
A6=El valor máximo es {{T6}}.#*
A7=El rango intercuartílico es 3.#*
A8=El valor mínimo es {{T1}}.#
A9=El primer cuartil es {{Q1}}.#
A10=La mediana es {{T2}}.#
A11=El segundo cuartil es {{T1}}.#
A12=El tercer cuartil vale {{T3}}.#
A13=El valor máximo es {{T4}}.#
A14=El rango intercuartílico es 6.#</t>
  </si>
  <si>
    <t>Imagen: M6_EyP_25a_4
(con estas etiquetas https://drive.google.com/file/d/1lRtQ_Wm02unfezPmnULg3eGPd5m2FJMT/view?usp=share_link )</t>
  </si>
  <si>
    <t>{
    "id": "M6-EyP-25a-I-1",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{{Q1}}."
            },
            {
                "name": "A2",
                "label": "El primer cuartil vale {{T1}}."
            },
            {
                "name": "A3",
                "label": "La mediana vale {{T3}}."
            },
            {
                "name": "A4",
                "label": "El segundo cuartil vale {{T3}}."
            },
            {
                "name": "A5",
                "label": "El tercer cuartil vale {{T4}}."
            },
            {
                "name": "A6",
                "label": "El valor máximo es {{T6}}."
            },
            {
                "name": "A7",
                "label": "El rango intercuartílico es 3."
            },
            {
                "name": "A8",
                "label": "El valor mínimo es {{T1}}.",
                "incorrect": true
            },
            {
                "name": "A9",
                "label": "El primer cuartil es {{Q1}}.",
                "incorrect": true
            },
            {
                "name": "A10",
                "label": "La mediana es {{T2}}.",
                "incorrect": true
            },
            {
                "name": "A11",
                "label": "El segundo cuartil es {{T1}}.",
                "incorrect": true
            },
            {
                "name": "A12",
                "label": "El tercer cuartil vale {{T3}}.",
                "incorrect": true
            },
            {
                "name": "A13",
                "label": "El valor máximo es {{T4}}.",
                "incorrect": true
            },
            {
                "name": "A14",
                "label": "El rango intercuartílico es 6.",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</si>
  <si>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M6_EyP_25a_2 (abajo hay que poner las etiquetas de Q1 a T8)</t>
  </si>
  <si>
    <t>T1 = {{Q1}}+1
T2 = {{Q1}}+2
T3 = {{Q1}}+3
T4 = {{Q1}}+4
T5 = {{Q1}}+5
T6 = {{Q1}}+6
T7 = {{Q1}}+7
T8 = {{Q1}}+8
A1=El valor mínimo es {{T1}}.#*
A2=El primer cuartil vale {{T2}}.#*
A3=La mediana vale {{T4}}.#*
A4=La segundo cuartil vale {{T4}}.#*
A5=El tercer cuartil vale {{T7}}.#*
A6=El valor máximo es {{T8}}.#*
A7=El rango intercuartílico es 5.#*
A8=El valor mínimo es {{T2}}.#
A9=El primer cuartil es {{T1}}.#
A10=La mediana es {{T5}}.#
A11=El segundo cuartil es {{T2}}.#
A12=El tercer cuartil vale {{T4}}.#
A13=El valor máximo es {{T7}}.#
A14=El rango intercuartílico es 7.#</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</si>
  <si>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</si>
  <si>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</si>
  <si>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"M6-EyP-25a-I-2",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{{T1}}."
            },
            {
                "name": "A2",
                "label": "El primer cuartil vale {{T2}}."
            },
            {
                "name": "A3",
                "label": "La mediana vale {{T4}}."
            },
            {
                "name": "A4",
                "label": "El segundo cuartil vale {{T4}}."
            },
            {
                "name": "A5",
                "label": "El tercer cuartil vale {{T7}}."
            },
            {
                "name": "A6",
                "label": "El valor máximo es {{T8}}."
            },
            {
                "name": "A7",
                "label": "El rango intercuartílico es 5."
            },
            {
                "name": "A8",
                "label": "El valor mínimo es {{T2}}.",
                "incorrect": true
            },
            {
                "name": "A9",
                "label": "El primer cuartil es {{T1}}.",
                "incorrect": true
            },
            {
                "name": "A10",
                "label": "La mediana es {{T5}}.",
                "incorrect": true
            },
            {
                "name": "A11",
                "label": "El segundo cuartil es {{T2}}.",
                "incorrect": true
            },
            {
                "name": "A12",
                "label": "El tercer cuartil vale {{T4}}.",
                "incorrect": true
            },
            {
                "name": "A13",
                "label": "El valor máximo es {{T7}}.",
                "incorrect": true
            },
            {
                "name": "A14",
                "label": "El rango intercuartílico es 7.",
                "incorrect": true
            }
        ],
        "uniques": true
    },
    "algorithm": {
        "name": "trueFalse",
        "template": "Multiple choice – multiple response",
        "params": {
            "countCorrect": 2,
            "countIncorrect": 1,
            "showCheckIcon": false,
            "columns": 3
        }
    }
}</t>
  </si>
  <si>
    <t>&lt;p&gt;Selecciona las afirmaciones que describen este diagrama de caja y bigotes.&lt;/p&gt;
Imagen M6_EyP_25a_3 (abajo hay que poner las etiquetas de Q1 a T8)</t>
  </si>
  <si>
    <t>T1 = {{Q1}}+1
T2 = {{Q1}}+2
T3 = {{Q1}}+3
T4 = {{Q1}}+4
T5 = {{Q1}}+5
T6 = {{Q1}}+6
T7 = {{Q1}}+7
T8 = {{Q1}}+8
A1=El valor mínimo es {{T2}}.#*
A2=El primer cuartil vale {{T3}}.#*
A3=La mediana vale {{T5}}.#*
A4=La segundo cuartil vale {{T5}}.#*
A5=El tercer cuartil vale {{T7}}.#*
A6=El valor máximo es {{T8}}.#*
A7=El rango intercuartílico es 4.#*
A8=El valor mínimo es {{T3}}.#
A9=El primer cuartil es {{T2}}.#
A10=La mediana es {{T4}}.#
A11=El segundo cuartil es {{T3}}.#
A12=El tercer cuartil vale {{T5}}.#
A13=El valor máximo es {{T7}}.#
A14=El rango intercuartílico es 6.#</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</si>
  <si>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</si>
  <si>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</si>
  <si>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"M6-EyP-25a-I-3",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{{T2}}."
            },
            {
                "name": "A2",
                "label": "El primer cuartil vale {{T3}}."
            },
            {
                "name": "A3",
                "label": "La mediana vale {{T5}}."
            },
            {
                "name": "A4",
                "label": "El segundo cuartil vale {{T5}}."
            },
            {
                "name": "A5",
                "label": "El tercer cuartil vale {{T7}}."
            },
            {
                "name": "A6",
                "label": "El valor máximo es {{T8}}."
            },
            {
                "name": "A7",
                "label": "El rango intercuartílico es 4."
            },
            {
                "name": "A8",
                "label": "El valor mínimo es {{T3}}.",
                "incorrect": true
            },
            {
                "name": "A9",
                "label": "El primer cuartil es {{T2}}.",
                "incorrect": true
            },
            {
                "name": "A10",
                "label": "La mediana es {{T4}}.",
                "incorrect": true
            },
            {
                "name": "A11",
                "label": "El segundo cuartil es {{T3}}.",
                "incorrect": true
            },
            {
                "name": "A12",
                "label": "El tercer cuartil vale {{T5}}.",
                "incorrect": true
            },
            {
                "name": "A13",
                "label": "El valor máximo es {{T7}}.",
                "incorrect": true
            },
            {
                "name": "A14",
                "label": "El rango intercuartílico es 6.",
                "incorrect": true
            }
        ],
        "uniques": true
    },
    "algorithm": {
        "name": "trueFalse",
        "template": "Multiple choice – multiple response",
        "params": {
            "countCorrect": 2,
            "countIncorrect": 1,
            "showCheckIcon": false,
            "columns": 3
        }
    }
}</t>
  </si>
  <si>
    <t>&lt;p&gt;Escribe los siguientes valores a partir de la información de este diagrama de caja y bigotes.&lt;/p&gt;
Imagen M6_EyP_25a_1 (abajo hay que poner las etiquetas de Q1 a T8)</t>
  </si>
  <si>
    <t>&lt;p&gt;Mediana = {{response}}&lt;/p&gt;&lt;p&gt;Tercer cuartil = {{response}}&lt;/p&gt;</t>
  </si>
  <si>
    <t>T1 = {{Q1}}+1
T2 = {{Q1}}+2
T3 = {{Q1}}+3
T4 = {{Q1}}+4
T5 = {{Q1}}+5
T6 = {{Q1}}+6
T7 = {{Q1}}+7
T8 = {{Q1}}+8
A1 = {{T3}}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</si>
  <si>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</si>
  <si>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</si>
  <si>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"M6-EyP-25a-E-1",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"&lt;p&gt;Mediana = {{response}}&lt;/p&gt;&lt;p&gt;Tercer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t>
  </si>
  <si>
    <t>&lt;p&gt;Rango intercuartílico = {{response}}&lt;/p&gt;&lt;p&gt;Primer cuartil = {{response}}&lt;/p&gt;</t>
  </si>
  <si>
    <t>T1 = {{Q1}}+1
T2 = {{Q1}}+2
T3 = {{Q1}}+3
T4 = {{Q1}}+4
T5 = {{Q1}}+5
T6 = {{Q1}}+6
T7 = {{Q1}}+7
T8 = {{Q1}}+8
A1 = 3
A2 = {{T1}}</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</si>
  <si>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</si>
  <si>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</si>
  <si>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"M6-EyP-25a-E-2",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"&lt;p&gt;Rango intercuartílico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t>
  </si>
  <si>
    <t>&lt;p&gt;Escribe los siguientes valores a partir de la información de este diagrama de caja y bigotes.&lt;/p&gt;
Imagen M6_EyP_25a_2 (abajo hay que poner las etiquetas de Q1 a T8)</t>
  </si>
  <si>
    <t>&lt;p&gt;Valor mínimo = {{response}}&lt;/p&gt;&lt;p&gt;Primer cuartil = {{response}}&lt;/p&gt;</t>
  </si>
  <si>
    <t>T1 = {{Q1}}+1
T2 = {{Q1}}+2
T3 = {{Q1}}+3
T4 = {{Q1}}+4
T5 = {{Q1}}+5
T6 = {{Q1}}+6
T7 = {{Q1}}+7
T8 = {{Q1}}+8
A1 = {{T1}}
A2 = {{T2}}</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</si>
  <si>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</si>
  <si>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</si>
  <si>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"M6-EyP-25a-E-3",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"&lt;p&gt;Valor mínimo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t>
  </si>
  <si>
    <t>&lt;p&gt;Primer cuartil = {{response}}&lt;/p&gt;&lt;p&gt;Mediana = {{response}}&lt;/p&gt;</t>
  </si>
  <si>
    <t>T1 = {{Q1}}+1
T2 = {{Q1}}+2
T3 = {{Q1}}+3
T4 = {{Q1}}+4
T5 = {{Q1}}+5
T6 = {{Q1}}+6
T7 = {{Q1}}+7
T8 = {{Q1}}+8
A1 = {{T2}}
A2 = {{T4}}</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</si>
  <si>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</si>
  <si>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"M6-EyP-25a-E-4",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"&lt;p&gt;Primer cuartil = {{response}}&lt;/p&gt;&lt;p&gt;Mediana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"{{T2}}"
            },
            {
                "name": "A2",
                "label": "{{function}}",
                "function": "{{T4}}"
            }
        ],
        "uniques": true
    },
    "algorithm": {
        "name": "calculateOperation",
        "params": {
            "method": "equivLiteral",
            "keyboard": "NUMERICAL"
        }
    }
}</t>
  </si>
  <si>
    <t>&lt;p&gt;Escribe los siguientes valores a partir de la información de este diagrama de caja y bigotes.&lt;/p&gt;
Imagen M6_EyP_25a_3 (abajo hay que poner las etiquetas de Q1 a T8)</t>
  </si>
  <si>
    <t>&lt;p&gt;Tercer cuartil = {{response}}&lt;/p&gt;&lt;p&gt;Mediana = {{response}}&lt;/p&gt;</t>
  </si>
  <si>
    <t>T1 = {{Q1}}+1
T2 = {{Q1}}+2
T3 = {{Q1}}+3
T4 = {{Q1}}+4
T5 = {{Q1}}+5
T6 = {{Q1}}+6
T7 = {{Q1}}+7
T8 = {{Q1}}+8
A1 = {{T7}}
A2 = {{T5}}</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</si>
  <si>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</si>
  <si>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"M6-EyP-25a-E-5",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"&lt;p&gt;Tercer cuartil = {{response}}&lt;/p&gt;&lt;p&gt;Mediana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"{{T7}}"
            },
            {
                "name": "A2",
                "label": "{{function}}",
                "function": "{{T5}}"
            }
        ],
        "uniques": true
    },
    "algorithm": {
        "name": "calculateOperation",
        "params": {
            "method": "equivLiteral",
            "keyboard": "NUMERICAL"
        }
    }
}</t>
  </si>
  <si>
    <t>&lt;p&gt;Primer cuartil = {{response}}&lt;/p&gt;&lt;p&gt;Valor máximo = {{response}}&lt;/p&gt;</t>
  </si>
  <si>
    <t>T1 = {{Q1}}+1
T2 = {{Q1}}+2
T3 = {{Q1}}+3
T4 = {{Q1}}+4
T5 = {{Q1}}+5
T6 = {{Q1}}+6
T7 = {{Q1}}+7
T8 = {{Q1}}+8
A1 = {{T3}}
A2 = {{T8}}</t>
  </si>
  <si>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</si>
  <si>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r>
      <rPr>
        <rFont val="Calibri"/>
        <color theme="1"/>
        <sz val="12.0"/>
      </rPr>
      <t xml:space="preserve">Imagen: M6_EyP_25a_4
(con estas etiquetas </t>
    </r>
    <r>
      <rPr>
        <rFont val="Calibri"/>
        <color rgb="FF000000"/>
        <sz val="12.0"/>
      </rPr>
      <t>https://drive.google.com/file/d/1lRtQ_Wm02unfezPmnULg3eGPd5m2FJMT/view?usp=share_link</t>
    </r>
    <r>
      <rPr>
        <rFont val="Calibri"/>
        <color theme="1"/>
        <sz val="12.0"/>
      </rPr>
      <t xml:space="preserve"> )</t>
    </r>
  </si>
  <si>
    <t>{
    "id": "M6-EyP-25a-E-6",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"template": "&lt;p&gt;Primer cuartil = {{response}}&lt;/p&gt;&lt;p&gt;Valor máximo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"{{T8}}"
            }
        ],
        "uniques": true
    },
    "algorithm": {
        "name": "calculateOperation",
        "params": {
            "method": "equivLiteral",
            "keyboard": "NUMERICAL"
        }
    }
}</t>
  </si>
  <si>
    <t>M6-EyP-10a</t>
  </si>
  <si>
    <t>Identifica situaciones de carácter aleatorio</t>
  </si>
  <si>
    <t>&lt;p&gt;Escoge las experiencias que dependen del azar.&lt;/p&gt;</t>
  </si>
  <si>
    <t>A1=Se saca un as de una baraja de cartas que se acaba de mezclar.*
A2=Se obtiene un 2 al tirar un dado.*
A3=Se extrae una bola amarilla de una urna con bolas de muchos colores.*
A4=Se obtiene cruz al lanzar una moneda.*
A5=La temperatua de un vaso de leche sube si se calienta en un microondas.
A6=Se enciende una lámpara al pulsar su interruptor.
A7=Una botella se llena si se deja debajo de un grifo abierto.
A8=En invierno hace más frío que durante el resto del año.
A9=Una piedra cae hasta llegar al suelo si se suelta por una ventana.</t>
  </si>
  <si>
    <t>&lt;p&gt;La experiencias de azar son aquellas en las que el resultado no se puede saber con antelación.&lt;/p&gt;</t>
  </si>
  <si>
    <t>{"id":"M6-EyP-10a-I-1","stimulus":"&lt;p&gt;Escoge las experiencias que dependen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temperatura de un vaso de leche sube si se calienta en un microondas.","incorrect":true},{"name":"A6","label":"Se enciende una lámpara al pulsar su interruptor.","incorrect":true},{"name":"A7","label":"Una botella se llena si se deja debajo de un grifo abierto.","incorrect":true},{"name":"A8","label":"En invierno hace más frío que durante el resto del año.","incorrect":true},{"name":"A9","label":"Una piedra cae hasta llegar al suelo si se suelta por una ventana.","incorrect":true}],"uniques":true},"algorithm":{"name":"trueFalse","template":"Multiple choice – multiple response","params":{"countCorrect":2,"countIncorrect":1}}}</t>
  </si>
  <si>
    <t>M6-EyP-10b</t>
  </si>
  <si>
    <t>Distingue los casos de probabilidad: sucesos seguros, posibles e imposibles</t>
  </si>
  <si>
    <t>&lt;p&gt;Une cada experiencia con el tipo de suceso que la describe.&lt;/p&gt;</t>
  </si>
  <si>
    <t>Une cada experiencia con el tipo de suceso que la describe.
Sale cara en una moneda trucada con dos caras ---- Suceso seguro
Sale un dos en un dado ---- Suceso posible
 Nieva con treinta grados ---- Suceso imposible</t>
  </si>
  <si>
    <t>Q1= Lista = Sale cara o cruz al tirar una moneda., Sale un número mayor que cero al tirar un dado., Se rompe un vaso de cristal al caer de un tercer piso.
Q2= Lista = Sale un dos al tirar un dado., Lloverá dentro de cien días., Sale cruz al tirar una moneda.
Q3=  Lista = Nieva con una temperatura de 30 °C.,  Sale un número mayor que siete al tirar un dado normal., Un reloj roto da bien la hora.</t>
  </si>
  <si>
    <t>A1=Suceso seguro#{{Q1}}
A2=Suceso posible#{{Q2}}
A3=Suceso imposible#{{Q3}}</t>
  </si>
  <si>
    <t>&lt;p&gt;Un suceso seguro es el que va a ocurrir siempre. Un suceso posible es el que ocurre solo a veces. Un suceso imposible no ocurre nunca.&lt;/p&gt;</t>
  </si>
  <si>
    <t>{"id":"M6-EyP-10b-I-1","stimulus":"&lt;p&gt;Arrastra cada tipo de suceso a la experiencia que describe.&lt;/p&gt;","hint":"&lt;p&gt;Un suceso seguro es el que va a ocurrir siempre. Un suceso posible es el que ocurre solo a veces. Un suceso imposible no ocurre nunca.&lt;/p&gt;","feedback":"&lt;p&gt;Un suceso seguro es el que va a ocurrir siempre. Un suceso posible es el que ocurre solo a veces. Un suceso imposible no ocurre nunca.&lt;/p&gt;","seed":{"parameters":[{"name":"Q1","list":["Sale cara o cruz al tirar una moneda.","Sale un número mayor que cero al tirar un dado.","Se rompe un vaso de cristal al caer de un tercer piso."]},{"name":"Q2","list":["Sale un dos al tirar un dado.","Lloverá dentro de cien días.","Sale cruz al tirar una moneda."]},{"name":"Q3","list":["Nieva con una temperatura de 30 °C.","Sale un número mayor que siete al tirar un dado normal.","Un reloj roto da bien la hora."]}],"calculated":[{"name":"A1","function":"{{Q1}}","label":"Suceso seguro"},{"name":"A2","function":"{{Q2}}","label":"Suceso posible"},{"name":"A3","function":"{{Q3}}","label":"Suceso imposible"}],"uniques":true},"algorithm":{"name":"linkOperationResult","params":{"invert":false},"template":"Match list"}}</t>
  </si>
  <si>
    <t>&lt;p&gt;¿Cómo se clasifican los siguientes sucesos? Arrastra cada uno de ellos a su celda correspondiente.&lt;/p&gt;</t>
  </si>
  <si>
    <t>Tabla 3x2 sin bordes
{{A1}} | {{A2}} | {{A3}}
{{Q1}} | {{Q2}} | {{Q3}}</t>
  </si>
  <si>
    <t>Q1= Lista = "Coger un calcetín de un cajón con calcetines", "La comida sale congelada tras dos días en el congelador", "Coger un regaliz de fresa de una bolsa de regalices de fresa"
Q2= Lista = "Una botella cae de pie al lanzarla", "Ver una estrella fugaz", "Sale cara al tirar una moneda"
Q3=  Lista = "Sale el número cero al tirar un dado", "Hoy es 30 de febrero", "Ganar la lotería sin jugar"</t>
  </si>
  <si>
    <t>A1= "Suceso seguro"
A2= "Suceso posible"
A3= "Suceso imposible"</t>
  </si>
  <si>
    <t>Un suceso seguro es el que va a ocurrir siempre. Un suceso posible es el que ocurre solo a veces. Un suceso imposible no ocurre nunca.</t>
  </si>
  <si>
    <t>{"id":"M6-EyP-10b-E-1","stimulus":"&lt;p&gt;¿Cómo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seguro"},{"name":"A2","label":"Suceso posible"},{"name":"A3","label":" Suceso imposible"}],"uniques":true},"algorithm":{"name":"calculateOperation","template":"Cloze with drag &amp; drop","params":{"keyboard":"INTERMEDIATE"}}}</t>
  </si>
  <si>
    <t>Tabla 3x2 sin bordes
{{A2}} | {{A1}} | {{A3}}
{{Q2}} | {{Q1}} | {{Q3}}</t>
  </si>
  <si>
    <t>{"id":"M6-EyP-10b-E-2","stimulus":"&lt;p&gt;¿Cómo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posible"},{"name":"A2","label":"Suceso seguro"},{"name":"A3","label":" Suceso imposible"}],"uniques":true},"algorithm":{"name":"calculateOperation","template":"Cloze with drag &amp; drop","params":{"keyboard":"INTERMEDIATE"}}}</t>
  </si>
  <si>
    <t>Tabla 3x2 sin bordes
{{A3}} | {{A2}} | {{A1}}
{{Q3}} | {{Q2}} | {{Q1}}</t>
  </si>
  <si>
    <t>{"id":"M6-EyP-10b-E-3","stimulus":"&lt;p&gt;¿Cómo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imposible"},{"name":"A2","label":"Suceso posible"},{"name":"A3","label":"Suceso seguro"}],"uniques":true},"algorithm":{"name":"calculateOperation","template":"Cloze with drag &amp; drop","params":{"keyboard":"INTERMEDIATE"}}}</t>
  </si>
  <si>
    <t>M6-EyP-11a</t>
  </si>
  <si>
    <t>Identifica la probabilidad de un suceso en una escala de 0 (imposible) a 1 (seguro) (números decimales)</t>
  </si>
  <si>
    <t>&lt;p&gt;Señala las respuestas correctas.&lt;/p&gt;</t>
  </si>
  <si>
    <t>A1=La probabilidad de un suceso es siempre mayor o igual que 0 y menor o igual que 1.*
A2=La probabilidad de un suceso posible puede ser 0.2.*
A3=La probabilidad de un suceso seguro es 1.*
A4=La probabilidad de un suceso imposible es 0.*
A5=La probabilidad de un suceso imposible es 1.
A6=La probabilidad de un suceso seguro es 0.
A7=La probabilidad de un suceso posible puede ser 1.2.
A8=La probabilidad de un suceso puede ser mayor que 1.</t>
  </si>
  <si>
    <t>&lt;p&gt;La probabilidad de un &lt;b&gt;suceso seguro&lt;/b&gt; es 1, mientras que la probabilidad de un &lt;b&gt;suceso imposible&lt;/b&gt; es 0.&lt;/p&gt;</t>
  </si>
  <si>
    <t>{"id":"M6-EyP-11a-I-1","stimulus":"&lt;p&gt;Haz clic en las respuestas correctas.&lt;/p&gt;","hint":"&lt;p&gt;La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0.&lt;/p&gt;","seed":{"parameters":[],"calculated":[{"name":"A1","label":"La probabilidad de un suceso es siempre mayor o igual que 0 y menor o igual que 1."},{"name":"A2","label":"La probabilidad de un suceso posible puede ser 0.2."},{"name":"A3","label":"La probabilidad de un suceso seguro es 1."},{"name":"A4","label":"La probabilidad de un suceso imposible es 0."},{"name":"A5","label":"La probabilidad de un suceso imposible es 1.","incorrect":true},{"name":"A6","label":"La probabilidad de un suceso seguro es 0.","incorrect":true},{"name":"A7","label":"La probabilidad de un suceso posible puede ser 1.2.","incorrect":true},{"name":"A8","label":"La probabilidad de un suceso puede ser mayor que 1.","incorrect":true}],"uniques":true},"algorithm":{"name":"trueFalse","template":"Multiple choice – multiple response","params":{"countCorrect":2,"countIncorrect":1}}}</t>
  </si>
  <si>
    <t>&lt;p&gt;Completa la siguiente afirmación con el número correcto.&lt;/p&gt;</t>
  </si>
  <si>
    <t>&lt;p&gt;La probabilidad de {{Q1}} es {{A2}}.&lt;/p&gt;</t>
  </si>
  <si>
    <t>Q1 = List = cumplir años un día al año, sacar una pipa de una bolsa de pipas, que al terminar un día empiece el siguiente</t>
  </si>
  <si>
    <t>A1=1</t>
  </si>
  <si>
    <t>{"id":"M6-EyP-11a-E-1","stimulus":"&lt;p&gt;Completa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0.&lt;/p&gt;","seed":{"parameters":[{"name":"Q1","list":["cumplir años un día al año","sacar una pipa de una bolsa de pipas","que al terminar un día empiece el siguiente"]}],"calculated":[{"name":"A1","function":"1"}],"uniques":true},"algorithm":{"name":"calculateOperation","params":{"method":"equivLiteral","keyboard":"NUMERICAL"}},"template":"&lt;p&gt;La probabilidad de {{Q1}} es {{response}}.&lt;/p&gt;"}</t>
  </si>
  <si>
    <t>Q1 = List = que al tirar una moneda no salga ni cara ni cruz, cumplir años todos los días, que un objeto caiga hacia arriba</t>
  </si>
  <si>
    <t>A1=0</t>
  </si>
  <si>
    <t>{"id":"M6-EyP-11a-E-2","stimulus":"&lt;p&gt;Completa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0.&lt;/p&gt;","seed":{"parameters":[{"name":"Q1","list":["que al tirar una moneda no salga ni cara ni cruz","cumplir años todos los días","que un objeto caiga hacia arriba"]}],"calculated":[{"name":"A1","function":"0"}],"uniques":true},"algorithm":{"name":"calculateOperation","params":{"method":"equivLiteral","keyboard":"NUMERICAL"}},"template":"&lt;p&gt;La probabilidad de {{Q1}} es {{response}}.&lt;/p&gt;"}</t>
  </si>
  <si>
    <t>M6-EyP-12a</t>
  </si>
  <si>
    <t>Calcula la probabilidad de un suceso usando la regla de Laplace</t>
  </si>
  <si>
    <t>&lt;p&gt;¿Qué fórmula se utiliza para hallar la probabilidad de un suceso?&lt;/p&gt;</t>
  </si>
  <si>
    <t>A1=&lt;span class="fr-math-v2 fr-draggable" contenteditable="false" data-original-math="\(\text{Probabilidad de un suceso} = \frac{\text{n.º de casos favorables}}{\text{n.º de casos posibles}}\)" draggable="true"&gt;\(\text{Probabilidad de un suceso} = \frac{\text{n.º de casos favorables}}{\text{n.º de casos posibles}}\)&lt;/span&gt;*
A2=&lt;span class="fr-math-v2 fr-draggable" contenteditable="false" data-original-math="\(\text{Probabilidad de un suceso} = \frac{\text{n.º de casos posibles}}{\text{n.º de casos favorables}}\)" draggable="true"&gt;\(\text{Probabilidad de un suceso} = \frac{\text{n.º de casos posibles}}{\text{n.º de casos favorables}}\)&lt;/span&gt; | En esta opción, los valores de la fracción están invertidos.
A3=&lt;span class="fr-math-v2 fr-draggable" contenteditable="false" data-original-math="\(\text{Probabilidad de un suceso} = \frac{\text{n.º de casos no favorables}}{\text{n.º de casos posibles}}\)" draggable="true"&gt;\(\text{Probabilidad de un suceso} = \frac{\text{n.º de casos no favorables}}{\text{n.º de casos posibles}}\)&lt;/span&gt; | Con esta opción se calcula la probabilidad de que un suceso no ocurra.
A4=&lt;span class="fr-math-v2 fr-draggable" contenteditable="false" data-original-math="\(\text{Probabilidad de un suceso} = \frac{\text{n.º de casos posibles}}{\text{n.º de casos no favorables}}\)" draggable="true"&gt;\(\text{Probabilidad de un suceso} = \frac{\text{n.º de casos posibles}}{\text{n.º de casos no favorables}}\)&lt;/span&gt; | En esta opción, los términos para calcular la probabilidad de que un suceso no ocurra están invertidos.
A5=&lt;span class="fr-math-v2 fr-draggable" contenteditable="false" data-original-math="\(\text{Probabilidad de un suceso} = \frac{\text{n.º de casos favorables}}{\text{n.º de casos seguros}}\)" draggable="true"&gt;\(\text{Probabilidad de un suceso} = \frac{\text{n.º de casos favorables}}{\text{n.º de casos seguros}}\)&lt;/span&gt; | Esta opción hace referencia a casos seguros, en lugar de a casos posibles.</t>
  </si>
  <si>
    <t>&lt;p&gt;La probabilidad se calcula teniendo en cuenta los sucesos posibles y los favorables.&lt;/p&gt;</t>
  </si>
  <si>
    <t>&lt;p&gt;La fórmula para calcular la probabilidad de un suceso es esta:&lt;/p&gt;&lt;p&gt;&lt;span class="fr-math-v2 fr-draggable" contenteditable="false" data-original-math="\(\text{Probabilidad de un suceso} = \frac{\text{n.º de casos favorables}}{\text{n.º de casos posibles}}\)" draggable="true"&gt;\(\text{Probabilidad de un suceso} = \frac{\text{n.º de casos favorables}}{\text{n.º de casos posibles}}\)&lt;/span&gt;&lt;/p&gt;</t>
  </si>
  <si>
    <t>{"id":"M6-EyP-12a-I-1","stimulus":"&lt;p&gt;¿Qué fórmula se utiliza para hallar la probabilidad de un suceso?&lt;/p&gt;","hint":"&lt;p&gt;La probabilidad se calcula teniendo en cuenta los sucesos posibles y los favorables.&lt;/p&gt;","feedback":"&lt;p&gt;La fórmula para calcular la probabilidad de un suceso es esta:&lt;/p&gt;&lt;p&gt;Probabilidad de un suceso = &lt;span class=\"fr-math-v2 fr-draggable\" contenteditable=\"false\" data-original-math=\"\\(\\frac{\\text{n.º de casos favorables}}{\\text{n.º de casos posibles}}\\)\" draggable=\"true\"&gt;\\(\\frac{\\text{n.º de casos favorables}}{\\text{n.º de casos posibl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favorables}}\\)&lt;/span&gt;","incorrect":true,"feedback":"En esta opción, los valores de la fracción están invertidos."},{"name":"A3","label":"Probabilidad de un suceso = &lt;span class=\"fr-math-v2 fr-draggable\" contenteditable=\"false\" data-original-math=\"\\(\\frac{\\text{n.º de casos no favorables}}{\\text{n.º de casos posibles}}\\)\" draggable=\"true\"&gt;\\(\\frac{\\text{n.º de casos no favorables}}{\\text{n.º de casos posibles}}\\)&lt;/span&gt;","incorrect":true,"feedback":"Con esta opción se calcula la probabilidad de que un suceso no ocurra."},{"name":"A4","label":"Probabilidad de un suceso = &lt;span class=\"fr-math-v2 fr-draggable\" contenteditable=\"false\" data-original-math=\"\\(\\frac{\\text{n.º de casos posibles}}{\\text{n.º de casos no favorables}}\\)\" draggable=\"true\"&gt;\\(\\frac{\\text{n.º de casos posibles}}{\\text{n.º de casos no favorables}}\\)&lt;/span&gt;","incorrect":true,"feedback":"En esta opción, los términos para calcular la probabilidad de que un suceso no ocurra están invertidos."},{"name":"A5","label":"Probabilidad de un suceso = &lt;span class=\"fr-math-v2 fr-draggable\" contenteditable=\"false\" data-original-math=\"\\(\\frac{\\text{n.º de casos favorables}}{\\text{n.º de casos seguros}}\\)\" draggable=\"true\"&gt;\\(\\frac{\\text{n.º de casos favorables}}{\\text{n.º de casos seguros}}\\)&lt;/span&gt;","incorrect":true,"feedback":"Esta opción hace referencia a casos seguros, en lugar de a casos posibles."}],"uniques":true},"algorithm":{"name":"trueFalse","template":"Multiple choice – standard","params":{"countCorrect":1,"countIncorrect":2,"showCheckIcon":true}}}</t>
  </si>
  <si>
    <t>&lt;p&gt;En una bolsa se introducen {{Q1}} papeletas de color {{Q4}}, {{Q2}} de color {{Q5}} y {{Q3}} de color {{Q6}}. ¿Cuál será la probabilidad de sacar una papeleta de color {{Q4}} de la bolsa? Escribre el resultado en forma de fracción.&lt;/p&gt;</t>
  </si>
  <si>
    <r>
      <rPr>
        <rFont val="Calibri"/>
        <color theme="1"/>
        <sz val="12.0"/>
      </rPr>
      <t xml:space="preserve">&lt;p&gt;La probabilidad de sacar una papeleta de color {{Q4}} es </t>
    </r>
    <r>
      <rPr>
        <rFont val="Calibri"/>
        <color theme="1"/>
        <sz val="12.0"/>
      </rPr>
      <t>{{A1}}</t>
    </r>
    <r>
      <rPr>
        <rFont val="Calibri"/>
        <color theme="1"/>
        <sz val="12.0"/>
      </rPr>
      <t>.&lt;/p&gt;</t>
    </r>
  </si>
  <si>
    <t>Q1-Q3= Min = 2; Max = 5; Step = 1
Q4-Q6=List=lila, naranja, azul</t>
  </si>
  <si>
    <t>T1 = {{Q1}}
T2 = {{Q1}}+{{Q2}}+{{Q3}}
A1=\frac{{{T1}}}{{{T2}}}</t>
  </si>
  <si>
    <t>&lt;span class="fr-math-v2 fr-draggable" contenteditable="false" data-original-math="\(\text{Probabilidad de un suceso} = \frac{\text{n.º de casos favorables}}{\text{n.º de casos posibles}}\)" draggable="true"&gt;\(\text{Probabilidad de un suceso} = \frac{\text{n.º de casos favorables}}{\text{n.º de casos posibles}}\)&lt;/span&gt;</t>
  </si>
  <si>
    <t>&lt;p&gt;Probabilidad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t>
  </si>
  <si>
    <t>{"id":"M6-EyP-12a-E-1","stimulus":"&lt;p&gt;En una bolsa se introducen {{Q1}} papeletas de color {{Q4}}, {{Q2}} de color {{Q5}} y {{Q3}} de color {{Q6}}. ¿Cuál será la probabilidad de sacar una papeleta de color {{Q4}} de la bolsa? Escribre el resultado en forma de fracción.&lt;/p&gt;","hint":"&lt;p&gt;Probabilidad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seed":{"parameters":[{"name":"Q1","min":2,"max":5,"step":1},{"name":"Q2","min":2,"max":5,"step":1},{"name":"Q3","min":2,"max":5,"step":1},{"name":"Q4","list":["lila","naranja","azul"]},{"name":"Q5","list":["lila","naranja","azul"]},{"name":"Q6","list":["lila","naranja","azul"]}],"calculated":[{"name":"T1","function":"{{Q1}}","temp":true},{"name":"T2","function":"{{Q1}}+{{Q2}}+{{Q3}}","temp":true},{"name":"A1","function":"\\frac{{{T1}}}{{{T2}}}"}],"uniques":true},"algorithm":{"name":"calculateOperation","params":{"method":"equivLiteral","keyboard":"INTERMEDIATE"}},"template":"&lt;p&gt;La probabilidad de sacar una papeleta de color {{Q4}} es {{response}}.&lt;/p&gt;"}</t>
  </si>
  <si>
    <t>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</si>
  <si>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Q1= Min= 12; Max= 20; Step= 1
Q2= Min= 4; Max= 8; Step= 1</t>
  </si>
  <si>
    <t>F:En una carrera de hípica participan {{Q1}} jinetes, de quienes {{Q2}} visten chaquetillas lisas y {{T1}}, chaquetillas estampadas. ¿Qué probabilidad hay de que gane la carrera un jinete con chaquetilla estampada? Escribe el resultado en forma de fracción.
G:La probabilidad de que gane un jinete con chaquetilla estampada es de {{A1}}.
L:T1= {{Q1}}-{{Q2}}
A1 = \frac{{{T1}}}{{{Q1}}}#
J:Cloze math</t>
  </si>
  <si>
    <t>F:¿Cuántos jinetes participan en la carrera en total? ¿Cuántos llevan chaquetilla estampada?
G:En la carrera participan {{A1}} jinetes, de quienes {{A3}} visten una chaquetilla estampada. 
L:A1 = {{Q1}}+{{Q2}}
A3 = {{Q2}}#
J:Cloze math</t>
  </si>
  <si>
    <t>F:¿Qué pide el enunciado que calcules?
L:A1=La probabilidad de que gane un jinete con chaquetilla estampada.*
A2=La probabilidad de que gane un jinete con chaquetilla lisa.
A3=La probabilidad de que gane un jinete con chaquetilla.#
J:Single Choice</t>
  </si>
  <si>
    <t>F:¿Cómo se halla la probabilidad de un suceso?
L:A1=Probabilidad de un suceso = n.º de casos favorables/n.º de casos posibles*
A2=Probabilidad de un suceso = n.º de casos posibles/n.º de casos favorables
A3=Probabilidad de un suceso = n.º de casos no favorables/n.º de casos posibles#
J:Single Choice</t>
  </si>
  <si>
    <t>F:Si {{Q1}} jinetes llevan chaquetilla lisa y {{Q2}} visten chaquetilla estampada, ¿cuáles son los casos posibles? ¿Y los favorables?
G:Los casos posibles son {{A1}}, mientras que los favorables son {{A2}}.
L:A1 = {{Q1}}+{{Q2}}
A2 = {{Q2}}#
J:Cloze math</t>
  </si>
  <si>
    <t>F:Sabiendo esto, calcula la probabilidad de que gane un jinete con chaquetilla estampada. Escribe el resultado en forma de fracción.
G:Probabilidad = jinetes con chaquetilla estampada/jinetes = {{A1}}
L:T1= {{Q1}}+{{Q2}}
A1= {{Q2}}/{{T1}}#
J:Cloze math</t>
  </si>
  <si>
    <t>{"id":"M6-EyP-12a-A-1","seed":{"parameters":[{"name":"Q1","label":null,"min":12,"max":20,"step":1},{"name":"Q2","label":null,"list":[4,5,6,7,8]}],"uniques":true},"scaffolding":[{"id":"step-0","stimulus":"&lt;p&gt;En una carrera de hípica participan {{Q1}} jinetes, de quienes {{Q2}} visten chaquetillas lisas y {{T1}}, chaquetillas estampadas. ¿Qué probabilidad hay de que gane la carrera un jinete con chaquetilla estampada? Escribe el resultado en forma de fracción.&lt;/p&gt;","template":"&lt;p&gt;La probabilidad de que gane un jinete con chaquetilla estampada es de {{response}}.&lt;/p&gt;","seed":{"calculated":[{"name":"T1","label":"{{function}}","function":"{{Q1}}-{{Q2}}","temp":true},{"name":"A1","label":"{{function}}","function":"\\frac{{{T1}}}{{{Q1}}}"}]},"algorithm":{"name":"calculateOperation","params":{"method":"equivLiteral","keyboard":"INTERMEDIATE"}}},{"id":"step-1","stimulus":"&lt;p&gt;¿Cuántos jinetes participan en la carrera en total? ¿Cuántos llevan chaquetilla estampada?&lt;/p&gt;","template":"&lt;p&gt;En la carrera participan {{response}} jinetes, de los que {{response}} visten una chaquetilla estampada.&lt;/p&gt;","seed":{"calculated":[{"name":"A3","label":"{{function}}","function":"{{Q1}}"},{"name":"A2","label":"{{function}}","function":"{{Q1}}-{{Q2}}"}]},"algorithm":{"name":"calculateOperation","params":{"method":"equivLiteral","keyboard":"NUMERICAL"}}},{"id":"step-2","stimulus":"&lt;p&gt;¿Qué pide el enunciado que calcules?&lt;/p&gt;","seed":{"calculated":[{"name":"A1","label":"&lt;p&gt;La probabilidad de que gane un jinete con chaquetilla estampada.&lt;/p&gt;"},{"name":"A2","label":"&lt;p&gt;La probabilidad de que gane un jinete con chaquetilla lisa.&lt;/p&gt;","incorrect":true},{"name":"A3","label":"&lt;p&gt;La probabilidad de que gane un jinete con chaquetilla.&lt;/p&gt;","incorrect":true}]},"algorithm":{"name":"trueFalse","template":"Multiple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{{Q2}} jinetes llevan chaquetilla lisa y {{T1}} visten chaquetilla estampada, ¿cuáles son los casos posibles? ¿Y los favorables?&lt;/p&gt;","template":"&lt;p&gt;Los casos posibles son {{response}}, mientras que los favorables son {{response}}.&lt;/p&gt;","seed":{"calculated":[{"name":"T1","label":"{{function}}","function":"{{Q1}}-{{Q2}}","temp":true},{"name":"4-A2","label":"{{function}}","function":"{{Q1}}"},{"name":"4-A3","label":"{{function}}","function":"{{T1}}"}]},"algorithm":{"name":"calculateOperation","params":{"method":"equivLiteral","keyboard":"NUMERICAL"}}},{"id":"step-5","stimulus":"&lt;p&gt;Sabiendo esto, calcula la probabilidad de que gane un jinete con chaquetilla estampada. Escribe el resultado en forma de fracción.&lt;/p&gt;","template":"&lt;p&gt;Probabilidad = &lt;span class=\"fr-math-v2 fr-draggable\" contenteditable=\"false\" data-original-math=\"\\(\\frac{\\text{chaquetilla estampada}}{\\text{jinetes}}\\)\" draggable=\"true\"&gt;\\(\\frac{\\text{chaquetilla estampada}}{\\text{jinetes}}\\)&lt;/span&gt; = {{response}}","seed":{"calculated":[{"name":"T1","label":"{{function}}","function":"{{Q1}}-{{Q2}}","temp":true},{"name":"A1","label":"{{function}}","function":"\\frac{{{T1}}}{{{Q1}}}"}]},"algorithm":{"name":"calculateOperation","params":{"method":"equivSymbolic","keyboard":"INTERMEDIATE"}}}]}</t>
  </si>
  <si>
    <t xml:space="preserve">Soraya ha metido en una bolsa 12 papelitos, 5 tienen escrito un número par y 7, un número impar. ¿Cuál es la probabilidad de que saque un papelito con número par? 
La probabilidad de que Soraya saque número par es de ... . </t>
  </si>
  <si>
    <t>Q1= Min= 3; Max= 9; Step= 1
Q2= Min= 3; Max= 9; Step= 1</t>
  </si>
  <si>
    <t>F:Soraya ha metido en una bolsa {{T1}} papelitos; {{Q1}} tienen escrito un número par y {{Q2}} tienen un número impar. ¿Cuál es la probabilidad de que saque un papelito con un número par? Escribe el resultado en forma de fracción.
G:La probabilidad de que Soraya saque un número par es de {{A1}}.
L:T1= {{Q1}}+{{Q2}}
A1 = \frac{{{Q1}}}{{{T1}}}#
J:Cloze math</t>
  </si>
  <si>
    <t>F:¿Cuántos papelitos ha metido Soraya en la bolsa en total? ¿Cuántos tienen escrito un número par?
G:Soraya ha metido {{A1}} papelitos en la bolsa, de los cuales {{A2}} tienen escrito un número par.
L:A1 = {{Q1}}+{{Q2}}
A2 = {{Q1}}#
J:Cloze math</t>
  </si>
  <si>
    <t>F:¿Qué pide el enunciado que calcules?
L:A1=La probabilidad de sacar de la bolsa un papelito.
A2=La probabilidad de sacar de la bolsa un papelito con un número par.*
A3=La probabilidad de sacar de la bolsa un papelito con un número impar.#
J:Single Choice</t>
  </si>
  <si>
    <t>F:Si en la bolsa hay {{Q1}} papelitos con un número par y {{Q2}} con un número impar, ¿cuáles son los casos posibles? ¿Y los favorables?
G:Los casos posibles son {{A1}}, mientras que los favorables son {{A2}}.
L:A1 = {{Q1}}+{{Q2}}
A2 = {{Q1}}#
J:Cloze math</t>
  </si>
  <si>
    <t>F:Sabiendo esto, calcula la probabilidad de que Soraya saque un número par. Escribe el resultado en forma de fracción.
G:Probabilidad = papelitos con número par/papelitos = {{A1}}
L:T1= {{Q1}}+{{Q2}}
A1= {{Q1}}/{{T1}}#
J:Cloze math</t>
  </si>
  <si>
    <t>{"id":"M6-EyP-12a-A-2","seed":{"parameters":[{"name":"Q1","label":null,"list":[3,4,5,6,7,8,9]},{"name":"Q2","label":null,"list":[3,4,5,6,7,8,9]}],"uniques":true},"scaffolding":[{"id":"step-0","stimulus":"&lt;p&gt;Soraya ha metido en una bolsa {{T1}} papelitos; {{Q1}} tienen escrito un número par y {{Q2}} tienen un número impar. ¿Cuál es la probabilidad de que saque un papelito con un número par? Escribe el resultado en forma de fracción.&lt;/p&gt;","template":"&lt;p&gt;La probabilidad de que Soraya saque un número par es de {{response}}.&lt;/p&gt;","seed":{"calculated":[{"name":"T1","label":"{{function}}","function":" {{Q1}}+{{Q2}}","temp":true},{"name":"A1","label":"{{function}}","function":"\\frac{{{Q1}}}{{{T1}}}"}]},"algorithm":{"name":"calculateOperation","params":{"method":"equivLiteral","keyboard":"INTERMEDIATE"}}},{"id":"step-1","stimulus":"&lt;p&gt;¿Cuántos papelitos ha metido Soraya en la bolsa en total? ¿Cuántos tienen escrito un número par?&lt;/p&gt;","template":"&lt;p&gt;Soraya ha metido {{response}} papelitos en la bolsa, de los cuales {{response}} tienen escrito un número par.&lt;/p&gt;","seed":{"calculated":[{"name":"A1","label":"{{function}}","function":"{{Q1}}+{{Q2}}"},{"name":"A2","label":"{{function}}","function":"{{Q1}}"}]},"algorithm":{"name":"calculateOperation","params":{"method":"equivSymbolic","keyboard":"NUMERICAL"}}},{"id":"step-2","stimulus":"&lt;p&gt;¿Qué pide el enunciado que calcules?&lt;/p&gt;","seed":{"calculated":[{"name":"A1","label":"&lt;p&gt;La probabilidad de sacar de la bolsa un papelito con un número par.&lt;/p&gt;"},{"name":"A2","label":"&lt;p&gt;La probabilidad de sacar de la bolsa un papelito.&lt;/p&gt;","incorrect":true},{"name":"A3","label":"&lt;p&gt;La probabilidad de sacar de la bolsa un papelito con un número impar.&lt;/p&gt;","incorrect":true}]},"algorithm":{"name":"trueFalse","template":"Multiple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bolsa hay {{Q1}} papelitos con un número par y {{Q2}} con un número impar, ¿cuáles son los casos posibles?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Soraya saque un número par. Escribe el resultado en forma de fracción.&lt;/p&gt;","template":"&lt;p&gt;Probabilidad n.º par= &lt;span class=\"fr-math-v2 fr-draggable\" contenteditable=\"false\" data-original-math=\"\\(\\frac{\\text{papelitos con n.º par}}{\\text{papelitos}}\\)\" draggable=\"true\"&gt;\\(\\frac{\\text{papelitos con n.º par}}{\\text{papelitos}}\\)&lt;/span&gt; = {{response}}","seed":{"calculated":[{"name":"T1","label":"{{function}}","function":"{{Q1}}+{{Q2}}","temp":true},{"name":"4-A1","label":"{{function}}","function":"\\frac{{{Q1}}}{{{T1}}}"}]},"algorithm":{"name":"calculateOperation","params":{"method":"equivSymbolic","keyboard":"INTERMEDIATE"}}}]}</t>
  </si>
  <si>
    <t>F:Una urna contiene {{Q1}} bolas rojas y {{Q2}} bolas verdes. Si sacamos una bola de la urna, ¿cuál es la probabilidad de que sea roja? Escribe el resultado en forma de fracción.
G:La probabilidad de que la bola sea roja es {{A1}}.
L:T1= {{Q1}}+{{Q2}}
A1 = \frac{{{Q1}}}{{{T1}}}#
J:Cloze math</t>
  </si>
  <si>
    <t>F:¿Cuántas bolas hay en la urna? ¿Cuántas son rojas?
G:En la urna hay {{A2}} bolas y {{A3}} son rojas.
L:A2={{Q1}}+{{Q2}}
A3={{Q1}}#
J:Cloze math</t>
  </si>
  <si>
    <t>F:¿Qué pide el enunciado?
L:A1=La probabilidad de sacar una bola roja.*
A2=La probabilidad de sacar una bola verde.
A3=La probabilidad de sacar una bola.#
J:Single Choice</t>
  </si>
  <si>
    <t>F:¿Cómo se halla la probabilidad de un suceso?
L:A1=Probabilidad de un suceso = &lt;span class="fr-math-v2 fr-draggable" contenteditable="false" data-original-math="(\frac{\text{n.º de casos favorables}}{\text{n.º de casos posibles}})" draggable="true"&gt;(\frac{\text{n.º de casos favorables}}{\text{n.º de casos posibles}})&lt;/span&gt;*
A2=Probabilidad de un suceso = &lt;span class="fr-math-v2 fr-draggable" contenteditable="false" data-original-math="(\frac{\text{n.º de casos posibles}}{\text{n.º de casos favorables}})" draggable="true"&gt;(\frac{\text{n.º de casos posibles}}{\text{n.º de casos favorables}})&lt;/span&gt;
A3=Probabilidad de un suceso = &lt;span class="fr-math-v2 fr-draggable" contenteditable="false" data-original-math="(\frac{\text{n.º de casos no favorables}}{\text{n.º de casos posibles}})" draggable="true"&gt;(\frac{\text{n.º de casos no favorables}}{\text{n.º de casos posibles}})&lt;/span&gt;#
J:Single Choice</t>
  </si>
  <si>
    <t>F:Si en la urna hay {{Q1}} bolas rojas y {{Q2}} bolas verdes, ¿cuáles son los casos posbiles? ¿Y los favorables?
G:Los casos posibles son {{A2}}, mientras que los favorables, {{A3}}.
L:A2={{Q1}}+{{Q2}}
A3={{Q1}}#
J:Cloze math</t>
  </si>
  <si>
    <t>F:Sabiendo esto, calcula la probabilidad de que la bola extraída sea roja. Escribe el resultado en forma de fracción.
G:Probabilidad de sacar bola roja = &lt;span class="fr-math-v2 fr-draggable" contenteditable="false" data-original-math="(\frac{\text{bolas rojas}}{\text{bolas totales}})" draggable="true"&gt;(\frac{\text{bolas rojas}}{\text{bolas totales}})&lt;/span&gt; = {{A1}}
L:T1= {{Q1}}+{{Q2}}
A1= {{Q1}}/{{T1}}#
J:Cloze math</t>
  </si>
  <si>
    <t>{"id":"M6-EyP-12a-A-3","seed":{"parameters":[{"name":"Q1","label":null,"list":[3,4,5,6,7,8,9]},{"name":"Q2","label":null,"list":[3,4,5,6,7,8,9]}],"uniques":true},"scaffolding":[{"id":"step-0","stimulus":"&lt;p&gt;Una urna contiene {{Q1}} bolas rojas y {{Q2}} bolas verdes. Si sacamos una bola de la urna, ¿cuál es la probabilidad de que sea roja? Escribe el resultado en forma de fracción.&lt;/p&gt;","template":"&lt;p&gt;La probabilidad de que la bola sea roja es {{response}}.&lt;/p&gt;","seed":{"calculated":[{"name":"T1","label":"{{function}}","function":" {{Q1}}+{{Q2}}","temp":true},{"name":"A1","label":"{{function}}","function":"\\frac{{{Q1}}}{{{T1}}}"}]},"algorithm":{"name":"calculateOperation","params":{"method":"equivLiteral","keyboard":"INTERMEDIATE"}}},{"id":"step-1","stimulus":"&lt;p&gt;¿Cuántas bolas hay en la urna? ¿Cuántas son rojas?&lt;/p&gt;","template":"&lt;p&gt;En la urna hay {{response}} bolas y {{response}} son rojas.&lt;/p&gt;","seed":{"calculated":[{"name":"A2","label":"{{function}}","function":"{{Q1}}+{{Q2}}"},{"name":"A3","label":"{{function}}","function":"{{Q1}}"}]},"algorithm":{"name":"calculateOperation","params":{"method":"equivSymbolic","keyboard":"NUMERICAL"}}},{"id":"step-2","stimulus":"&lt;p&gt;¿Qué pide el enunciado?&lt;/p&gt;","seed":{"calculated":[{"name":"2-A1","label":"&lt;p&gt;La probabilidad de sacar una bola roja.&lt;/p&gt;"},{"name":"2-A2","label":"&lt;p&gt;La probabilidad de sacar una bola verde.&lt;/p&gt;","incorrect":true},{"name":"2-A3","label":"&lt;p&gt;La probabilidad de sacar una bola.&lt;/p&gt;","incorrect":true}]},"algorithm":{"name":"trueFalse","template":"Multiple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urna hay {{Q1}} bolas rojas y {{Q2}} bolas verdes, ¿cuáles son los casos posbiles?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la bola extraída sea roja. Escribe el resultado en forma de fracción.&lt;/p&gt;","template":"&lt;p&gt;Probabilidad de sacar bola roja = &lt;span class=\"fr-math-v2 fr-draggable\" contenteditable=\"false\" data-original-math=\"\\(\\frac{\\text{bolas rojas}}{\\text{bolas totales}}\\)\" draggable=\"true\"&gt;\\(\\frac{\\text{bolas rojas}}{\\text{bolas totales}}\\)&lt;/span&gt; = {{response}}","seed":{"calculated":[{"name":"T1","label":"{{function}}","function":"{{Q1}}+{{Q2}}","temp":true},{"name":"4-A1","label":"{{function}}","function":"\\frac{{{Q1}}}{{{T1}}}"}]},"algorithm":{"name":"calculateOperation","params":{"method":"equivSymbolic","keyboard":"INTERMEDIATE"}}}]}</t>
  </si>
  <si>
    <t>M6-EyP-12b</t>
  </si>
  <si>
    <t>Calcula la probabilidad de un suceso como porcentaje</t>
  </si>
  <si>
    <t>&lt;p&gt;Según el meteorólogo, la probabilidad de que mañana llueva es de $$FRAC[{{T1}};{{T2}}]. ¿Cómo se escribiría como porcentaje?&lt;/p&gt;</t>
  </si>
  <si>
    <t>&lt;p&gt;La probabilidad es del {{A1}} %.&lt;/p&gt;</t>
  </si>
  <si>
    <t>Q1= Min=5; Max= 95; Step=5
Q2= Min=2; Max= 98; Step=2
Q3= Min=4; Max= 96; Step=4</t>
  </si>
  <si>
    <t>T1 = {{Q1}}/math.gcd({{Q1}},100)
T2 = 100/math.gcd({{Q1}},100)
A1 = {{Q1}}*
A2 = {{Q2}}
A3 = {{Q3}}</t>
  </si>
  <si>
    <t>&lt;p&gt;Reescribe la probabilidad como una fracción de denominador 100.&lt;/p&gt;</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</si>
  <si>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$$FRAC[{{T1}};{{T2}}] = $$FRAC[{{Q1}};{{100}}] = {{Q1}} %&lt;/p&gt;</t>
  </si>
  <si>
    <t>{"id":"M6-EyP-12b-I-1","stimulus":"&lt;p&gt;Según el meteorólogo, la probabilidad de que mañana llueva es de &lt;span class=\"fr-math-v2 fr-draggable\" contenteditable=\"false\" data-original-math=\"\\(\\frac{{{T1}}}{{{T2}}}\\)\" draggable=\"true\"&gt;\\(\\frac{{{T1}}}{{{T2}}}\\)&lt;/span&gt;. ¿Cómo se escribiría como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</si>
  <si>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 concurso de televisión en el que hay que girar una ruleta, la probabilidad de ganar {{Q4}} es de $$FRAC[{{T1}};{{T2}}]. ¿Podrías expresarla en forma de porcentaje?&lt;/p&gt;</t>
  </si>
  <si>
    <t>Q1= Min=2; Max= 24; Step=2
Q2= Min=4; Max= 24; Step=4
Q3= Min=5; Max= 25; Step=5
Q4 = List= un viaje, un coche, una casa</t>
  </si>
  <si>
    <t>{"id":"M6-EyP-12b-I-2","stimulus":"&lt;p&gt;En un concurso de televisión en el que hay que girar una ruleta, la probabilidad de ganar {{Q4}} es de &lt;span class=\"fr-math-v2 fr-draggable\" contenteditable=\"false\" data-original-math=\"\\(\\frac{{{T1}}}{{{T2}}}\\)\" draggable=\"true\"&gt;\\(\\frac{{{T1}}}{{{T2}}}\\)&lt;/span&gt;. ¿Podrías expresarla en forma de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%&lt;/p&gt;","seed":{"parameters":[{"name":"Q1","label":null,"min":2,"max":24,"step":2},{"name":"Q2","label":null,"min":4,"max":24,"step":4},{"name":"Q3","label":null,"min":5,"max":25,"step":5},{"name":"Q4","label":null,"list":["un viaje","un coche","una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</si>
  <si>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&lt;p&gt;En una mesa han dejado {{T2}} bocadillos, de los cuales {{T1}} son de {{Q4}}. Si coges uno sin mirar, ¿cuál es la probabildad de que tenga ese relleno? Arrastra el valor del porcentaje.&lt;/p&gt;</t>
  </si>
  <si>
    <t>Q1 = Min=4; Max= 96; Step=4
Q2 = Min=5; Max= 95; Step=5
Q3 = Min=2; Max= 98; Step=2
Q4 = List= atún, lomo, queso</t>
  </si>
  <si>
    <t>{"id":"M6-EyP-12b-I-3","stimulus":"&lt;p&gt;En una mesa han dejado {{T2}} bocadillos, de los cuales {{T1}} son de {{Q4}}. Si coges uno sin mirar, ¿cuál es la probabildad de que tenga ese relleno? Arrastra el valor del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ún","lomo","ques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t>
  </si>
  <si>
    <t>&lt;p&gt;Según la predicción de un periodista, la probabilidad de que su equipo favorito gane este año es de $$FRAC[{{T1}};{{T2}}]. Escribe esa probabilidad en forma de porcentaje.&lt;/p&gt;</t>
  </si>
  <si>
    <t>Q1 = Min=5; Max= 95; Step=5</t>
  </si>
  <si>
    <t>T1 = {{Q1}}/math.gcd({{Q1}},100)
T2 = 100/math.gcd({{Q1}},100)
A1 = {{Q1}}</t>
  </si>
  <si>
    <t>&lt;p&gt;Para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{{T1}}/{{T2}} = {{Q1}}/100 = {{Q1}} %&lt;/p&gt;</t>
  </si>
  <si>
    <t>{"id":"M6-EyP-12b-E-1","stimulus":"&lt;p&gt;Según la predicción de un periodista, la probabilidad de que su equipo favorito gane este año es de &lt;span class=\"fr-math-v2 fr-draggable\" contenteditable=\"false\" data-original-math=\"\\(\\text{} \\frac{ {{T1}}}{{{T2}}}\\)\" draggable=\"true\"&gt;\\(\\text{} \\frac{{{T1}}}{{{T2}}}\\)&lt;/span&gt;. Escribe esa probabilidad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100/math.gcd({{Q1}},100)","temp":true},{"name":"A1","function":"{{Q1}}"}],"uniques":true},"algorithm":{"name":"calculateOperation","params":{"method":"equivLiteral","keyboard":"NUMERICAL"}},"template":"&lt;p&gt;La probabilidad es del {{response}} %.&lt;/p&gt;"}</t>
  </si>
  <si>
    <t>&lt;p&gt;Imagínate que en una habitación hubiese {{T2}} personas y que {{T1}} de ellas se llamasen {{Q2}}. Si eligieses a una persona al azar, ¿cuál sería la probabilidad de que se llamase {{Q2}}? Escribe el resultado en forma de porcentaje.&lt;/p&gt;</t>
  </si>
  <si>
    <t>Q1 = Min=2; Max= 98; Step=2
Q2 = Marco, Antonio, Julio, César</t>
  </si>
  <si>
    <t>{"id":"M6-EyP-12b-E-2","stimulus":"&lt;p&gt;Imagínate que en una habitación hubiese {{T2}} personas y que {{T1}} de ellas se llamasen {{Q2}}. Si eligieses a una persona al azar, ¿cuál sería la probabilidad de que se llamase {{Q2}}? Escribe el resultado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%&lt;/p&gt;","seed":{"parameters":[{"name":"Q1","min":2,"max":98,"step":2},{"name":"Q2","list":["Marco","Antonio","Julio","César"]}],"calculated":[{"name":"T1","label":"{{function}}","function":" {{Q1}}/math.gcd({{Q1}},100)","temp":true},{"name":"T2","label":"{{function}}","function":" 100/math.gcd({{Q1}},100)","temp":true},{"name":"A1","function":"{{Q1}}"}],"uniques":true},"algorithm":{"name":"calculateOperation","params":{"method":"equivLiteral","keyboard":"NUMERICAL"}},"template":"&lt;p&gt;La probabilidad es del {{response}} %.&lt;/p&gt;"}</t>
  </si>
  <si>
    <t>&lt;p&gt;En una tienda muy mala, se dice que {{T1}} de los {{T2}} electrodomésticos que tienen a la venta están estropeados. ¿Cuál es la probabilidad de comprar uno de estos sin darse cuenta? Escribe el resultado como un porcentaje.&lt;/p&gt;</t>
  </si>
  <si>
    <t>Q1 = Min=4; Max= 52; Step=4</t>
  </si>
  <si>
    <t>{"id":"M6-EyP-12b-E-3","stimulus":"&lt;p&gt;En una tienda muy mala, se dice que {{T1}} de los {{T2}} electrodomésticos que tienen a la venta están estropeados. ¿Cuál es la probabilidad de comprar uno de estos sin darse cuenta? Escribe el resultado como un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100/math.gcd({{Q1}},100)","temp":true},{"name":"A1","function":"{{Q1}}"}],"uniques":true},"algorithm":{"name":"calculateOperation","params":{"method":"equivLiteral","keyboard":"NUMERICAL"}},"template":"&lt;p&gt;La probabilidad es del {{response}} %.&lt;/p&gt;"}</t>
  </si>
  <si>
    <t>M6-EyP-14a</t>
  </si>
  <si>
    <t>Predice resultados y calcula probabilidades utilizando fracciones (a partir de una tabla o un diagrama)</t>
  </si>
  <si>
    <t>&lt;p&gt;Mariela tiene los pares de calcetines que aparecen en esta tabla. Indica si las siguientes afirmaciones son verdaderas o falsas.&lt;/p&gt;
Table=4x2
0,0=Tipo,#19AE71,#FFFFFF,bold
0,1=N.º de calcetines,#19AE71,#FFFFFF,bold
1,0=Flores 
1,1={{Q1}}
2,0=Lisos 
2,1={{Q2}}
3,0=Lunares 
3,1={{Q3}}</t>
  </si>
  <si>
    <t>True or false
*: countCorrect= 2
*: countIncorrect= 1
*:options= Verdadero, Falso</t>
  </si>
  <si>
    <t>Q1-Q3= Min = 2; Max = 7; Step = 1</t>
  </si>
  <si>
    <t>T1 = {{Q1}}+{{Q2}}+{{Q3}}
T10=math.gcd({{Q1}},{{T1}}
T101={{Q1}}/{{T10}}
T102={{T1}}/{{T10}}
T20=math.gcd({{Q2}},{{T1}}
T201={{Q2}}/{{T20}}
T202={{T1}}/{{T20}}
T30=math.gcd({{Q3}},{{T1}}
T301={{Q3}}/{{T30}}
T302={{T1}}/{{T30}}
A1=La probabilidad de que escoja unos calcetines con flores es &lt;span class="fr-math-v2 fr-draggable" contenteditable="false" data-original-math="\(\frac{{{T101}}}{{{T102}}}\)" draggable="true"&gt;\(\frac{{{T101}}}{{{T102}}}\)&lt;/span&gt;.*
A2=La probabilidad de que escoja unos calcetines lisos es &lt;span class="fr-math-v2 fr-draggable" contenteditable="false" data-original-math="\(\frac{{{T201}}}{{{T202}}}\)" draggable="true"&gt;\(\frac{{{T201}}}{{{T202}}}\)&lt;/span&gt;.*
A3=La probabilidad de que escoja unos calcetines con lunares es &lt;span class="fr-math-v2 fr-draggable" contenteditable="false" data-original-math="\(\frac{{{T301}}}{{{T302}}}\)" draggable="true"&gt;\(\frac{{{T301}}}{{{T302}}}\)&lt;/span&gt;.*
A4=La probabilidad de que escoja unos calcetines con cuadros es 0.*
A5=La probabilidad de que escoja unos calcetines con flores es &lt;span class="fr-math-v2 fr-draggable" contenteditable="false" data-original-math="\(\frac{{{T201}}}{{{T202}}}\)" draggable="true"&gt;\(\frac{{{T201}}}{{{T202}}}\)&lt;/span&gt;. | Probabilidad de calcetines con flores = {{T101}}{{T102}}
A6=La probabilidad de que escoja unos calcetines lisos es &lt;span class="fr-math-v2 fr-draggable" contenteditable="false" data-original-math="\(\frac{{{T301}}}{{{T302}}}\)" draggable="true"&gt;\(\frac{{{T301}}}{{{T302}}}\)&lt;/span&gt;. | Probabilidad de calcetines con lisos = {{T201}}{{T202}}
A7=La probabilidad de que escoja unos calcetines con lunares es &lt;span class="fr-math-v2 fr-draggable" contenteditable="false" data-original-math="\(\frac{{{T101}}}{{{T102}}}\)" draggable="true"&gt;\(\frac{{{T101}}}{{{T102}}}\)&lt;/span&gt;. | Probabilidad de calcetines con lunares = {{T301}}{{T302}}</t>
  </si>
  <si>
    <t>{"id":"M6-EyP-14a-I-1","stimulus":"&lt;p&gt;Mariela tiene los pares de calcetines que aparecen en esta tabla. Indica si las siguientes afirmaciones son verdaderas o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calcetines&lt;/td&gt;&lt;/tr&gt;&lt;tr&gt;&lt;td style=\"width: 50%; text-align: center; vertical-align: middle;\"&gt;Flores&lt;/td&gt;&lt;td style=\"width: 50%; text-align: center; vertical-align: middle;\"&gt;{{Q1}}&lt;/td&gt;&lt;/tr&gt;&lt;tr&gt;&lt;td style=\"width: 50%; text-align: center; vertical-align: middle;\"&gt;Lisos&lt;/td&gt;&lt;td style=\"width: 50%; text-align: center; vertical-align: middle;\"&gt;{{Q2}}&lt;/td&gt;&lt;/tr&gt;&lt;tr&gt;&lt;td style=\"width: 50%; text-align: center; vertical-align: middle;\"&gt;Lunares&lt;/td&gt;&lt;td style=\"width: 50%; text-align: center; vertical-align: middle;\"&gt;{{Q3}}&lt;/td&gt;&lt;/tr&gt;&lt;/tbody&gt;&lt;/table&gt;","hint":"Probabilidad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La probabilidad de que escoja unos calcetines con flores es &lt;span class=\"fr-math-v2 fr-draggable\" contenteditable=\"false\" data-original-math=\"\\(\\frac{{{T101}}}{{{T102}}}\\)\" draggable=\"true\"&gt;\\(\\frac{{{T101}}}{{{T102}}}\\)&lt;/span&gt;"},{"name":"A2","label":"La probabilidad de que escoja unos calcetines lisos es &lt;span class=\"fr-math-v2 fr-draggable\" contenteditable=\"false\" data-original-math=\"\\(\\frac{{{T201}}}{{{T202}}}\\)\" draggable=\"true\"&gt;\\(\\frac{{{T201}}}{{{T202}}}\\)&lt;/span&gt;"},{"name":"A3","label":"La probabilidad de que escoja unos calcetines con lunares es &lt;span class=\"fr-math-v2 fr-draggable\" contenteditable=\"false\" data-original-math=\"\\(\\frac{{{T301}}}{{{T302}}}\\)\" draggable=\"true\"&gt;\\(\\frac{{{T301}}}{{{T302}}}\\)&lt;/span&gt;"},{"name":"A4","label":"La probabilidad de que escoja unos calcetines con cuadros es 0."},{"name":"A5","label":"La probabilidad de que escoja unos calcetines con flores es &lt;span class=\"fr-math-v2 fr-draggable\" contenteditable=\"false\" data-original-math=\"\\(\\frac{{{T201}}}{{{T202}}}\\)\" draggable=\"true\"&gt;\\(\\frac{{{T201}}}{{{T202}}}\\)&lt;/span&gt;","incorrect":true,"feedback":"Probabilidad de calcetines con flores = &lt;span class=\"fr-math-v2 fr-draggable\" contenteditable=\"false\" data-original-math=\"\\(\\frac{{{T101}}}{{{T102}}}\\)\" draggable=\"true\"&gt;\\(\\frac{{{T101}}}{{{T102}}}\\)&lt;/span&gt;"},{"name":"A6","label":"La probabilidad de que escoja unos calcetines lisos es &lt;span class=\"fr-math-v2 fr-draggable\" contenteditable=\"false\" data-original-math=\"\\(\\frac{{{T301}}}{{{T302}}}\\)\" draggable=\"true\"&gt;\\(\\frac{{{T301}}}{{{T302}}}\\)&lt;/span&gt;","incorrect":true,"feedback":"Probabilidad de calcetines lisos = &lt;span class=\"fr-math-v2 fr-draggable\" contenteditable=\"false\" data-original-math=\"\\(\\frac{{{T201}}}{{{T202}}}\\)\" draggable=\"true\"&gt;\\(\\frac{{{T201}}}{{{T202}}}\\)&lt;/span&gt;"},{"name":"A7","label":"La probabilidad de que escoja unos calcetines con lunares es &lt;span class=\"fr-math-v2 fr-draggable\" contenteditable=\"false\" data-original-math=\"\\(\\frac{{{T101}}}{{{T102}}}\\)\" draggable=\"true\"&gt;\\(\\frac{{{T101}}}{{{T102}}}\\)&lt;/span&gt;","incorrect":true,"feedback":"Probabilidad de calcetines con lunares = &lt;span class=\"fr-math-v2 fr-draggable\" contenteditable=\"false\" data-original-math=\"\\(\\frac{{{T301}}}{{{T302}}}\\)\" draggable=\"true\"&gt;\\(\\frac{{{T301}}}{{{T302}}}\\)&lt;/span&gt;"}],"uniques":true},"algorithm":{"name":"trueFalse","template":"Choice matrix – inline","params":{"countCorrect":2,"countIncorrect":1,"options":["Verdadero","Falso"]}}}</t>
  </si>
  <si>
    <t>En la siguiente tabla están las canciones que tiene Daniel en su lista de reproducción. Teniendo en cuenta que las escucha en moda aleatorio, di si estas afirmaciones son verdaderas o falsas.
Tabla:
Género | N.º de canciones
{{Q1}} | {{Q4}}
{{Q2}} | {{Q5}}
{{Q3}} | {{Q6}}
La probabilidad de que 1.ª canción que suene sea de {{Q1}} es de {{T2}}/{{T3}}.*
La probabilidad de que 1.ª canción que suene sea de {{Q2}} es de {{T4}}/{{T5}}.*
La probabilidad de que 1.ª canción que suene sea de {{Q3}} es de {{T6}}/{{T7}}.*
La probabilidad de que 1.ª canción que suene sea de {{Q1}} es de {{T6}}/{{T7}}.
La probabilidad de que 1.ª canción que suene sea de {{Q2}} es de {{T2}}/{{T3}}.
La probabilidad de que 1.ª canción que suene sea de {{Q3}} es de {{T4}}/{{T5}}.
(Se ven 3, 1 correctas)</t>
  </si>
  <si>
    <t>Q1 = &lt;i&gt;rock&lt;/i&gt;, música clásica, rap, pop, flamenco
Q2 = &lt;i&gt;rock&lt;/i&gt;, música clásica, rap, pop, flamenco
Q3 = &lt;i&gt;rock&lt;/i&gt;, música clásica, rap, pop, flamenco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</si>
  <si>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</si>
  <si>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t>
  </si>
  <si>
    <t>&lt;p&gt;Probabilidad de un suceso = n.º casos favorables / n.º casos posibles.&lt;/p&gt;
A4 = La probabilidad de que suene {{Q1}} es {{T2}}/{{T3}}.
A5 = La probabilidad de que suene {{Q2}} es {{T4}}/{{T5}}.
A6 = La probabilidad de que suene {{Q3}} es {{T6}}/{{T7}}.</t>
  </si>
  <si>
    <t>{"id":"M6-EyP-14a-I-2","stimulus":"&lt;p&gt;En la siguiente tabla están las canciones que tiene Daniel en su lista de reproducción. Teniendo en cuenta que las escucha en modo aleatorio, di si estas afirmaciones son verdaderas o falsas.&lt;/p&gt;\r\n\r\n&lt;table style=\"width:100%\"&gt;&lt;tbody&gt;&lt;tr&gt;&lt;td style=\"width: 50%; background-color: #FEA487; color: rgb(255, 255, 255); text-align: center; vertical-align: middle; font-weight: bold;\"&gt;Género&lt;/td&gt;&lt;td style=\"width: 50%; background-color: #FEA487; color: rgb(255, 255, 255); text-align: center; vertical-align: middle; font-weight: bold;\"&gt;N.º de canciones&lt;/td&gt;&lt;/tr&gt;&lt;tr&gt;&lt;td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posibles}}\\)&lt;/span&gt;","seed":{"parameters":[{"name":"Q1","list":["&lt;i&gt;rock&lt;/i&gt;","música clásica","rap","pop","flamenco"]},{"name":"Q2","list":["&lt;i&gt;rock&lt;/i&gt;","música clásica","rap","pop","flamenco"]},{"name":"Q3","list":["&lt;i&gt;rock&lt;/i&gt;","música clásica","rap","pop","flamenco"]},{"name":"Q4","list":[1,2,3,4,5,6]},{"name":"Q5","list":[1,2,3,4,5,6]},{"name":"Q6","list":[1,2,3,4,5,6]}],"calculated":[{"name":"T1","function":"{{Q4}}+{{Q5}}+{{Q6}}","temp":true},{"name":"T2","function":"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la 1.ª canción que suene sea de {{Q1}} es de &lt;span class=\"fr-math-v2 fr-draggable\" contenteditable=\"false\" data-original-math=\"\\(\\frac{{{T2}}}{{{T3}}}\\)\" draggable=\"true\"&gt;\\(\\frac{{{T2}}}{{{T3}}}\\)&lt;/span&gt;"},{"name":"A2","label":"La probabilidad de que la 1.ª canción que suene sea de {{Q2}} es de &lt;span class=\"fr-math-v2 fr-draggable\" contenteditable=\"false\" data-original-math=\"\\(\\frac{{{T4}}}{{{T5}}}\\)\" draggable=\"true\"&gt;\\(\\frac{{{T4}}}{{{T5}}}\\)&lt;/span&gt;"},{"name":"A3","label":"La probabilidad de que la 1.ª canción que suene sea de {{Q3}} es de &lt;span class=\"fr-math-v2 fr-draggable\" contenteditable=\"false\" data-original-math=\"\\(\\frac{{{T6}}}{{{T7}}}\\)\" draggable=\"true\"&gt;\\(\\frac{{{T6}}}{{{T7}}}\\)&lt;/span&gt;"},{"name":"A4","label":"La probabilidad de que la 1.ª canción que suene sea de {{Q1}} es de &lt;span class=\"fr-math-v2 fr-draggable\" contenteditable=\"false\" data-original-math=\"\\(\\frac{{{T6}}}{{{T7}}}\\)\" draggable=\"true\"&gt;\\(\\frac{{{T6}}}{{{T7}}}\\)&lt;/span&gt;","incorrect":true,"feedback":" La probabilidad de que suene {{Q1}} es de &lt;span class=\"fr-math-v2 fr-draggable\" contenteditable=\"false\" data-original-math=\"\\(\\frac{{{T2}}}{{{T3}}}\\)\" draggable=\"true\"&gt;\\(\\frac{{{T2}}}{{{T3}}}\\)&lt;/span&gt;."},{"name":"A5","label":"La probabilidad de que la 1.ª canción que suene sea de {{Q2}} es de &lt;span class=\"fr-math-v2 fr-draggable\" contenteditable=\"false\" data-original-math=\"\\(\\frac{{{T2}}}{{{T3}}}\\)\" draggable=\"true\"&gt;\\(\\frac{{{T2}}}{{{T3}}}\\)&lt;/span&gt;","incorrect":true,"feedback":"La probabilidad de que suene {{Q2}} es de &lt;span class=\"fr-math-v2 fr-draggable\" contenteditable=\"false\" data-original-math=\"\\(\\frac{{{T4}}}{{{T5}}}\\)\" draggable=\"true\"&gt;\\(\\frac{{{T4}}}{{{T5}}}\\)&lt;/span&gt;"},{"name":"A6","label":"La probabilidad de que la 1.ª canción que suene sea de {{Q3}} es de &lt;span class=\"fr-math-v2 fr-draggable\" contenteditable=\"false\" data-original-math=\"\\(\\frac{{{T4}}}{{{T5}}}\\)\" draggable=\"true\"&gt;\\(\\frac{{{T4}}}{{{T5}}}\\)&lt;/span&gt;","incorrect":true,"feedback":"La probabilidad de que suene {{Q3}} es de &lt;span class=\"fr-math-v2 fr-draggable\" contenteditable=\"false\" data-original-math=\"\\(\\frac{{{T6}}}{{{T7}}}\\)\" draggable=\"true\"&gt;\\(\\frac{{{T6}}}{{{T7}}}\\)&lt;/span&gt;"}],"uniques":true},"algorithm":{"name":"trueFalse","template":"Choice matrix – inline","params":{"countCorrect":1,"countIncorrect":2,"options":["Verdadero","Falso"]}}}</t>
  </si>
  <si>
    <t>Nina quiere dejar al azar la tarta que le va a comprar a su nieta. Por eso le ha pedido al pastelero que elija él cuál tiene que llevarse. Observa esta tabla con las tartas de la pastelería y señala si las siguientes afirmaciones son verdaderas o falsas.
Tabla:
Tipo | N.º de tartas
{{Q1}} | {{Q4}}
{{Q2}} | {{Q5}}
{{Q3}} | {{Q6}}
La probabilidad de que compre una tarta de {{Q1}} es de {{T2}}/{{T3}}.*
La probabilidad de que compre una tarta de {{Q2}} es de {{T4}}/{{T5}}.*
La probabilidad de que compre una tarta de {{Q3}} es de {{T6}}/{{T7}}.*
La probabilidad de que compre una tarta de {{Q1}} es de {{T6}}/{{T7}}.
La probabilidad de que compre una tarta de {{Q2}} es de {{T2}}/{{T3}}.
La probabilidad de que compre una tarta de {{Q3}} es de {{T4}}/{{T5}}.
(Se ven 3, 1 correctas)</t>
  </si>
  <si>
    <t>Q1 = chocolate, zanahoria, frambuesa, manzana, queso
Q2 = chocolate, zanahoria, frambuesa, manzana, queso
Q3 = chocolate, zanahoria, frambuesa, manzana, queso
Q4 = Min = 1; Max = 6; Step = 1
Q5 = Min = 1; Max = 6; Step = 1
Q6 = Min = 1; Max = 6; Step = 1</t>
  </si>
  <si>
    <t>T1 = {{Q4}}+{{Q5}}+{{Q6}}
T2 = {{Q4}}/math.gcd({{Q4}},{{T1}})
T3 = {{T1}}/math.gcd({{Q4}},{{T1}})
T4 = {{Q5}}/math.gcd({{Q5}},{{T1}})
T5 = {{T1}}/math.gcd({{Q5}},{{T1}})
T6 = {{Q6}}/math.gcd({{Q6}},{{T1}})
T7 = {{T1}}/math.gcd({{Q6}},{{T1}})</t>
  </si>
  <si>
    <t>&lt;p&gt;Probabilidad de un suceso = n.º casos favorables / n.º casos posibles.&lt;/p&gt;
A4 = La probabilidad de comprar esta tarta es {{T2}}/{{T3}}.
A5 = La probabilidad de comprar esta tarta es {{T4}}/{{T5}}.
A6 = La probabilidad de comprar esta tarta es {{T6}}/{{T7}}.</t>
  </si>
  <si>
    <t>{"id":"M6-EyP-14a-I-3","stimulus":"&lt;p&gt;Nina quiere dejar al azar la tarta que le va a comprar a su nieta. Por eso le ha pedido al pastelero que elija él cuál tiene que llevarse. Observa esta tabla con las tartas de la pastelería y selecciona si las siguientes afirmaciones son verdaderas o falsas.&lt;/p&gt;\r\n\r\n&lt;table style=\"width:100%\"&gt;&lt;tbody&gt;&lt;tr&gt;&lt;td style=\"width: 50%; background-color: #BDB1FB; color: rgb(255, 255, 255); text-align: center; vertical-align: middle; font-weight: bold;\"&gt;Tipo&lt;/td&gt;&lt;td style=\"width: 50%; background-color: #BDB1FB; color: rgb(255, 255, 255); text-align: center; vertical-align: middle; font-weight: bold;\"&gt;N.º de tartas&lt;/td&gt;&lt;/tr&gt;&lt;tr&gt;&lt;td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chocolate","zanahoria","frambuesa","manzana","queso"]},{"name":"Q2","list":["chocolate","zanahoria","frambuesa","manzana","queso"]},{"name":"Q3","list":["chocolate","zanahoria","frambuesa","manzana","ques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compre una tarta de {{Q1}} es de &lt;span class=\"fr-math-v2 fr-draggable\" contenteditable=\"false\" data-original-math=\"\\(\\frac{{{T2}}}{{{T3}}}\\)\" draggable=\"true\"&gt;\\(\\frac{{{T2}}}{{{T3}}}\\)&lt;/span&gt;"},{"name":"A2","label":"La probabilidad de que compre una tarta de {{Q2}} es de &lt;span class=\"fr-math-v2 fr-draggable\" contenteditable=\"false\" data-original-math=\"\\(\\frac{{{T4}}}{{{T5}}}\\)\" draggable=\"true\"&gt;\\(\\frac{{{T4}}}{{{T5}}}\\)&lt;/span&gt;"},{"name":"A3","label":"La probabilidad de que compre una tarta de {{Q3}} es de &lt;span class=\"fr-math-v2 fr-draggable\" contenteditable=\"false\" data-original-math=\"\\(\\frac{{{T6}}}{{{T7}}}\\)\" draggable=\"true\"&gt;\\(\\frac{{{T6}}}{{{T7}}}\\)&lt;/span&gt;"},{"name":"A4","label":"La probabilidad de que compre una tarta de {{Q1}} es de &lt;span class=\"fr-math-v2 fr-draggable\" contenteditable=\"false\" data-original-math=\"\\(\\frac{{{T6}}}{{{T7}}}\\)\" draggable=\"true\"&gt;\\(\\frac{{{T6}}}{{{T7}}}\\)&lt;/span&gt;","incorrect":true,"feedback":" La probabilidad de comprar esta tarta es de &lt;span class=\"fr-math-v2 fr-draggable\" contenteditable=\"false\" data-original-math=\"\\(\\frac{{{T2}}}{{{T3}}}\\)\" draggable=\"true\"&gt;\\(\\frac{{{T2}}}{{{T3}}}\\)&lt;/span&gt;."},{"name":"A5","label":"La probabilidad de que compre una tarta de {{Q2}} es de &lt;span class=\"fr-math-v2 fr-draggable\" contenteditable=\"false\" data-original-math=\"\\(\\frac{{{T2}}}{{{T3}}}\\)\" draggable=\"true\"&gt;\\(\\frac{{{T2}}}{{{T3}}}\\)&lt;/span&gt;","incorrect":true,"feedback":" La probabilidad de comprar esta tarta es de &lt;span class=\"fr-math-v2 fr-draggable\" contenteditable=\"false\" data-original-math=\"\\(\\frac{{{T4}}}{{{T5}}}\\)\" draggable=\"true\"&gt;\\(\\frac{{{T4}}}{{{T5}}}\\)&lt;/span&gt;"},{"name":"A6","label":"La probabilidad de que compre una tarta de {{Q3}} es de &lt;span class=\"fr-math-v2 fr-draggable\" contenteditable=\"false\" data-original-math=\"\\(\\frac{{{T4}}}{{{T5}}}\\)\" draggable=\"true\"&gt;\\(\\frac{{{T4}}}{{{T5}}}\\)&lt;/span&gt;","incorrect":true,"feedback":" La probabilidad de comprar esta tarta es de &lt;span class=\"fr-math-v2 fr-draggable\" contenteditable=\"false\" data-original-math=\"\\(\\frac{{{T6}}}{{{T7}}}\\)\" draggable=\"true\"&gt;\\(\\frac{{{T6}}}{{{T7}}}\\)&lt;/span&gt;"}],"uniques":true},"algorithm":{"name":"trueFalse","template":"Choice matrix – inline","params":{"countCorrect":1,"countIncorrect":2,"options":["Verdadero","Falso"]}}}</t>
  </si>
  <si>
    <t>&lt;p&gt;Joaquín ha colocado en una caja las pelotas de colores que aparecen en la siguiente tabla. ¿Cuál es la probabilidad de que saque una pelota {{Q12}}? Simplifica la fracción si es necesario.&lt;/p&gt;
Table=6x2
0,0=Color,#AE8819,#FFFFFF,bold
0,1=N.º de pelotas,#AE8819,#FFFFFF,bold
1,0={{Q11}}
1,1={{Q1}}
2,0={{Q12}}
2,1={{Q2}}
3,0={{Q13}}
3,1={{Q3}}
4,0={{Q14}}
4,1={{Q4}}
5,0={{Q15}}
5,1={{Q5}}</t>
  </si>
  <si>
    <t>&lt;p&gt;La probabilidad es {{A1}}.&lt;/p&gt;</t>
  </si>
  <si>
    <t>Q1-Q5= Min = 2; Max = 10; Step = 1
Q11 = List = roja, verde, amarilla, azul, blanca, negra
Q12 = List = roja, verde, amarilla, azul, blanca, negra
Q13 = List = roja, verde, amarilla, azul, blanca, negra
Q14 = List = roja, verde, amarilla, azul, blanca, negra
Q15 = List = roja, verde, amarilla, azul, blanca, negra</t>
  </si>
  <si>
    <t>T1 = {{Q1}}+{{Q2}}+{{Q3}}+{{Q4}}+{{Q5}}
T2=math.gcd({{Q2}},{{T1}}
T11={{Q2}}/{{T2}}
T12={{T1}}/{{T2}}
A1 = \frac{{{T11}}}{{{T12}}}</t>
  </si>
  <si>
    <t>&lt;span class="fr-math-v2 fr-draggable" contenteditable="false" data-original-math="\(\text{Probabilidad de una pelota {{Q12}}} = \frac{\text{n.º pelotas de color {{Q12}}}}{\text{total de pelotas}}\)" draggable="true"&gt;\(\text{Probabilidad de una pelota {{Q12}}} = \frac{\text{n.º pelotas de color {{Q12}}}}{\text{total de pelotas}}\)&lt;/span&gt; = &lt;span class="fr-math-v2 fr-draggable" contenteditable="false" data-original-math="\(\frac{{{Q2}}}{{{T1}}}\)" draggable="true"&gt;\(\frac{{{Q2}}}{{{T1}}}\)&lt;/span&gt;</t>
  </si>
  <si>
    <t>{"id":"M6-EyP-14a-E-1","stimulus":"&lt;p&gt;Joaquín ha colocado en una caja las pelotas de colores que aparecen en la siguiente tabla. ¿Cuál es la probabilidad de que saque una pelota {{Q12}}? Simplifica la fracción si es necesario.&lt;/p&gt;\r\n\r\n&lt;table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bold;\"&gt;N.º de pelotas&lt;/td&gt;&lt;/tr&gt;&lt;tr&gt;&lt;td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pelota {{Q12}} = &lt;span class=\"fr-math-v2 fr-draggable\" contenteditable=\"false\" data-original-math=\"\\(\\text{\\frac{\\text{n.º pelotas de color {{Q12}}}}{\\text{total de pelotas}}\\)\" draggable=\"true\"&gt;\\(\\text{} \\frac{\\text{n.º pelotas de color {{Q12}}}}{\\text{total de pelotas}}\\)&lt;/span&gt;&lt;/p&gt;","seed":{"parameters":[{"name":"Q1","min":2,"max":10,"step":1},{"name":"Q2","min":2,"max":10,"step":1},{"name":"Q3","min":2,"max":10,"step":1},{"name":"Q4","min":2,"max":10,"step":1},{"name":"Q5","min":2,"max":10,"step":1},{"name":"Q11","list":["roja","verde","amarilla","azul","blanca","negra"]},{"name":"Q12","list":["roja","verde","amarilla","azul","blanca","negra"]},{"name":"Q13","list":["roja","verde","amarilla","azul","blanca","negra"]},{"name":"Q14","list":["roja","verde","amarilla","azul","blanca","negra"]},{"name":"Q15","list":["roja","verde","amarilla","azul","blanca","negra"]}],"calculated":[{"name":"T1","function":"{{Q1}}+{{Q2}}+{{Q3}}+{{Q4}}+{{Q5}}","temp":true},{"name":"T2","function":"math.gcd({{Q2}},{{T1}})","temp":true},{"name":"T11","function":"{{Q2}}/{{T2}}","temp":true},{"name":"T12","function":"{{T1}}/{{T2}}","temp":true},{"name":"A1","function":"\\frac{{{T11}}}{{{T12}}}"}],"uniques":true},"algorithm":{"name":"calculateOperation","params":{"method":"equivLiteral","keyboard":"INTERMEDIATE"}},"template":"&lt;p&gt;La probabilidad es {{response}}.&lt;/p&gt;"}</t>
  </si>
  <si>
    <t>&lt;p&gt;Sandra tiene en su armario las camisas de la siguiente tabla. ¿Cuál es la probabilidad de que elija una {{Q13}}? Simplifica la fracción si es necesario.&lt;/p&gt;
Table=4x2
0,0=Tipo,#5A19AE,#FFFFFF,bold
0,1=N.º de camisetas,#5A19AE,#FFFFFF,bold
1,0={{Q11}}
1,1={{Q1}}
2,0={{Q12}}
2,1={{Q2}}
3,0={{Q13}}
3,1={{Q3}}</t>
  </si>
  <si>
    <t>Q1-Q3= Min = 2; Max = 7; Step = 1
Q11-Q13 = List = de lino, de algodón, de franela, de popelín</t>
  </si>
  <si>
    <t>T1 = {{Q1}}+{{Q2}}+{{Q3}}
T2=math.gcd({{Q3}},{{T1}}
T11={{Q3}}/{{T2}}
T12={{T1}}/{{T2}}
A1 = \frac{{{T11}}}{{{T12}}}</t>
  </si>
  <si>
    <t>&lt;span class="fr-math-v2 fr-draggable" contenteditable="false" data-original-math="\(\text{Probabilidad de una camisa {{Q13}}} = \frac{\text{n.º de camisas {{Q13}}}}{\text{total de camisas}}\)" draggable="true"&gt;\(\text{Probabilidad de una pelota {{Q12}}} = \frac{\text{n.º de camisas {{Q13}}}}{\text{total de camisas}}\)&lt;/span&gt;</t>
  </si>
  <si>
    <t>{"id":"M6-EyP-14a-E-2","stimulus":"&lt;p&gt;Sandra tiene en su armario las camisas de la siguiente tabla. ¿Cuál es la probabilidad de que elija una {{Q13}}? Simplifica la fracción si es necesario.&lt;/p&gt;\r\n\r\n&lt;table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lino","de algodón","de franela","de popelín"]},{"name":"Q12","list":["de lino","de algodón","de franela","de popelín"]},{"name":"Q13","list":["de lino","de algodón","de franela","de popelín"]}],"calculated":[{"name":"T1","function":"{{Q1}}+{{Q2}}+{{Q3}}","temp":true},{"name":"T2","function":"math.gcd({{Q3}},{{T1}})","temp":true},{"name":"T11","function":"{{Q3}}/{{T2}}","temp":true},{"name":"T12","function":"{{T1}}/{{T2}}","temp":true},{"name":"A1","label":"{function}}","function":"\\frac{{{T11}}}{{{T12}}}"}],"uniques":true},"algorithm":{"name":"calculateOperation","params":{"method":"equivLiteral","keyboard":"INTERMEDIATE"}},"template":"&lt;p&gt;La probabilidad es {{response}}.&lt;/p&gt;"}</t>
  </si>
  <si>
    <t>&lt;p&gt;En el acuario de una tienda hay tantos peces de colores como los que aparecen en esta tabla. ¿Cuál es la probabilidad de que un cliente elija un pez {{Q14}}? Simplifica la fracción si es necesario.&lt;/p&gt;
Table=6x2
0,0=Color,#AE19A3,#FFFFFF,bold
0,1=N.º de peces,#AE19A3,#FFFFFF,bold
1,0={{Q11}}
1,1={{Q1}}
2,0={{Q12}}
2,1={{Q2}}
3,0={{Q13}}
3,1={{Q3}}
4,0={{Q14}}
4,1={{Q4}}
5,0={{Q15}}
5,1={{Q5}}</t>
  </si>
  <si>
    <t>Q1-Q5= Min = 2; Max = 10; Step = 1
Q11 = List = rojo, naranja, azul, amarillo, negro, blanco
Q12 = List = rojo, naranja, azul, amarillo, negro, blanco
Q13 = List = rojo, naranja, azul, amarillo, negro, blanco
Q14 = List = rojo, naranja, azul, amarillo, negro, blanco
Q15 = List = rojo, naranja, azul, amarillo, negro, blanco</t>
  </si>
  <si>
    <t>T1 = {{Q1}}+{{Q2}}+{{Q3}}+{{Q4}}+{{Q5}}
T2=math.gcd({{Q4}},{{T1}}
T11={{Q4}}/{{T2}}
T12={{T1}}/{{T2}}
A1 = \frac{{{T11}}}{{{T12}}}</t>
  </si>
  <si>
    <t>&lt;span class="fr-math-v2 fr-draggable" contenteditable="false" data-original-math="\(\text{Probabilidad de un pez {{Q14}}} = \frac{\text{n.º de peces de color {{Q14}}}}{\text{total de peces}}\)" draggable="true"&gt;\(\text{Probabilidad de un pez {{Q14}}} = \frac{\text{n.º de peces de color {{Q14}}}}{\text{total de peces}}\)&lt;/span&gt;</t>
  </si>
  <si>
    <t>{"id":"M6-EyP-14a-E-3","stimulus":"&lt;p&gt;En el acuario de una tienda hay tantos peces de colores como los que aparecen en esta tabla. ¿Cuál es la probabilidad de que un cliente elija un pez {{Q14}}? Simplifica la fracción si es necesario.&lt;/p&gt;\r\n\r\n&lt;table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bold;\"&gt;N.º de peces&lt;/td&gt;&lt;/tr&gt;&lt;tr&gt;&lt;td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 pez {{Q14}} = &lt;span class=\"fr-math-v2 fr-draggable\" contenteditable=\"false\" data-original-math=\"\\(\\text{} = \\frac{\\text{n.º de peces de color {{Q14}}}}{\\text{total de peces}}\\)\" draggable=\"true\"&gt;\\(\\text{} \\frac{\\text{n.º de peces de color {{Q14}}}}{\\text{total de peces}}\\)&lt;/span&gt;&lt;/p&gt;","seed":{"parameters":[{"name":"Q1","min":2,"max":10,"step":1},{"name":"Q2","min":2,"max":10,"step":1},{"name":"Q3","min":2,"max":10,"step":1},{"name":"Q4","min":2,"max":10,"step":1},{"name":"Q5","min":2,"max":10,"step":1},{"name":"Q11","list":["rojo","naranja","azul","amarillo","negro","blanco"]},{"name":"Q12","list":["rojo","naranja","azul","amarillo","negro","blanco"]},{"name":"Q13","list":["rojo","naranja","azul","amarillo","negro","blanco"]},{"name":"Q14","list":["rojo","naranja","azul","amarillo","negro","blanco"]},{"name":"Q15","list":["rojo","naranja","azul","amarillo","negro","blanco"]}],"calculated":[{"name":"T1","function":"{{Q1}}+{{Q2}}+{{Q3}}+{{Q4}}+{{Q5}}","temp":true},{"name":"T2","function":"math.gcd({{Q4}},{{T1}})","temp":true},{"name":"T11","function":"{{Q4}}/{{T2}}","temp":true},{"name":"T12","function":"{{T1}}/{{T2}}","temp":true},{"name":"A1","label":"{{function}}","function":"\\frac{{{T11}}}{{{T12}}}"}],"uniques":true},"algorithm":{"name":"calculateOperation","params":{"method":"equivLiteral","keyboard":"INTERMEDIATE"}},"template":"&lt;p&gt;La probabilidad es {{response}}.&lt;/p&gt;"}</t>
  </si>
  <si>
    <t>M6-EyP-14b</t>
  </si>
  <si>
    <t>Ordena un grupo de suscesos en función de la probabilidad de que ocurran</t>
  </si>
  <si>
    <t>&lt;p&gt;Selecciona el resultado más probable al tirar un dado de 6 caras.&lt;/p&gt;</t>
  </si>
  <si>
    <t>A1=Obtener un 1.
A2=Obtener un 2.
A3=Obtener un 3.
A4=Obtener un 4.
A5=Obtener un 5.
A6=Obtener un 6.
A7=Obtener un 1 o un 2.
A8=Obtener un 3 o un 5.
A9=Obtener un 1 o un 6.
A10=Obtener un 5 o un 6.
A11=Obtener un 2 o un 3.
A12=Obtener un 4 o un 5.
A13=Obtener un número impar.*
A14=Obtener un número par.*
A15=Obtener un número mayor que 2.*
A16=Obtener un número menor que 5.*
A17=Obtener un número diferente de 1.*
A18=Obtener un número diferente de 2.*
A19=Obtener un número diferente de 3.*
A20=Obtener un número diferente de 4.*
A21=Obtener un número diferente de 5.*
A22=Obtener un número diferente de 6.*</t>
  </si>
  <si>
    <t>&lt;p&gt;Si los casos posibles son los mismos, un suceso es más probable si tiene un mayor número de casos favorables.&lt;/p&gt;</t>
  </si>
  <si>
    <t>{"id":"M6-EyP-14b-I-1","stimulus":"&lt;p&gt;Selecciona el resultado más probable al tirar un dado de 6 caras.&lt;/p&gt;","hint":"&lt;p&gt;Si los casos posibles son los mismos, un suceso es más probable si tiene un mayor número de casos favorables.&lt;/p&gt;","feedback":"&lt;p&gt;Si los casos posibles son los mismos, un suceso es más probable si tiene un mayor número de casos favorables.&lt;/p&gt;","seed":{"parameters":[],"calculated":[{"name":"A1","label":"Obtener un 1.","incorrect":true},{"name":"A2","label":"Obtener un 2.","incorrect":true},{"name":"A3","label":"Obtener un 3.","incorrect":true},{"name":"A4","label":"Obtener un 4.","incorrect":true},{"name":"A5","label":"Obtener un 5.","incorrect":true},{"name":"A6","label":"Obtener un 6.","incorrect":true},{"name":"A7","label":"Obtener un 1 o un 2.","incorrect":true},{"name":"A8","label":"Obtener un 3 o un 5.","incorrect":true},{"name":"A9","label":"Obtener un 1 o un 6.","incorrect":true},{"name":"A10","label":"Obtener un 5 o un 6.","incorrect":true},{"name":"A11","label":"Obtener un 2 o un 3.","incorrect":true},{"name":"A12","label":"Obtener un 4 o un 5.","incorrect":true},{"name":"A13","label":"Obtener un número impar."},{"name":"A14","label":"Obtener un número par."},{"name":"A15","label":"Obtener un número mayor que 2."},{"name":"A16","label":"Obtener un número menor que 5."},{"name":"A17","label":"Obtener un número diferente de 1."},{"name":"A18","label":"Obtener un número diferente de 2."},{"name":"A19","label":"Obtener un número diferente de 3."},{"name":"A20","label":"Obtener un número diferente de 4."},{"name":"A21","label":"Obtener un número diferente de 5."},{"name":"A22","label":"Obtener un número diferente de 6."}],"uniques":true},"algorithm":{"name":"trueFalse","template":"Multiple choice – standard","params":{"countCorrect":1,"countIncorrect":2,"showCheckIcon":true}}}</t>
  </si>
  <si>
    <t>&lt;p&gt;En una feria tienen una ruleta dividida en {{T1}} casillas con la que se rifan premios entre el público. {{Q1}} de sus casillas son verdes, {{Q2}} son amarillas y {{Q3}}, moradas. Ordena estos sucesos de menor a mayor probabilidad.&lt;/p&gt;</t>
  </si>
  <si>
    <t>Q1= Min = 2; Max = 10; Step = 1
Q2= Min = 2; Max = 10; Step = 1
Q3= Min = 2; Max = 10; Step = 1</t>
  </si>
  <si>
    <t>T1 = {{Q1}}+{{Q2}}+{{Q3}}
A1 = Casilla verde#{{Q1}}
A2 = Casilla amarilla#{{Q2}}
A3 = Casilla morada#{{Q3}}</t>
  </si>
  <si>
    <t>{"id":"M6-EyP-14b-E-1","stimulus":"&lt;p&gt;En una feria tienen una ruleta dividida en {{T1}} casillas con la que se rifan premios entre el público. {{Q1}} de sus casillas son verdes, {{Q2}} son amarillas y {{Q3}}, moradas. Arrastra y ordena estos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calculated":[{"name":"T1","function":"{{Q1}}+{{Q2}}+{{Q3}}","temp":true},{"name":"A1","function":"{{Q1}}","label":"Casilla verde"},{"name":"A2","function":"{{Q2}}","label":"Casilla amarilla"},{"name":"A3","function":"{{Q3}}","label":"Casilla morada"}],"uniques":true},"algorithm":{"name":"orderNumbers","params":{"order":"asc"}}}</t>
  </si>
  <si>
    <t>&lt;p&gt;En una farmacia tienen {{T1}} cepillos de dientes a la venta, de los cuales {{Q1}} son azules, {{Q2}} son verdes y {{Q3}}, blancos. Ordena los siguientes sucesos de menor a mayor probabilidad.&lt;/p&gt;</t>
  </si>
  <si>
    <t>T1 = {{Q1}}+{{Q2}}+{{Q3}}
A1 = Vender un cepillo azul.#{{Q1}}
A2 = Vender un cepillo verde.#{{Q2}}
A3 = Vender un cepillo blanco.#{{Q3}}</t>
  </si>
  <si>
    <t>{"id":"M6-EyP-14b-E-2","stimulus":"&lt;p&gt;En una farmacia tienen {{T1}} cepillos de dientes a la venta, de los cuales {{Q1}} son azules, {{Q2}} son verdes y {{Q3}}, blancos. Arrastra y ordena los siguientes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temp":true,"max":10,"step":1},{"name":"Q2","min":2,"temp":true,"max":10,"step":1},{"name":"Q3","min":2,"temp":true,"max":10,"step":1}],"calculated":[{"name":"T1","function":"{{Q1}}+{{Q2}}+{{Q3}}","temp":true},{"name":"A1","function":"{{Q1}}","label":"Vender un cepillo azul"},{"name":"A2","function":"{{Q2}}","label":"Vender un cepillo verde"},{"name":"A3","function":"{{Q3}}","label":"Vender un cepillo blanco"}],"uniques":true},"algorithm":{"name":"orderNumbers","params":{"order":"asc"}}}</t>
  </si>
  <si>
    <t>&lt;p&gt;Ernesto ha decidido comer la fruta que señale con los ojos cerrados. En su canasta hay {{T1}} frutas con {{Q1}} higos, {{Q2}} peras y {{Q3}} naranjas. Ordena los siguientes sucesos de mayor a menor probabilidad.&lt;/p&gt;</t>
  </si>
  <si>
    <t>Order list
*: order= desc</t>
  </si>
  <si>
    <t>Q1= Min = 2; Max = 9; Step = 1
Q2= Min = 2; Max = 9; Step = 1
Q3= Min = 2; Max = 9; Step = 1</t>
  </si>
  <si>
    <t>T1 = {{Q1}}+{{Q2}}+{{Q3}}
A1 = Señalar un higo.#{{Q1}}
A2 = Señalar una pera.#{{Q2}}
A3 = Señalar una naranja.#{{Q3}}</t>
  </si>
  <si>
    <t>{"id":"M6-EyP-14b-E-3","stimulus":"&lt;p&gt;Ernesto ha decidido comer la fruta que señale con los ojos cerrados. En su canasta hay {{T1}} frutas con {{Q1}} higos, {{Q2}} peras y {{Q3}} naranjas.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9,"step":1},{"name":"Q2","min":2,"max":9,"step":1},{"name":"Q3","min":2,"max":9,"step":1}],"calculated":[{"name":"T1","function":"{{Q1}}+{{Q2}}+{{Q3}}","temp":true},{"name":"A1","function":"{{Q1}}","label":"Señalar un higo"},{"name":"A2","function":"{{Q2}}","label":"Señalar una pera"},{"name":"A3","function":"{{Q3}}","label":"Señalar una naranja"}],"uniques":true},"algorithm":{"name":"orderNumbers","params":{"order":"desc"}}}</t>
  </si>
  <si>
    <t>&lt;p&gt;Tomás tiene en una caja {{Q1}} lápices de color {{Q4}}, {{Q2}} de color {{Q5}} y {{Q3}} de color {{Q6}}. Si saca un lápiz de la caja sin mirar, ¿cuál es el color más probable que salga? Ordena los siguientes sucesos de mayor a menor probabilidad.&lt;/p&gt;</t>
  </si>
  <si>
    <t>Q1= Min = 2; Max = 10; Step = 1
Q2= Min = 2; Max = 10; Step = 1
Q3= Min = 2; Max = 10; Step = 1
Q4= List= violeta, rojo
Q5= List= azul, rosa
Q6= List= amarillo, verde</t>
  </si>
  <si>
    <t>T1 = {{Q1}}+{{Q2}}+{{Q3}}
A1 = Sacar un lápiz {{Q4}}.#{{Q1}}
A2 = Sacar un lápiz {{Q5}}.#{{Q2}}
A3 = Sacar un lápiz {{Q6}}.#{{Q3}}</t>
  </si>
  <si>
    <t>{"id":"M6-EyP-14b-E-4","stimulus":"&lt;p&gt;Tomás tiene en una caja {{Q1}} lápices de color {{Q4}}, {{Q2}} de color {{Q5}} y {{Q3}} de color {{Q6}}. Si saca un lápiz de la caja sin mirar, ¿cuál es el color más probable que salga?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name":"Q4","list":["violeta","rojo"]},{"name":"Q5","list":["azul","rosa"]},{"name":"Q6","list":["amarillo","verde"]}],"calculated":[{"name":"T1","function":"{{Q1}}+{{Q2}}+{{Q3}}","temp":true},{"name":"A1","function":"{{Q1}}","label":"Sacar un lápiz {{Q4}}"},{"name":"A2","function":"{{Q2}}","label":"Sacar un lápiz {{Q5}}"},{"name":"A3","function":"{{Q3}}","label":"Sacar un lápiz {{Q6}}"}],"uniques":true},"algorithm":{"name":"orderNumbers","params":{"order":"desc"}}}</t>
  </si>
  <si>
    <t>M6-EyP-16a</t>
  </si>
  <si>
    <t>Interpreta diagramas de flujos sencillos</t>
  </si>
  <si>
    <r>
      <rPr>
        <rFont val="Calibri"/>
        <sz val="12.0"/>
      </rPr>
      <t xml:space="preserve">Selecciona el resultado de este diagrama de flujo.
Imagen: M6-EyP-16a-1
Poner los textos como: </t>
    </r>
    <r>
      <rPr>
        <rFont val="Calibri"/>
        <sz val="12.0"/>
        <u/>
      </rPr>
      <t>https://drive.google.com/file/d/1btldaVXPuOa5bNSIlbr9fZr_KbkoaIal/view</t>
    </r>
    <r>
      <rPr>
        <rFont val="Calibri"/>
        <sz val="12.0"/>
      </rPr>
      <t xml:space="preserve"> (cambiar "SI" por "par" y "NO por "impar")
A1*
A2
A3</t>
    </r>
  </si>
  <si>
    <t>Q1= Min=1; Max=20 ; Step=1
Q2= Min=1; Max=10 ; Step=1
Q3= Min=1; Max=10 ; Step=1
Q4= Min=1; Max=20 ; Step=1
Q5= Min=1; Max=20 ; Step=1</t>
  </si>
  <si>
    <t>A1 = if ({{Q1}}%2==0) {({{Q1}}+{{Q2}})/2} else {({{Q1}}+{{Q3}})/2}
A2 = if ({{Q1}}%2==0) {({{Q1}}+{{Q4}})/2} else {({{Q1}}+{{Q4}})/2} 
A3 = if ({{Q1}}%2==0) {({{Q1}}+{{Q5}})/2} else {({{Q1}}+{{Q5}})/2}</t>
  </si>
  <si>
    <t xml:space="preserve">Sigue los pasos del diagrama. </t>
  </si>
  <si>
    <t>&lt;p&gt;Para calcular el resultado, hay que seguir los pasos del diagrama.&lt;/p&gt;&lt;p&gt;Primero, si {{Q1}} es par, se le suma {{Q2}}. Si no, se le suma {{Q3}}.&lt;/p&gt;&lt;p&gt;Por último, se divide ese resultado entre 2.&lt;/p&gt;</t>
  </si>
  <si>
    <t>{"id":"M6-EyP-16a-I-1","stimulus":"&lt;p&gt;Selecciona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25%;\"&gt;Par&lt;/span&gt;\n\t\t\t&lt;span class=\"lemo-graphie-label\" style=\"position: absolute; left: 35%; top: 70%;\"&gt;Impar&lt;/span&gt;\n\t\t&lt;/div&gt;\n\t&lt;/div&gt;\n&lt;/div&gt;&lt;/div&gt;","hint":"&lt;p&gt;Sigue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t>
  </si>
  <si>
    <r>
      <rPr>
        <rFont val="Calibri"/>
        <sz val="12.0"/>
      </rPr>
      <t xml:space="preserve">Selecciona el resultado de este diagrama de flujo.
Imagen: M6-EyP-16a-2
Poner los textos como: </t>
    </r>
    <r>
      <rPr>
        <rFont val="Calibri"/>
        <sz val="12.0"/>
        <u/>
      </rPr>
      <t>https://drive.google.com/file/d/1nFpmxhV8pDqxsFJoMtSBXMb4e1OpGfcq/view?usp=sharing</t>
    </r>
    <r>
      <rPr>
        <rFont val="Calibri"/>
        <sz val="12.0"/>
      </rPr>
      <t xml:space="preserve">
A1*
A2
A3</t>
    </r>
  </si>
  <si>
    <t>Q1 = min = 3; max = 10; step = 1
Q2 = min = 3; max = 10; step = 1
Q3 = min = 1; max = 5; step = 1
Q4 = min = 3; max = 10; step = 1
Q5 = min = 3; max = 10; step = 1</t>
  </si>
  <si>
    <t>A1 = if (({{Q1}}+{{Q2}})%2 == 0) {({{Q1}}+{{Q2}})*2} else {{{Q1}}+{{Q2}}-{{Q3}}}
A2 = if (({{Q1}}+{{Q4}})%2 == 0) {({{Q1}}+{{Q4}})*2} else {{{Q1}}+{{Q4}}-{{Q3}}}
A3 = if (({{Q1}}+{{Q5}})%2 == 0) {({{Q1}}+{{Q5}})*2} else {{{Q1}}+{{Q5}}-{{Q3}}}</t>
  </si>
  <si>
    <t>&lt;p&gt;Para calcular el resultado, hay que seguir los pasos del diagrama.&lt;/p&gt;&lt;p&gt;Primero, se suman {{Q2}} y {{Q1}}.&lt;/p&gt;&lt;p&gt;Si el resultado es par, hay que multiplicar el resultado por 2. Si es impar, se le resta {{Q3}}.&lt;/p&gt;</t>
  </si>
  <si>
    <t>{"id":"M6-EyP-16a-I-2","stimulus":"&lt;p&gt;Selecciona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t>
  </si>
  <si>
    <r>
      <rPr>
        <rFont val="Calibri"/>
        <sz val="12.0"/>
      </rPr>
      <t xml:space="preserve">Selecciona el resultado de este diagrama de flujo.
Imagen: M6-EyP-16a-3
Poner los textos como: </t>
    </r>
    <r>
      <rPr>
        <rFont val="Calibri"/>
        <sz val="12.0"/>
        <u/>
      </rPr>
      <t xml:space="preserve">https://drive.google.com/file/d/1WsoelhHeWTldMeHKUVDQQdjOdo2HP-xE/view?usp=sharing
</t>
    </r>
    <r>
      <rPr>
        <rFont val="Calibri"/>
        <sz val="12.0"/>
      </rPr>
      <t>A1*
A2
A3</t>
    </r>
  </si>
  <si>
    <t>Q1 = Min = 10; Max = 20 ; Step = 1
Q2 = Min = 1; Max = 20 ; Step = 1
Q3 = Min = 1; Step = 20; Step = 1
Q4 = Min = 1; Max = 10 ; Step = 1
Q5 = Min = 1; Max = 10 ; Step = 1
Q6 = Min = 1; Max = 10 ; Step = 1</t>
  </si>
  <si>
    <t>A1 = if ({{Q1}}%3==0) {{{Q1}}+{{Q2}}-{{Q4}}} else {{{Q1}}+{{Q3}}-{{Q4}}}
A2 = if ({{Q1}}%3==0) {{{Q1}}+{{Q2}}-{{Q5}}} else {{{Q1}}+{{Q3}}-{{Q5}}}
A3 = if ({{Q1}}%3==0) {{{Q1}}+{{Q2}}-{{Q6}}} else {{{Q1}}+{{Q3}}-{{Q6}}}</t>
  </si>
  <si>
    <t>&lt;p&gt;Para calcular el resultado, hay que seguir los pasos del diagrama.&lt;/p&gt;&lt;p&gt;Si {{Q1}} es múltiplo de 3, se le suma {{Q2}}}. Si no, se le suma {{Q3}}.&lt;/p&gt;&lt;p&gt;Por último, hay que restar {{Q4}} al resultado.&lt;/p&gt;</t>
  </si>
  <si>
    <t>{"id":"M6-EyP-16a-I-3","stimulus":"&lt;p&gt;Selecciona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t>
  </si>
  <si>
    <t>Escribe el resultado de este diagrama de flujo.
Imagen: M6-EyP-16a-1
Poner los textos como: https://drive.google.com/file/d/1btldaVXPuOa5bNSIlbr9fZr_KbkoaIal/view (cambiar "SI" por "par" y "NO por "impar")</t>
  </si>
  <si>
    <t>Q1= Min=1; Max=20 ; Step=1
Q2= Min=1; Max=10 ; Step=1
Q3= Min=1; Max=10 ; Step=1</t>
  </si>
  <si>
    <t>A1= if ({{Q1}}%2=0) {({{Q1}}+{{Q2}})/2} else  {({{Q1}}+{{Q3}})/2}</t>
  </si>
  <si>
    <t>{"id":"M6-EyP-16a-E-1","stimulus":"&lt;p&gt;Escribe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23%;\"&gt;Par&lt;/span&gt;\n\t\t\t&lt;span class=\"lemo-graphie-label\" style=\"position: absolute; left: 35%; top: 70%;\"&gt;Impar&lt;/span&gt;\n\t\t&lt;/div&gt;\n\t&lt;/div&gt;\n&lt;/div&gt;&lt;/div&gt;","template":"&lt;p&gt;El resultado es {{response}}.&lt;/p&gt;","hint":"&lt;p&gt;Sigue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2.&lt;/p&gt;","seed":{"parameters":[{"name":"Q1","min":1,"max":20,"step":1},{"name":"Q2","min":1,"max":10,"step":1},{"name":"Q3","min":1,"max":10,"step":1}],"calculated":[{"name":"A1","label":"{{function}}","function":"if ({{Q1}}%2==0) {({{Q1}}+{{Q2}})/2} else {({{Q1}}+{{Q3}})/2}"}],"uniques":true},"algorithm":{"name":"calculateOperation","params":{"method":"equivLiteral","keyboard":"NUMERICAL"}}}</t>
  </si>
  <si>
    <t>Escribe el resultado de este diagrama de flujo.
Imagen: M6-EyP-16a-2
Poner los textos como: https://drive.google.com/file/d/1nFpmxhV8pDqxsFJoMtSBXMb4e1OpGfcq/view?usp=sharing</t>
  </si>
  <si>
    <t>Q1 = min = 3; max = 10; step = 1
Q2 = min = 3; max = 10; step = 1
Q3 = min = 1; max = 5; step = 1</t>
  </si>
  <si>
    <t xml:space="preserve">A1 = if (({{Q1}}+{{Q2}})%2 = 0) {({{Q1}}+{{Q2}})*2} else {{{Q1}}+{{Q2}}-{{Q3}}}
</t>
  </si>
  <si>
    <t>{"id":"M6-EyP-16a-E-2","stimulus":"&lt;p&gt;Escribe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81%;\"&gt;Fin&lt;/span&gt;\n\t\t&lt;/div&gt;\n\t&lt;/div&gt;\n&lt;/div&gt;&lt;/div&gt;","template":"&lt;p&gt;El resultado es {{response}}.&lt;/p&gt;","hint":"&lt;p&gt;Sigue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{{Q3}}.&lt;/p&gt;","seed":{"parameters":[{"name":"Q1","min":3,"max":10,"step":1},{"name":"Q2","min":3,"max":10,"step":1},{"name":"Q3","min":1,"max":5,"step":1}],"calculated":[{"name":"A1","label":"{{function}}","function":" if (({{Q1}}+{{Q2}})%2 == 0) {({{Q1}}+{{Q2}})*2} else {{{Q1}}+{{Q2}}-{{Q3}}}"}],"uniques":true},"algorithm":{"name":"calculateOperation","params":{"method":"equivLiteral","keyboard":"NUMERICAL"}}}</t>
  </si>
  <si>
    <r>
      <rPr>
        <rFont val="Calibri"/>
        <sz val="12.0"/>
      </rPr>
      <t xml:space="preserve">Escribe el resultado de este diagrama de flujo.
Imagen: M6-EyP-16a-3
Poner los textos como: </t>
    </r>
    <r>
      <rPr>
        <rFont val="Calibri"/>
        <sz val="12.0"/>
        <u/>
      </rPr>
      <t>https://drive.google.com/file/d/1WsoelhHeWTldMeHKUVDQQdjOdo2HP-xE/view?usp=sharing</t>
    </r>
  </si>
  <si>
    <t>Q1 = Min = 10; Max = 20 ; Step = 1
Q2 = Min = 1; Max = 20 ; Step = 1
Q3 = Min = 1; Step = 20; Step = 1
Q4 = Min = 1; Max = 10 ; Step = 1</t>
  </si>
  <si>
    <t>A1 = if ({{Q1}}%3=0) {{{Q1}}+{{Q2}}-{{Q4}}} else {{{Q1}}+{{Q3}}-{{Q4}}}</t>
  </si>
  <si>
    <t>{"id":"M6-EyP-16a-E-3","stimulus":"&lt;p&gt;Escribe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70%;\"&gt;No&lt;/span&gt;\n\t\t&lt;/div&gt;\n\t&lt;/div&gt;\n&lt;/div&gt;&lt;/div&gt;","template":"&lt;p&gt;El resultado es {{response}}.&lt;/p&gt;","hint":"&lt;p&gt;Sigue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resultado.&lt;/p&gt;","seed":{"parameters":[{"name":"Q1","min":10,"max":20,"step":1},{"name":"Q2","min":1,"max":20,"step":1},{"name":"Q3","min":1,"max":20,"step":1},{"name":"Q4","min":1,"max":10,"step":1}],"calculated":[{"name":"A1","label":"{{function}}","function":"if ({{Q1}}%3==0) {{{Q1}}+{{Q2}}-{{Q4}}} else {{{Q1}}+{{Q3}}-{{Q4}}}"}],"uniques":true},"algorithm":{"name":"calculateOperation","params":{"method":"equivLiteral","keyboard":"NUMERICAL"}}}</t>
  </si>
  <si>
    <t>Falta revisión Pablo</t>
  </si>
  <si>
    <t>M6-NyO-23b</t>
  </si>
  <si>
    <t>Representa fracciones en la recta numérica</t>
  </si>
  <si>
    <t>No hacer</t>
  </si>
  <si>
    <t>M6-G-4a</t>
  </si>
  <si>
    <t>Mide ángulos usando el transportador</t>
  </si>
  <si>
    <t>M6-G-6a</t>
  </si>
  <si>
    <t>Traza la bisectriz de un ángulo</t>
  </si>
  <si>
    <t>M6-G-7a</t>
  </si>
  <si>
    <t>Traza la mediatriz de un segmento</t>
  </si>
  <si>
    <t>M6-G-8a</t>
  </si>
  <si>
    <t>Traza las alturas de un triángulo</t>
  </si>
  <si>
    <t>M6-G-8b</t>
  </si>
  <si>
    <t>Traza el ortocentro de un triángulo</t>
  </si>
  <si>
    <t>M6-EyP-16b</t>
  </si>
  <si>
    <t>Elabora diagramas de flujo sencillos (EF06MA34)</t>
  </si>
  <si>
    <t>Se quiere alicatar la capilla de un pueblo y en el frente se van a colocar piedras. Si esta es la forma del frente, ¿qué área que se va a cubrir? Aproxima a las décimas.
(Imagen) M6-G-24a-7</t>
  </si>
  <si>
    <t>El área mide {{A1}} m&lt;sup&gt;2&lt;/sup&gt;.</t>
  </si>
  <si>
    <t>Se quiere refaccionar la capilla del pueblo. En el frente se van a colocar piedras. ¿Cuál es el área que se debe cubrir del frente de la capilla?</t>
  </si>
  <si>
    <t>Q1 = Min= 4; Max= 6; Step= 0.1</t>
  </si>
  <si>
    <t>T2=Lemonlib.round({{Q1}}/2,2)
A1=Lemonlib.round({{Q1}}*{{T2}}/2 + {{Q1}}*{{Q1}},1)</t>
  </si>
  <si>
    <t>&lt;p&gt;Calcula las áreas del cuadrado y el triángulo. Luego súmalas.&lt;/p&gt;</t>
  </si>
  <si>
    <t>&lt;p&gt;Calcula las áreas del cuadrado y el triángulo. Luego súmalas.&lt;/p&gt;
&lt;p&gt;Área figura = área del cuadrado + área del triángulo = {{T3}} + {{T4}} = {{T5}} cm&lt;sup&gt;2&lt;/sup&gt;</t>
  </si>
  <si>
    <t>{{T3]] = Lemonlib.round({{Q1}}*{{Q1}},1)
{{T4]] = Lemonlib.round({{T1}}*{{Q1}}/2,1)
{{T5}} = Lemonlib.round({{Q1}}*{{T1}}/2 + {{Q1}}*{{Q1}},1)</t>
  </si>
  <si>
    <t>{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</si>
  <si>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t>
  </si>
  <si>
    <t>Una marca de perfume tiene el siguiente logo. ¿Cuál es su área? Aproxima a las décimas.
(Imagen) M6-G-24a-8</t>
  </si>
  <si>
    <t>Q1 = Min= 1; Max= 2; Step= 0.1</t>
  </si>
  <si>
    <t>A1=Lemonlib.round({{T3}}*2,1)</t>
  </si>
  <si>
    <t>&lt;p&gt;Calcula el área de un triángulo y luego multiplícala por dos, ya que son iguales.&lt;/p&gt;</t>
  </si>
  <si>
    <t>&lt;p&gt;Calcula el área de un triángulo y luego multiplícala por dos, ya que son iguales.&lt;/p&gt;
&lt;p&gt;Área figura = 2 × área del triángulo = 2 × {{T3}} = {{A1}} cm&lt;sup&gt;2&lt;/sup&gt;</t>
  </si>
  <si>
    <t>{{T3]] = Lemonlib.round({{Q1}}*{{Q1}}/2,1)
{{T4]] = Lemonlib.round({{Q1}}*{{Q1}},1)</t>
  </si>
  <si>
    <t>{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</si>
  <si>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t>
  </si>
  <si>
    <t>Matemáticas</t>
  </si>
  <si>
    <t>Pendiente de revisión</t>
  </si>
  <si>
    <t>Ortografía+cast</t>
  </si>
  <si>
    <t>JSON sin imagen</t>
  </si>
  <si>
    <t>Problema técnico</t>
  </si>
  <si>
    <t>Nombre de la imagen</t>
  </si>
  <si>
    <t>Posición (vertical/horizontal)</t>
  </si>
  <si>
    <t>Medidas</t>
  </si>
  <si>
    <t>Reutilizar de</t>
  </si>
  <si>
    <t>Descripción</t>
  </si>
  <si>
    <t>Nombre</t>
  </si>
  <si>
    <t>Observaciones</t>
  </si>
  <si>
    <t>imágenes SVG 300px ancho (o 300px de alto si es estrecha)</t>
  </si>
  <si>
    <t>Futuro: cambio color figuras</t>
  </si>
  <si>
    <t>Prismas y pirámides</t>
  </si>
  <si>
    <r>
      <rPr>
        <rFont val="Calibri"/>
        <sz val="12.0"/>
      </rPr>
      <t xml:space="preserve">Pirámide triangular recta
</t>
    </r>
    <r>
      <rPr>
        <rFont val="Calibri"/>
        <color rgb="FF1155CC"/>
        <sz val="12.0"/>
        <u/>
      </rPr>
      <t>http://drive.google.com/uc?export=view&amp;id=144r0qexR4kZwQwQb7bPkPB8l5lqQ15Oc</t>
    </r>
  </si>
  <si>
    <t>OK</t>
  </si>
  <si>
    <t>M6_G_27a_1</t>
  </si>
  <si>
    <t>https://drive.google.com/file/d/14UQ8QM2_p5m3pxxBakTQhJrxjG7omdCu/view?usp=share_link</t>
  </si>
  <si>
    <r>
      <rPr>
        <rFont val="Calibri"/>
        <sz val="12.0"/>
      </rPr>
      <t xml:space="preserve">Pirámide cuadrangular oblicua
</t>
    </r>
    <r>
      <rPr>
        <rFont val="Calibri"/>
        <color rgb="FF1155CC"/>
        <sz val="12.0"/>
        <u/>
      </rPr>
      <t>http://drive.google.com/uc?export=view&amp;id=1q2yoCOSxvjlXhvAFx0yckSXYgDDh2RWK</t>
    </r>
  </si>
  <si>
    <t>M6_G_27a_2</t>
  </si>
  <si>
    <t>https://drive.google.com/file/d/1uxbMSRpj8xoup6NtJJx86d1K8167cfoX/view</t>
  </si>
  <si>
    <r>
      <rPr>
        <rFont val="Calibri"/>
        <sz val="12.0"/>
      </rPr>
      <t xml:space="preserve">Pirámide pentagonal recta
</t>
    </r>
    <r>
      <rPr>
        <rFont val="Calibri"/>
        <color rgb="FF1155CC"/>
        <sz val="12.0"/>
        <u/>
      </rPr>
      <t>http://drive.google.com/uc?export=view&amp;id=1wochaRwO-37751Lp7eZYpjkqjsKJe01X</t>
    </r>
  </si>
  <si>
    <t>M6_G_27a_3</t>
  </si>
  <si>
    <t>https://drive.google.com/file/d/1wY_n60fP9a0foUXgDNhTSsEV1NahfxA6/view</t>
  </si>
  <si>
    <r>
      <rPr>
        <rFont val="Calibri"/>
        <sz val="12.0"/>
      </rPr>
      <t xml:space="preserve">Prisma triangular oblicuo
</t>
    </r>
    <r>
      <rPr>
        <rFont val="Calibri"/>
        <color rgb="FF1155CC"/>
        <sz val="12.0"/>
        <u/>
      </rPr>
      <t>http://drive.google.com/uc?export=view&amp;id=1Gm4zQWnrd3LbUdB-gFkucB_ZRK9y9ohV</t>
    </r>
  </si>
  <si>
    <t>M6_G_27a_4</t>
  </si>
  <si>
    <t>https://drive.google.com/file/d/1mJCUa-dRuKopXDI6oZILmOWqLw03wn1w/view</t>
  </si>
  <si>
    <r>
      <rPr>
        <rFont val="Calibri"/>
        <sz val="12.0"/>
      </rPr>
      <t xml:space="preserve">Prisma cuadrangular oblicuo
</t>
    </r>
    <r>
      <rPr>
        <rFont val="Calibri"/>
        <color rgb="FF1155CC"/>
        <sz val="12.0"/>
        <u/>
      </rPr>
      <t>http://drive.google.com/uc?export=view&amp;id=1fB6EmkmElK-Lodj5uCk7kd8kAq6pWnO-</t>
    </r>
  </si>
  <si>
    <t>M6_G_27a_5</t>
  </si>
  <si>
    <t>https://drive.google.com/file/d/1bt66iItfZJFITf6-591RRmQB-qkTxCQ1/view</t>
  </si>
  <si>
    <r>
      <rPr>
        <rFont val="Calibri"/>
        <sz val="12.0"/>
      </rPr>
      <t xml:space="preserve">Prisma pentagonal recto
</t>
    </r>
    <r>
      <rPr>
        <rFont val="Calibri"/>
        <color rgb="FF1155CC"/>
        <sz val="12.0"/>
        <u/>
      </rPr>
      <t>http://drive.google.com/uc?export=view&amp;id=12LfI1xdPa8rNi4DI6e2ws_lPt_czHDzw</t>
    </r>
  </si>
  <si>
    <t>M6_G_27a_6</t>
  </si>
  <si>
    <t>https://drive.google.com/file/d/1YKm_Kgz7xClLf19HGVHjaZWHWI2bn1xu/view</t>
  </si>
  <si>
    <t>Pirámide cuadrangular recta</t>
  </si>
  <si>
    <t>M6_G_27a_7</t>
  </si>
  <si>
    <t>https://drive.google.com/file/d/1rl578vXmEnybdIl5STiM9uS1ncOUpeU6/view</t>
  </si>
  <si>
    <t>Prisma cuadrangular recto</t>
  </si>
  <si>
    <t>M6_G_27a_8</t>
  </si>
  <si>
    <t>https://drive.google.com/file/d/1cLGcQEfvHDfk5Am_S9S6bnI-njHQzMdw/view</t>
  </si>
  <si>
    <t>Prisma triangular recto</t>
  </si>
  <si>
    <t>M6_G_27a_9</t>
  </si>
  <si>
    <t>https://drive.google.com/file/d/16x0gzdPWQ2MBzTULYd5nwd6M1W4rqeOJ/view</t>
  </si>
  <si>
    <t>Cubo, ortoedro y romboedro</t>
  </si>
  <si>
    <r>
      <rPr>
        <rFont val="Calibri"/>
        <sz val="12.0"/>
      </rPr>
      <t xml:space="preserve">Cubo
</t>
    </r>
    <r>
      <rPr>
        <rFont val="Calibri"/>
        <color rgb="FF1155CC"/>
        <sz val="12.0"/>
        <u/>
      </rPr>
      <t>https://drive.google.com/file/d/1GfmQ8xcOokUotKXkk8JY0Yh2k_ll2RLy/view?usp=sharing</t>
    </r>
  </si>
  <si>
    <t>M6_G_28a_1</t>
  </si>
  <si>
    <t>https://drive.google.com/file/d/1Wb-wOSW4vlbqUfk271TIOXXyku6jCq2X/view</t>
  </si>
  <si>
    <r>
      <rPr>
        <rFont val="Calibri"/>
        <sz val="12.0"/>
      </rPr>
      <t xml:space="preserve">Ortoedro
</t>
    </r>
    <r>
      <rPr>
        <rFont val="Calibri"/>
        <color rgb="FF1155CC"/>
        <sz val="12.0"/>
        <u/>
      </rPr>
      <t>https://drive.google.com/file/d/10ck8kRhD73gLIoVjMlxXNDEfo6c7CA_j/view?usp=sharing</t>
    </r>
  </si>
  <si>
    <t>M6_G_28a_2</t>
  </si>
  <si>
    <t>https://drive.google.com/file/d/1yrmn-2ny-rQafshoW22v9JahwgPkbsTC/view</t>
  </si>
  <si>
    <r>
      <rPr>
        <rFont val="Calibri"/>
        <sz val="12.0"/>
      </rPr>
      <t xml:space="preserve">Romboedro
</t>
    </r>
    <r>
      <rPr>
        <rFont val="Calibri"/>
        <color rgb="FF1155CC"/>
        <sz val="12.0"/>
        <u/>
      </rPr>
      <t>https://drive.google.com/file/d/1JfVVPdNb1PRLBqan5ISRzVZmo_svnmTW/view?usp=sharing</t>
    </r>
  </si>
  <si>
    <t>M6_G_28a_3</t>
  </si>
  <si>
    <t>https://drive.google.com/file/d/1MpgSIQisGnsnBMj5lBs5Z4Q1mUNvZ6Fx/view</t>
  </si>
  <si>
    <t>Cubo, ortoedro y romboedro y desarrollos planos</t>
  </si>
  <si>
    <t>Cuando se pueda, cambiar algunos colores de los dibujos de:
M6-G-28a-1
M6-G-28a-2
M6-G-28a-3</t>
  </si>
  <si>
    <r>
      <rPr>
        <rFont val="Calibri"/>
        <sz val="12.0"/>
      </rPr>
      <t xml:space="preserve">Cubo
</t>
    </r>
    <r>
      <rPr>
        <rFont val="Calibri"/>
        <color rgb="FF1155CC"/>
        <sz val="12.0"/>
        <u/>
      </rPr>
      <t>https://drive.google.com/file/d/1omM2nR_tl8sC5w8ke9sRnhA7PGtOgNEe/view?usp=sharing</t>
    </r>
    <r>
      <rPr>
        <rFont val="Calibri"/>
        <sz val="12.0"/>
      </rPr>
      <t xml:space="preserve"> </t>
    </r>
  </si>
  <si>
    <t>M6_G_28b_1</t>
  </si>
  <si>
    <t>https://drive.google.com/file/d/1NWJbDMKTmWucQjzSSdA3tYOx6D-niZFA/view</t>
  </si>
  <si>
    <r>
      <rPr>
        <rFont val="Calibri"/>
        <sz val="12.0"/>
      </rPr>
      <t xml:space="preserve">Desarrollo plano cubo
</t>
    </r>
    <r>
      <rPr>
        <rFont val="Calibri"/>
        <color rgb="FF1155CC"/>
        <sz val="12.0"/>
        <u/>
      </rPr>
      <t>https://drive.google.com/file/d/1RgwRAtKymqSYmWhbgPJa2J73dNQzjmI_/view?usp=sharing</t>
    </r>
  </si>
  <si>
    <t>M6_G_28b_2</t>
  </si>
  <si>
    <t>https://drive.google.com/file/d/1k1gKTNjjn73-O53XPXkH8627nrATHgiT/view</t>
  </si>
  <si>
    <r>
      <rPr>
        <rFont val="Calibri"/>
        <sz val="12.0"/>
      </rPr>
      <t xml:space="preserve">Ortoedro
</t>
    </r>
    <r>
      <rPr>
        <rFont val="Calibri"/>
        <color rgb="FF1155CC"/>
        <sz val="12.0"/>
        <u/>
      </rPr>
      <t xml:space="preserve">https://drive.google.com/file/d/1j9qc5_f0UPU4AIwNv6Dl0D0MuoY7oYi3/view?usp=sharing </t>
    </r>
  </si>
  <si>
    <t>M6_G_28b_3</t>
  </si>
  <si>
    <t>https://drive.google.com/file/d/1xGwBOUXj5BsxIM5OSAi6GxrXGMUKlZ7p/view</t>
  </si>
  <si>
    <r>
      <rPr>
        <rFont val="Calibri"/>
        <sz val="12.0"/>
      </rPr>
      <t xml:space="preserve">Desarrollo plano ortoedro
</t>
    </r>
    <r>
      <rPr>
        <rFont val="Calibri"/>
        <color rgb="FF1155CC"/>
        <sz val="12.0"/>
        <u/>
      </rPr>
      <t>https://drive.google.com/file/d/1zgMGJbgUhVJ-adolY-YgJ1yp1wtz2_z7/view?usp=sharing</t>
    </r>
  </si>
  <si>
    <t>M6_G_28b_4</t>
  </si>
  <si>
    <t>https://drive.google.com/file/d/1Ae4CaLAScCle2R-QwfRC-WU4Y7GhZiAb/view</t>
  </si>
  <si>
    <r>
      <rPr>
        <rFont val="Calibri"/>
        <sz val="12.0"/>
      </rPr>
      <t xml:space="preserve">Romboedro
</t>
    </r>
    <r>
      <rPr>
        <rFont val="Calibri"/>
        <color rgb="FF1155CC"/>
        <sz val="12.0"/>
        <u/>
      </rPr>
      <t xml:space="preserve">https://drive.google.com/file/d/1VTJl2_k8ATSCsC52iSgEAWV_MBG0rLZj/view?usp=sharing </t>
    </r>
  </si>
  <si>
    <t>M6_G_28b_5</t>
  </si>
  <si>
    <t>https://drive.google.com/file/d/1mjKr5vnW_iapYEhFsLMl3ZPHgGJOhXh9/view</t>
  </si>
  <si>
    <r>
      <rPr>
        <rFont val="Calibri"/>
        <sz val="12.0"/>
      </rPr>
      <t xml:space="preserve">Desarrollo plano ortoedro
</t>
    </r>
    <r>
      <rPr>
        <rFont val="Calibri"/>
        <color rgb="FF1155CC"/>
        <sz val="12.0"/>
        <u/>
      </rPr>
      <t>https://drive.google.com/file/d/1CTAnA3RgjF3Wz41gJNnPfNeUb6136LTP/view?usp=sharing</t>
    </r>
  </si>
  <si>
    <t>M6_G_28b_6</t>
  </si>
  <si>
    <t>https://drive.google.com/file/d/1e7NidCy5diehtVNyZN5khumBn45oef5X/view</t>
  </si>
  <si>
    <t>Cuerpos redondos</t>
  </si>
  <si>
    <t xml:space="preserve">Cilindro
https://drive.google.com/file/d/1g6afZGDGnV_UFpIBU3pii7pKcnKKmrzt/view?usp=sharing </t>
  </si>
  <si>
    <t>M6_G_29a_1</t>
  </si>
  <si>
    <t>https://drive.google.com/file/d/1equr5hTbFVc4yOX2sDnlc4rKmcBiZBlK/view</t>
  </si>
  <si>
    <r>
      <rPr>
        <rFont val="Calibri"/>
        <sz val="12.0"/>
      </rPr>
      <t xml:space="preserve"> Cono
</t>
    </r>
    <r>
      <rPr>
        <rFont val="Calibri"/>
        <color rgb="FF1155CC"/>
        <sz val="12.0"/>
        <u/>
      </rPr>
      <t>https://drive.google.com/file/d/1wDFfEG6GV_mDPlPXJczte4Lcb6QFJ3I-/view?usp=sharing</t>
    </r>
  </si>
  <si>
    <t>M6_G_29a_2</t>
  </si>
  <si>
    <t>https://drive.google.com/file/d/1ZQ9wAwHU022xc9wweL2Fdq7QDfAXIxRH/view</t>
  </si>
  <si>
    <r>
      <rPr>
        <rFont val="Calibri"/>
        <sz val="12.0"/>
      </rPr>
      <t xml:space="preserve">Esfera
</t>
    </r>
    <r>
      <rPr>
        <rFont val="Calibri"/>
        <color rgb="FF1155CC"/>
        <sz val="12.0"/>
        <u/>
      </rPr>
      <t>https://drive.google.com/file/d/1afKcnyHDvNyDOckkpbIKkIsyAB0eYkPt/view?usp=sharing</t>
    </r>
  </si>
  <si>
    <t>M6_G_29a_3</t>
  </si>
  <si>
    <t>https://drive.google.com/file/d/1GTUJZNvsl4oLKcDgV_yC26Dh8sfDS8vG/view</t>
  </si>
  <si>
    <t>Objetos</t>
  </si>
  <si>
    <r>
      <rPr>
        <rFont val="Calibri"/>
        <sz val="12.0"/>
      </rPr>
      <t xml:space="preserve">Canica
</t>
    </r>
    <r>
      <rPr>
        <rFont val="Calibri"/>
        <color rgb="FF1155CC"/>
        <sz val="12.0"/>
        <u/>
      </rPr>
      <t>https://drive.google.com/file/d/1qaMO6hQReRqlp27OiqiwT1k31p7HJXp9/view?usp=sharing</t>
    </r>
  </si>
  <si>
    <t>M6_G_29a_4</t>
  </si>
  <si>
    <t>https://drive.google.com/file/d/1L4lU6bHvkv6szTvcQXitJqxiYmG8djoQ/view</t>
  </si>
  <si>
    <r>
      <rPr>
        <rFont val="Calibri"/>
        <sz val="12.0"/>
      </rPr>
      <t xml:space="preserve">Cono de obra
</t>
    </r>
    <r>
      <rPr>
        <rFont val="Calibri"/>
        <color rgb="FF1155CC"/>
        <sz val="12.0"/>
        <u/>
      </rPr>
      <t>https://drive.google.com/file/d/1pr1Hc5nj8QbpE9kWdRSB4jo6rzczmaDC/view?usp=sharing</t>
    </r>
  </si>
  <si>
    <t>M6_G_29a_5</t>
  </si>
  <si>
    <t>https://drive.google.com/file/d/1flGvFRTU5umnZHtlkCnTXU8oc9B_Y36m/view</t>
  </si>
  <si>
    <r>
      <rPr>
        <rFont val="Calibri"/>
        <sz val="12.0"/>
      </rPr>
      <t xml:space="preserve">Lata
</t>
    </r>
    <r>
      <rPr>
        <rFont val="Calibri"/>
        <color rgb="FF1155CC"/>
        <sz val="12.0"/>
        <u/>
      </rPr>
      <t>https://drive.google.com/file/d/1RNhvUvaKNkbb_Sa1_hhPaODbtActTa-F/view?usp=sharing</t>
    </r>
  </si>
  <si>
    <t>M6_G_29a_6</t>
  </si>
  <si>
    <t>https://drive.google.com/file/d/1uV4hRazg6OUTxHSiKZHz8qIhHl_O6oYn/view</t>
  </si>
  <si>
    <r>
      <rPr>
        <rFont val="Calibri"/>
        <sz val="12.0"/>
      </rPr>
      <t xml:space="preserve">Pelota de tenis
</t>
    </r>
    <r>
      <rPr>
        <rFont val="Calibri"/>
        <color rgb="FF1155CC"/>
        <sz val="12.0"/>
        <u/>
      </rPr>
      <t>https://drive.google.com/file/d/1ivDa8E_-o16mVN9K5Xs95-MKSoIXqtpV/view?usp=sharing</t>
    </r>
  </si>
  <si>
    <t>M6_G_29a_7</t>
  </si>
  <si>
    <t>https://drive.google.com/file/d/1InKNUmaMVjUARh2mCwsLrMFKgiJGI_ad/view</t>
  </si>
  <si>
    <r>
      <rPr>
        <rFont val="Calibri"/>
        <sz val="12.0"/>
      </rPr>
      <t xml:space="preserve">Tarta de cumpleaños
</t>
    </r>
    <r>
      <rPr>
        <rFont val="Calibri"/>
        <color rgb="FF1155CC"/>
        <sz val="12.0"/>
        <u/>
      </rPr>
      <t>https://drive.google.com/file/d/1PYsu6O6tYQuvwOqlRYzwUwh-9xi6JRxA/view?usp=sharing</t>
    </r>
  </si>
  <si>
    <t>M6_G_29a_8</t>
  </si>
  <si>
    <t>https://drive.google.com/file/d/1lyL9OHxIYU578bU9_PmqDedNmem5nbBL/view</t>
  </si>
  <si>
    <r>
      <rPr>
        <rFont val="Calibri"/>
        <sz val="12.0"/>
      </rPr>
      <t xml:space="preserve">Tipi
</t>
    </r>
    <r>
      <rPr>
        <rFont val="Calibri"/>
        <color rgb="FF1155CC"/>
        <sz val="12.0"/>
        <u/>
      </rPr>
      <t>https://drive.google.com/file/d/1lgp4ZqEyAvPkvAxbgkD9l9Gz0WS6BCEN/view?usp=sharing</t>
    </r>
  </si>
  <si>
    <t>M6_G_29a_9</t>
  </si>
  <si>
    <t>https://drive.google.com/file/d/1RWdr6xsuvtOj49TwiV4eFhpyFYCpGUh7/view</t>
  </si>
  <si>
    <t>Desarrollos planos de cono y cilindro</t>
  </si>
  <si>
    <r>
      <rPr>
        <rFont val="Calibri"/>
        <sz val="12.0"/>
      </rPr>
      <t xml:space="preserve">Cilindro
</t>
    </r>
    <r>
      <rPr>
        <rFont val="Calibri"/>
        <color rgb="FF1155CC"/>
        <sz val="12.0"/>
        <u/>
      </rPr>
      <t>https://drive.google.com/file/d/12Wz2VDhilVW8I59ThFHMu-WELDZYmWQj/view?usp=sharing</t>
    </r>
  </si>
  <si>
    <t>M6_G_29b_1</t>
  </si>
  <si>
    <t>https://drive.google.com/file/d/1vxaZJnJli-qkfUMUMoHVsvJbTLR_Twy7/view</t>
  </si>
  <si>
    <r>
      <rPr>
        <rFont val="Calibri"/>
        <sz val="12.0"/>
      </rPr>
      <t xml:space="preserve">Cono
</t>
    </r>
    <r>
      <rPr>
        <rFont val="Calibri"/>
        <color rgb="FF1155CC"/>
        <sz val="12.0"/>
        <u/>
      </rPr>
      <t>https://drive.google.com/file/d/1bj1hBWMDSZrhOqlOcS5bF5i2-Ko2zYIO/view?usp=sharing</t>
    </r>
  </si>
  <si>
    <t>M6_G_29b_2</t>
  </si>
  <si>
    <t>https://drive.google.com/file/d/1o5bQOsjozANhFxPRWGg6t8v4eUkyivq2/view</t>
  </si>
  <si>
    <t>Prisma rectangular</t>
  </si>
  <si>
    <t>Prisma: https://drive.google.com/file/d/1NhY7QdWEEx_wh-Q2mFpEyaKZnMkyFNpb/view?usp=sharing
En lado en el que pone Q3, que sea igual o muy parecido a Q1.
El lado en el que pone Q2, que sea 3 veces Q1.</t>
  </si>
  <si>
    <t>M6_G_32a_1</t>
  </si>
  <si>
    <t>https://drive.google.com/file/d/1E4PENZMMn4O51Om2_2bB6hzh_alWICl4/view?usp=share_link</t>
  </si>
  <si>
    <t>Prisma pentagonal</t>
  </si>
  <si>
    <t>La altura es 3 veces uno de los lados de la base.
https://drive.google.com/file/d/1qc-yqC7JXQFiuG-SBghLmJWMnotI-9XC/view?usp=sharing</t>
  </si>
  <si>
    <t>M6_G_32a_2</t>
  </si>
  <si>
    <t>Necesitamos dibujar la apotema.</t>
  </si>
  <si>
    <t>https://drive.google.com/file/d/12K_l2txRlV1zrxgI4VrQj0g65HkR6b4Q/view?usp=share_link</t>
  </si>
  <si>
    <t>Prisma hexagonal</t>
  </si>
  <si>
    <t>La altura es 3 veces uno de los lados de la base
https://drive.google.com/file/d/1dzrfCOXMOWi-Ne1gHAYiVHZcLgnJtWH3/view?usp=sharing</t>
  </si>
  <si>
    <t>M6_G_32a_3</t>
  </si>
  <si>
    <t>Marcar la apotema</t>
  </si>
  <si>
    <t>https://drive.google.com/file/d/1rJmGJPDHESVfDSvYc6_S0kvOtI9rVsG_/view?usp=share_link</t>
  </si>
  <si>
    <t>Pirámide cuadrangular</t>
  </si>
  <si>
    <t>La altura es 3 veces uno de los lados de la base
https://drive.google.com/file/d/1M4ERw2JSJNjbMKcbTK9t6utA0nHuM2NA/view</t>
  </si>
  <si>
    <t>M6_G_32b_1</t>
  </si>
  <si>
    <t>Hay que poner la altura en esta pirámide.</t>
  </si>
  <si>
    <t>https://drive.google.com/file/d/10o61UVcyNxSuLcr__v4KXNmBChIl4H5d/view?usp=share_link</t>
  </si>
  <si>
    <t>Pirámide hexagonal</t>
  </si>
  <si>
    <t>La altura es 3 veces uno de los lados de la base
https://drive.google.com/file/d/1JW94RFXgCcTv-Qh1PNldz0qEF4l9eIZU/view</t>
  </si>
  <si>
    <t>M6_G_32b_2</t>
  </si>
  <si>
    <t>Dibujar la altura</t>
  </si>
  <si>
    <t>https://drive.google.com/file/d/1Z7FSDuaiSX6gukWfp3TMReM3Za0w8Js7/view?usp=share_link</t>
  </si>
  <si>
    <t>Cilindro</t>
  </si>
  <si>
    <r>
      <rPr>
        <rFont val="Calibri"/>
        <color rgb="FF000000"/>
        <sz val="12.0"/>
      </rPr>
      <t xml:space="preserve">El radio y la altura son prácticamente iguales
</t>
    </r>
    <r>
      <rPr>
        <rFont val="Calibri"/>
        <color rgb="FF1155CC"/>
        <sz val="12.0"/>
        <u/>
      </rPr>
      <t>https://drive.google.com/file/d/1Vl_pm5CYJk8BrBIAj2BNYVPqN6u4dFAt/view?usp=sharing</t>
    </r>
  </si>
  <si>
    <t>M6_G_32c_1</t>
  </si>
  <si>
    <t xml:space="preserve">La altura tiene que ser 3 veces el radio. Ya que estamos dale un poco de margen superior. </t>
  </si>
  <si>
    <t>https://drive.google.com/file/d/1tIDzealjbCz4i7KGUiOVa0Gjpk-sqGdp/view?usp=share_link</t>
  </si>
  <si>
    <r>
      <rPr>
        <rFont val="Calibri"/>
        <color rgb="FF000000"/>
        <sz val="12.0"/>
      </rPr>
      <t>Haz este cilindro. La altura es 3 veces el radio</t>
    </r>
    <r>
      <rPr>
        <rFont val="Calibri"/>
        <color rgb="FF000000"/>
        <sz val="12.0"/>
      </rPr>
      <t xml:space="preserve">
</t>
    </r>
    <r>
      <rPr>
        <rFont val="Calibri"/>
        <color rgb="FF1155CC"/>
        <sz val="12.0"/>
        <u/>
      </rPr>
      <t>https://drive.google.com/file/d/1Vl_pm5CYJk8BrBIAj2BNYVPqN6u4dFAt/view?usp=sharing</t>
    </r>
  </si>
  <si>
    <t>M6_G_32c_2</t>
  </si>
  <si>
    <t>https://drive.google.com/file/d/1wNs5xkRafr7CDAF9dzN3TAHJfU0k7r6t/view?usp=share_link</t>
  </si>
  <si>
    <t>Pirámide pentagonal</t>
  </si>
  <si>
    <t>M6-G-31c-1</t>
  </si>
  <si>
    <t>Quita la línea del radio y cambia el color</t>
  </si>
  <si>
    <t>M6_G_30c_1</t>
  </si>
  <si>
    <t>https://drive.google.com/file/d/1MtQ1jmETE1NkHaxUZIw5FYdlPeCerwmV/view?usp=share_link</t>
  </si>
  <si>
    <t>Una pirámide recta de base cuadrandular. Tiene que estar marcada con una línea de puntos la apotema lateral.</t>
  </si>
  <si>
    <t>M6_G_30c_2</t>
  </si>
  <si>
    <t>https://drive.google.com/file/d/1_-djHdZ25PIIAE4g2AkgparVKsTiFH3h/view?usp=share_link</t>
  </si>
  <si>
    <t>M6-G-31c-3</t>
  </si>
  <si>
    <t xml:space="preserve">Quita la línea del radio y cambia el color. Quita todos los márgenes pero deja espacio para meter el valor de la arista y un lado de la base. </t>
  </si>
  <si>
    <t>M6_G_30c_3</t>
  </si>
  <si>
    <t>https://drive.google.com/file/d/1Z3Ya5fJkuMClt32G_2Zlhnz4DqnnKcef/view?usp=share_link</t>
  </si>
  <si>
    <t xml:space="preserve">M6-G-31c-4
</t>
  </si>
  <si>
    <t>Quita las líneas discontinuas del radio y cambia el color.</t>
  </si>
  <si>
    <t>M6_G_30c_4</t>
  </si>
  <si>
    <t>https://drive.google.com/file/d/1BgJlY3_Wuzb8bw6Y-XRPJrldjR2xdYwO/view?usp=share_link</t>
  </si>
  <si>
    <r>
      <rPr>
        <rFont val="Calibri"/>
        <sz val="12.0"/>
      </rPr>
      <t xml:space="preserve">Uno de los lados de la base mide 1,5 veces lo que mide el otro. La altura es dos veces la longitud del lado pequeño.
</t>
    </r>
    <r>
      <rPr>
        <rFont val="Calibri"/>
        <color rgb="FF1155CC"/>
        <sz val="12.0"/>
        <u/>
      </rPr>
      <t>https://drive.google.com/file/d/1WekwgY9JIGG0OL0K9Vm_ApFj7wzz54sG/view?usp=sharing</t>
    </r>
  </si>
  <si>
    <t>M6_G_30a_1</t>
  </si>
  <si>
    <t>https://drive.google.com/file/d/1Iy1b8Ladg0spttoBl6lXrL_-Ddg-dfaL/view?usp=share_link</t>
  </si>
  <si>
    <r>
      <rPr>
        <rFont val="Calibri"/>
        <sz val="12.0"/>
      </rPr>
      <t xml:space="preserve">Un prisma hexagonal como este, sin las etiquetas </t>
    </r>
    <r>
      <rPr>
        <rFont val="Calibri"/>
        <color rgb="FF1155CC"/>
        <sz val="12.0"/>
        <u/>
      </rPr>
      <t>https://drive.google.com/file/d/1yI1vgE9N53XkYtILXVahHRBLPrVuxxOF/view?usp=sharing</t>
    </r>
    <r>
      <rPr>
        <rFont val="Calibri"/>
        <sz val="12.0"/>
      </rPr>
      <t xml:space="preserve">  </t>
    </r>
  </si>
  <si>
    <t>M6_G_30a_2</t>
  </si>
  <si>
    <t>https://drive.google.com/file/d/1qJAcRsL0-f0C4LDoAGzQgx-quz3CS2cr/view?usp=share_link</t>
  </si>
  <si>
    <r>
      <rPr>
        <rFont val="Calibri"/>
        <sz val="12.0"/>
      </rPr>
      <t xml:space="preserve">Un prisma rectangular tumbado, sin las etiquetas. Son importantes los colores verde y amarillo.
</t>
    </r>
    <r>
      <rPr>
        <rFont val="Calibri"/>
        <color rgb="FF1155CC"/>
        <sz val="12.0"/>
        <u/>
      </rPr>
      <t>https://drive.google.com/file/d/1gquB_RWsIvO830SigruvUYOpk5IL2y-X/view?usp=sharing</t>
    </r>
    <r>
      <rPr>
        <rFont val="Calibri"/>
        <sz val="12.0"/>
      </rPr>
      <t xml:space="preserve">   </t>
    </r>
  </si>
  <si>
    <t>M6_G_30a_3</t>
  </si>
  <si>
    <t>https://drive.google.com/file/d/1aLTwnp2BggoOnl3LxrLlZpG1JK9PFJ1b/view?usp=share_link</t>
  </si>
  <si>
    <t>Prisma triangular</t>
  </si>
  <si>
    <r>
      <rPr>
        <rFont val="Calibri"/>
        <sz val="12.0"/>
      </rPr>
      <t xml:space="preserve">Un prisma triangular, sin las etiquetas.
</t>
    </r>
    <r>
      <rPr>
        <rFont val="Calibri"/>
        <color rgb="FF1155CC"/>
        <sz val="12.0"/>
        <u/>
      </rPr>
      <t>https://drive.google.com/file/d/1v5FnHBZEjqCaIU3eqOSpeSiBmq-n0oDC/view?usp=sharing</t>
    </r>
  </si>
  <si>
    <t>M6_G_30a_4</t>
  </si>
  <si>
    <t>https://drive.google.com/file/d/1EA8eWVgrrHVhV_zE6pnIt1z7goS9JSvM/view?usp=share_link</t>
  </si>
  <si>
    <t>Desarrollo de prisma rectangular</t>
  </si>
  <si>
    <r>
      <rPr>
        <rFont val="Calibri"/>
        <sz val="12.0"/>
      </rPr>
      <t xml:space="preserve">Plano de un prisma rectangular; se mantiene A y B, se borra Q1, T2 y T3.
</t>
    </r>
    <r>
      <rPr>
        <rFont val="Calibri"/>
        <color rgb="FF1155CC"/>
        <sz val="12.0"/>
        <u/>
      </rPr>
      <t>https://drive.google.com/file/d/1KtEB4t9uNLwqOKGeVej_Zf3cYwqwLFMv/view?usp=sharing</t>
    </r>
    <r>
      <rPr>
        <rFont val="Calibri"/>
        <sz val="12.0"/>
      </rPr>
      <t xml:space="preserve"> </t>
    </r>
  </si>
  <si>
    <t>M6_G_30a_5</t>
  </si>
  <si>
    <t>https://drive.google.com/file/d/1HVsHQKrpy3ROIM2Mdv1_4NWJLWu1Amnt/view?usp=share_link</t>
  </si>
  <si>
    <t>Desarrollo de prisma rectangular (tumbado)</t>
  </si>
  <si>
    <r>
      <rPr>
        <rFont val="Calibri"/>
        <sz val="12.0"/>
      </rPr>
      <t xml:space="preserve">Plano de un prisma rectangular; se mantiene A y B, se borra Q1, T2 y T3.
</t>
    </r>
    <r>
      <rPr>
        <rFont val="Calibri"/>
        <color rgb="FF1155CC"/>
        <sz val="12.0"/>
        <u/>
      </rPr>
      <t>https://drive.google.com/file/d/1I-H0egYOAhfl3c_Hs1l6S5FeGktBlXAU/view?usp=sharing</t>
    </r>
    <r>
      <rPr>
        <rFont val="Calibri"/>
        <sz val="12.0"/>
      </rPr>
      <t xml:space="preserve">  </t>
    </r>
  </si>
  <si>
    <t>M6_G_30a_6</t>
  </si>
  <si>
    <t>https://drive.google.com/file/d/17PYWVHYM6qixmfyanKDUCsdUqIhKjxl4/view?usp=share_link</t>
  </si>
  <si>
    <t>Desarrollo de prisma triangular</t>
  </si>
  <si>
    <r>
      <rPr>
        <rFont val="Calibri"/>
        <sz val="12.0"/>
      </rPr>
      <t xml:space="preserve">Plano de un prisma triangular, sin etiquetas
</t>
    </r>
    <r>
      <rPr>
        <rFont val="Calibri"/>
        <color rgb="FF1155CC"/>
        <sz val="12.0"/>
        <u/>
      </rPr>
      <t>https://drive.google.com/file/d/1DVV3s7R2lLsqOVQxKuvmQ-JBMSJfC-xT/view?usp=sharing</t>
    </r>
    <r>
      <rPr>
        <rFont val="Calibri"/>
        <sz val="12.0"/>
      </rPr>
      <t xml:space="preserve"> </t>
    </r>
  </si>
  <si>
    <t>M6_G_30a_7</t>
  </si>
  <si>
    <t>https://drive.google.com/file/d/1M1Nkds7I0bIsohzMtZMfkgXAqXyVpPK8/view?usp=share_link</t>
  </si>
  <si>
    <t>Conversión de unidades: metros</t>
  </si>
  <si>
    <t>M5-MyM-1b-3</t>
  </si>
  <si>
    <t>Es la misma imagen que M5-MyM-1b-3</t>
  </si>
  <si>
    <t>M6_MyM_1b_1</t>
  </si>
  <si>
    <t>https://drive.google.com/file/d/1hBx6syJslYohDCGLwhkcIfxJGiVREwIv/view?usp=sharing</t>
  </si>
  <si>
    <t>Conversión de unidades: litros</t>
  </si>
  <si>
    <t>M5-MyM-3c-1</t>
  </si>
  <si>
    <t>Es la misma imagen que M5-MyM-3c-1</t>
  </si>
  <si>
    <t>M6_MyM_3b_1</t>
  </si>
  <si>
    <t>https://drive.google.com/file/d/1J_q41WAm0_t5S9eK7MYjtKNt8cFA3apu/view?usp=sharing</t>
  </si>
  <si>
    <t>M5-MyM-3c-2</t>
  </si>
  <si>
    <t>Utilizar las mismas.</t>
  </si>
  <si>
    <t>M6_MyM_3b_2</t>
  </si>
  <si>
    <t>https://drive.google.com/file/d/1ko-yhQh-WtHKQmTQQC8jYVa2SKNaIoXG/view</t>
  </si>
  <si>
    <t>M5-MyM-3c-3</t>
  </si>
  <si>
    <t>M6_MyM_3b_3</t>
  </si>
  <si>
    <t>https://drive.google.com/file/d/1dKE5LgaLcPZau0x47gKMptjt_ebaVaDn/view</t>
  </si>
  <si>
    <t>Rectas externas a una circunferencia</t>
  </si>
  <si>
    <t>Tres imágenes de una circunferencia con una recta que no le corta</t>
  </si>
  <si>
    <t>M6_G_2a_1</t>
  </si>
  <si>
    <t>https://drive.google.com/file/d/1UUYHypKNPydnBhuN1DCGnJbCrIlHWQhA/view</t>
  </si>
  <si>
    <t>M6_G_2a_2</t>
  </si>
  <si>
    <t>https://drive.google.com/file/d/16SENQchT7hlOgron2-60qPbIZ1osxNqu/view</t>
  </si>
  <si>
    <t>M6_G_2a_3</t>
  </si>
  <si>
    <t>https://drive.google.com/file/d/1rP8oppHIDX8zJEyX3kuFb0hXoxy2kg62/view</t>
  </si>
  <si>
    <t>Rectas tangentes a una circunferencia</t>
  </si>
  <si>
    <t>Tres imágenes de una circunferencia con una recta que le toca en un solo punto</t>
  </si>
  <si>
    <t>M6_G_2a_4</t>
  </si>
  <si>
    <t>https://drive.google.com/file/d/1gEuQEBsOaAjzDK-bserwDjqRa6CRto24/view</t>
  </si>
  <si>
    <t>M6_G_2a_5</t>
  </si>
  <si>
    <t>https://drive.google.com/file/d/1yFGAL8wUoCBKl412Q53xSBur1aHFDiEO/view</t>
  </si>
  <si>
    <t>M6_G_2a_6</t>
  </si>
  <si>
    <t>https://drive.google.com/file/d/11MRcfxq3l2IqPQlmPnR9VgjyiRVBnmDG/view</t>
  </si>
  <si>
    <t>Rectas secantes a una circunferencia</t>
  </si>
  <si>
    <t>Tres imágenes de una circunferencia con una recta que corta en dos puntos</t>
  </si>
  <si>
    <t>M6_G_2a_7</t>
  </si>
  <si>
    <t>https://drive.google.com/file/d/1JMHKxVpWLo1F8q0ghYqaOhZboUNqOECw/view</t>
  </si>
  <si>
    <t>M6_G_2a_8</t>
  </si>
  <si>
    <t>https://drive.google.com/file/d/1B3Exw_96aFOeNMFpg1cVWUnNdiZHyolB/view</t>
  </si>
  <si>
    <t>M6_G_2a_9</t>
  </si>
  <si>
    <t>https://drive.google.com/file/d/1NIZyeYJ154KKoXJKNNVKYhRDqURjePBh/view</t>
  </si>
  <si>
    <t>Ángulos agudos</t>
  </si>
  <si>
    <t>Tres ángulos agudos diferentes. La base tiene que ser horizontal, no me importa si luego el ángulo es positivo o negativo.</t>
  </si>
  <si>
    <t>M6_G_3a_1</t>
  </si>
  <si>
    <t>https://drive.google.com/file/d/1KNL2m0i5hrOmpB2PSe-ML-FoQ2b6dozD/view</t>
  </si>
  <si>
    <t>M6_G_3a_2</t>
  </si>
  <si>
    <t>https://drive.google.com/file/d/1XB2QBLEE_KPjZuEmUr8IYniImCd4z98c/view</t>
  </si>
  <si>
    <t>M6_G_3a_3</t>
  </si>
  <si>
    <t>https://drive.google.com/file/d/1_RickYs-j11ElwqJLZE-_B4gzR7OAAqV/view</t>
  </si>
  <si>
    <t>Ángulos rectos</t>
  </si>
  <si>
    <t>El mismo ángulo 3 veces, pero puedes cambiar el color entre los dos lados (si el color va a ser el mismo las 3 veces, sin problema, pero entonces haz solo una imagen). Igual, base horizontal, si quieres el sentido puede ser positivo o negativo.</t>
  </si>
  <si>
    <t>M6_G_3a_4</t>
  </si>
  <si>
    <t>https://drive.google.com/file/d/1V6sDV0bsk8V8p8mwWqprQmSTNrCgf-SR/view</t>
  </si>
  <si>
    <t>M6_G_3a_5</t>
  </si>
  <si>
    <t>https://drive.google.com/file/d/1fvb2K-UvO-n5mGo1FpR564PX6XqVq8JR/view</t>
  </si>
  <si>
    <t>M6_G_3a_6</t>
  </si>
  <si>
    <t>https://drive.google.com/file/d/16DHqDO-JkLKmneOCZp2Aq72btJKeHlRW/view</t>
  </si>
  <si>
    <t>Ángulos obtusos</t>
  </si>
  <si>
    <t>Tres ángulos obtusos diferentes. La base tiene que ser horizontal, no me importa si luego el ángulo es positivo o negativo.</t>
  </si>
  <si>
    <t>M6_G_3a_7</t>
  </si>
  <si>
    <t>https://drive.google.com/file/d/1J22ICrWkYL1TkMQAByppRrv0EICyqX4E/view</t>
  </si>
  <si>
    <t>M6_G_3a_8</t>
  </si>
  <si>
    <t>https://drive.google.com/file/d/1hCec_4b-D5LMQQNM0G6wYD0yi6AqCRBR/view</t>
  </si>
  <si>
    <t>M6_G_3a_9</t>
  </si>
  <si>
    <t>https://drive.google.com/file/d/1jZ2RL0HxmasHMHNzk_WYQolyzeIeFQDj/view</t>
  </si>
  <si>
    <t>Ángulos llanos</t>
  </si>
  <si>
    <t>M6_G_3a_10</t>
  </si>
  <si>
    <t>https://drive.google.com/file/d/1v3_Js5odi9ZiOhpLNTV9PYNGrRmPGMvJ/view</t>
  </si>
  <si>
    <t>M6_G_3a_11</t>
  </si>
  <si>
    <t>https://drive.google.com/file/d/1VIZjtShBA-PHfHeRdRhCWkaIL_KhOdx0/view</t>
  </si>
  <si>
    <t>M6_G_3a_12</t>
  </si>
  <si>
    <t>https://drive.google.com/file/d/11SabLfkSuAOEW7oXrAErxQeKv2mbVZgZ/view</t>
  </si>
  <si>
    <t>Ángulos consecutivos</t>
  </si>
  <si>
    <t>Dos ángulos que tiene un lado en común. No pueden formar un ángulo de 90º ni de 180º.</t>
  </si>
  <si>
    <t>M6_G_5a_1</t>
  </si>
  <si>
    <t>https://drive.google.com/file/d/1sq2IJ8UbyM1tWnzPUFbASUu1sGP4a61g/view?usp=share_link</t>
  </si>
  <si>
    <t>Ángulos opuestos por el vértice</t>
  </si>
  <si>
    <t>Dos ángulos formados por dos rectas secantes.</t>
  </si>
  <si>
    <t>M6_G_5a_2</t>
  </si>
  <si>
    <t>https://drive.google.com/file/d/1Uk-7B1Mgakdf2jDYlsZTbCma85mPEIid/view?usp=share_link</t>
  </si>
  <si>
    <t>Ángulos suplementarios</t>
  </si>
  <si>
    <t>Dos ángulos con un lado en común y que juntos suman 180º</t>
  </si>
  <si>
    <t>M6_G_5a_3</t>
  </si>
  <si>
    <t>https://drive.google.com/file/d/15yBeKkXOr3IgvoU4wQ5Ygc4q4s4dpVnt/view?usp=share_link</t>
  </si>
  <si>
    <t>Ángulos complementarios</t>
  </si>
  <si>
    <t>Dos ángulos con un lado en común y que juntos suman 90º</t>
  </si>
  <si>
    <t>M6_G_5a_4</t>
  </si>
  <si>
    <t>https://drive.google.com/file/d/1V6Nxx-4CHZTI4qWCcagJ02CeS7YyE1oD/view?usp=share_link</t>
  </si>
  <si>
    <t>Triángulo isósceles</t>
  </si>
  <si>
    <t>M6_G_15a_1</t>
  </si>
  <si>
    <t>https://drive.google.com/file/d/1T-WG5CIdTbl1AVlAcVVz3gWFlzoAiVqG/view?usp=sharing</t>
  </si>
  <si>
    <t xml:space="preserve">Trapecio </t>
  </si>
  <si>
    <t>M6_G_15a_2</t>
  </si>
  <si>
    <t>https://drive.google.com/file/d/1RbN63ESUUzj2H_4n4SYX0zvibHNHKgaW/view?usp=sharing</t>
  </si>
  <si>
    <t xml:space="preserve">Rombo </t>
  </si>
  <si>
    <t>M6_G_15a_3</t>
  </si>
  <si>
    <t>https://drive.google.com/file/d/1KStO9Xnuz-8LVzpL_5JbpztJFRzkXmCP/view?usp=sharing</t>
  </si>
  <si>
    <t>Pentágono regular</t>
  </si>
  <si>
    <t>M6_G_15a_4</t>
  </si>
  <si>
    <t>https://drive.google.com/file/d/1-eJSm4BES5zRAuxwUJVnzu-y1xmagbc2/view?usp=sharing</t>
  </si>
  <si>
    <t>Hexágono regular</t>
  </si>
  <si>
    <t>M6_G_15a_5</t>
  </si>
  <si>
    <t>https://drive.google.com/file/d/1-GDR3UB0Aun2RlU7aNXqwW9sBR9TU0XG/view?usp=sharing</t>
  </si>
  <si>
    <t>Heptágono regular</t>
  </si>
  <si>
    <t>M6_G_15a_6</t>
  </si>
  <si>
    <t>https://drive.google.com/file/d/1J_N3emIzRkGDs_BvbRDbmunHhxDU7UcW/view?usp=sharing</t>
  </si>
  <si>
    <t>Octógono regular</t>
  </si>
  <si>
    <t>M6_G_15a_7</t>
  </si>
  <si>
    <t>https://drive.google.com/file/d/1K0uJVT76wEKe-zT99RDDHGVzOQtqeeOs/view?usp=sharing</t>
  </si>
  <si>
    <t>Polígonos regulares</t>
  </si>
  <si>
    <t>M6-G-15a-4
M6-G-15a-5
M6-G-15a-6
M6-G-15a-7</t>
  </si>
  <si>
    <t>Las mismas figuras, pero con otro color</t>
  </si>
  <si>
    <t>M6_G_15b_1</t>
  </si>
  <si>
    <t>Todas las actividades de M6-G-15b tienen que tener todas el mismo lienzo</t>
  </si>
  <si>
    <t>https://drive.google.com/file/d/1jhljwJPlp9s4ne8cav6cTLzSgnyc0fQ6/view</t>
  </si>
  <si>
    <t>M6_G_15b_2</t>
  </si>
  <si>
    <t>https://drive.google.com/file/d/1FVHfsOvNrY09M7Y_7C8m0CIAhHM19C-h/view</t>
  </si>
  <si>
    <t>M6_G_15b_3</t>
  </si>
  <si>
    <t>https://drive.google.com/file/d/1LYdfXGBndXYOdDOjMhBxlWkFsJZ3RRaC/view</t>
  </si>
  <si>
    <t>M6_G_15b_4</t>
  </si>
  <si>
    <t>https://drive.google.com/file/d/1ev3JVn00vV6CYW5_AB0IEfudZza2IvZB/view</t>
  </si>
  <si>
    <t>Polígonos irregulares</t>
  </si>
  <si>
    <t>M6-G-15a-1
M6-G-15a-2</t>
  </si>
  <si>
    <t>Puedes reutilizar las dos primeras, pero con otros colores (o puedes rehacerlos con otra forma, lo que prefieras):
- Triángulo isósceles</t>
  </si>
  <si>
    <t>M6_G_15b_5</t>
  </si>
  <si>
    <t>https://drive.google.com/file/d/128yZ4yt-Hl8Tl8m32LT4kSWgoonDDo54/view</t>
  </si>
  <si>
    <t>Puedes reutilizar las dos primeras, pero con otros colores (o puedes rehacerlos con otra forma, lo que prefieras):
- Trapecio</t>
  </si>
  <si>
    <t>M6_G_15b_6</t>
  </si>
  <si>
    <t>https://drive.google.com/file/d/1rn5T49if5RzpiqvHfLhETluFNU1_ZFVZ/view</t>
  </si>
  <si>
    <r>
      <rPr>
        <rFont val="Calibri"/>
        <sz val="12.0"/>
      </rPr>
      <t xml:space="preserve">Puedes reutilizar las dos primeras, pero con otros colores (o puedes rehacerlos con otra forma, lo que prefieras):
- Pentágono irregular como este: </t>
    </r>
    <r>
      <rPr>
        <rFont val="Calibri"/>
        <color rgb="FF1155CC"/>
        <sz val="12.0"/>
        <u/>
      </rPr>
      <t>https://drive.google.com/file/d/1b9aq9UPcalk2G1pEpPMEBSClMDWHRNuX/view</t>
    </r>
  </si>
  <si>
    <t>M6_G_15b_7</t>
  </si>
  <si>
    <t>https://drive.google.com/file/d/1SL3KvW_1d9j4f99YB7v7atvZuFHJ_kl7/view</t>
  </si>
  <si>
    <r>
      <rPr>
        <rFont val="Calibri"/>
        <sz val="12.0"/>
      </rPr>
      <t xml:space="preserve">Puedes reutilizar las dos primeras, pero con otros colores (o puedes rehacerlos con otra forma, lo que prefieras):
- Hexágono irregular como este: </t>
    </r>
    <r>
      <rPr>
        <rFont val="Calibri"/>
        <color rgb="FF1155CC"/>
        <sz val="12.0"/>
        <u/>
      </rPr>
      <t>https://drive.google.com/file/d/1xfgr_4ajlsfOF0dymLAKMusIzUdoirVT/view</t>
    </r>
  </si>
  <si>
    <t>M6_G_15b_8</t>
  </si>
  <si>
    <t>https://drive.google.com/file/d/1mr3T59YTzwNDM1dKFClr0iTOarSGqWIT/view</t>
  </si>
  <si>
    <t>Triángulo equilátero</t>
  </si>
  <si>
    <t>M6_G_16a_1</t>
  </si>
  <si>
    <t>https://drive.google.com/file/d/1xBcciL6OfCYKFpORcDgqA59qPZrj5jnB/view?usp=sharing</t>
  </si>
  <si>
    <t>M6_G_16a_2</t>
  </si>
  <si>
    <t>https://drive.google.com/file/d/1KuVC4rclU0mroKngrMAfPdUBTJ1dFCY4/view?usp=sharing</t>
  </si>
  <si>
    <t>Triángulo escaleno</t>
  </si>
  <si>
    <t>M6_G_16a_3</t>
  </si>
  <si>
    <t>https://drive.google.com/file/d/1RiIP7614CS9d6T84Up1or7RPhFeIwMF8/view?usp=sharing</t>
  </si>
  <si>
    <t>Triángulo acutángulo</t>
  </si>
  <si>
    <t>M6_G_16b_1</t>
  </si>
  <si>
    <t>https://drive.google.com/file/d/10vY_-Vxo3KFUcK5qdzRzh0wWZ0IOYHSW/view?usp=sharing</t>
  </si>
  <si>
    <t>Triángulo rectángulo</t>
  </si>
  <si>
    <t>M6_G_16b_2</t>
  </si>
  <si>
    <t>https://drive.google.com/file/d/1L5MhFqbgz2gKv0jGacEfXjFHbwYHlEw5/view?usp=sharing</t>
  </si>
  <si>
    <t>Triángulo obtusángulo</t>
  </si>
  <si>
    <t>M6_G_16b_3</t>
  </si>
  <si>
    <t>https://drive.google.com/file/d/1exdISjWhjDE1PJZH7R12OtjbR2OKnf6-/view?usp=sharing</t>
  </si>
  <si>
    <t>Triángulo</t>
  </si>
  <si>
    <r>
      <rPr>
        <rFont val="Calibri"/>
        <sz val="12.0"/>
      </rPr>
      <t xml:space="preserve">De este estilo. La base mide 1.5 veces la altura. La altura se tiene que dibujar con línea de puntos, pero las letras y números no.
</t>
    </r>
    <r>
      <rPr>
        <rFont val="Calibri"/>
        <color rgb="FF1155CC"/>
        <sz val="12.0"/>
        <u/>
      </rPr>
      <t>https://drive.google.com/file/d/1igtLrMRyei1kMys64QpK0IkX5Nrdk72q/view?usp=sharing</t>
    </r>
  </si>
  <si>
    <t>M6_G_19a_1</t>
  </si>
  <si>
    <t>https://drive.google.com/file/d/1PJpg0UPonKHDpBdyOzi3cWKD1PQtVY8a/view?usp=sharing</t>
  </si>
  <si>
    <r>
      <rPr>
        <rFont val="Calibri"/>
        <sz val="12.0"/>
      </rPr>
      <t xml:space="preserve">De este estilo. La base mide 1.5 veces la altura. La altura se tiene que dibujar con línea de puntos, pero las letras y números no.
</t>
    </r>
    <r>
      <rPr>
        <rFont val="Calibri"/>
        <color rgb="FF1155CC"/>
        <sz val="12.0"/>
        <u/>
      </rPr>
      <t>https://drive.google.com/file/d/1n5Ue0KQXACBnN_ZlGoI18l08L8eXqwrR/view?usp=sharing</t>
    </r>
  </si>
  <si>
    <t>M6_G_19a_2</t>
  </si>
  <si>
    <t>https://drive.google.com/file/d/1w_3lgnwPTTfeLb8lDdKGchRiwef8gDUm/view?usp=sharing</t>
  </si>
  <si>
    <t>Poliedros regulares</t>
  </si>
  <si>
    <t>M5-G-13d-1</t>
  </si>
  <si>
    <t>DIbujar con colores distintos:
- Icosaedro</t>
  </si>
  <si>
    <t>M6_G_25a_1</t>
  </si>
  <si>
    <t>https://drive.google.com/file/d/10RbGKFLXkVToL6112OmXJ3a7lV6SOKxl/view</t>
  </si>
  <si>
    <t>M5-G-13d-2</t>
  </si>
  <si>
    <t>DIbujar con colores distintos:
- Tetraedro</t>
  </si>
  <si>
    <t>M6_G_25a_2</t>
  </si>
  <si>
    <t>https://drive.google.com/file/d/156VFsod7kreyAv67GnHHAfb77-i6L3Er/view</t>
  </si>
  <si>
    <t>M5-G-13d-3</t>
  </si>
  <si>
    <t>DIbujar con colores distintos:
- Octaedro</t>
  </si>
  <si>
    <t>M6_G_25a_3</t>
  </si>
  <si>
    <t>https://drive.google.com/file/d/1DRoJgciP35yEosl6MEhmftLKVgI6ciqI/view</t>
  </si>
  <si>
    <t>M5-G-13d-4</t>
  </si>
  <si>
    <t>DIbujar con colores distintos:
- Hexaedro</t>
  </si>
  <si>
    <t>M6_G_25a_4</t>
  </si>
  <si>
    <t>https://drive.google.com/file/d/11l8y8exu9QJWnX1BL9Migj4gN6lbLxeY/view</t>
  </si>
  <si>
    <t>M5-G-13d-5</t>
  </si>
  <si>
    <t>DIbujar con colores distintos:
- Dodecaedro</t>
  </si>
  <si>
    <t>M6_G_25a_5</t>
  </si>
  <si>
    <t>https://drive.google.com/file/d/1NLix8nul8uuYJn_sGvc5HtiHYePBXl-E/view</t>
  </si>
  <si>
    <t>Desarrollo plano de poliedros regulares</t>
  </si>
  <si>
    <t>M6_G_25c_1</t>
  </si>
  <si>
    <t>Todos tienen que tener el mismo lienzo. La que da la sensación de tener lienzo distinto es la del tetraedro.</t>
  </si>
  <si>
    <t>https://drive.google.com/file/d/1KbZ7MN5Llemxfz8OgXOJksN0b0RBw2Gs/view</t>
  </si>
  <si>
    <t>M6_G_25c_2</t>
  </si>
  <si>
    <t>https://drive.google.com/file/d/1f9kM3iUFZaOpOwaTtC0KilHL_S1HxykE/view</t>
  </si>
  <si>
    <t>M6_G_25c_3</t>
  </si>
  <si>
    <t>https://drive.google.com/file/d/1B_aOGsvKAYOwfiAb43TYWSSQJC1ClQdu/view</t>
  </si>
  <si>
    <t>M6_G_25c_4</t>
  </si>
  <si>
    <t>https://drive.google.com/file/d/1P-n5O6v4aN8At-jfK8nVz4Dm2nsqb0AM/view</t>
  </si>
  <si>
    <t>M6_G_25c_5</t>
  </si>
  <si>
    <t>https://drive.google.com/file/d/1yzTMzK3SeQgDman1_51CzKM7kY0PfJEh/view</t>
  </si>
  <si>
    <t>Rectas paralelas</t>
  </si>
  <si>
    <t>M6_G_1a_1</t>
  </si>
  <si>
    <t>https://drive.google.com/file/d/162-mPxuQDOq139FHqMD6y_E2DDLDn0-6/view?usp=sharing</t>
  </si>
  <si>
    <t>Rectas perpendiculares</t>
  </si>
  <si>
    <t>M6_G_1a_2</t>
  </si>
  <si>
    <t>https://drive.google.com/file/d/1tZ3k-Y9Pjq3dyJgix280hUYCYbSOfTq0/view?usp=sharing</t>
  </si>
  <si>
    <t>Rectas oblícuas</t>
  </si>
  <si>
    <t>M6_G_1a_3</t>
  </si>
  <si>
    <t>https://drive.google.com/file/d/1yQZiXOCQaqpHWuOJdX1PJdK66P1IP1oI/view?usp=sharing</t>
  </si>
  <si>
    <t>Conjunto de rectas</t>
  </si>
  <si>
    <r>
      <rPr>
        <rFont val="Calibri"/>
        <sz val="12.0"/>
      </rPr>
      <t xml:space="preserve">Conjunto de rectas como este: </t>
    </r>
    <r>
      <rPr>
        <rFont val="Calibri"/>
        <color rgb="FF1155CC"/>
        <sz val="12.0"/>
        <u/>
      </rPr>
      <t>https://drive.google.com/file/d/1UAUP593L1BW7KBy9gdm9sojuEsMTuAY1/view?usp=sharing</t>
    </r>
    <r>
      <rPr>
        <rFont val="Calibri"/>
        <sz val="12.0"/>
      </rPr>
      <t xml:space="preserve">
¡Pero sin letras!</t>
    </r>
  </si>
  <si>
    <t>M6_G_1a_4</t>
  </si>
  <si>
    <t>https://drive.google.com/file/d/1WMd69geAksc2SVP5vh4ukm4-o-IbWnt1/view?usp=sharing</t>
  </si>
  <si>
    <r>
      <rPr>
        <rFont val="Calibri"/>
        <sz val="12.0"/>
      </rPr>
      <t xml:space="preserve">Conjunto de rectas como este: </t>
    </r>
    <r>
      <rPr>
        <rFont val="Calibri"/>
        <color rgb="FF1155CC"/>
        <sz val="12.0"/>
        <u/>
      </rPr>
      <t>https://drive.google.com/file/d/1t6rmVGMRFxYykf-ZbtzpZjsWI3Xh_iSk/view?usp=sharing</t>
    </r>
    <r>
      <rPr>
        <rFont val="Calibri"/>
        <sz val="12.0"/>
      </rPr>
      <t xml:space="preserve">
¡Pero sin letras!</t>
    </r>
  </si>
  <si>
    <t>M6_G_1a_5</t>
  </si>
  <si>
    <t>https://drive.google.com/file/d/1yhokJR7op5rJV4sj80zWJ6TIPMRLdN5P/view?usp=sharing</t>
  </si>
  <si>
    <t>Líneas</t>
  </si>
  <si>
    <t>- Recta</t>
  </si>
  <si>
    <t>M6_G_33a_1</t>
  </si>
  <si>
    <t>https://drive.google.com/file/d/1-bY_xidkyWFuTkHM-VkC8q5FwBAyUAVl/view</t>
  </si>
  <si>
    <t>- Semirrecta</t>
  </si>
  <si>
    <t>M6_G_33a_2</t>
  </si>
  <si>
    <t>https://drive.google.com/file/d/1YtkX7JkfkpOvryWlwtougJoYqkyC4il6/view</t>
  </si>
  <si>
    <t>- Segmento</t>
  </si>
  <si>
    <t>M6_G_33a_3</t>
  </si>
  <si>
    <t>https://drive.google.com/file/d/1JK6PPvObmXgOxkkxUSaanYx0qIvemGA3/view</t>
  </si>
  <si>
    <t>Relojes analógicos y digitales</t>
  </si>
  <si>
    <t>1:12 analógico</t>
  </si>
  <si>
    <t>M6_MyM_7a_1</t>
  </si>
  <si>
    <t>https://drive.google.com/file/d/1DBU2OF7WZ_kHZXBDVozoGuD0UfY_Y8t4/view</t>
  </si>
  <si>
    <t>1:12 digital</t>
  </si>
  <si>
    <t>M6_MyM_7a_2</t>
  </si>
  <si>
    <t>https://drive.google.com/file/d/1Dihw8uqtCNnlQanlwX73xbyK9sooyx65/view</t>
  </si>
  <si>
    <t>8:20 analógico</t>
  </si>
  <si>
    <t>M6_MyM_7a_3</t>
  </si>
  <si>
    <t>https://drive.google.com/file/d/18_LO_CMXquSoaG43DJXM75U8FreL0jZU/view</t>
  </si>
  <si>
    <t>8:20 digital</t>
  </si>
  <si>
    <t>MyM_7a_4</t>
  </si>
  <si>
    <t>https://drive.google.com/file/d/1DcMYxYd3HlY354ITgiUDKW1YhLbxB0y_/view</t>
  </si>
  <si>
    <t>9:45 analógico</t>
  </si>
  <si>
    <t>M6_MyM_7a_5</t>
  </si>
  <si>
    <t>https://drive.google.com/file/d/1nhpa9l4Qxs1l18ozlSlfQCT5m5FMsB4B/view</t>
  </si>
  <si>
    <t>9:45 digital</t>
  </si>
  <si>
    <t>M6_MyM_7a_6</t>
  </si>
  <si>
    <t>https://drive.google.com/file/d/19LeGy25eLNtmtt-cKkSNU-dc-_ecun0C/view</t>
  </si>
  <si>
    <t>10:25 analógico</t>
  </si>
  <si>
    <t>M6_MyM_7a_7</t>
  </si>
  <si>
    <t>https://drive.google.com/file/d/1MkUptadMBmSoErsjwNPh8GTVPKhAO8r-/view</t>
  </si>
  <si>
    <t>10:25 digital</t>
  </si>
  <si>
    <t>M6_MyM_7a_8</t>
  </si>
  <si>
    <t>https://drive.google.com/file/d/17ySniKJYXAmiqR4S2N3ItyAzlCqqUTuT/view</t>
  </si>
  <si>
    <r>
      <rPr>
        <rFont val="Calibri"/>
        <strike/>
        <color theme="1"/>
        <sz val="12.0"/>
      </rPr>
      <t>10:25 analógico</t>
    </r>
    <r>
      <rPr>
        <rFont val="Calibri"/>
        <color theme="1"/>
        <sz val="12.0"/>
      </rPr>
      <t xml:space="preserve">
</t>
    </r>
  </si>
  <si>
    <t>M6_MyM_7a_9</t>
  </si>
  <si>
    <t>https://drive.google.com/file/d/1I7bpfqAuZmQjbyB0mGO81yZsBjWZkY1V/view</t>
  </si>
  <si>
    <r>
      <rPr>
        <rFont val="Calibri"/>
        <strike/>
        <color theme="1"/>
        <sz val="12.0"/>
      </rPr>
      <t xml:space="preserve">
9:45 analógico</t>
    </r>
    <r>
      <rPr>
        <rFont val="Calibri"/>
        <color theme="1"/>
        <sz val="12.0"/>
      </rPr>
      <t xml:space="preserve">
</t>
    </r>
  </si>
  <si>
    <t>M6_MyM_7a_10</t>
  </si>
  <si>
    <t>https://drive.google.com/file/d/1DryTcrGcKQ7vXShU2xUicIt4s1fsk5PR/view</t>
  </si>
  <si>
    <t xml:space="preserve">
12:37 analógico
</t>
  </si>
  <si>
    <t>M6_MyM_7a_11</t>
  </si>
  <si>
    <t>https://drive.google.com/file/d/1OGCgcEeyQFSh80L5YSE45iy3bu-0CW88/view</t>
  </si>
  <si>
    <r>
      <rPr>
        <rFont val="Calibri"/>
        <color theme="1"/>
        <sz val="12.0"/>
      </rPr>
      <t xml:space="preserve">
</t>
    </r>
    <r>
      <rPr>
        <rFont val="Calibri"/>
        <strike/>
        <color theme="1"/>
        <sz val="12.0"/>
      </rPr>
      <t>8:20 analógico</t>
    </r>
  </si>
  <si>
    <t>M6_MyM_7a_12</t>
  </si>
  <si>
    <t>https://drive.google.com/file/d/1XhLE5JRmiZBc5BaM_pMEgDzj_2OAXDha/view</t>
  </si>
  <si>
    <r>
      <rPr>
        <rFont val="Calibri"/>
        <strike/>
        <color theme="1"/>
        <sz val="12.0"/>
      </rPr>
      <t xml:space="preserve">
</t>
    </r>
    <r>
      <rPr>
        <rFont val="Calibri"/>
        <color theme="1"/>
        <sz val="12.0"/>
      </rPr>
      <t xml:space="preserve">3:59 digital
</t>
    </r>
  </si>
  <si>
    <t>M6_MyM_7a_13</t>
  </si>
  <si>
    <t>https://drive.google.com/file/d/1g7GUc4FsQtKTfGcu_OJTZvmyqoApI2va/view</t>
  </si>
  <si>
    <t xml:space="preserve">4:30 digital
</t>
  </si>
  <si>
    <t>M6_MyM_7a_14</t>
  </si>
  <si>
    <t>https://drive.google.com/file/d/1hRCWfBxyjDPniMNgzqI-HpfietY1wKLg/view</t>
  </si>
  <si>
    <t xml:space="preserve">10:05 digital
</t>
  </si>
  <si>
    <t>M6_MyM_7a_15</t>
  </si>
  <si>
    <t>https://drive.google.com/file/d/1gSuGVGN8LvblREW2pzKh26vI_-8GhizE/view</t>
  </si>
  <si>
    <t xml:space="preserve">
8:50 digital
</t>
  </si>
  <si>
    <t>M6_MyM_7a_16</t>
  </si>
  <si>
    <t>https://drive.google.com/file/d/1My2IZjT2KL9mhHKiB2-qwPa9-Qv4OzfP/view</t>
  </si>
  <si>
    <t>Objetos con forma de circunferencia y de círculo</t>
  </si>
  <si>
    <t>anillo</t>
  </si>
  <si>
    <t>M6_G_34a_1</t>
  </si>
  <si>
    <t>https://drive.google.com/file/d/19Uo6cUI0Aele4BILzeFpFWoi0_AmeRvG/view</t>
  </si>
  <si>
    <t>aro de hula hoop</t>
  </si>
  <si>
    <t>M6_G_34a_2</t>
  </si>
  <si>
    <t>https://drive.google.com/file/d/14ceWEwVboOAx67OA3yAE-YaUdVEUA1yp/view</t>
  </si>
  <si>
    <t>rueda de bicicleta</t>
  </si>
  <si>
    <t>M6_G_34a_3</t>
  </si>
  <si>
    <t>https://drive.google.com/file/d/1LtiReOiBSh3j99KfV9TDvYNcoG7xulzW/view</t>
  </si>
  <si>
    <t>Bola de Navidad</t>
  </si>
  <si>
    <t>M6_G_34a_4</t>
  </si>
  <si>
    <t>https://drive.google.com/file/d/1yjoIE_YK5m3UNeoEHB6jOaKd0lqpw8fP/view</t>
  </si>
  <si>
    <t>pizza</t>
  </si>
  <si>
    <t>M6_G_34a_5</t>
  </si>
  <si>
    <t>https://drive.google.com/file/d/1BaYA-6fNbjqQvEzcIVqBphlIbmCYJ4Wo/view</t>
  </si>
  <si>
    <t>diana de juego de dardos</t>
  </si>
  <si>
    <t>M6_G_34a_6</t>
  </si>
  <si>
    <t>https://drive.google.com/file/d/1KcfnByWzuGVYqv_WaDzQyxEqwaamKiJB/view</t>
  </si>
  <si>
    <t>Círculo y circunferencia</t>
  </si>
  <si>
    <t xml:space="preserve">La primera que sea un círculo </t>
  </si>
  <si>
    <t>M6_G_34a_7</t>
  </si>
  <si>
    <t>Necesitamos que el tamaño del lienzo de estas 2 imágenes sea el mismo que el de las imágenes:
M6-G-15a-1
M6-G-15a-2
M6-G-15a-3
M6-G-15a-4
M6-G-15a-5</t>
  </si>
  <si>
    <t>https://drive.google.com/file/d/1ov7Ty3v78yeNSCMx7Y2fFqwzWVoFmGMn/view</t>
  </si>
  <si>
    <t>La segunda una circunferencia</t>
  </si>
  <si>
    <t>M6_G_34a_8</t>
  </si>
  <si>
    <t>https://drive.google.com/file/d/1gqxssQmVJ5Y7MYZfTKRLI6o6SnS8jvSu/view</t>
  </si>
  <si>
    <t>Desarrollos planos de prismas y pirámides</t>
  </si>
  <si>
    <t>Desarrollo plano de prisma triangular</t>
  </si>
  <si>
    <t>M6_G_27b_1</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</si>
  <si>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</si>
  <si>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https://drive.google.com/file/d/10Rokk8mpk6ASS7lYX0uQKRy01LP77goC/view</t>
  </si>
  <si>
    <t>Desarrollo plano de prisma cuadrangular</t>
  </si>
  <si>
    <t>M6_G_27b_</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</si>
  <si>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</si>
  <si>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https://drive.google.com/file/d/17yXTa3jUduwHewm7zf24bRyVko9ZySz7/view</t>
  </si>
  <si>
    <t>Desarrollo plano de prisma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</si>
  <si>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</si>
  <si>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https://drive.google.com/file/d/1Ataz-nk6peJ-8UIZjq2Q341PE993jq5f/view</t>
  </si>
  <si>
    <t>Desarrollo plano de pirámide cuadrangular</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</si>
  <si>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</si>
  <si>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https://drive.google.com/file/d/1GyMtLa2yiHCSNumQgkxvJTtq9SijO02h/view</t>
  </si>
  <si>
    <t>Desarrollo plano de pirámide pentagonal</t>
  </si>
  <si>
    <r>
      <rPr>
        <rFont val="Calibri"/>
        <sz val="12.0"/>
      </rPr>
      <t>La 1 sigue teniendo un lienzo distinto.
------------
Los lienzos tienen que tener todos el mismo tam</t>
    </r>
    <r>
      <rPr>
        <rFont val="Calibri"/>
        <color rgb="FF000000"/>
        <sz val="12.0"/>
      </rPr>
      <t xml:space="preserve">año
</t>
    </r>
    <r>
      <rPr>
        <rFont val="Calibri"/>
        <color rgb="FF1155CC"/>
        <sz val="12.0"/>
        <u/>
      </rPr>
      <t>https://drive.google.com/file/d/1zaK48r-R39R2Q7v_RE_14Uv71dtlT57Y/view?usp=share_link</t>
    </r>
  </si>
  <si>
    <t>https://drive.google.com/file/d/126IepS3MODS0h-CoGH9-Xe81FVmUBqLY/view</t>
  </si>
  <si>
    <t>Conversión de unidades, grados</t>
  </si>
  <si>
    <t>M5-MyM-10c-1</t>
  </si>
  <si>
    <t>Exactamente las mismas, como si coges simplemente el enlace y lo copias y lo pegas</t>
  </si>
  <si>
    <t>M6_MyM_17a_1</t>
  </si>
  <si>
    <t>https://drive.google.com/file/d/1_vZB_jzMiWQ6LLSceyTMrSz6hD99M9gj/view</t>
  </si>
  <si>
    <t>M5-MyM-10c-2</t>
  </si>
  <si>
    <t>M6_MyM_17a_2</t>
  </si>
  <si>
    <t>https://drive.google.com/file/d/1D5xvprIV1Zcx0sdsZXAl6j8U6rqRA8JF/view</t>
  </si>
  <si>
    <t>M5-MyM-10c-3</t>
  </si>
  <si>
    <t>M6_MyM_17a_3</t>
  </si>
  <si>
    <t>https://drive.google.com/file/d/1p8C55GdNar_7z-HDuS7qSJtfXW2xZXYh/view</t>
  </si>
  <si>
    <t>M6-MyM-17a-1</t>
  </si>
  <si>
    <t>Traducir grados por graus</t>
  </si>
  <si>
    <t>M6_MyM_17a_4a</t>
  </si>
  <si>
    <t>https://drive.google.com/file/d/19_KkM5Y_aK7H6_QsBRob9yjodWPYMsgG/view</t>
  </si>
  <si>
    <t>M6-MyM-17a-2</t>
  </si>
  <si>
    <t>M6_MyM_17a_5</t>
  </si>
  <si>
    <t>https://drive.google.com/file/d/1qXpdz1K5F0OMdFPTJOuP3WdArQvJh8ce/view</t>
  </si>
  <si>
    <t>M6-MyM-17a-3</t>
  </si>
  <si>
    <t>M6_MyM_17a_6</t>
  </si>
  <si>
    <t>https://drive.google.com/file/d/1pw5qtP3RZJJIpcOAYQdb1vYeJlXNYgP9/view</t>
  </si>
  <si>
    <t>M5-NyO-19c-1</t>
  </si>
  <si>
    <t>Las mismas que en 5º</t>
  </si>
  <si>
    <t>M6_NyO_23a_1</t>
  </si>
  <si>
    <t>Jorge, estas imágenes dirigen a 5º, ¿está hecho el enlace a 6º?</t>
  </si>
  <si>
    <t>https://drive.google.com/file/d/1LG3wEUsaYIMso6i8Vy7v-pTlV33eWy8B/view</t>
  </si>
  <si>
    <t>M5-NyO-19c-2</t>
  </si>
  <si>
    <t>M6_NyO_23a_2</t>
  </si>
  <si>
    <t>https://drive.google.com/file/d/1FMLliDl5gr9r_y9Zv9_Z1TF3ZCCfucFA/view</t>
  </si>
  <si>
    <t>M5-NyO-19c-3</t>
  </si>
  <si>
    <t>M6_NyO_23a_3</t>
  </si>
  <si>
    <t>https://drive.google.com/file/d/1DlIY548OftTpQ35o7OgH5FC5tU-4SWge/view</t>
  </si>
  <si>
    <t>M5-NyO-19c-4</t>
  </si>
  <si>
    <t>M6_NyO_23a_4</t>
  </si>
  <si>
    <t>https://drive.google.com/file/d/1hBiK_-uPbDfU2xb4GTtsIl715D4LY5eZ/view</t>
  </si>
  <si>
    <t>M5-NyO-19c-5</t>
  </si>
  <si>
    <t>M6_NyO_23a_5</t>
  </si>
  <si>
    <t>https://drive.google.com/file/d/15pAmXHaV9bFhN6hYFOt4qoJNIV5yH3iu/view</t>
  </si>
  <si>
    <t>M5-NyO-19c-6</t>
  </si>
  <si>
    <t>M6_NyO_23a_6</t>
  </si>
  <si>
    <t>https://drive.google.com/file/d/1Z_IVSwO3KiBJgj2LxRadV5_MhkhxjYH9/view</t>
  </si>
  <si>
    <t>M5-NyO-19c-7</t>
  </si>
  <si>
    <t>M6_NyO_23a_7</t>
  </si>
  <si>
    <t>https://drive.google.com/file/d/1W0gvxDws8XEuH4tG_-yL3S4pGihmJjtk/view?usp=share_link</t>
  </si>
  <si>
    <t>M5-NyO-19c-8</t>
  </si>
  <si>
    <t>M6_NyO_23a_8</t>
  </si>
  <si>
    <t>https://drive.google.com/file/d/1X08FRak0m3eikr_XtTtVqXpzCZGdJgrO/view?usp=share_link</t>
  </si>
  <si>
    <t>M5-NyO-19c-9</t>
  </si>
  <si>
    <t>M6_NyO_23a_9</t>
  </si>
  <si>
    <t>https://drive.google.com/file/d/1rnAaJERYHjsAfsihZ9swGA22Pr-H9BSu/view?usp=share_link</t>
  </si>
  <si>
    <t>M5-NyO-19c-10</t>
  </si>
  <si>
    <t>M6_NyO_23a_10</t>
  </si>
  <si>
    <t>https://drive.google.com/file/d/1qGh34IsUuGN1DyJXuvd8prYeMJ7U3STe/view?usp=share_link</t>
  </si>
  <si>
    <t>https://drive.google.com/file/d/1rl578vXmEnybdIl5STiM9uS1ncOUpeU6/view?usp=share_link</t>
  </si>
  <si>
    <t>Prisma cuadrangular</t>
  </si>
  <si>
    <t>https://drive.google.com/file/d/1cLGcQEfvHDfk5Am_S9S6bnI-njHQzMdw/view?usp=share_link</t>
  </si>
  <si>
    <t>https://drive.google.com/file/d/16x0gzdPWQ2MBzTULYd5nwd6M1W4rqeOJ/view?usp=share_link</t>
  </si>
  <si>
    <t>Cuadriláteros</t>
  </si>
  <si>
    <t>De otros libros</t>
  </si>
  <si>
    <t>- Cuadrado</t>
  </si>
  <si>
    <t>M6_G_17a_1</t>
  </si>
  <si>
    <t>https://drive.google.com/file/d/14wuhmYF9hxtVZCfHRAu18yTYmF1BLzVp/view</t>
  </si>
  <si>
    <t>- Rectángulo</t>
  </si>
  <si>
    <t>M6_G_17a_2</t>
  </si>
  <si>
    <t>https://drive.google.com/file/d/1hobwVmYRKPPRgApeFNttZ00aVYifCwVW/view</t>
  </si>
  <si>
    <t>- Trapecio</t>
  </si>
  <si>
    <t>M6_G_17a_3</t>
  </si>
  <si>
    <t>https://drive.google.com/file/d/1RFl33kb1wYEEEJXpLrZAj-BUdAVkRRiO/view</t>
  </si>
  <si>
    <t>- Rombo</t>
  </si>
  <si>
    <t>M6_G_17a_4</t>
  </si>
  <si>
    <t>https://drive.google.com/file/d/1znNbgqkufuLK0LKjlecbN-18_Rfq8E7U/view</t>
  </si>
  <si>
    <t>- Romboide</t>
  </si>
  <si>
    <t>M6_G_17a_5</t>
  </si>
  <si>
    <t>https://drive.google.com/file/d/1KS3SDk4rAyXP6MNizM1I_gPpUSKezOtS/view</t>
  </si>
  <si>
    <t>Octógono</t>
  </si>
  <si>
    <t>M6-G-21b</t>
  </si>
  <si>
    <r>
      <rPr>
        <rFont val="Calibri"/>
        <color rgb="FF000000"/>
        <sz val="12.0"/>
      </rPr>
      <t xml:space="preserve">Un octógono. Sin la etiqueta negra.
</t>
    </r>
    <r>
      <rPr>
        <rFont val="Calibri"/>
        <color rgb="FF1155CC"/>
        <sz val="12.0"/>
        <u/>
      </rPr>
      <t>https://drive.google.com/file/d/13gK4f79ekv4dZF4JvHNO8qVOLO3CXmm-/view?usp=sharing</t>
    </r>
  </si>
  <si>
    <t>M6_G_21b_1</t>
  </si>
  <si>
    <t>https://drive.google.com/file/d/1xGl4bRBhcreQA-gsnhYp4U2lfNJHM8IF/view?usp=share_link</t>
  </si>
  <si>
    <t>Polígono irregular</t>
  </si>
  <si>
    <t>M5-G-9e-1</t>
  </si>
  <si>
    <r>
      <rPr>
        <rFont val="Calibri"/>
        <sz val="12.0"/>
      </rPr>
      <t xml:space="preserve">Pentágono irregular
</t>
    </r>
    <r>
      <rPr>
        <rFont val="Calibri"/>
        <color rgb="FF1155CC"/>
        <sz val="12.0"/>
        <u/>
      </rPr>
      <t>https://drive.google.com/file/d/17DWTy0ta5jCnOXKbCWHO6MrAwaxQxKAE/view?usp=sharing</t>
    </r>
  </si>
  <si>
    <t>M6_G_21b_2</t>
  </si>
  <si>
    <t>Vamos a crear enlaces por curso aunque la imagen sea la misma. Como hablamos, debería haber diferencias (color en estos casos) por curso, pero vamos a intentar primero tener todo y luego cambiamos color.</t>
  </si>
  <si>
    <t>https://drive.google.com/file/d/1Lus0_TnQ53AFNYZFU01fWyFkIAaScQj7/view?usp=sharing</t>
  </si>
  <si>
    <r>
      <rPr>
        <rFont val="Calibri"/>
        <sz val="12.0"/>
      </rPr>
      <t xml:space="preserve">Triángulo isósceles, pero tumbado. Las propoporciones:
</t>
    </r>
    <r>
      <rPr>
        <rFont val="Calibri"/>
        <color rgb="FF1155CC"/>
        <sz val="12.0"/>
        <u/>
      </rPr>
      <t>https://drive.google.com/file/d/1IIPzdpE_kEP90P6LslfClAIOLcgfE7yS/view?usp=sharing</t>
    </r>
  </si>
  <si>
    <t>M6_G_21b_3</t>
  </si>
  <si>
    <t>https://drive.google.com/file/d/1j2icnNp4mOL1wwu188GWPspDbTYMbkpY/view?usp=share_link</t>
  </si>
  <si>
    <t>Trapecio isósceles</t>
  </si>
  <si>
    <t>Trapecio isósceles: https://drive.google.com/file/d/1dFatpvYcDM0IkokH4RhDz6lSaHoJUh3s/view?usp=sharing
Por simplificar:
- Base mayor = 4
- Base menor = 2
- Altura = 2
- Lado oblicuo = 2.24 (aprox)</t>
  </si>
  <si>
    <t>M6_G_21b_4</t>
  </si>
  <si>
    <t>https://drive.google.com/file/d/1EqctA1fagFH6nPeNdQh1VDUfiokUR_wL/view?usp=share_link</t>
  </si>
  <si>
    <t>M5-G-9e-3</t>
  </si>
  <si>
    <r>
      <rPr>
        <rFont val="Calibri"/>
        <sz val="12.0"/>
      </rPr>
      <t xml:space="preserve">Hexágono irregular </t>
    </r>
    <r>
      <rPr>
        <rFont val="Calibri"/>
        <color rgb="FF1155CC"/>
        <sz val="12.0"/>
        <u/>
      </rPr>
      <t>https://drive.google.com/file/d/1GJbtGo48AZliEWtRXDGM-KYGVtW2srS7/view?usp=sharing</t>
    </r>
  </si>
  <si>
    <t>M6_G_21b_5</t>
  </si>
  <si>
    <t>Crear enlace para 6º.</t>
  </si>
  <si>
    <t>https://drive.google.com/file/d/1nXpaZczrM1Z_zkGHjXejs5kA8wczEZhL/view?usp=sharing</t>
  </si>
  <si>
    <t>Pentágono</t>
  </si>
  <si>
    <t>de cualquier libro</t>
  </si>
  <si>
    <t>M6_G_21b_6</t>
  </si>
  <si>
    <t>https://drive.google.com/file/d/1MyueF4UAWd4hjf9Ym2xz9Ac0Ax9xJU7G/view?usp=share_link</t>
  </si>
  <si>
    <t>Cuadrado</t>
  </si>
  <si>
    <t>El mismo cuadrado, pero con 2 colores.</t>
  </si>
  <si>
    <t>M6_G_20a_1</t>
  </si>
  <si>
    <t>https://drive.google.com/file/d/1cqEfqGaMGWLsdr13bfYdIpPU0yHSb4Md/view</t>
  </si>
  <si>
    <t>M6_G_20a_2</t>
  </si>
  <si>
    <t>https://drive.google.com/file/d/1wX3qar1NRHGrmULxEG6QdnCnH1luEUBZ/view</t>
  </si>
  <si>
    <t>Rectángulo</t>
  </si>
  <si>
    <t>Imagino que ya se ha hecho para otro libro...</t>
  </si>
  <si>
    <t>Un rectángulo cuya base es 2 y la altura, 1.</t>
  </si>
  <si>
    <t>M6_G_20b_1</t>
  </si>
  <si>
    <t>https://drive.google.com/file/d/1fmlAeGoHaZR7F0dIGw502EQeAiC4suR6/view?usp=share_link</t>
  </si>
  <si>
    <t>Un rectángulo cuya base es 3 y la altura, 1.</t>
  </si>
  <si>
    <t>M6_G_20b_2</t>
  </si>
  <si>
    <t>https://drive.google.com/file/d/169ZKU-eP-spJovlgHwbfNq72PSwhYpWV/view?usp=share_link</t>
  </si>
  <si>
    <t>Un rectángulo cuya base es 3 y la altura, 2.</t>
  </si>
  <si>
    <t>M6_G_20b_3</t>
  </si>
  <si>
    <t>https://drive.google.com/file/d/1-75YgZ_vWpwaGPubpGKqb7En-MtCvYtF/view?usp=share_link</t>
  </si>
  <si>
    <t>Pentágono con apotema</t>
  </si>
  <si>
    <t>M6_G_22a_1</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</si>
  <si>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</si>
  <si>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https://drive.google.com/file/d/1b4SmzfW2SuGrv4C5NhfMDyYTesa-7yfg/view?usp=share_link</t>
  </si>
  <si>
    <t>Hexágono con apotema</t>
  </si>
  <si>
    <t>M6_G_22a_2</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</si>
  <si>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</si>
  <si>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https://drive.google.com/file/d/15zvePdg3OILvM-KJQajORE66jiAen3Wy/view?usp=share_link</t>
  </si>
  <si>
    <t>Octógono con apotema</t>
  </si>
  <si>
    <t>M6_G_22a_3</t>
  </si>
  <si>
    <r>
      <rPr>
        <rFont val="Calibri"/>
        <sz val="12.0"/>
      </rPr>
      <t xml:space="preserve">No hace falta la división de la figura. Solo basta con marcar la apotema, como aquí: </t>
    </r>
    <r>
      <rPr>
        <rFont val="Calibri"/>
        <color rgb="FF1155CC"/>
        <sz val="12.0"/>
        <u/>
      </rPr>
      <t>https://gyazo.com/76394a9fbd093fc458325d175a7b20c0</t>
    </r>
    <r>
      <rPr>
        <rFont val="Calibri"/>
        <sz val="12.0"/>
      </rPr>
      <t xml:space="preserve"> </t>
    </r>
  </si>
  <si>
    <t>https://drive.google.com/file/d/1GKFr3PmDcp8l4Uzd5G2UmlZ8QTYc0lUU/view?usp=share_link</t>
  </si>
  <si>
    <t>Romboide</t>
  </si>
  <si>
    <t>La base mide 1.5 veces la altura (por ejemplo: base 6, altura 4)
https://drive.google.com/file/d/14PtjYvqA3OnXozeRF1eOwrqcThKVON3D/view?usp=sharing</t>
  </si>
  <si>
    <t>M6_G_20c_1</t>
  </si>
  <si>
    <t xml:space="preserve">Marca con líneas discontinua la altura </t>
  </si>
  <si>
    <t>https://drive.google.com/file/d/17_FiB3qX0r2C_WNRZ_UaTgtH9M8XwC12/view?usp=share_link</t>
  </si>
  <si>
    <t>La base mide 2 veces la altura (por ejemplo: base 6, altura 3)
https://drive.google.com/file/d/14PtjYvqA3OnXozeRF1eOwrqcThKVON3D/view?usp=sharing</t>
  </si>
  <si>
    <t>M6_G_20c_2</t>
  </si>
  <si>
    <t>https://drive.google.com/file/d/169WgnPUT3Sdxj-0zIArqoCnwQnxjG6mz/view?usp=share_link</t>
  </si>
  <si>
    <t>La base mide lo mismo que la altura (por ejemplo: base 4, altura 4)
https://drive.google.com/file/d/14PtjYvqA3OnXozeRF1eOwrqcThKVON3D/view?usp=sharing</t>
  </si>
  <si>
    <t>M6_G_20c_3</t>
  </si>
  <si>
    <t>https://drive.google.com/file/d/1hDhzgzv15zDPBsuxX529rEFsuhtRhJ2L/view?usp=share_link</t>
  </si>
  <si>
    <t>Rombo</t>
  </si>
  <si>
    <r>
      <rPr>
        <rFont val="Calibri"/>
        <color rgb="FF000000"/>
        <sz val="12.0"/>
      </rPr>
      <t>La diagonal vertical mide 3, la horizontal mide 2.</t>
    </r>
    <r>
      <rPr>
        <rFont val="Calibri"/>
        <color rgb="FF1155CC"/>
        <sz val="12.0"/>
        <u/>
      </rPr>
      <t xml:space="preserve">
https://drive.google.com/file/d/1Uq3gKJ91oxFLggXFECpdCsA0sVcDTK1l/view</t>
    </r>
  </si>
  <si>
    <t>M6_G_20d_1</t>
  </si>
  <si>
    <r>
      <rPr>
        <rFont val="Calibri"/>
        <sz val="12.0"/>
      </rPr>
      <t xml:space="preserve">¿Puedes sacar una de las diagonales fuera o las 2 como aquí </t>
    </r>
    <r>
      <rPr>
        <rFont val="Calibri"/>
        <color rgb="FF1155CC"/>
        <sz val="12.0"/>
        <u/>
      </rPr>
      <t>https://gyazo.com/3152c0ef780963cbbabae02bacd5a221</t>
    </r>
    <r>
      <rPr>
        <rFont val="Calibri"/>
        <sz val="12.0"/>
      </rPr>
      <t xml:space="preserve"> ? Según lo que veas mejor. Ahora mismo queda raro: </t>
    </r>
    <r>
      <rPr>
        <rFont val="Calibri"/>
        <color rgb="FF1155CC"/>
        <sz val="12.0"/>
        <u/>
      </rPr>
      <t>https://gyazo.com/be22a0c03603da7ebd5cfdaf61a13910</t>
    </r>
    <r>
      <rPr>
        <rFont val="Calibri"/>
        <sz val="12.0"/>
      </rPr>
      <t xml:space="preserve"> 
</t>
    </r>
  </si>
  <si>
    <t>https://drive.google.com/file/d/1pcifTU3ku37TdlFej8uRu6-rZVjheCAW/view?usp=share_link</t>
  </si>
  <si>
    <r>
      <rPr>
        <rFont val="Calibri"/>
        <sz val="12.0"/>
      </rPr>
      <t>Igual que el anterior, pero tumbado.</t>
    </r>
    <r>
      <rPr>
        <rFont val="Calibri"/>
        <color rgb="FF1155CC"/>
        <sz val="12.0"/>
        <u/>
      </rPr>
      <t xml:space="preserve">
https://drive.google.com/file/d/1Uq3gKJ91oxFLggXFECpdCsA0sVcDTK1l/view</t>
    </r>
  </si>
  <si>
    <t>M6_G_20d_2</t>
  </si>
  <si>
    <t>Da un poco de margen a la drecha plis</t>
  </si>
  <si>
    <t>https://drive.google.com/file/d/1c6AmDt-Ww26TQRfUVN5remm54XyEmMQk/view?usp=share_link</t>
  </si>
  <si>
    <r>
      <rPr>
        <rFont val="Calibri"/>
        <sz val="12.0"/>
      </rPr>
      <t>La diagonal vertical mide 2, la horizontal mide 1.</t>
    </r>
    <r>
      <rPr>
        <rFont val="Calibri"/>
        <color rgb="FF1155CC"/>
        <sz val="12.0"/>
        <u/>
      </rPr>
      <t xml:space="preserve">
https://drive.google.com/file/d/1Uq3gKJ91oxFLggXFECpdCsA0sVcDTK1l/view</t>
    </r>
  </si>
  <si>
    <t>M6_G_20d_3</t>
  </si>
  <si>
    <t>Hacer igual que el comentario arriba</t>
  </si>
  <si>
    <t>https://drive.google.com/file/d/135H_8ApktPTj9c0hec-M8PnkxJ6e1ngR/view?usp=share_link</t>
  </si>
  <si>
    <r>
      <rPr>
        <rFont val="Calibri"/>
        <color rgb="FF000000"/>
        <sz val="12.0"/>
      </rPr>
      <t xml:space="preserve">Las medidas serían de esta manera:
- Base menor = 1
- Altura = 2
- base mayor = 2
</t>
    </r>
    <r>
      <rPr>
        <rFont val="Calibri"/>
        <color rgb="FF1155CC"/>
        <sz val="12.0"/>
        <u/>
      </rPr>
      <t>https://drive.google.com/file/d/1_n8FcLMachdfCajEuz1A801QXxVG2cKX/view</t>
    </r>
  </si>
  <si>
    <t>M6_G_20e_1</t>
  </si>
  <si>
    <t>Marca con líneas discontinuas la altura.</t>
  </si>
  <si>
    <t>https://drive.google.com/file/d/1oKwMH3eID6uN5qyPhaUVrAdarTWEn43l/view?usp=share_link</t>
  </si>
  <si>
    <t>Trapecio rectángulo</t>
  </si>
  <si>
    <r>
      <rPr>
        <rFont val="Calibri"/>
        <sz val="12.0"/>
      </rPr>
      <t xml:space="preserve">Base menor = 3
Altura = 3
Base mayor = 4
</t>
    </r>
    <r>
      <rPr>
        <rFont val="Calibri"/>
        <color rgb="FF1155CC"/>
        <sz val="12.0"/>
        <u/>
      </rPr>
      <t>https://drive.google.com/file/d/1EdF6gbsl9dpk-4L4r70hUkJ0yDi441tZ/view</t>
    </r>
  </si>
  <si>
    <t>M6_G_20e_2</t>
  </si>
  <si>
    <t>https://drive.google.com/file/d/1EYGwrUXrA-flcyJyaRnuYWH6zJPj7ZZ2/view?usp=share_link</t>
  </si>
  <si>
    <r>
      <rPr>
        <rFont val="Calibri"/>
        <sz val="12.0"/>
      </rPr>
      <t xml:space="preserve">Altura 1
base menor 1.5
base mayor 2
</t>
    </r>
    <r>
      <rPr>
        <rFont val="Calibri"/>
        <color rgb="FF1155CC"/>
        <sz val="12.0"/>
        <u/>
      </rPr>
      <t>https://drive.google.com/file/d/1QzBWZ6UEdVhhA_XjejiDJOF5-KDHGcxe/view</t>
    </r>
  </si>
  <si>
    <t>M6_G_20e_3</t>
  </si>
  <si>
    <t>https://drive.google.com/file/d/1GSJmdrsuELNs6T7y_ZC82rQAk1KaQhot/view?usp=share_link</t>
  </si>
  <si>
    <t>Diagrama de flujo</t>
  </si>
  <si>
    <r>
      <rPr>
        <rFont val="Calibri"/>
        <sz val="12.0"/>
      </rPr>
      <t xml:space="preserve">Algo parecido a este diagrama, pero habría que cambiar la estética para que sea más profesional: </t>
    </r>
    <r>
      <rPr>
        <rFont val="Calibri"/>
        <color rgb="FF1155CC"/>
        <sz val="12.0"/>
        <u/>
      </rPr>
      <t>https://drive.google.com/file/d/1btldaVXPuOa5bNSIlbr9fZr_KbkoaIal/view</t>
    </r>
    <r>
      <rPr>
        <rFont val="Calibri"/>
        <sz val="12.0"/>
      </rPr>
      <t xml:space="preserve">
Sin textos. Los pondremos nosotros de color negro. Que el color del diagrama no sea oscuro.</t>
    </r>
  </si>
  <si>
    <t>M6_EyP_16a_1</t>
  </si>
  <si>
    <t>https://drive.google.com/file/d/1rHOeoYAN3kFu1zEJ-UAOCJrU_5YS7euj/view?usp=share_link</t>
  </si>
  <si>
    <r>
      <rPr>
        <rFont val="Calibri"/>
        <sz val="12.0"/>
      </rPr>
      <t xml:space="preserve">Algo parecido a este diagrama, pero habría que cambiar la estética para que sea más profesional: </t>
    </r>
    <r>
      <rPr>
        <rFont val="Calibri"/>
        <color rgb="FF1155CC"/>
        <sz val="12.0"/>
        <u/>
      </rPr>
      <t>https://drive.google.com/file/d/1nFpmxhV8pDqxsFJoMtSBXMb4e1OpGfcq/view</t>
    </r>
    <r>
      <rPr>
        <rFont val="Calibri"/>
        <sz val="12.0"/>
      </rPr>
      <t xml:space="preserve">
Sin textos. Los pondremos nosotros de color negro. Que el color del diagrama no sea oscuro.</t>
    </r>
  </si>
  <si>
    <t>M6_EyP_16a_2</t>
  </si>
  <si>
    <t>https://drive.google.com/file/d/1Knrlnf-jHH3KG9dPsmDtC_a2u50ucYnh/view?usp=share_link</t>
  </si>
  <si>
    <t>Conversión de unidades: gramos</t>
  </si>
  <si>
    <t>M5-MyM-2b-1</t>
  </si>
  <si>
    <t>Igual</t>
  </si>
  <si>
    <t>M6_MyM_5b_1</t>
  </si>
  <si>
    <t>https://drive.google.com/file/d/13kKX-S27i3QOAlvd-nSDibC4VW3v-JQ-/view?usp=share_link</t>
  </si>
  <si>
    <t>Conversión de unidades: gramos ERRONEA</t>
  </si>
  <si>
    <t>M5-MyM-2b-2</t>
  </si>
  <si>
    <t>M6_MyM_5b_2</t>
  </si>
  <si>
    <t>https://drive.google.com/file/d/1Y4R2bkYdafbMOAvb1b6YjsLdQrmF7PEn/view?usp=share_link</t>
  </si>
  <si>
    <t>M5-MyM-2b-3</t>
  </si>
  <si>
    <t>M6_MyM_5b_3</t>
  </si>
  <si>
    <t>https://drive.google.com/file/d/1ReL2RLT13PlYaWZw88XvBil9IYW5eKxJ/view?usp=share_link</t>
  </si>
  <si>
    <t>Imágenes semejantes</t>
  </si>
  <si>
    <t>Un cuadrado a la izq y otro a la dcha.
El de la dcha es el doble de grande que el otro.</t>
  </si>
  <si>
    <t>M6_G_12b_1</t>
  </si>
  <si>
    <t>https://drive.google.com/file/d/1EmuoLtqvRGSKEGUumUBONVptgrw2GsZC/view?usp=share_link</t>
  </si>
  <si>
    <t>Un triángulo equilátero a la izq y otro a la dcha.
El de la izqda es más grande que el otro.
Un lado del de la izqda = 3
Un lado del de la dcha = 2</t>
  </si>
  <si>
    <t>M6_G_12b_2</t>
  </si>
  <si>
    <t>https://drive.google.com/file/d/1TUChfe210-geDRtNJ9k9i3y08TqivY3T/view?usp=share_link</t>
  </si>
  <si>
    <t>Un rectábngulo a la izq y otro a la dcha.
El de la dcha es 4 veces el otro.</t>
  </si>
  <si>
    <t>M6_G_12b_3</t>
  </si>
  <si>
    <t>https://drive.google.com/file/d/1a4qMJL17KnfdJj8lsiMV3zwaLRZ_1ZU4/view?usp=share_link</t>
  </si>
  <si>
    <t>Un cuadrado a la izq y otro a la dcha.
El de la izq es 3 veces más grande que el otro.</t>
  </si>
  <si>
    <t>M6_G_12b_4</t>
  </si>
  <si>
    <t>https://drive.google.com/file/d/1kStK12QfZrOAZt1u0Sb_BTsCTeYoFedS/view?usp=share_link</t>
  </si>
  <si>
    <t>Un triángulo a la izq y otro a la dcha.
El de la dcha es el doble de grande que el otro.</t>
  </si>
  <si>
    <t>M6_G_12b_5</t>
  </si>
  <si>
    <t>https://drive.google.com/file/d/12BHfosYQKOS19PGj73d2zQi4nWMGtp60/view?usp=share_link</t>
  </si>
  <si>
    <t>Un rectángulo a la izq y otro a la dcha.
El de la dcha es más grande que el otro.
Un lado del de la izqda = 2
Un lado del de la dcha = 5</t>
  </si>
  <si>
    <t>M6_G_12b_6</t>
  </si>
  <si>
    <t>https://drive.google.com/file/d/1i8E1-CvBxYVOzwFng6JT5WzwCONOsdNG/view?usp=share_link</t>
  </si>
  <si>
    <t>Figuras en cuadrícula</t>
  </si>
  <si>
    <t>M6-G-12a
Identificar 1</t>
  </si>
  <si>
    <t>M5-G-3c-3</t>
  </si>
  <si>
    <t>Imágenes sobre cuadrícula para que se vea la ampliación o reducción:
(Las cuadrículas de todas estas imágenes son una guía, hacerlas según se considere que se entiene bien, ni muy pequeñas ni muy grandes)
Una imagen con la figura reducida, sin la marca de los ángulos.
Una imagen con la figura ampliada, sin la marca de los ángulos.</t>
  </si>
  <si>
    <t>M6_G_12a_1</t>
  </si>
  <si>
    <t>https://drive.google.com/file/d/1vr3OFjek_ijv8zdiUfiA9A5NvPtYQa15/view</t>
  </si>
  <si>
    <t>Imágenes sobre cuadrícula para que se vea la ampliación o reducción:
(Las cuadrículas de todas estas imágenes son una guía, hacerlas según se considere que se entiene bien, ni muy pequeñas ni muy grandes)
Una imagen con la figura ampliada, sin la marca de los ángulos.</t>
  </si>
  <si>
    <t xml:space="preserve">M6_G_12a_2
</t>
  </si>
  <si>
    <t>https://drive.google.com/file/d/1-z3q0AXZ0xuprx9647PbTbm5Enp_-y8K/view</t>
  </si>
  <si>
    <r>
      <rPr>
        <rFont val="Calibri"/>
        <sz val="12.0"/>
      </rPr>
      <t xml:space="preserve">Imágenes sobre cuadrícula para que se vea la ampliación o reducción:
(Las cuadrículas de todas estas imágenes son una guía, hacerlas según se considere que se entiene bien, ni muy pequeñas ni muy grandes)
Una imagen con la esta figura, que es parecida pero tiene otras dimensiones: </t>
    </r>
    <r>
      <rPr>
        <rFont val="Calibri"/>
        <color rgb="FF1155CC"/>
        <sz val="12.0"/>
        <u/>
      </rPr>
      <t>https://gyazo.com/8ef7cd01537cbb800a030de6d93b3310</t>
    </r>
  </si>
  <si>
    <t>M6_G_12a_3</t>
  </si>
  <si>
    <t>https://drive.google.com/file/d/1-K6_9WjKCBOMitxxlSMy8F1qyNGzUWXJ/view</t>
  </si>
  <si>
    <t>M6-G-12a
Identificar 2</t>
  </si>
  <si>
    <t>Imágenes sobre cuadrícula para que se vea la ampliación o reducción:
Una imagen con la figura grande.</t>
  </si>
  <si>
    <t>M6_G_12a_4</t>
  </si>
  <si>
    <t>https://drive.google.com/file/d/1iHL6C9tsY5yhdI-Sdf3RLUs2LllOy8kY/view</t>
  </si>
  <si>
    <t>Imágenes sobre cuadrícula para que se vea la ampliación o reducción:
Una imagen con la misma figura reducida.</t>
  </si>
  <si>
    <t>M6_G_12a_5</t>
  </si>
  <si>
    <t>https://drive.google.com/file/d/1QKOkVKgPL12nKUoILXdnoMMOPhqY6sk7/view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</si>
  <si>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</si>
  <si>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M6_G_12a_6</t>
  </si>
  <si>
    <t>https://drive.google.com/file/d/1sxy7hkhvNjpcfULfucYfwNHxMpsydBFj/view</t>
  </si>
  <si>
    <t>M6-G-12a
Identificar 3</t>
  </si>
  <si>
    <t>M6_G_12a_7</t>
  </si>
  <si>
    <t>https://drive.google.com/file/d/1Au05wBrv06Ckic0JwVRUhIzuecLiXkah/view</t>
  </si>
  <si>
    <t>M6_G_12a_8</t>
  </si>
  <si>
    <t>https://drive.google.com/file/d/1lIW3VikU-L-Fcg7v00AtijzsM2LPmSPQ/view</t>
  </si>
  <si>
    <r>
      <rPr>
        <rFont val="Calibri"/>
        <sz val="12.0"/>
      </rPr>
      <t>Imágenes sobre cuadrícula para que se vea la ampliación o reducción:
Una imagen con la figura de arriba, que es parecida pero tiene otras dimensiones.</t>
    </r>
    <r>
      <rPr>
        <rFont val="Calibri"/>
        <color rgb="FF000000"/>
        <sz val="12.0"/>
      </rPr>
      <t xml:space="preserve">
</t>
    </r>
    <r>
      <rPr>
        <rFont val="Calibri"/>
        <color rgb="FF1155CC"/>
        <sz val="12.0"/>
        <u/>
      </rPr>
      <t>https://gyazo.com/490ec37d41a8b3bd4ec45666d71d576a</t>
    </r>
  </si>
  <si>
    <t>M6_G_12a_9</t>
  </si>
  <si>
    <t>https://drive.google.com/file/d/1aH1M5YG9OHPBnyEbgyGZTmWRA_ayXUm1/view</t>
  </si>
  <si>
    <t>M6-G-12a
Identificar 4</t>
  </si>
  <si>
    <t>Imágenes sobre cuadrícula para que se vea la ampliación o reducción:
Una imagen con la figura 1.</t>
  </si>
  <si>
    <t>M6_G_12a_10</t>
  </si>
  <si>
    <t>https://drive.google.com/file/d/1SUmgl9DlaOGz8pmUTYElrSFs-UQUsgOJ/view</t>
  </si>
  <si>
    <t>M6_G_12a_11</t>
  </si>
  <si>
    <t>https://drive.google.com/file/d/1R0WM__w14A65qASR4wygNzWmY0ygSmEA/view</t>
  </si>
  <si>
    <r>
      <rPr>
        <rFont val="Calibri"/>
        <sz val="12.0"/>
      </rPr>
      <t xml:space="preserve">Imágenes sobre cuadrícula para que se vea la ampliación o reducción:
Una imagen con la figura 2 reducida, que es parecida pero tiene otras dimensiones.
</t>
    </r>
    <r>
      <rPr>
        <rFont val="Calibri"/>
        <color rgb="FF1155CC"/>
        <sz val="12.0"/>
        <u/>
      </rPr>
      <t>https://gyazo.com/759bb49c9dc69137f09f811154716e19</t>
    </r>
  </si>
  <si>
    <t>M6_G_12a_12</t>
  </si>
  <si>
    <t>https://drive.google.com/file/d/1FJvRh80BM11DIIujVUppUXISV-3RSv6C/view</t>
  </si>
  <si>
    <t>M6-G-12a
Evocar 1</t>
  </si>
  <si>
    <t>Un pentágono a la izq y otro a la dcha.
El de la dcha es el doble de grande que el otro.</t>
  </si>
  <si>
    <t>M6_G_12a_13</t>
  </si>
  <si>
    <t>https://drive.google.com/file/d/1C5lPX0eSuk4Igl8ep2CnMj3yNm8-XZgl/view?usp=share_link</t>
  </si>
  <si>
    <t>M6-G-12a
Evocar 2</t>
  </si>
  <si>
    <t>Un rombo a la izq y otro a la dcha.
El de la dcha es x veces más de grande que el otro.</t>
  </si>
  <si>
    <t>M6_G_12a_14</t>
  </si>
  <si>
    <t>https://drive.google.com/file/d/1yEKdFXe-uXpmhKBliN-X2nZIwSizZlqi/view?usp=share_link</t>
  </si>
  <si>
    <t>M6-G-12a
Evocar 3</t>
  </si>
  <si>
    <r>
      <rPr>
        <rFont val="Calibri"/>
        <sz val="12.0"/>
      </rPr>
      <t xml:space="preserve">Una figura como esta a la izq y otro a la dcha.
La de la dcha es la mitad de grande que la otra.
</t>
    </r>
    <r>
      <rPr>
        <rFont val="Calibri"/>
        <color rgb="FF1155CC"/>
        <sz val="12.0"/>
        <u/>
      </rPr>
      <t>https://gyazo.com/116cc195f80284e4b0582ce3e58e65bc</t>
    </r>
  </si>
  <si>
    <t>M6_G_12a_15</t>
  </si>
  <si>
    <t>https://drive.google.com/file/d/1vea4L1-QJEIdFdmi_888Zyxx5b8V_vul/view?usp=share_link</t>
  </si>
  <si>
    <t>M6-G-12a
Evocar 4</t>
  </si>
  <si>
    <t>M6-G-12a-14</t>
  </si>
  <si>
    <t>Un rombo a la izq y otro a la dcha.
El de la dcha es x veces más pequeño que el otro.</t>
  </si>
  <si>
    <t>M6_G_12a_16</t>
  </si>
  <si>
    <t>https://drive.google.com/file/d/1pXkaXA8uRyvFTz2XlqCzEWLHqsTo9ooN/view?usp=share_link</t>
  </si>
  <si>
    <r>
      <rPr>
        <rFont val="Calibri"/>
        <sz val="12.0"/>
      </rPr>
      <t xml:space="preserve">De este rollo: </t>
    </r>
    <r>
      <rPr>
        <rFont val="Calibri"/>
        <color rgb="FF1155CC"/>
        <sz val="12.0"/>
        <u/>
      </rPr>
      <t>https://drive.google.com/file/d/17xEfR3anm4npokv17bEgSzVI4spq9pf0/view?usp=sharing</t>
    </r>
  </si>
  <si>
    <t>M6_G_19a_3</t>
  </si>
  <si>
    <t>https://drive.google.com/file/d/1W83K1HwotfPdlYD2032a_6W_fTcATkuJ/view?usp=share_link</t>
  </si>
  <si>
    <t>Triángulo isósceles. Su altura mide el doble que la base. Altura con puntitos/rayitas.</t>
  </si>
  <si>
    <t>M6_G_19a_4</t>
  </si>
  <si>
    <t>https://drive.google.com/file/d/1oiuIYM1nsIO438kwTGdx95muJHdGTILe/view?usp=share_link</t>
  </si>
  <si>
    <t>Triángulo isósceles. La altura y la base tienen la misma longitud.</t>
  </si>
  <si>
    <t>M6_G_19a_5</t>
  </si>
  <si>
    <t>https://drive.google.com/file/d/1OyAUR4pYLUkFzLTsItxt_7azN4_Vcmgv/view?usp=share_link</t>
  </si>
  <si>
    <t>Unidades de volumen</t>
  </si>
  <si>
    <t>Crear la tabla  de unidades de volumen como la de M6-MyM-1b-1 pero con estas unidades: km3, hm3, dam3, m3, dm3, cm3, mm3</t>
  </si>
  <si>
    <t>M6_MyM_14b_1</t>
  </si>
  <si>
    <t>https://drive.google.com/file/d/1xgmxxL9bHqmzJgah8hCDdC5fV1fMzSSq/view?usp=share_link</t>
  </si>
  <si>
    <t>Conversión de unidades: metros cuadrados</t>
  </si>
  <si>
    <t>M5-MyM-12b-1</t>
  </si>
  <si>
    <t>M6_MyM_12b_1</t>
  </si>
  <si>
    <t>https://drive.google.com/file/d/1Bn_42kAqwVPfzf7vtfU8ZBzfrq0Sehry/view?usp=share_link</t>
  </si>
  <si>
    <t>Escalera apoyada en una pared</t>
  </si>
  <si>
    <t>Algo así. Una escalera apoyada sobre una pared haciendo un ángulo con el suelo de 60º. Con un hueco para que podamos etiquetar el ángulo que hace la escalera en el suelo.
https://drive.google.com/file/d/19LhnZIgwSy1PhlBpNpbKBIxQGbe_lqbe/view?usp=share_link</t>
  </si>
  <si>
    <t>M6_MyM_17a_4</t>
  </si>
  <si>
    <t>https://drive.google.com/file/d/1sOF_G_D3GHyX3E8TsUo4o_H7dMseihzI/view?usp=share_link</t>
  </si>
  <si>
    <t>Plano casa</t>
  </si>
  <si>
    <r>
      <rPr>
        <rFont val="Calibri"/>
        <sz val="12.0"/>
      </rPr>
      <t>Otros colores para que los textos sobre el color sean más legibles. Borra valores y líneas de 7,5 y 10,5</t>
    </r>
    <r>
      <rPr>
        <rFont val="Calibri"/>
        <color rgb="FF000000"/>
        <sz val="12.0"/>
      </rPr>
      <t xml:space="preserve">
</t>
    </r>
    <r>
      <rPr>
        <rFont val="Calibri"/>
        <color rgb="FF1155CC"/>
        <sz val="12.0"/>
        <u/>
      </rPr>
      <t>https://gyazo.com/7415bf86e10893982cafb9626e43b0f3</t>
    </r>
  </si>
  <si>
    <t>M6_G_11a_1</t>
  </si>
  <si>
    <t>Propuesta: hacer paredes, puertas, ventanas, como el plano de un piso. Los únicos colores sean los del interior del piso y el del jardín para ver la zona interiror de la exterior.</t>
  </si>
  <si>
    <t>https://drive.google.com/file/d/1N0HAEetK9opWAX2_C2Ujr_PpH_PCAOHE/view?usp=share_link</t>
  </si>
  <si>
    <t>Fondo y punto</t>
  </si>
  <si>
    <r>
      <rPr>
        <rFont val="Calibri"/>
        <sz val="12.0"/>
      </rPr>
      <t xml:space="preserve">1: Imagen de cuadrícula de 350x350 px.
Solo con la cuadrícula.
</t>
    </r>
    <r>
      <rPr>
        <rFont val="Calibri"/>
        <color rgb="FF1155CC"/>
        <sz val="12.0"/>
        <u/>
      </rPr>
      <t>https://drive.google.com/file/d/17lJcx8aVxIKkmqLi28LSFXba8m7UXIkk/view?usp=share_link</t>
    </r>
    <r>
      <rPr>
        <rFont val="Calibri"/>
        <sz val="12.0"/>
      </rPr>
      <t xml:space="preserve">
</t>
    </r>
  </si>
  <si>
    <t>M6_G_9a_1</t>
  </si>
  <si>
    <t>https://drive.google.com/file/d/175JaIzzD4xBEpXBFtA6KMamYvP7UqHJA/view</t>
  </si>
  <si>
    <r>
      <rPr>
        <rFont val="Calibri"/>
        <sz val="12.0"/>
      </rPr>
      <t xml:space="preserve">2: Dos ejes, x e y de longitud de 300 px, perfectamente centrados. Acaban en flechas.
Solo con los ejes
</t>
    </r>
    <r>
      <rPr>
        <rFont val="Calibri"/>
        <color rgb="FF1155CC"/>
        <sz val="12.0"/>
        <u/>
      </rPr>
      <t>https://drive.google.com/file/d/17lJcx8aVxIKkmqLi28LSFXba8m7UXIkk/view?usp=share_link</t>
    </r>
  </si>
  <si>
    <t>M6_G_9a_2</t>
  </si>
  <si>
    <t>https://drive.google.com/file/d/1IjXBIyzmE8gGKUJM9lr3BjytxPn7jkjt/view</t>
  </si>
  <si>
    <t>3: Punto redondo, 7x7 px, png. Negro y fondo transparente.</t>
  </si>
  <si>
    <t>M6_G_9a_3</t>
  </si>
  <si>
    <t>https://drive.google.com/file/d/1YUFXKiQ7v2vWOe8IinLcT-Y950In7KL3/view</t>
  </si>
  <si>
    <t>Ejes de coordenadas y figura</t>
  </si>
  <si>
    <t>Aprovechando la imagen de los ejes y el punto, habría que dibujar un triángulo formado por estos puntos:
(-4, 2)
(-2, -4)
(4, -2)
Que el relleno esté coloreado.</t>
  </si>
  <si>
    <t>M6_G_9a_4</t>
  </si>
  <si>
    <t>https://drive.google.com/file/d/1xgTeUgxNhMnI8Uoxss5A6MquBIMIu0_a/view?usp=share_link</t>
  </si>
  <si>
    <t>Aprovechando la imagen de los ejes y el punto, habría que dibujar un trapecio formado por estos puntos:
(2, 2)
(-1, 4)
(-1, -2)
(2, -2)
Que el relleno esté coloreado.</t>
  </si>
  <si>
    <t>M6_G_9a_5</t>
  </si>
  <si>
    <t>https://drive.google.com/file/d/1TZNUbwzcQDFO20vXob-wGogu-m0aQEoK/view?usp=share_link</t>
  </si>
  <si>
    <t>Aprovechando la imagen de los ejes y el punto, habría que dibujar un triángulo formado por estos puntos:
(-1, 1)
(1, 1)
(1, -3)
Que el relleno esté coloreado.</t>
  </si>
  <si>
    <t>M6_G_9a_6</t>
  </si>
  <si>
    <t>https://drive.google.com/file/d/1rbCzjZvaMw2rfop72fGb9SUE3l9lA9a5/view?usp=share_link</t>
  </si>
  <si>
    <t>Aprovechando la imagen de los ejes y el punto, habría que dibujar un romboide formado por estos puntos:
(-2, 4)
(-2, 0)
(1, 3)
(1, -1)
Que el relleno esté coloreado.</t>
  </si>
  <si>
    <t>M6_G_9a_7</t>
  </si>
  <si>
    <t>https://drive.google.com/file/d/10WoG0PrSUEH6koNXV5mUAyD5Q3R1CCUV/view?usp=share_link</t>
  </si>
  <si>
    <t>Cono</t>
  </si>
  <si>
    <t>Cono, la altura es 4 veces la base. Tiene que estar marcado el radio y la altura.</t>
  </si>
  <si>
    <t>M6_G_32d_1</t>
  </si>
  <si>
    <t>https://drive.google.com/file/d/1zNgMiC-TzBN6plZ5-3twyKrznBBTfkIM/view?usp=share_link</t>
  </si>
  <si>
    <t>Cono, la altura es 3 veces la base. Tiene que estar marcado el radio y la altura.</t>
  </si>
  <si>
    <t>M6_G_32d_2</t>
  </si>
  <si>
    <t>https://drive.google.com/file/d/15xLJBVFaORWRPR4BIccly0khEy5T1tEc/view?usp=share_link</t>
  </si>
  <si>
    <t>Figura</t>
  </si>
  <si>
    <t>M6-G-24a
Identificar 1</t>
  </si>
  <si>
    <r>
      <rPr>
        <rFont val="Calibri"/>
        <sz val="12.0"/>
      </rPr>
      <t xml:space="preserve">Figura compuesta por un cuadrado y un triángulo: </t>
    </r>
    <r>
      <rPr>
        <rFont val="Calibri"/>
        <color rgb="FF000000"/>
        <sz val="12.0"/>
      </rPr>
      <t xml:space="preserve">
</t>
    </r>
    <r>
      <rPr>
        <rFont val="Calibri"/>
        <color rgb="FF1155CC"/>
        <sz val="12.0"/>
        <u/>
      </rPr>
      <t>https://drive.google.com/file/d/1_stqORO5Oja-2jGkFjbKSSzM_dXoRiVZ/view</t>
    </r>
  </si>
  <si>
    <t>M6_G_24a_1</t>
  </si>
  <si>
    <t>Marca la altura del triángulo.</t>
  </si>
  <si>
    <t>https://drive.google.com/file/d/1H5RJc7mcbVXDiPkKlYK37MTeEWZW7WIp/view?usp=share_link</t>
  </si>
  <si>
    <t>M6-G-24a
Identificar 2</t>
  </si>
  <si>
    <r>
      <rPr>
        <rFont val="Calibri"/>
        <sz val="12.0"/>
      </rPr>
      <t xml:space="preserve">Figura compuesta por un rectángulo y un triángulo: </t>
    </r>
    <r>
      <rPr>
        <rFont val="Calibri"/>
        <color rgb="FF1155CC"/>
        <sz val="12.0"/>
        <u/>
      </rPr>
      <t>https://drive.google.com/file/d/1MQ4AZEeoMq2J19tUcwy-Su_21A-aaPT5/view</t>
    </r>
  </si>
  <si>
    <t>M6_G_24a_2</t>
  </si>
  <si>
    <t>https://drive.google.com/file/d/1a7V4HZd6o8qJYxaROYd8EWa7eKZA0-2N/view?usp=share_link</t>
  </si>
  <si>
    <t>M6-G-24a
Identificar 3</t>
  </si>
  <si>
    <r>
      <rPr>
        <rFont val="Calibri"/>
        <sz val="12.0"/>
      </rPr>
      <t xml:space="preserve">Figura compuesta por un pentágono y un cuadrado: </t>
    </r>
    <r>
      <rPr>
        <rFont val="Calibri"/>
        <color rgb="FF1155CC"/>
        <sz val="12.0"/>
        <u/>
      </rPr>
      <t>https://gyazo.com/657acd3991343b0b6bf2049512c1bbd2</t>
    </r>
  </si>
  <si>
    <t>M6_G_24a_3</t>
  </si>
  <si>
    <t>https://drive.google.com/file/d/1lXcZ8xVZOiy9HoahV-xNFroGVOUtYRRV/view?usp=share_link</t>
  </si>
  <si>
    <t>M6-G-24a
Evocar 1</t>
  </si>
  <si>
    <r>
      <rPr>
        <rFont val="Calibri"/>
        <sz val="12.0"/>
      </rPr>
      <t xml:space="preserve">Figura compuesta por un cuadrado y dos triángulos iguales: </t>
    </r>
    <r>
      <rPr>
        <rFont val="Calibri"/>
        <color rgb="FF000000"/>
        <sz val="12.0"/>
      </rPr>
      <t xml:space="preserve">
</t>
    </r>
    <r>
      <rPr>
        <rFont val="Calibri"/>
        <color rgb="FF1155CC"/>
        <sz val="12.0"/>
        <u/>
      </rPr>
      <t>https://drive.google.com/file/d/1FiucVPNjq31EyI3zDygtDbDClG_MuD7G/view</t>
    </r>
  </si>
  <si>
    <t>M6_G_24a_4</t>
  </si>
  <si>
    <t>Marca la altura de los triángulos.</t>
  </si>
  <si>
    <t>https://drive.google.com/file/d/1fwSPUzMNhN4XFOcdC61Xy5BQxaOVnUu3/view?usp=share_link</t>
  </si>
  <si>
    <t>M6-G-24a
Evocar 2</t>
  </si>
  <si>
    <r>
      <rPr>
        <rFont val="Calibri"/>
        <sz val="12.0"/>
      </rPr>
      <t xml:space="preserve">Figura compuesta por dos cuadrados, uno el doble de gran que el otro.
</t>
    </r>
    <r>
      <rPr>
        <rFont val="Calibri"/>
        <color rgb="FF1155CC"/>
        <sz val="12.0"/>
        <u/>
      </rPr>
      <t>https://gyazo.com/d0654742a079a26a0c599d40224287b9</t>
    </r>
  </si>
  <si>
    <t>M6_G_24a_5</t>
  </si>
  <si>
    <t>https://drive.google.com/file/d/1LAEBkf_bsKQJJUdhWcc0luCFXdWyOQQv/view?usp=share_link</t>
  </si>
  <si>
    <t>M6-G-24a
Aplicar 1</t>
  </si>
  <si>
    <r>
      <rPr>
        <rFont val="Calibri"/>
        <sz val="12.0"/>
      </rPr>
      <t xml:space="preserve">Figura compuesta por un rectángulo y un triángulo: </t>
    </r>
    <r>
      <rPr>
        <rFont val="Calibri"/>
        <color rgb="FF1155CC"/>
        <sz val="12.0"/>
        <u/>
      </rPr>
      <t>https://drive.google.com/file/d/1ZtWKlIbjR3n0Ln7Z4ZxketcYKeOZ9Tz2/view</t>
    </r>
  </si>
  <si>
    <t>M6_G_24a_6</t>
  </si>
  <si>
    <t>https://drive.google.com/file/d/13DYZOFFzCTnHG15qj21Tbfd0zdZgCAv_/view?usp=share_link</t>
  </si>
  <si>
    <t>M6-G-24a
Aplicar 2</t>
  </si>
  <si>
    <r>
      <rPr>
        <rFont val="Calibri"/>
        <sz val="12.0"/>
      </rPr>
      <t xml:space="preserve">Figura compuesta por un cuadrado y un triángulo: </t>
    </r>
    <r>
      <rPr>
        <rFont val="Calibri"/>
        <color rgb="FF1155CC"/>
        <sz val="12.0"/>
        <u/>
      </rPr>
      <t>https://drive.google.com/file/d/1ZtWKlIbjR3n0Ln7Z4ZxketcYKeOZ9Tz2/view</t>
    </r>
  </si>
  <si>
    <t>M6_G_24a_7</t>
  </si>
  <si>
    <t>https://drive.google.com/file/d/1c0Ccv2R040lsOscVpkgNtZnjlEa7vYDy/view?usp=share_link</t>
  </si>
  <si>
    <t>M6-G-24a
Aplicar 3</t>
  </si>
  <si>
    <r>
      <rPr>
        <rFont val="Calibri"/>
        <sz val="12.0"/>
      </rPr>
      <t xml:space="preserve">Figura compuesta por dos triángulos: </t>
    </r>
    <r>
      <rPr>
        <rFont val="Calibri"/>
        <color rgb="FF1155CC"/>
        <sz val="12.0"/>
        <u/>
      </rPr>
      <t>https://drive.google.com/file/d/1dARId8onAcsS_yU2_a498Td9lPqexEi7/view</t>
    </r>
  </si>
  <si>
    <t>M6_G_24a_8</t>
  </si>
  <si>
    <t>La altura y la base de los triángulos tiene que ser la misma, ahora la altura es un poco más larga.</t>
  </si>
  <si>
    <t>https://drive.google.com/file/d/1MWdc7o5hM3MC-LhRRdEANUQVh_MSUm5-/view?usp=share_link</t>
  </si>
  <si>
    <r>
      <rPr>
        <rFont val="Calibri"/>
        <color rgb="FF1155CC"/>
        <sz val="12.0"/>
        <u/>
      </rPr>
      <t>https://drive.google.com/file/d/1Cm6fMbh5fDeklVeS1_918jtxl_ryEyo-/view?usp=share_link</t>
    </r>
    <r>
      <rPr>
        <rFont val="Calibri"/>
        <sz val="12.0"/>
      </rPr>
      <t xml:space="preserve">
Toda la figura del mismo color, con borde fino. Y las flechas.
Abajo hay un cuadrado y encima, un triángulo equiltero (es decir, si la base mide 1, la altura mide 0.87)</t>
    </r>
  </si>
  <si>
    <t>M6_G_24a_9</t>
  </si>
  <si>
    <t>https://drive.google.com/file/d/1WaO5Otw5bhlfH3QzNuJBElSWTryQCPlk/view?usp=share_link</t>
  </si>
  <si>
    <r>
      <rPr>
        <rFont val="Calibri"/>
        <color rgb="FF1155CC"/>
        <sz val="12.0"/>
        <u/>
      </rPr>
      <t xml:space="preserve">https://drive.google.com/file/d/1-_tR3guQf73iGJRExm_OEpdRJyAxchl9/view?usp=share_link
</t>
    </r>
    <r>
      <rPr>
        <rFont val="Calibri"/>
        <sz val="12.0"/>
      </rPr>
      <t>Toda la figura del mismo color, con borde fino. Y las flechas.
En esencia, son un pentágono, un rectángulo y un triángulo. El rectángulo es tan alto como un lado del pentágono y su ancho es la mitad que la altura. El triángulo es un triángulo rectángulo en el que la altura y la base miden lo mismo.</t>
    </r>
  </si>
  <si>
    <t>M6_G_24a_10</t>
  </si>
  <si>
    <t>https://drive.google.com/file/d/1lr4BwpHo3GsOLjSs2BAAE4v2yWWG2Ogl/view?usp=share_link</t>
  </si>
  <si>
    <r>
      <rPr>
        <rFont val="Calibri"/>
        <color rgb="FF1155CC"/>
        <sz val="12.0"/>
        <u/>
      </rPr>
      <t xml:space="preserve">https://drive.google.com/file/d/1fCMTIDalv7dhKVqYm7jOrDdSrXd2uO4_/view?usp=share_link
</t>
    </r>
    <r>
      <rPr>
        <rFont val="Calibri"/>
        <sz val="12.0"/>
      </rPr>
      <t>Toda la figura del mismo color, con borde fino. Y las flechas.
En esencia, son dos triángulos y un rectángulo entre medias. El rectángulo es el doble de ancho que de alto. Los triángulos son igual de altos que el rectángulo.</t>
    </r>
  </si>
  <si>
    <t>M6_G_24a_11</t>
  </si>
  <si>
    <t>https://drive.google.com/file/d/1D51mgCsHoI8Hw44vAlElqWO9baKW26Fu/view?usp=share_link</t>
  </si>
  <si>
    <t>A partir de: M6-G-24a-9
Son 3 imágenes:
- La primera, es esa pero con una flecha hacia la derecha
Este es el modelo de lo que hay que hacer:
M5-MyM-14b-3
M5-MyM-14b-4
M5-MyM-14b-5</t>
  </si>
  <si>
    <t>M6_G_24a_12</t>
  </si>
  <si>
    <t>https://drive.google.com/file/d/1GKP50LrUQ_Z8TcL81AItN-J5Zqp6DOmo/view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</si>
  <si>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</si>
  <si>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M6_G_24a_13</t>
  </si>
  <si>
    <t>https://drive.google.com/file/d/1AZ6E2CugUiH_HrzreQ89FyzJVaKMtX1R/view</t>
  </si>
  <si>
    <r>
      <rPr>
        <rFont val="Calibri"/>
        <sz val="12.0"/>
      </rPr>
      <t xml:space="preserve">A partir de: M6-G-24a-9
Son 3 imágenes:
- Las otras dos, así:
</t>
    </r>
    <r>
      <rPr>
        <rFont val="Calibri"/>
        <color rgb="FF1155CC"/>
        <sz val="12.0"/>
        <u/>
      </rPr>
      <t>https://drive.google.com/file/d/1doGDhZOXeviDYNjalXScFFNwpm9JJQmz/view?usp=share_link</t>
    </r>
    <r>
      <rPr>
        <rFont val="Calibri"/>
        <sz val="12.0"/>
      </rPr>
      <t xml:space="preserve">
Este es el modelo de lo que hay que hacer:
M5-MyM-14b-3
M5-MyM-14b-4
M5-MyM-14b-5</t>
    </r>
  </si>
  <si>
    <t>M6_G_24a_14</t>
  </si>
  <si>
    <t>https://drive.google.com/file/d/1Wmp8a7kGAOdQRmFidt_hr4_5BGz5_Aas/view</t>
  </si>
  <si>
    <t>A partir de: M6-G-24a-10
Son 3 imágenes:
- La primera, es esa pero con una flecha hacia la derecha
Este es el modelo de lo que hay que hacer:
M5-MyM-14b-3
M5-MyM-14b-4
M5-MyM-14b-5</t>
  </si>
  <si>
    <t>M6_G_24a_15</t>
  </si>
  <si>
    <t>https://drive.google.com/file/d/1gDK-Xnp-y2CumeERIXy1cj1FQ3xKc9ns/view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</si>
  <si>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</si>
  <si>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M6_G_24a_16</t>
  </si>
  <si>
    <t>https://drive.google.com/file/d/1oEOy_VpZsNeW1NWzb0Z4qFCdieIIeifS/view</t>
  </si>
  <si>
    <r>
      <rPr>
        <rFont val="Calibri"/>
        <color rgb="FF000000"/>
        <sz val="12.0"/>
      </rPr>
      <t xml:space="preserve">A partir de: M6-G-24a-10
Son 3 imágenes:
- Las otras dos, así:
</t>
    </r>
    <r>
      <rPr>
        <rFont val="Calibri"/>
        <color rgb="FF1155CC"/>
        <sz val="12.0"/>
        <u/>
      </rPr>
      <t>https://drive.google.com/file/d/1HnFEt-lGL7rrH1v5vd0ecZoQnO0VVQYz/view?usp=share_link</t>
    </r>
    <r>
      <rPr>
        <rFont val="Calibri"/>
        <color rgb="FF000000"/>
        <sz val="12.0"/>
      </rPr>
      <t xml:space="preserve">
Este es el modelo de lo que hay que hacer:
M5-MyM-14b-3
M5-MyM-14b-4
M5-MyM-14b-5</t>
    </r>
  </si>
  <si>
    <t>M6_G_24a_17</t>
  </si>
  <si>
    <t>https://drive.google.com/file/d/1kpVrUt13G2xh4B7U2qjSqO8KyrGwthTl/view</t>
  </si>
  <si>
    <r>
      <rPr>
        <rFont val="Calibri"/>
        <color rgb="FF000000"/>
        <sz val="12.0"/>
      </rPr>
      <t>A partir de: M6-G-24a-11
Son 4 imágenes:</t>
    </r>
    <r>
      <rPr>
        <rFont val="Calibri"/>
        <color rgb="FF1155CC"/>
        <sz val="12.0"/>
        <u/>
      </rPr>
      <t xml:space="preserve">
</t>
    </r>
    <r>
      <rPr>
        <rFont val="Calibri"/>
        <color rgb="FF000000"/>
        <sz val="12.0"/>
      </rPr>
      <t>Este es el modelo de lo que hay que hacer:
M5-MyM-14b-3
M5-MyM-14b-4
M5-MyM-14b-5</t>
    </r>
  </si>
  <si>
    <t>M6_G_24a_18</t>
  </si>
  <si>
    <t>https://drive.google.com/file/d/1X-SISe1_nUrqxCaJL--7nIjfUNjQm1Wt/view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</si>
  <si>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</si>
  <si>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M6_G_24a_19</t>
  </si>
  <si>
    <t>https://drive.google.com/file/d/1pkwTow66nZ9yXKeIo1mkT_5l30-r4Qc_/view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</si>
  <si>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</si>
  <si>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M6_G_24a_20</t>
  </si>
  <si>
    <t>https://drive.google.com/file/d/1NeS7bXmE6KNofBEN9dgS3ys1lFzgTa_J/view</t>
  </si>
  <si>
    <r>
      <rPr>
        <rFont val="Calibri"/>
        <color rgb="FF000000"/>
        <sz val="12.0"/>
      </rPr>
      <t xml:space="preserve">A partir de: M6-G-24a-11
Son 4 imágenes:
- Las otras tres, así:
</t>
    </r>
    <r>
      <rPr>
        <rFont val="Calibri"/>
        <color rgb="FF1155CC"/>
        <sz val="12.0"/>
        <u/>
      </rPr>
      <t xml:space="preserve">https://drive.google.com/file/d/1eUCezK6DFZJbPjQlsxKOV5VmXOrVrCOu/view?usp=share_link
</t>
    </r>
    <r>
      <rPr>
        <rFont val="Calibri"/>
        <color rgb="FF000000"/>
        <sz val="12.0"/>
      </rPr>
      <t>Este es el modelo de lo que hay que hacer:
M5-MyM-14b-3
M5-MyM-14b-4
M5-MyM-14b-5</t>
    </r>
  </si>
  <si>
    <t>M6_G_24a_21</t>
  </si>
  <si>
    <t>https://drive.google.com/file/d/1y-byj8DyOlGQsJtgSukOtHNlQZUhxx5m/view</t>
  </si>
  <si>
    <t>Son 5 imágenes:
- La primera, es esta:
Este es el modelo de lo que hay que hacer:
M5-MyM-14b-3
M5-MyM-14b-4
M5-MyM-14b-5</t>
  </si>
  <si>
    <t>M6_G_24a_22</t>
  </si>
  <si>
    <t>https://drive.google.com/file/d/1rONeAbk74qY90yOPtYG81E2E5redi2EN/view</t>
  </si>
  <si>
    <t>Son 5 imágenes:
- La segunda igual, pero con una flecha hacia la derecha.
Este es el modelo de lo que hay que hacer:
M5-MyM-14b-3
M5-MyM-14b-4
M5-MyM-14b-5</t>
  </si>
  <si>
    <t>M6_G_24a_23</t>
  </si>
  <si>
    <t>https://drive.google.com/file/d/1F7IY29tv91EOKQI7Is641PQ_99HSTGzz/view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</si>
  <si>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</si>
  <si>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M6_G_24a_24</t>
  </si>
  <si>
    <t>https://drive.google.com/file/d/1SHfh6M0aAqe6OjsIqYjnFv_ypcMpeGJe/view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</si>
  <si>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</si>
  <si>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M6_G_24a_25</t>
  </si>
  <si>
    <t>https://drive.google.com/file/d/1CGMfWtEoBqkZMDqrmV7wEtaruRa68Nkx/view</t>
  </si>
  <si>
    <r>
      <rPr>
        <rFont val="Calibri"/>
        <color rgb="FF000000"/>
        <sz val="12.0"/>
      </rPr>
      <t xml:space="preserve">Son 5 imágenes:
- Las otras tres, así:
</t>
    </r>
    <r>
      <rPr>
        <rFont val="Calibri"/>
        <color rgb="FF1155CC"/>
        <sz val="12.0"/>
        <u/>
      </rPr>
      <t>https://drive.google.com/file/d/1Jql73EzvKuCZb8nkyBwKEAA5C1fibZc2/view?usp=share_link</t>
    </r>
    <r>
      <rPr>
        <rFont val="Calibri"/>
        <color rgb="FF000000"/>
        <sz val="12.0"/>
      </rPr>
      <t xml:space="preserve">
Este es el modelo de lo que hay que hacer:
M5-MyM-14b-3
M5-MyM-14b-4
M5-MyM-14b-5</t>
    </r>
  </si>
  <si>
    <t>M6_G_24a_26</t>
  </si>
  <si>
    <t>https://drive.google.com/file/d/1LxQX2BglgB4MNYicyqXD3CZ7k-r-xu1M/view</t>
  </si>
  <si>
    <t>Son 4 imágenes:
- La primera, es esta:
https://drive.google.com/file/d/123Boe9__LCLpumlsrq2_XxyfZJLUKkeK/view?usp=share_link
Este es el modelo de lo que hay que hacer:
M5-MyM-14b-3
M5-MyM-14b-4
M5-MyM-14b-5</t>
  </si>
  <si>
    <t>M6_G_24a_27</t>
  </si>
  <si>
    <t>https://drive.google.com/file/d/1wUrCEBe9gKUZjEu_-UgExkhoNdtS7EKB/view</t>
  </si>
  <si>
    <r>
      <rPr>
        <rFont val="Calibri"/>
        <color rgb="FF000000"/>
        <sz val="12.0"/>
      </rPr>
      <t>Son 4 imágenes:
https://drive.google.com/file/d/123Boe9__LCLpumlsrq2_XxyfZJLUKkeK/view?usp=share_link
- La segunda igual, pero con una flecha hacia la derecha.</t>
    </r>
    <r>
      <rPr>
        <rFont val="Calibri"/>
        <color rgb="FF1155CC"/>
        <sz val="12.0"/>
        <u/>
      </rPr>
      <t xml:space="preserve">
</t>
    </r>
    <r>
      <rPr>
        <rFont val="Calibri"/>
        <color rgb="FF000000"/>
        <sz val="12.0"/>
      </rPr>
      <t>Este es el modelo de lo que hay que hacer:
M5-MyM-14b-3
M5-MyM-14b-4
M5-MyM-14b-5</t>
    </r>
  </si>
  <si>
    <t>M6_G_24a_28</t>
  </si>
  <si>
    <t>https://drive.google.com/file/d/1zGkPCehp90zfyelchaSkhgQOGSWDhQ1Z/view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</si>
  <si>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</si>
  <si>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M6_G_24a_29</t>
  </si>
  <si>
    <t>https://drive.google.com/file/d/1DJaKJkn2zi21c2ODXYV6HObYSP19yfyR/view</t>
  </si>
  <si>
    <r>
      <rPr>
        <rFont val="Calibri"/>
        <color rgb="FF000000"/>
        <sz val="12.0"/>
      </rPr>
      <t xml:space="preserve">Son 4 imágenes:
- Las otras dos, así:
</t>
    </r>
    <r>
      <rPr>
        <rFont val="Calibri"/>
        <color rgb="FF1155CC"/>
        <sz val="12.0"/>
        <u/>
      </rPr>
      <t xml:space="preserve">https://drive.google.com/file/d/1DKcxSXjRAiECXZKvDgUqYoA2_kGBWKfm/view?usp=share_link
</t>
    </r>
    <r>
      <rPr>
        <rFont val="Calibri"/>
        <color rgb="FF000000"/>
        <sz val="12.0"/>
      </rPr>
      <t>Este es el modelo de lo que hay que hacer:
M5-MyM-14b-3
M5-MyM-14b-4
M5-MyM-14b-5</t>
    </r>
  </si>
  <si>
    <t>M6_G_24a_30</t>
  </si>
  <si>
    <t>https://drive.google.com/file/d/1_gTXO9LU8xVHVi_W6TY7EBFcrmjn-s4l/view</t>
  </si>
  <si>
    <t>Son 4 imágenes:
- La primera, es esta:
https://drive.google.com/file/d/1DpzI2R00x6AMa5LFHOTWAakdj5NDrKrY/view?usp=share_link
Este es el modelo de lo que hay que hacer:
M5-MyM-14b-3
M5-MyM-14b-4
M5-MyM-14b-5</t>
  </si>
  <si>
    <t>M6_G_24a_31</t>
  </si>
  <si>
    <t>https://drive.google.com/file/d/1HATr9ahB5od8aq3u2GX4SisueBf3vrcQ/view</t>
  </si>
  <si>
    <t>Son 4 imágenes:
https://drive.google.com/file/d/1DpzI2R00x6AMa5LFHOTWAakdj5NDrKrY/view?usp=share_link
- La segunda igual, pero con una flecha hacia la derecha.
Este es el modelo de lo que hay que hacer:
M5-MyM-14b-3
M5-MyM-14b-4
M5-MyM-14b-5</t>
  </si>
  <si>
    <t>M6_G_24a_32</t>
  </si>
  <si>
    <t>https://drive.google.com/file/d/1JJBQ6KWy4tL_jSxeeA5VklbTeqC45UN5/view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</si>
  <si>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</si>
  <si>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M6_G_24a_33</t>
  </si>
  <si>
    <t>https://drive.google.com/file/d/1HKuiifXOA6XYDWm3QN84MPmywj_RxawZ/view</t>
  </si>
  <si>
    <r>
      <rPr>
        <rFont val="Calibri"/>
        <color rgb="FF000000"/>
        <sz val="12.0"/>
      </rPr>
      <t xml:space="preserve">Son 4 imágenes:
- Las otras dos, así:
</t>
    </r>
    <r>
      <rPr>
        <rFont val="Calibri"/>
        <color rgb="FF1155CC"/>
        <sz val="12.0"/>
        <u/>
      </rPr>
      <t>https://drive.google.com/file/d/158eYuDB0d-Un7gwr-H5TFwGKKkK5L5Dw/view?usp=share_link</t>
    </r>
    <r>
      <rPr>
        <rFont val="Calibri"/>
        <color rgb="FF000000"/>
        <sz val="12.0"/>
      </rPr>
      <t xml:space="preserve">
Este es el modelo de lo que hay que hacer:
M5-MyM-14b-3
M5-MyM-14b-4
M5-MyM-14b-5</t>
    </r>
  </si>
  <si>
    <t>M6_G_24a_34</t>
  </si>
  <si>
    <t>https://drive.google.com/file/d/1WW4899drkcShl-oosL3graT_F5CCsvjC/view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</si>
  <si>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</si>
  <si>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M6_G_18a_1</t>
  </si>
  <si>
    <r>
      <rPr>
        <rFont val="Calibri"/>
        <sz val="12.0"/>
      </rPr>
      <t xml:space="preserve">Es mejor sin el margen que le has puesto. Al margen que tenga la imagen se le va a añadir siempre un margen por CSS, así que se crean dos márgenes y queda excesivo.
</t>
    </r>
    <r>
      <rPr>
        <rFont val="Calibri"/>
        <color rgb="FF1155CC"/>
        <sz val="12.0"/>
        <u/>
      </rPr>
      <t>https://drive.google.com/file/d/1Bl-qo2Aijz0YykN9uDRG5z-y9aG9-ZVC/view?usp=share_link</t>
    </r>
    <r>
      <rPr>
        <rFont val="Calibri"/>
        <sz val="12.0"/>
      </rPr>
      <t xml:space="preserve"> </t>
    </r>
  </si>
  <si>
    <t>https://drive.google.com/file/d/1xnraM0oOd_DnUppZLGRUFtxRLxBSkxSD/view</t>
  </si>
  <si>
    <t>Hay que crear 3 imágenes y en cada una de ellas se van a representar los pasos para crear un triángulo rectángulo. La primera de las imágenes tendrá el orden correcto, las dos siguientes el orden variará. Haz que los pasos estén recuadrados o numerados (obligatorio) para identificarlos bien. El lienzo que sea horizontal.
Los pasos:
1- una regla, un lápiz se dibuja la base
2- un cartabón, apoyado en la regla, se dibuja una altura en uno de los extremos de la base
3- una regla une el vértices más alto de la altura con el otro extremo de la base.</t>
  </si>
  <si>
    <t>M6_G_18a_2</t>
  </si>
  <si>
    <t>Lo mismo</t>
  </si>
  <si>
    <t>https://drive.google.com/file/d/1oIB9XzQGKeiw8xH7x3LP2TWiGLEkLBKB/view</t>
  </si>
  <si>
    <t>M6_G_18a_3</t>
  </si>
  <si>
    <t>https://drive.google.com/file/d/1cFQSaJEH2qui7g0534MvqnHGjP7cDRZ9/view</t>
  </si>
  <si>
    <t>Hacer igual que con el triángulo rectángulo pero con estos pasos pero con estos pasos para crear el cuadrado:
1- Una regla, un lápiz dibuja la base
2- regla, cartabón apoyado en regla, lápiz dibuja uno de los lados del cuadrado
3- regla, cartabón apoyado en regla, lápiz dibuja el otro lado del cuadrado
4- regla, cartabón, unimos los dos lados por arriba.</t>
  </si>
  <si>
    <t>M6_G_18a_4</t>
  </si>
  <si>
    <t>https://drive.google.com/file/d/1vuT3P6ToenXjS_A6acNKyHz4gujv0G4s/view</t>
  </si>
  <si>
    <t>M6_G_18a_5</t>
  </si>
  <si>
    <t>https://drive.google.com/file/d/1s-LXbd2fmzoVm2TC7LbBGJL1Q7acX7bb/view</t>
  </si>
  <si>
    <t>M6_G_18a_6</t>
  </si>
  <si>
    <t>https://drive.google.com/file/d/1zUY6l2Bx4EL_hCubVIAcDlOsGukygSoW/view</t>
  </si>
  <si>
    <t>Hacer igual que con el triángulo rectángulo pero con estos pasos para crear el rectángulo:
1- Una regla, un lápiz dibuja la base
2- regla, cartabón apoyado en regla, lápiz dibuja uno de los lados del cuadrado
3- regla, cartabón apoyado en regla, lápiz dibuja el otro lado del cuadrado
4- regla, cartabón, unimos los dos lados por arriba.</t>
  </si>
  <si>
    <t>M6_G_18a_7</t>
  </si>
  <si>
    <t>https://drive.google.com/file/d/1MisO5sBVO0pZvn2RML4z_x1e8kmd1cP_/view</t>
  </si>
  <si>
    <t>M6_G_18a_8</t>
  </si>
  <si>
    <t>https://drive.google.com/file/d/1ohvT2eKEW4RaFCJsxaM9lQLMHZNtzCdI/view</t>
  </si>
  <si>
    <t>M6_G_18a_9</t>
  </si>
  <si>
    <t>https://drive.google.com/file/d/1ILDKonOmruPSPvA-7_e5YzeEhX0Hf8aK/view</t>
  </si>
  <si>
    <t>Círculo</t>
  </si>
  <si>
    <t>Dibuja un círculo con su radio</t>
  </si>
  <si>
    <t>M6_G_23a_1</t>
  </si>
  <si>
    <t>https://drive.google.com/file/d/1wJag_aeu8oAK8IX6gxKZVKi1GtLItjxK/view?usp=share_link</t>
  </si>
  <si>
    <t>M6-G-23a-1</t>
  </si>
  <si>
    <t>Dibuja lo mismo pero con otro color</t>
  </si>
  <si>
    <t>M6_G_23a_2</t>
  </si>
  <si>
    <t>https://drive.google.com/file/d/143o1ANBA6yBg2SLKebFSVxbVw-Raq3mN/view?usp=share_link</t>
  </si>
  <si>
    <t>Conversiones de tiempo</t>
  </si>
  <si>
    <t>M5-MyM-7b-1</t>
  </si>
  <si>
    <t>M6_MyM_8b_1</t>
  </si>
  <si>
    <t>https://drive.google.com/file/d/1EPagSarLwoy8ZLNe3t25jkv0KjNLnX_2/view</t>
  </si>
  <si>
    <t xml:space="preserve">M5-MyM-7b-2
</t>
  </si>
  <si>
    <t>M6_MyM_8b_2</t>
  </si>
  <si>
    <t>https://drive.google.com/file/d/1UrdwNlMwW54fxe1plLKt3hdlKa6rROmf/view</t>
  </si>
  <si>
    <t>M5-MyM-7b-3</t>
  </si>
  <si>
    <t>M6_MyM_8b_3</t>
  </si>
  <si>
    <t>https://drive.google.com/file/d/1BuEheDLrp32rRUhJABZp5Gpx0BoT97Yg/view</t>
  </si>
  <si>
    <t>Positivos y negativos</t>
  </si>
  <si>
    <r>
      <rPr>
        <rFont val="Calibri"/>
        <sz val="12.0"/>
      </rPr>
      <t>Haz una imagen como esta y escribe encima de las flechas "Números positivos" y "Números negativos":</t>
    </r>
    <r>
      <rPr>
        <rFont val="Calibri"/>
        <color rgb="FF000000"/>
        <sz val="12.0"/>
      </rPr>
      <t xml:space="preserve">
</t>
    </r>
    <r>
      <rPr>
        <rFont val="Calibri"/>
        <color rgb="FF1155CC"/>
        <sz val="12.0"/>
        <u/>
      </rPr>
      <t>https://gyazo.com/28f49a6f665897c034de33e254678c71</t>
    </r>
    <r>
      <rPr>
        <rFont val="Calibri"/>
        <sz val="12.0"/>
      </rPr>
      <t xml:space="preserve"> </t>
    </r>
  </si>
  <si>
    <t>M6_NyO_49a_1</t>
  </si>
  <si>
    <t>https://drive.google.com/file/d/1gsOmVKUAKxUsU_8e9sA9mI5I1L2TWF4D/view?usp=share_link</t>
  </si>
  <si>
    <t>M6-NyO-49a-1</t>
  </si>
  <si>
    <t>Misma imagen pero que ponga Positive Numbers y Negative Numbers</t>
  </si>
  <si>
    <t>M6_NyO_49a_1a</t>
  </si>
  <si>
    <t>https://drive.google.com/file/d/1lZL5MXpCLa25Des9_lfiZTAb-9K3xjNo/view?usp=share_link</t>
  </si>
  <si>
    <t>M6-NyO-51</t>
  </si>
  <si>
    <t xml:space="preserve">Haz una recta numérica con los números desde -8 a +8. </t>
  </si>
  <si>
    <t>M6_NyO_51a_1</t>
  </si>
  <si>
    <t>https://drive.google.com/file/d/1gu1GrxamQAQsOrInmio7QIEQ6N4LULWD/view?usp=share_link</t>
  </si>
  <si>
    <t>Traslación: guantes</t>
  </si>
  <si>
    <t xml:space="preserve">4 dibujos sobre una rejilla de líneas de azul claro. La primera de ellas es la de referencia en el enunciado. (tomar de base M5-G-2b)
- Unos guantes a la derecha de la rejilla.
- Los mismos guantes trasladados a la izquierda.
- Los mismos guantes girados 90°.
- Los mismos guantes pero simétricos.
</t>
  </si>
  <si>
    <t>M6_G_13a_1</t>
  </si>
  <si>
    <t>https://drive.google.com/file/d/1mxiajATHDg0Y8FAMgVPyTs29fdax-E0m/view</t>
  </si>
  <si>
    <t>M6_G_13a_2</t>
  </si>
  <si>
    <t>https://drive.google.com/file/d/1hZKlf5wuh5wqfJ9UC90163zFP3UmpYkg/view</t>
  </si>
  <si>
    <t>M6_G_13a_3</t>
  </si>
  <si>
    <t>https://drive.google.com/file/d/1AAT8PcQD8CAX_ugt8mwrPggH72Ct8j58/view</t>
  </si>
  <si>
    <t>M6_G_13a_4</t>
  </si>
  <si>
    <t>https://drive.google.com/file/d/1wSfAHp0Vut8ywwGSBVQ_V0v8G6DVOpDa/view</t>
  </si>
  <si>
    <t>Traslación: cazo</t>
  </si>
  <si>
    <t>4 dibujos sobre una rejilla de líneas de azul claro. La primera de ellas es la de referencia en el enunciado. (tomar de base M5-G-2b)
- Un cazo a la derecha de la rejilla.
- El mismo cazo trasladado hacia abajo.
- El mismo cazo girado 90°.
- El mismo cazo pero simétrico.</t>
  </si>
  <si>
    <t>M6_G_13a_5</t>
  </si>
  <si>
    <t>https://drive.google.com/file/d/1X8W0O1kCkDzhMZuBeBGB1OEqbTVqXSY-/view</t>
  </si>
  <si>
    <t>M6_G_13a_6</t>
  </si>
  <si>
    <t>https://drive.google.com/file/d/1ovBVUXFTfysG36O2m4e8y-yz3a6bdhFn/view</t>
  </si>
  <si>
    <t>M6_G_13a_7</t>
  </si>
  <si>
    <t>https://drive.google.com/file/d/14i4taEmtKd3F2dN2dhHu0X3pabPZ17Cl/view</t>
  </si>
  <si>
    <t>M6_G_13a_8</t>
  </si>
  <si>
    <t>https://drive.google.com/file/d/18thfWLYuDlJt3oiTt6kSsOJ28RPwQVl_/view</t>
  </si>
  <si>
    <t>Traslación: ukelele</t>
  </si>
  <si>
    <t>4 dibujos sobre una rejilla de líneas de azul claro. La primera de ellas es la de referencia en el enunciado. (tomar de base M5-G-2b)
- Un ukelele a la izquierda de la rejilla.</t>
  </si>
  <si>
    <t>M6_G_13a_9</t>
  </si>
  <si>
    <t>https://drive.google.com/file/d/1kg_IlsacBhNDVfKg4ryOgG1P4fuHyv1V/view</t>
  </si>
  <si>
    <t>4 dibujos sobre una rejilla de líneas de azul claro. La primera de ellas es la de referencia en el enunciado. (tomar de base M5-G-2b)
- El mismo ukelele trasladado hacia la derecha.</t>
  </si>
  <si>
    <t>M6_G_13a_10</t>
  </si>
  <si>
    <t>https://drive.google.com/file/d/1q8LRC3Sr4ebJJCk-lKOjqfFaHrjDYhSx/view</t>
  </si>
  <si>
    <t>4 dibujos sobre una rejilla de líneas de azul claro. La primera de ellas es la de referencia en el enunciado. (tomar de base M5-G-2b)
- El mismo ukelele girado 90°.</t>
  </si>
  <si>
    <t>M6_G_13a_11</t>
  </si>
  <si>
    <t>https://drive.google.com/file/d/1DTpYcqgtwM8vTK8wegWuoqheQ9wZpcts/view</t>
  </si>
  <si>
    <t>4 dibujos sobre una rejilla de líneas de azul claro. La primera de ellas es la de referencia en el enunciado. (tomar de base M5-G-2b)
- El mismo ukelele pero simétrico.</t>
  </si>
  <si>
    <t>M6_G_13a_12</t>
  </si>
  <si>
    <t>https://drive.google.com/file/d/1fgCEu6Ps7y8mUDfLM96fcOAQIpQwSEcU/view</t>
  </si>
  <si>
    <r>
      <rPr>
        <rFont val="Calibri"/>
        <color rgb="FF000000"/>
        <sz val="12.0"/>
      </rPr>
      <t xml:space="preserve">Algo parecido, la altura es 3 veces el radio de la base
</t>
    </r>
    <r>
      <rPr>
        <rFont val="Calibri"/>
        <color rgb="FF1155CC"/>
        <sz val="12.0"/>
        <u/>
      </rPr>
      <t>https://drive.google.com/file/d/1tL92oz30K9rwtDDQO8BbWg5yAuTfP-dS/view?usp=sharing</t>
    </r>
  </si>
  <si>
    <t>M6_G_31d_1</t>
  </si>
  <si>
    <t>https://drive.google.com/file/d/1RMLc60QfMjYtWWyu9v3QAXkWbAA0FMFH/view?usp=share_link</t>
  </si>
  <si>
    <r>
      <rPr>
        <rFont val="Calibri"/>
        <sz val="12.0"/>
      </rPr>
      <t>Algo parecido, pero la altura tiene que ser 2 veces el radio de la base</t>
    </r>
    <r>
      <rPr>
        <rFont val="Calibri"/>
        <color rgb="FF000000"/>
        <sz val="12.0"/>
      </rPr>
      <t xml:space="preserve">
</t>
    </r>
    <r>
      <rPr>
        <rFont val="Calibri"/>
        <color rgb="FF1155CC"/>
        <sz val="12.0"/>
        <u/>
      </rPr>
      <t>https://drive.google.com/file/d/1tL92oz30K9rwtDDQO8BbWg5yAuTfP-dS/view?usp=sharing</t>
    </r>
  </si>
  <si>
    <t>M6_G_31d_2</t>
  </si>
  <si>
    <t>Cambia el color del cono</t>
  </si>
  <si>
    <t>https://drive.google.com/file/d/19XetpwZfyqbUZwTdMHpW-KvlUvxmG-iw/view?usp=share_link</t>
  </si>
  <si>
    <r>
      <rPr>
        <rFont val="Calibri"/>
        <sz val="12.0"/>
      </rPr>
      <t xml:space="preserve">Algo parecido, la altura unas 5 veces el radio (si es demasiado desproporcionado, puede ser solo 4 veces)
</t>
    </r>
    <r>
      <rPr>
        <rFont val="Calibri"/>
        <color rgb="FF1155CC"/>
        <sz val="12.0"/>
        <u/>
      </rPr>
      <t>https://drive.google.com/file/d/1_hYZ4X8K5CV4Y7iAT15tLAO1ivVM6tDI/view?usp=sharing</t>
    </r>
  </si>
  <si>
    <t>M6_G_31d_3</t>
  </si>
  <si>
    <t>https://drive.google.com/file/d/1AX9oqD5xOE54IzmtdEqIYbtIIqUYyL68/view?usp=share_link</t>
  </si>
  <si>
    <r>
      <rPr>
        <rFont val="Calibri"/>
        <sz val="12.0"/>
      </rPr>
      <t xml:space="preserve">Algo parecido, la altura unas 2.5 veces el radio
</t>
    </r>
    <r>
      <rPr>
        <rFont val="Calibri"/>
        <color rgb="FF1155CC"/>
        <sz val="12.0"/>
        <u/>
      </rPr>
      <t>https://drive.google.com/file/d/1OYzfNlAbyoZA1mVdVR7DzBiiaap7UDyP/view?usp=sharing</t>
    </r>
  </si>
  <si>
    <t>M6_G_31d_4</t>
  </si>
  <si>
    <t>https://drive.google.com/file/d/11qTXPtFwtCcV_HSATrRsh9U06szZZTnj/view?usp=share_link</t>
  </si>
  <si>
    <r>
      <rPr>
        <rFont val="Calibri"/>
        <color rgb="FF000000"/>
        <sz val="12.0"/>
      </rPr>
      <t xml:space="preserve">Algo parecido, la altura unas 1.5 veces el radio
</t>
    </r>
    <r>
      <rPr>
        <rFont val="Calibri"/>
        <color rgb="FF1155CC"/>
        <sz val="12.0"/>
        <u/>
      </rPr>
      <t>https://drive.google.com/file/d/15xtla7FYdho3CotZ_3pdjpWrm5_fZwbM/view?usp=sharing</t>
    </r>
  </si>
  <si>
    <t>M6_G_31d_5</t>
  </si>
  <si>
    <t>https://drive.google.com/file/d/1QpRCUQC82Xg_pjmtlZziK05zDATZc6TC/view?usp=share_link</t>
  </si>
  <si>
    <r>
      <rPr>
        <rFont val="Calibri"/>
        <sz val="12.0"/>
      </rPr>
      <t>Aproximadamente así (imprescindible dibujar las apotemas). La altura es más o menos 2 o 2.5 veces un lado de la base.</t>
    </r>
    <r>
      <rPr>
        <rFont val="Calibri"/>
        <color rgb="FF000000"/>
        <sz val="12.0"/>
      </rPr>
      <t xml:space="preserve">
</t>
    </r>
    <r>
      <rPr>
        <rFont val="Calibri"/>
        <color rgb="FF1155CC"/>
        <sz val="12.0"/>
        <u/>
      </rPr>
      <t>https://drive.google.com/file/d/1zYyQi1Or-xtjFfuluNF1IGZ7elE05ROK/view?usp=sharing</t>
    </r>
  </si>
  <si>
    <t>M6_G_31c_1</t>
  </si>
  <si>
    <t>https://drive.google.com/file/d/1sC6HkLUj7FWOq0brKaROJp95HrTWyVD2/view?usp=share_link</t>
  </si>
  <si>
    <t>Una pirámide de base cuadrada. Tiene que verse la apotema lateral. La altura es dos veces el largo de un lado.</t>
  </si>
  <si>
    <t>M6_G_31c_2</t>
  </si>
  <si>
    <t>https://drive.google.com/file/d/1zgYzsxkI_-PV6JPTRlYVWmcFVPy05uHT/view?usp=share_link</t>
  </si>
  <si>
    <t>Una pirámide de base cuadrada. Tiene que verse la apotema lateral. La altura es la mitad del largo de un lado.</t>
  </si>
  <si>
    <t>M6_G_31c_3</t>
  </si>
  <si>
    <t>https://drive.google.com/file/d/1sWK7zta62jusoIcTr5GSt025Oq2gJ7s6/view?usp=share_link</t>
  </si>
  <si>
    <r>
      <rPr>
        <rFont val="Calibri"/>
        <sz val="12.0"/>
      </rPr>
      <t xml:space="preserve">Una pirámide de base hexagonal. Tiene que verse la apotema lateral. La altura es el doble que el largo de un lado.
</t>
    </r>
    <r>
      <rPr>
        <rFont val="Calibri"/>
        <color rgb="FF1155CC"/>
        <sz val="12.0"/>
        <u/>
      </rPr>
      <t>https://drive.google.com/file/d/1ee_xCS5UHSuHZylQgPlMrYJ-viRfnwZ6/view?usp=sharing</t>
    </r>
  </si>
  <si>
    <t>M6_G_31c_4</t>
  </si>
  <si>
    <t>https://drive.google.com/file/d/1hJjyz79XpAgjVOoQReiWX_lJ4np5XxC-/view?usp=share_link</t>
  </si>
  <si>
    <t>Tetraedro</t>
  </si>
  <si>
    <r>
      <rPr>
        <rFont val="Calibri"/>
        <sz val="12.0"/>
      </rPr>
      <t xml:space="preserve">Una pirámide de base triangular, todas las caras son iguales. Tiene que verse la apotema lateral.
</t>
    </r>
    <r>
      <rPr>
        <rFont val="Calibri"/>
        <color rgb="FF1155CC"/>
        <sz val="12.0"/>
        <u/>
      </rPr>
      <t>https://drive.google.com/file/d/1IFi3KemTIGcr8eSY7hvuXn6uVlk9uP8k/view?usp=sharing</t>
    </r>
  </si>
  <si>
    <t>M6_G_31c_5</t>
  </si>
  <si>
    <t>https://drive.google.com/file/d/1KoQSLCcgVE5VxT6pM-vVn7UKNp6lMn16/view?usp=share_link</t>
  </si>
  <si>
    <t>Ejemplos de giro</t>
  </si>
  <si>
    <t>M5-G-2c</t>
  </si>
  <si>
    <t>M5-G-2c-6</t>
  </si>
  <si>
    <t>Exactamente lo mismo</t>
  </si>
  <si>
    <t>M6_G_14a_1</t>
  </si>
  <si>
    <t>https://drive.google.com/file/d/1mpEpxp5FQsxWIRoY4imSG9rLyL-3a_kp/view?usp=share_link</t>
  </si>
  <si>
    <r>
      <rPr>
        <rFont val="Calibri"/>
        <sz val="12.0"/>
      </rPr>
      <t xml:space="preserve">La altura es el triple que el radio
</t>
    </r>
    <r>
      <rPr>
        <rFont val="Calibri"/>
        <color rgb="FF1155CC"/>
        <sz val="12.0"/>
        <u/>
      </rPr>
      <t>https://drive.google.com/file/d/1-gRAE32eHQFyjEjESM7-rDiITI0j-dNc/view?usp=sharing</t>
    </r>
  </si>
  <si>
    <t>M6_G_31b_1</t>
  </si>
  <si>
    <t>https://drive.google.com/file/d/1nD8wXRMIRn2VcKQcx9pX7quXXZZ0BNaQ/view?usp=share_link</t>
  </si>
  <si>
    <r>
      <rPr>
        <rFont val="Calibri"/>
        <sz val="12.0"/>
      </rPr>
      <t xml:space="preserve">La altura es el doble que el radio
</t>
    </r>
    <r>
      <rPr>
        <rFont val="Calibri"/>
        <color rgb="FF1155CC"/>
        <sz val="12.0"/>
        <u/>
      </rPr>
      <t>https://drive.google.com/file/d/1-gRAE32eHQFyjEjESM7-rDiITI0j-dNc/view?usp=sharing</t>
    </r>
  </si>
  <si>
    <t>M6_G_31b_2</t>
  </si>
  <si>
    <t>https://drive.google.com/file/d/1FiuuvZOxWZAw9zsbDMsUDFS8SMs95cqj/view?usp=share_link</t>
  </si>
  <si>
    <t>Prisma de base rectangular</t>
  </si>
  <si>
    <t>Un prisma con estas proporciones: base de 1 y 2 cm, y la altura de 3 cm.</t>
  </si>
  <si>
    <t>M6_G_31a_1</t>
  </si>
  <si>
    <t>https://drive.google.com/file/d/1JWPyGdabuNruXT4mVFqn76ZlAGZyt_5F/view?usp=share_link</t>
  </si>
  <si>
    <t>Prisma de base triangular</t>
  </si>
  <si>
    <r>
      <rPr>
        <rFont val="Calibri"/>
        <sz val="12.0"/>
      </rPr>
      <t xml:space="preserve">La altura es el doble que uno de los lados de la base. El triángulo tiene que parecer equilátero. Que se vean las líneas transparentes del fondo
</t>
    </r>
    <r>
      <rPr>
        <rFont val="Calibri"/>
        <color rgb="FF1155CC"/>
        <sz val="12.0"/>
        <u/>
      </rPr>
      <t>https://drive.google.com/file/d/15HUo9eVgx4gxZ2jh2UzXj0HDgYxon1e0/view?usp=sharing</t>
    </r>
  </si>
  <si>
    <t>M6_G_31a_2</t>
  </si>
  <si>
    <t>https://drive.google.com/file/d/1iqIgoOmaU83fnMuSnN_SJ7Bsixao0b03/view?usp=share_link</t>
  </si>
  <si>
    <r>
      <rPr>
        <rFont val="Calibri"/>
        <sz val="12.0"/>
      </rPr>
      <t xml:space="preserve">La altura tiene que ser 2 veces el radio. Sin etiquetas: </t>
    </r>
    <r>
      <rPr>
        <rFont val="Calibri"/>
        <color rgb="FF1155CC"/>
        <sz val="12.0"/>
        <u/>
      </rPr>
      <t>https://drive.google.com/file/d/19pPRfETghLXHUi1i1tSigv2d9ESdkWB-/view</t>
    </r>
  </si>
  <si>
    <t>M6_G_30b_1</t>
  </si>
  <si>
    <t>https://drive.google.com/file/d/1zdKltQmJ7kntWUVegZ5ncmQyE8zZn9A6/view?usp=share_link</t>
  </si>
  <si>
    <r>
      <rPr>
        <rFont val="Calibri"/>
        <sz val="12.0"/>
      </rPr>
      <t xml:space="preserve">La altura tiene que 3 veces el radio. SIn etiquetas: </t>
    </r>
    <r>
      <rPr>
        <rFont val="Calibri"/>
        <color rgb="FF1155CC"/>
        <sz val="12.0"/>
        <u/>
      </rPr>
      <t>https://drive.google.com/file/d/19pPRfETghLXHUi1i1tSigv2d9ESdkWB-/view</t>
    </r>
  </si>
  <si>
    <t>M6_G_30b_5</t>
  </si>
  <si>
    <t>https://drive.google.com/file/d/1jsmX2hQrtPnkk842HgE9bN--JjDe9pcD/view?usp=share_link</t>
  </si>
  <si>
    <t>Un cilindro con el radio de una base marcado con línea de puntos. La altura es el doble que el radio (diámetro igual que altura)</t>
  </si>
  <si>
    <t>M6_G_30b_2</t>
  </si>
  <si>
    <t>https://drive.google.com/file/d/1j7Algx28iVHBf7XRLhJEyZhH9LtALSHx/view?usp=share_link</t>
  </si>
  <si>
    <t>Un cilindro tumbado. Es el tubo de cartón de un rollo de papel, pero sin papel (que se note que es hueco). Hay que marcar el radio con línea de puntos. Aproximadamente unos 5 cm de diámetro y unos 20 cm de largo.</t>
  </si>
  <si>
    <t>M6_G_30b_3</t>
  </si>
  <si>
    <r>
      <rPr>
        <rFont val="Calibri"/>
        <sz val="12.0"/>
      </rPr>
      <t>¿Puedes quitar márgenes de arriba y abajo? Deja lo necesario para que entren las etiquetas.</t>
    </r>
    <r>
      <rPr>
        <rFont val="Calibri"/>
        <color rgb="FF000000"/>
        <sz val="12.0"/>
      </rPr>
      <t xml:space="preserve">
</t>
    </r>
    <r>
      <rPr>
        <rFont val="Calibri"/>
        <color rgb="FF1155CC"/>
        <sz val="12.0"/>
        <u/>
      </rPr>
      <t>https://gyazo.com/1b7ebe818bd1fa1bfcb902617b376d33</t>
    </r>
    <r>
      <rPr>
        <rFont val="Calibri"/>
        <sz val="12.0"/>
      </rPr>
      <t xml:space="preserve"> </t>
    </r>
  </si>
  <si>
    <t>https://drive.google.com/file/d/1pz6Up4TU4h7TYEbGgJnxgZ_6etOcSF_7/view?usp=share_link</t>
  </si>
  <si>
    <t>Medidas de superficie</t>
  </si>
  <si>
    <r>
      <rPr>
        <rFont val="Calibri"/>
        <sz val="12.0"/>
      </rPr>
      <t xml:space="preserve">Pasar estas imágenes a 6º: </t>
    </r>
    <r>
      <rPr>
        <rFont val="Calibri"/>
        <color rgb="FF1155CC"/>
        <sz val="12.0"/>
        <u/>
      </rPr>
      <t>https://drive.google.com/file/d/10Jn8ewCEWsNFSfHFrQ9me3k3wLjvKMQF/view?usp=sharing</t>
    </r>
  </si>
  <si>
    <t>M6_MyM_24a_1</t>
  </si>
  <si>
    <t>https://drive.google.com/file/d/1jEc5K5DKw9y0zByTYaSPwnx1jtE1zvEN/view</t>
  </si>
  <si>
    <t>M5-MyM-12e-1</t>
  </si>
  <si>
    <r>
      <rPr>
        <rFont val="Calibri"/>
        <sz val="12.0"/>
      </rPr>
      <t xml:space="preserve">Pasar estas imágenes a 6º: </t>
    </r>
    <r>
      <rPr>
        <rFont val="Calibri"/>
        <color rgb="FF1155CC"/>
        <sz val="12.0"/>
        <u/>
      </rPr>
      <t>https://drive.google.com/file/d/1vzcO3iQTYUt9M-1keX0NRxmzuoniPV7C/view?usp=sharing</t>
    </r>
    <r>
      <rPr>
        <rFont val="Calibri"/>
        <sz val="12.0"/>
      </rPr>
      <t xml:space="preserve"> </t>
    </r>
  </si>
  <si>
    <t>M6_MyM_24a_2</t>
  </si>
  <si>
    <t>https://drive.google.com/file/d/1-xX98yXFJ89ToE3O9eKOkUFkwzqvGEtt/view</t>
  </si>
  <si>
    <t>M5-MyM-12e-2</t>
  </si>
  <si>
    <r>
      <rPr>
        <rFont val="Calibri"/>
        <sz val="12.0"/>
      </rPr>
      <t xml:space="preserve">Pasar estas imágenes a 6º: 
</t>
    </r>
    <r>
      <rPr>
        <rFont val="Calibri"/>
        <color rgb="FF1155CC"/>
        <sz val="12.0"/>
        <u/>
      </rPr>
      <t>https://drive.google.com/file/d/1WjUtXiT39NiT-a5gEsWSvEXSgqlgPS0T/view?usp=sharing</t>
    </r>
    <r>
      <rPr>
        <rFont val="Calibri"/>
        <sz val="12.0"/>
      </rPr>
      <t xml:space="preserve"> </t>
    </r>
  </si>
  <si>
    <t>M6_MyM_24a_3</t>
  </si>
  <si>
    <t>https://drive.google.com/file/d/18m1X6rmz5iYFBOT0995QoG_0UgcrdSX0/view</t>
  </si>
  <si>
    <t>recta inecuaciones</t>
  </si>
  <si>
    <r>
      <rPr>
        <rFont val="Calibri"/>
        <sz val="12.0"/>
      </rPr>
      <t xml:space="preserve">Una recta numérica con este contenido:
</t>
    </r>
    <r>
      <rPr>
        <rFont val="Calibri"/>
        <color rgb="FF1155CC"/>
        <sz val="12.0"/>
        <u/>
      </rPr>
      <t>https://drive.google.com/file/d/10ahApiQHMn9nznW2-hHZ5A2OJim6d97g/view?usp=share_link</t>
    </r>
    <r>
      <rPr>
        <rFont val="Calibri"/>
        <sz val="12.0"/>
      </rPr>
      <t xml:space="preserve"> </t>
    </r>
  </si>
  <si>
    <t>M6_NyO_60b_1</t>
  </si>
  <si>
    <r>
      <rPr>
        <rFont val="Calibri"/>
        <sz val="12.0"/>
      </rPr>
      <t xml:space="preserve">En estas imágenes necesitaríamos que le dieses un poco más de espacio por abajo, para poder añadir los números y no se queden pegados con el borde de la respuesta: </t>
    </r>
    <r>
      <rPr>
        <rFont val="Calibri"/>
        <color rgb="FF1155CC"/>
        <sz val="12.0"/>
        <u/>
      </rPr>
      <t>https://drive.google.com/file/d/1sFtaujprUN96zQ7h5DWpBx5uU__T_o9k/view?usp=share_link</t>
    </r>
  </si>
  <si>
    <t>https://drive.google.com/file/d/1jlrOtc_K9j8t642AFXEL47NqJ3PkX_w7/view?usp=share_link</t>
  </si>
  <si>
    <r>
      <rPr>
        <rFont val="Calibri"/>
        <sz val="12.0"/>
      </rPr>
      <t xml:space="preserve">Una recta numérica con este contenido:
</t>
    </r>
    <r>
      <rPr>
        <rFont val="Calibri"/>
        <color rgb="FF1155CC"/>
        <sz val="12.0"/>
        <u/>
      </rPr>
      <t>https://drive.google.com/file/d/1XjDTeGoxA8Rb6YnGXGMVICjHXVoxuy_V/view?usp=share_link</t>
    </r>
    <r>
      <rPr>
        <rFont val="Calibri"/>
        <sz val="12.0"/>
      </rPr>
      <t xml:space="preserve"> </t>
    </r>
  </si>
  <si>
    <t>M6_NyO_60b_2</t>
  </si>
  <si>
    <t>https://drive.google.com/file/d/1gdaejOmBmaDiSla10aN3SkXjaKYkOllO/view?usp=share_link</t>
  </si>
  <si>
    <r>
      <rPr>
        <rFont val="Calibri"/>
        <sz val="12.0"/>
      </rPr>
      <t xml:space="preserve">Una recta numérica con este contenido:
</t>
    </r>
    <r>
      <rPr>
        <rFont val="Calibri"/>
        <color rgb="FF1155CC"/>
        <sz val="12.0"/>
        <u/>
      </rPr>
      <t>https://drive.google.com/file/d/1tv8lC-7xWUOWDwEt-Fof519YlS8k-bPk/view?usp=share_link</t>
    </r>
    <r>
      <rPr>
        <rFont val="Calibri"/>
        <sz val="12.0"/>
      </rPr>
      <t xml:space="preserve"> </t>
    </r>
  </si>
  <si>
    <t>M6_NyO_60b_3</t>
  </si>
  <si>
    <t>https://drive.google.com/file/d/1vYQxCaAvazyOylJh88XdttnvSCdzVAIR/view?usp=share_link</t>
  </si>
  <si>
    <r>
      <rPr>
        <rFont val="Calibri"/>
        <sz val="12.0"/>
      </rPr>
      <t xml:space="preserve">Una recta numérica con este contenido:
</t>
    </r>
    <r>
      <rPr>
        <rFont val="Calibri"/>
        <color rgb="FF1155CC"/>
        <sz val="12.0"/>
        <u/>
      </rPr>
      <t>https://drive.google.com/file/d/1RkrvJvICAlp58xG3D8UdqRd7DnZlA_AA/view?usp=share_link</t>
    </r>
    <r>
      <rPr>
        <rFont val="Calibri"/>
        <sz val="12.0"/>
      </rPr>
      <t xml:space="preserve"> </t>
    </r>
  </si>
  <si>
    <t>M6_NyO_60b_4</t>
  </si>
  <si>
    <t>https://drive.google.com/file/d/1RJ7HjDYgHQ7GNY_p67lXwNGuqVbFio9c/view?usp=share_link</t>
  </si>
  <si>
    <t>Polígono sobre ejes de coordenadas</t>
  </si>
  <si>
    <r>
      <rPr>
        <rFont val="Calibri"/>
        <color rgb="FF000000"/>
        <sz val="12.0"/>
      </rPr>
      <t xml:space="preserve">Eje de coordenadas, vemos desde -4 a 4 en los dos ejes. Sin cuadrícula, como aquí: </t>
    </r>
    <r>
      <rPr>
        <rFont val="Calibri"/>
        <color rgb="FF1155CC"/>
        <sz val="12.0"/>
        <u/>
      </rPr>
      <t>https://drive.google.com/file/d/1_fgDXlZQADr5g4yekYZoiX3Yz26RiXvz/view?usp=share_link</t>
    </r>
    <r>
      <rPr>
        <rFont val="Calibri"/>
        <color rgb="FF000000"/>
        <sz val="12.0"/>
      </rPr>
      <t xml:space="preserve">
Los puntos son:
https://drive.google.com/file/d/1JTNrNUaTeSnb7UyaxkAFz8sp2YmKSYjn/view?usp=share_link</t>
    </r>
  </si>
  <si>
    <t>M6_G_37a_1</t>
  </si>
  <si>
    <t>https://drive.google.com/file/d/1xdcyfLcMxCLT8bZFeQr3GEXy3UQFeAcg/view?usp=share_link</t>
  </si>
  <si>
    <t>Eje de coordenadas, vemos desde -4 a 4 en los dos ejes. Sin cuadrícula, como aquí: https://drive.google.com/file/d/1_fgDXlZQADr5g4yekYZoiX3Yz26RiXvz/view?usp=share_link
Los puntos son:
https://drive.google.com/file/d/1d2DfXebLoJswLn37PZqWzqqLRy0n4-Oc/view?usp=share_link</t>
  </si>
  <si>
    <t>M6_G_37a_2</t>
  </si>
  <si>
    <t>https://drive.google.com/file/d/1yX7pE0mMFvrE_DtUWIBVIe8Vk9OqE0RQ/view?usp=share_link</t>
  </si>
  <si>
    <t>Como las dos anteriores, el polígono tiene estos 4 vértices:
(−2, 1)
(−1, −3)
(0, 0)
(2, 2)</t>
  </si>
  <si>
    <t>M6_G_37a_3</t>
  </si>
  <si>
    <t>https://drive.google.com/file/d/1Mu_AsSVZv2D8lDefkFLqXpw64pHkwp7R/view?usp=share_link</t>
  </si>
  <si>
    <t>Un cuadrado con estos 4 vértices:
(-2, 2)
(2, 2)
(2, -2)
(-2, -2)</t>
  </si>
  <si>
    <t>M6_G_37b_1</t>
  </si>
  <si>
    <t>He visto un par de cosas:
- Las líneas de los rectángulos y el cuadrado no pueden pasar cerca de las divisiones de los ejes, sino exactamente encima, tapándolos.
- Las divisiones de los ejes son un poco asimétricos, se nota que están más salidos hacia un lado que hacia el otro.</t>
  </si>
  <si>
    <t>https://drive.google.com/file/d/1vJV8KrQy3Cft9xMERPFo6-iMTwkwuWj-/view?usp=share_link</t>
  </si>
  <si>
    <t>Un rectángulo con estos 4 vértices:
(-3, 2)
(1, 2)
(1, -1)
(-3, -1)</t>
  </si>
  <si>
    <t>M6_G_37b_2</t>
  </si>
  <si>
    <t>https://drive.google.com/file/d/1D6e31ukDFK9VZl65catSoWSuLcJqOoh7/view?usp=share_link</t>
  </si>
  <si>
    <t>Un rectángulo con estos 4 vértices:
(-1, 2)
(1, 2)
(1, -3)
(-1, -3)</t>
  </si>
  <si>
    <t>M6_G_37b_3</t>
  </si>
  <si>
    <t>https://drive.google.com/file/d/1HHbDaSBz81WHkIphB0eo_mDPqZzpngA9/view?usp=share_link</t>
  </si>
  <si>
    <t>Función 1</t>
  </si>
  <si>
    <r>
      <rPr>
        <rFont val="Calibri"/>
        <sz val="12.0"/>
      </rPr>
      <t xml:space="preserve">Una gráfica con 3 puntos así:
</t>
    </r>
    <r>
      <rPr>
        <rFont val="Calibri"/>
        <color rgb="FF1155CC"/>
        <sz val="12.0"/>
        <u/>
      </rPr>
      <t>https://drive.google.com/file/d/1Y4Yh5yHQJTWQZRyn_3fop_51NpCFsBTU/view?usp=share_link</t>
    </r>
  </si>
  <si>
    <t>M6_NyO_61d_1</t>
  </si>
  <si>
    <r>
      <rPr>
        <rFont val="Calibri"/>
        <sz val="12.0"/>
      </rPr>
      <t xml:space="preserve">Habría que quitar todos los cuadrados que hay fuera de los ejes y los números 0 (se pono solo un 0 en el origen).
</t>
    </r>
    <r>
      <rPr>
        <rFont val="Calibri"/>
        <color rgb="FF1155CC"/>
        <sz val="12.0"/>
        <u/>
      </rPr>
      <t>https://drive.google.com/file/d/1qKvwdYSFugKNoD6dcrZ1PqOQIgaVD1xq/view?usp=share_link</t>
    </r>
  </si>
  <si>
    <t>https://drive.google.com/file/d/15lJsdE4OV1Zow5J_RubD9oY83hcl9jx0/view?usp=share_link</t>
  </si>
  <si>
    <t>Función 2</t>
  </si>
  <si>
    <r>
      <rPr>
        <rFont val="Calibri"/>
        <sz val="12.0"/>
      </rPr>
      <t xml:space="preserve">Una gráfica con 3 puntos así:
</t>
    </r>
    <r>
      <rPr>
        <rFont val="Calibri"/>
        <color rgb="FF1155CC"/>
        <sz val="12.0"/>
        <u/>
      </rPr>
      <t>https://drive.google.com/file/d/114U-c-EeLVcaD2th8KHu5qacvX8BFNea/view?usp=share_link</t>
    </r>
  </si>
  <si>
    <t>M6_NyO_61d_2</t>
  </si>
  <si>
    <t>https://drive.google.com/file/d/1pcDO3MKJm7tHRCmXPxR8MCE6UswCrMno/view?usp=share_link</t>
  </si>
  <si>
    <t>Función 3</t>
  </si>
  <si>
    <r>
      <rPr>
        <rFont val="Calibri"/>
        <sz val="12.0"/>
      </rPr>
      <t xml:space="preserve">Una gráfica con 3 puntos así:
</t>
    </r>
    <r>
      <rPr>
        <rFont val="Calibri"/>
        <color rgb="FF1155CC"/>
        <sz val="12.0"/>
        <u/>
      </rPr>
      <t>https://drive.google.com/file/d/1Kf04QgaKSv2EhLJsrf58AUHGPQI8hInA/view?usp=share_link</t>
    </r>
  </si>
  <si>
    <t>M6_NyO_61d_3</t>
  </si>
  <si>
    <t>https://drive.google.com/file/d/16KnQGrfEJ1Mab_Qkpy8LlTpsZFsmwA5j/view?usp=share_link</t>
  </si>
  <si>
    <t>Función 4</t>
  </si>
  <si>
    <r>
      <rPr>
        <rFont val="Calibri"/>
        <sz val="12.0"/>
      </rPr>
      <t xml:space="preserve">Una gráfica con 3 puntos así:
</t>
    </r>
    <r>
      <rPr>
        <rFont val="Calibri"/>
        <color rgb="FF1155CC"/>
        <sz val="12.0"/>
        <u/>
      </rPr>
      <t>https://drive.google.com/file/d/1t0rMYVrjrDMKD6z6PyX3QxzqecboqGTf/view?usp=share_link</t>
    </r>
  </si>
  <si>
    <t>M6_NyO_61d_4</t>
  </si>
  <si>
    <t>https://drive.google.com/file/d/1iS7E21weA5BHA5iXsvmeDzQd_2DE3_m9/view?usp=share_link</t>
  </si>
  <si>
    <t>Recta numérica</t>
  </si>
  <si>
    <t>Algo similar a esto
http://drive.google.com/uc?export=view&amp;id=1ncj6RUb9G1iJmduakeEDX5VCYhtEletL</t>
  </si>
  <si>
    <t>M6_NyO_74a_1</t>
  </si>
  <si>
    <t>https://drive.google.com/file/d/16CkRpUCtXLLvmd_QuLeBKJcNCfrB91SM/view?usp=share_link</t>
  </si>
  <si>
    <t>Algo similar a esto
http://drive.google.com/uc?export=view&amp;id=1fPVE4gdi5mBHnyvyP-6yh7-lLwyRgfqE</t>
  </si>
  <si>
    <t>M6_NyO_74a_2</t>
  </si>
  <si>
    <t>https://drive.google.com/file/d/1KOZo8thALNFnl3EGV3FnI4OcMfFMHwHi/view?usp=share_link</t>
  </si>
  <si>
    <t>Algo similar a esto
http://drive.google.com/uc?export=view&amp;id=1hzlwT0bc8ORVfoZ5Xb3KIlma6FycQ_4X</t>
  </si>
  <si>
    <t>M6_NyO_74a_3</t>
  </si>
  <si>
    <t>https://drive.google.com/file/d/16zwOCsDV8_ZwDIoE5zlvBv-8woKHkYve/view?usp=share_link</t>
  </si>
  <si>
    <t>Flecha</t>
  </si>
  <si>
    <r>
      <rPr>
        <rFont val="Calibri"/>
        <color rgb="FF000000"/>
        <sz val="12.0"/>
      </rPr>
      <t>Una flecha como esta, pero que esté bien hecha.</t>
    </r>
    <r>
      <rPr>
        <rFont val="Calibri"/>
        <color rgb="FF000000"/>
        <sz val="12.0"/>
      </rPr>
      <t xml:space="preserve">
</t>
    </r>
    <r>
      <rPr>
        <rFont val="Calibri"/>
        <color rgb="FF000000"/>
        <sz val="12.0"/>
      </rPr>
      <t>http://drive.google.com/uc?export=view&amp;id=1JLmJanMgv1EKpEss4boOHdwjPeDm6odQ</t>
    </r>
  </si>
  <si>
    <t>M6_NyO_74a_4</t>
  </si>
  <si>
    <t>https://drive.google.com/file/d/1hIamWNiM516EXhsJncTnH63fAQWzrJIO/view?usp=share_link</t>
  </si>
  <si>
    <t>Desarrollo plano cubo</t>
  </si>
  <si>
    <t>Habría que dibujar algo parecido a esto. A la izq un cubo y la derecha, el desarrollo plano de ese mismo cubo, ocupando los mismos cuadraditos que aparecen en la cuadrícula.
https://drive.google.com/file/d/1Rz6tmzE8SpzZD8FNzohhr6lX2oqzdZOX/view?usp=share_link
El tamaño del cubo de la izq déjalo como consideres que es más estético. El fondo detrás del cubo tiene que ser transparente. El fondo de la cuadrícula tiene que ser blanco.</t>
  </si>
  <si>
    <t>M6_G_38a_1</t>
  </si>
  <si>
    <t>https://drive.google.com/file/d/1Aoz5JKCckY9rK_gh2F62lWqGPUgoCwID/view?usp=share_link</t>
  </si>
  <si>
    <r>
      <rPr>
        <rFont val="Calibri"/>
        <sz val="12.0"/>
      </rPr>
      <t xml:space="preserve">La idea es igual que arriba.
</t>
    </r>
    <r>
      <rPr>
        <rFont val="Calibri"/>
        <color rgb="FF1155CC"/>
        <sz val="12.0"/>
        <u/>
      </rPr>
      <t>https://drive.google.com/file/d/1gSHvaF-ZbEJwGaJ4-T7Uj1kBM6BCGPL6/view?usp=share_link</t>
    </r>
    <r>
      <rPr>
        <rFont val="Calibri"/>
        <sz val="12.0"/>
      </rPr>
      <t xml:space="preserve"> </t>
    </r>
  </si>
  <si>
    <t>M6_G_38a_2</t>
  </si>
  <si>
    <t>https://drive.google.com/file/d/1M2OvTNmc_L9WotYGGhdGrxQaCXfRKKaO/view?usp=share_link</t>
  </si>
  <si>
    <r>
      <rPr>
        <rFont val="Calibri"/>
        <sz val="12.0"/>
      </rPr>
      <t xml:space="preserve">Igual:
</t>
    </r>
    <r>
      <rPr>
        <rFont val="Calibri"/>
        <color rgb="FF1155CC"/>
        <sz val="12.0"/>
        <u/>
      </rPr>
      <t>https://drive.google.com/file/d/1uPWqNKDhRcIX93TdvQ5JpjMgRYWcBIok/view?usp=share_link</t>
    </r>
  </si>
  <si>
    <t>M6_G_38a_3</t>
  </si>
  <si>
    <t>https://drive.google.com/file/d/1ruoeakVaDgynJbOQe2fx9sGyPK_Uu14s/view?usp=share_link</t>
  </si>
  <si>
    <r>
      <rPr>
        <rFont val="Calibri"/>
        <sz val="12.0"/>
      </rPr>
      <t xml:space="preserve">La idea es como las anteriores:
</t>
    </r>
    <r>
      <rPr>
        <rFont val="Calibri"/>
        <color rgb="FF1155CC"/>
        <sz val="12.0"/>
        <u/>
      </rPr>
      <t>https://drive.google.com/file/d/1JSmVa_TTNhPh_JCqzSOl0VOO7htwFHOP/view?usp=share_link</t>
    </r>
  </si>
  <si>
    <t>M6_G_38a_4</t>
  </si>
  <si>
    <t>https://drive.google.com/file/d/1c1AIEqqcrfm-4cQ_J2IFlqM7K_RQIH9M/view?usp=share_link</t>
  </si>
  <si>
    <r>
      <rPr>
        <rFont val="Calibri"/>
        <sz val="12.0"/>
      </rPr>
      <t xml:space="preserve">Como las anteriores:
</t>
    </r>
    <r>
      <rPr>
        <rFont val="Calibri"/>
        <color rgb="FF1155CC"/>
        <sz val="12.0"/>
        <u/>
      </rPr>
      <t>https://drive.google.com/file/d/13Csu963RqpykoiP3EwiqSUl_muMIh0jB/view?usp=share_link</t>
    </r>
  </si>
  <si>
    <t>M6_G_38a_5</t>
  </si>
  <si>
    <t>https://drive.google.com/file/d/1RwbafpBkYZebBts53BImtugs53pZQuSz/view?usp=share_link</t>
  </si>
  <si>
    <r>
      <rPr>
        <rFont val="Calibri"/>
        <sz val="12.0"/>
      </rPr>
      <t xml:space="preserve">Y la última:
</t>
    </r>
    <r>
      <rPr>
        <rFont val="Calibri"/>
        <color rgb="FF1155CC"/>
        <sz val="12.0"/>
        <u/>
      </rPr>
      <t>https://drive.google.com/file/d/1qADdi4pFBtL-_hddD33Ukq3-PZGKQvxV/view?usp=share_link</t>
    </r>
  </si>
  <si>
    <t>M6_G_38a_6</t>
  </si>
  <si>
    <t>https://drive.google.com/file/d/1crsAVf7iX1BrVKnX-qbbAYDalfGr4KPi/view?usp=share_link</t>
  </si>
  <si>
    <t>Diagrama de caja y bigotes</t>
  </si>
  <si>
    <t>Un diagrama con esta forma:
https://drive.google.com/file/d/1d4dsUoLing0nSgScLzWmkDtwmGPJNw_q/view?usp=share_link
No dibujes las etiquetas de la recta que hay abajo.</t>
  </si>
  <si>
    <t>M6_EyP_25a_1</t>
  </si>
  <si>
    <t>https://drive.google.com/file/d/16GBkYIumDJk9UF42ofpW2geamvYvl-az/view?usp=share_link</t>
  </si>
  <si>
    <r>
      <rPr>
        <rFont val="Calibri"/>
        <sz val="12.0"/>
      </rPr>
      <t xml:space="preserve">Un diagrama con esta forma:
</t>
    </r>
    <r>
      <rPr>
        <rFont val="Calibri"/>
        <color rgb="FF1155CC"/>
        <sz val="12.0"/>
        <u/>
      </rPr>
      <t>https://drive.google.com/file/d/1sWTwZ4VKlAZ2i84CX_Y-pi-Gy9yoWZFo/view?usp=share_link</t>
    </r>
    <r>
      <rPr>
        <rFont val="Calibri"/>
        <sz val="12.0"/>
      </rPr>
      <t xml:space="preserve"> 
No dibujes las etiquetas de la recta que hay abajo.</t>
    </r>
  </si>
  <si>
    <t>M6_EyP_25a_2</t>
  </si>
  <si>
    <t>https://drive.google.com/file/d/1w6lGYW93NYBn8FGafTJkKf_vahMQ_gQs/view?usp=share_link</t>
  </si>
  <si>
    <r>
      <rPr>
        <rFont val="Calibri"/>
        <sz val="12.0"/>
      </rPr>
      <t xml:space="preserve">Un diagrama con esta forma:
</t>
    </r>
    <r>
      <rPr>
        <rFont val="Calibri"/>
        <color rgb="FF1155CC"/>
        <sz val="12.0"/>
        <u/>
      </rPr>
      <t>https://drive.google.com/file/d/1DT24Lxopn5FtMypnLCfMKJ3zTNWKOsRv/view?usp=share_link</t>
    </r>
    <r>
      <rPr>
        <rFont val="Calibri"/>
        <sz val="12.0"/>
      </rPr>
      <t xml:space="preserve"> 
No dibujes las etiquetas de la recta que hay abajo.</t>
    </r>
  </si>
  <si>
    <t>M6_EyP_25a_3</t>
  </si>
  <si>
    <t>https://drive.google.com/file/d/1AgcfrGCRvuU6GwMuEAjw_fAczKIhEF0t/view?usp=share_link</t>
  </si>
  <si>
    <r>
      <rPr>
        <rFont val="Calibri"/>
        <sz val="12.0"/>
      </rPr>
      <t xml:space="preserve">Un diagrama vacío:
</t>
    </r>
    <r>
      <rPr>
        <rFont val="Calibri"/>
        <color rgb="FF1155CC"/>
        <sz val="12.0"/>
        <u/>
      </rPr>
      <t>https://drive.google.com/file/d/1kd-r5A_1jwCszkUncrMVOiL2FLjku9tG/view?usp=share_link</t>
    </r>
    <r>
      <rPr>
        <rFont val="Calibri"/>
        <sz val="12.0"/>
      </rPr>
      <t xml:space="preserve"> 
Tiene que tener espacio para que pongamos estas etiquetas nosotros:
</t>
    </r>
    <r>
      <rPr>
        <rFont val="Calibri"/>
        <color rgb="FF1155CC"/>
        <sz val="12.0"/>
        <u/>
      </rPr>
      <t>https://drive.google.com/file/d/1lRtQ_Wm02unfezPmnULg3eGPd5m2FJMT/view?usp=share_link</t>
    </r>
    <r>
      <rPr>
        <rFont val="Calibri"/>
        <sz val="12.0"/>
      </rPr>
      <t xml:space="preserve"> </t>
    </r>
  </si>
  <si>
    <t>M6_EyP_25a_4</t>
  </si>
  <si>
    <t>https://drive.google.com/file/d/1yDphiReAUJYUKGLPEEawt5qEZGUwXrWy/view?usp=share_link</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</si>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</sst>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dd/mm/yyyy"/>
    <numFmt numFmtId="166" formatCode="#,##0.00 %"/>
    <numFmt numFmtId="167" formatCode="d/m"/>
  </numFmts>
  <fonts count="36">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Docs-Calibri"/>
    </font>
    <font>
      <sz val="12.0"/>
      <color rgb="FF000000"/>
      <name val="Calibri"/>
    </font>
    <font>
      <u/>
      <sz val="12.0"/>
      <color rgb="FF0000FF"/>
      <name val="Calibri"/>
    </font>
    <font>
      <u/>
      <sz val="12.0"/>
      <color rgb="FF0000FF"/>
      <name val="Calibri"/>
    </font>
    <font>
      <color theme="1"/>
      <name val="Arial"/>
    </font>
    <font>
      <u/>
      <sz val="12.0"/>
      <color rgb="FF0000FF"/>
      <name val="Calibri"/>
    </font>
    <font>
      <u/>
      <sz val="12.0"/>
      <color rgb="FF0000FF"/>
      <name val="Calibri"/>
    </font>
    <font>
      <color rgb="FF000000"/>
      <name val="Arial"/>
    </font>
    <font>
      <sz val="12.0"/>
      <color theme="1"/>
      <name val="Docs-Calibri"/>
    </font>
    <font>
      <strike/>
      <sz val="12.0"/>
      <color theme="1"/>
      <name val="Calibri"/>
    </font>
    <font>
      <sz val="12.0"/>
      <color rgb="FF0000FF"/>
      <name val="Calibri"/>
    </font>
    <font>
      <u/>
      <sz val="12.0"/>
      <color rgb="FF0000FF"/>
      <name val="Calibri"/>
    </font>
    <font>
      <sz val="12.0"/>
      <color rgb="FFEA4335"/>
      <name val="Calibri"/>
    </font>
    <font>
      <b/>
      <sz val="14.0"/>
      <color theme="1"/>
      <name val="Calibri"/>
    </font>
    <font/>
    <font>
      <b/>
      <sz val="14.0"/>
      <color rgb="FFFFFFFF"/>
      <name val="Calibri"/>
    </font>
    <font>
      <sz val="14.0"/>
      <color theme="1"/>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u/>
      <sz val="12.0"/>
      <color rgb="FF1155CC"/>
      <name val="Calibri"/>
    </font>
    <font>
      <u/>
      <sz val="12.0"/>
      <color rgb="FF0000FF"/>
      <name val="Calibri"/>
    </font>
    <font>
      <u/>
      <sz val="12.0"/>
      <color rgb="FF0000FF"/>
      <name val="Calibri"/>
    </font>
    <font>
      <b/>
      <sz val="12.0"/>
      <color rgb="FFFFFFFF"/>
      <name val="Arial"/>
    </font>
    <font>
      <sz val="12.0"/>
      <color theme="1"/>
      <name val="Arial"/>
    </font>
    <font>
      <color theme="1"/>
      <name val="Arial"/>
      <scheme val="minor"/>
    </font>
    <font>
      <b/>
      <color theme="1"/>
      <name val="Arial"/>
    </font>
    <font>
      <b/>
      <color theme="1"/>
      <name val="Arial"/>
      <scheme val="minor"/>
    </font>
    <font>
      <u/>
      <color rgb="FF0000FF"/>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EFEFEF"/>
        <bgColor rgb="FFEFEFEF"/>
      </patternFill>
    </fill>
    <fill>
      <patternFill patternType="solid">
        <fgColor rgb="FFF4CCCC"/>
        <bgColor rgb="FFF4CCCC"/>
      </patternFill>
    </fill>
    <fill>
      <patternFill patternType="solid">
        <fgColor rgb="FF1155CC"/>
        <bgColor rgb="FF1155CC"/>
      </patternFill>
    </fill>
    <fill>
      <patternFill patternType="solid">
        <fgColor rgb="FFFFF2CC"/>
        <bgColor rgb="FFFFF2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bottom" wrapText="1"/>
    </xf>
    <xf borderId="0" fillId="5" fontId="3" numFmtId="0" xfId="0" applyAlignment="1" applyFill="1" applyFont="1">
      <alignment horizontal="left" readingOrder="0" shrinkToFit="0" vertical="center" wrapText="1"/>
    </xf>
    <xf borderId="0" fillId="0" fontId="3" numFmtId="0" xfId="0" applyAlignment="1" applyFont="1">
      <alignment shrinkToFit="0" vertical="bottom" wrapText="1"/>
    </xf>
    <xf borderId="0" fillId="0" fontId="3" numFmtId="0" xfId="0" applyAlignment="1" applyFont="1">
      <alignment horizontal="left" shrinkToFit="0" vertical="center" wrapText="1"/>
    </xf>
    <xf borderId="0" fillId="5" fontId="3" numFmtId="0" xfId="0" applyAlignment="1" applyFont="1">
      <alignment horizontal="center" shrinkToFit="0" vertical="center" wrapText="1"/>
    </xf>
    <xf borderId="0" fillId="0" fontId="3" numFmtId="11" xfId="0" applyAlignment="1" applyFont="1" applyNumberFormat="1">
      <alignment horizontal="left" readingOrder="0" shrinkToFit="0" vertical="center" wrapText="1"/>
    </xf>
    <xf borderId="0" fillId="0" fontId="3" numFmtId="11" xfId="0" applyAlignment="1" applyFont="1" applyNumberFormat="1">
      <alignment readingOrder="0" shrinkToFit="0" vertical="center" wrapText="1"/>
    </xf>
    <xf borderId="0" fillId="0" fontId="3" numFmtId="11" xfId="0" applyAlignment="1" applyFont="1" applyNumberFormat="1">
      <alignment shrinkToFit="0" vertical="center" wrapText="1"/>
    </xf>
    <xf borderId="0" fillId="5"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ont="1">
      <alignment horizontal="left" shrinkToFit="0" vertical="center" wrapText="1"/>
    </xf>
    <xf borderId="0" fillId="5" fontId="3" numFmtId="0" xfId="0" applyAlignment="1" applyFont="1">
      <alignment readingOrder="0" shrinkToFit="0" vertical="center" wrapText="1"/>
    </xf>
    <xf borderId="0" fillId="5" fontId="3" numFmtId="0" xfId="0" applyAlignment="1" applyFont="1">
      <alignment shrinkToFit="0" vertical="center" wrapText="1"/>
    </xf>
    <xf borderId="0" fillId="6" fontId="3" numFmtId="0" xfId="0" applyAlignment="1" applyFill="1" applyFont="1">
      <alignment horizontal="left" readingOrder="0" shrinkToFit="0" vertical="center" wrapText="1"/>
    </xf>
    <xf borderId="0" fillId="5" fontId="5" numFmtId="0" xfId="0" applyAlignment="1" applyFont="1">
      <alignment horizontal="center" readingOrder="0" vertical="center"/>
    </xf>
    <xf borderId="0" fillId="7" fontId="3" numFmtId="0" xfId="0" applyAlignment="1" applyFill="1" applyFont="1">
      <alignment horizontal="center" shrinkToFit="0" vertical="center" wrapText="1"/>
    </xf>
    <xf borderId="0" fillId="8" fontId="3" numFmtId="0" xfId="0" applyAlignment="1" applyFill="1" applyFont="1">
      <alignment horizontal="center" shrinkToFit="0" vertical="center" wrapText="1"/>
    </xf>
    <xf borderId="0" fillId="9" fontId="3" numFmtId="0" xfId="0" applyAlignment="1" applyFill="1" applyFont="1">
      <alignment horizontal="center" shrinkToFit="0" vertical="center" wrapText="1"/>
    </xf>
    <xf borderId="0" fillId="2" fontId="4" numFmtId="0" xfId="0" applyAlignment="1" applyFont="1">
      <alignment horizontal="center" readingOrder="0" shrinkToFit="0" vertical="center"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readingOrder="0" shrinkToFit="0"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0" fontId="6" numFmtId="0" xfId="0" applyAlignment="1" applyFont="1">
      <alignment readingOrder="0" shrinkToFit="0" vertical="bottom" wrapText="1"/>
    </xf>
    <xf borderId="0" fillId="0" fontId="3" numFmtId="164" xfId="0" applyAlignment="1" applyFont="1" applyNumberFormat="1">
      <alignment shrinkToFit="0" vertical="center" wrapText="1"/>
    </xf>
    <xf borderId="0" fillId="0" fontId="7" numFmtId="0" xfId="0" applyAlignment="1" applyFont="1">
      <alignment horizontal="center" shrinkToFit="0" vertical="center" wrapText="1"/>
    </xf>
    <xf borderId="0" fillId="9" fontId="3" numFmtId="0" xfId="0" applyAlignment="1" applyFont="1">
      <alignment horizontal="center" readingOrder="0"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6" numFmtId="0" xfId="0" applyAlignment="1" applyFont="1">
      <alignment readingOrder="0" shrinkToFit="0" vertical="center" wrapText="1"/>
    </xf>
    <xf borderId="0" fillId="0" fontId="3" numFmtId="0" xfId="0" applyAlignment="1" applyFont="1">
      <alignment shrinkToFit="0" wrapText="1"/>
    </xf>
    <xf borderId="0" fillId="10" fontId="3" numFmtId="0" xfId="0" applyAlignment="1" applyFill="1" applyFont="1">
      <alignment horizontal="left" readingOrder="0" shrinkToFit="0" vertical="center" wrapText="1"/>
    </xf>
    <xf borderId="0" fillId="0" fontId="8"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9" numFmtId="0" xfId="0" applyAlignment="1" applyFont="1">
      <alignment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7" fontId="3" numFmtId="0" xfId="0" applyAlignment="1" applyFont="1">
      <alignment horizontal="center" readingOrder="0" shrinkToFit="0" vertical="center" wrapText="1"/>
    </xf>
    <xf borderId="0" fillId="0" fontId="12" numFmtId="0" xfId="0" applyFont="1"/>
    <xf borderId="0" fillId="4" fontId="3" numFmtId="0" xfId="0" applyAlignment="1" applyFont="1">
      <alignment shrinkToFit="0" vertical="center" wrapText="1"/>
    </xf>
    <xf borderId="0" fillId="0" fontId="13" numFmtId="0" xfId="0" applyAlignment="1" applyFont="1">
      <alignment shrinkToFit="0" vertical="center" wrapText="1"/>
    </xf>
    <xf borderId="0" fillId="0" fontId="3" numFmtId="0" xfId="0" applyAlignment="1" applyFont="1">
      <alignment horizontal="center" readingOrder="0" vertical="center"/>
    </xf>
    <xf borderId="0" fillId="0" fontId="14" numFmtId="0" xfId="0" applyAlignment="1" applyFont="1">
      <alignment shrinkToFit="0" vertical="center" wrapText="1"/>
    </xf>
    <xf borderId="0" fillId="0" fontId="14" numFmtId="0" xfId="0" applyAlignment="1" applyFont="1">
      <alignment shrinkToFit="0" vertical="center"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1"/>
    </xf>
    <xf borderId="0" fillId="7" fontId="3" numFmtId="0" xfId="0" applyAlignment="1" applyFont="1">
      <alignment horizontal="center" shrinkToFit="0" vertical="center" wrapText="1"/>
    </xf>
    <xf borderId="0" fillId="8" fontId="3" numFmtId="0" xfId="0" applyAlignment="1" applyFont="1">
      <alignment horizontal="center" shrinkToFit="0" vertical="center" wrapText="1"/>
    </xf>
    <xf borderId="0" fillId="0" fontId="3" numFmtId="0" xfId="0" applyAlignment="1" applyFont="1">
      <alignment readingOrder="0" shrinkToFit="0" vertical="center" wrapText="1"/>
    </xf>
    <xf borderId="0" fillId="5" fontId="15" numFmtId="0" xfId="0" applyAlignment="1" applyFont="1">
      <alignment readingOrder="0" shrinkToFit="0" vertical="center" wrapText="1"/>
    </xf>
    <xf borderId="0" fillId="5" fontId="3" numFmtId="0" xfId="0" applyAlignment="1" applyFont="1">
      <alignment readingOrder="0" shrinkToFit="0" vertical="center" wrapText="1"/>
    </xf>
    <xf borderId="0" fillId="5" fontId="3" numFmtId="11" xfId="0" applyAlignment="1" applyFont="1" applyNumberFormat="1">
      <alignment shrinkToFit="0" vertical="center" wrapText="1"/>
    </xf>
    <xf borderId="0" fillId="0" fontId="3" numFmtId="0" xfId="0" applyAlignment="1" applyFont="1">
      <alignment horizontal="left" readingOrder="0" shrinkToFit="0" vertical="center" wrapText="1"/>
    </xf>
    <xf borderId="0" fillId="0" fontId="15" numFmtId="0" xfId="0" applyAlignment="1" applyFont="1">
      <alignment readingOrder="0" shrinkToFit="0" vertical="center" wrapText="1"/>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5" fontId="3" numFmtId="0" xfId="0" applyAlignment="1" applyFont="1">
      <alignment readingOrder="0" shrinkToFit="0" vertical="center" wrapText="1"/>
    </xf>
    <xf borderId="0" fillId="1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vertical="center"/>
    </xf>
    <xf borderId="0" fillId="0" fontId="3" numFmtId="11" xfId="0" applyAlignment="1" applyFont="1" applyNumberFormat="1">
      <alignment horizontal="center" shrinkToFit="0" vertical="center" wrapText="1"/>
    </xf>
    <xf borderId="0" fillId="0" fontId="6" numFmtId="0" xfId="0" applyAlignment="1" applyFont="1">
      <alignment horizontal="left" readingOrder="0" shrinkToFit="0" vertical="center" wrapText="1"/>
    </xf>
    <xf borderId="0" fillId="11" fontId="3" numFmtId="0" xfId="0" applyAlignment="1" applyFill="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4" fontId="3" numFmtId="0" xfId="0" applyAlignment="1" applyFont="1">
      <alignment horizontal="left" readingOrder="0" shrinkToFit="0" vertical="center" wrapText="1"/>
    </xf>
    <xf borderId="0" fillId="11" fontId="3"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1" numFmtId="0" xfId="0" applyAlignment="1" applyFont="1">
      <alignment shrinkToFit="0" vertical="center" wrapText="1"/>
    </xf>
    <xf borderId="0" fillId="0" fontId="17" numFmtId="0" xfId="0" applyAlignment="1" applyFont="1">
      <alignment horizontal="center" shrinkToFit="0" vertical="center" wrapText="1"/>
    </xf>
    <xf borderId="0" fillId="12" fontId="3" numFmtId="0" xfId="0" applyAlignment="1" applyFill="1" applyFont="1">
      <alignment horizontal="center" shrinkToFit="0" vertical="center" wrapText="1"/>
    </xf>
    <xf borderId="0" fillId="0" fontId="6" numFmtId="0" xfId="0" applyAlignment="1" applyFont="1">
      <alignment horizontal="center" readingOrder="0" shrinkToFit="0" vertical="center" wrapText="1"/>
    </xf>
    <xf borderId="0" fillId="13" fontId="3" numFmtId="0" xfId="0" applyAlignment="1" applyFill="1" applyFont="1">
      <alignment horizontal="left" readingOrder="0" shrinkToFit="0" vertical="center" wrapText="1"/>
    </xf>
    <xf borderId="1" fillId="11" fontId="18" numFmtId="0" xfId="0" applyAlignment="1" applyBorder="1" applyFont="1">
      <alignment horizontal="center" vertical="bottom"/>
    </xf>
    <xf borderId="2" fillId="0" fontId="19" numFmtId="0" xfId="0" applyBorder="1" applyFont="1"/>
    <xf borderId="3" fillId="0" fontId="19" numFmtId="0" xfId="0" applyBorder="1" applyFont="1"/>
    <xf borderId="0" fillId="0" fontId="9" numFmtId="0" xfId="0" applyAlignment="1" applyFont="1">
      <alignment vertical="bottom"/>
    </xf>
    <xf borderId="1" fillId="14" fontId="20" numFmtId="165" xfId="0" applyAlignment="1" applyBorder="1" applyFill="1" applyFont="1" applyNumberFormat="1">
      <alignment horizontal="center" readingOrder="0" vertical="bottom"/>
    </xf>
    <xf borderId="4" fillId="14" fontId="20" numFmtId="0" xfId="0" applyAlignment="1" applyBorder="1" applyFont="1">
      <alignment readingOrder="0" vertical="bottom"/>
    </xf>
    <xf borderId="4" fillId="0" fontId="21" numFmtId="0" xfId="0" applyAlignment="1" applyBorder="1" applyFont="1">
      <alignment horizontal="right" vertical="bottom"/>
    </xf>
    <xf borderId="4" fillId="0" fontId="21" numFmtId="166" xfId="0" applyAlignment="1" applyBorder="1" applyFont="1" applyNumberFormat="1">
      <alignment horizontal="right" vertical="bottom"/>
    </xf>
    <xf borderId="4" fillId="11" fontId="21" numFmtId="0" xfId="0" applyAlignment="1" applyBorder="1" applyFont="1">
      <alignment horizontal="center" readingOrder="0" shrinkToFit="0" vertical="bottom" wrapText="0"/>
    </xf>
    <xf borderId="4" fillId="0" fontId="21" numFmtId="9" xfId="0" applyAlignment="1" applyBorder="1" applyFont="1" applyNumberFormat="1">
      <alignment horizontal="right" shrinkToFit="0" vertical="bottom" wrapText="0"/>
    </xf>
    <xf borderId="4" fillId="14" fontId="20" numFmtId="0" xfId="0" applyAlignment="1" applyBorder="1" applyFont="1">
      <alignment vertical="bottom"/>
    </xf>
    <xf borderId="4" fillId="0" fontId="21" numFmtId="9" xfId="0" applyAlignment="1" applyBorder="1" applyFont="1" applyNumberFormat="1">
      <alignment horizontal="right" shrinkToFit="0" vertical="bottom" wrapText="0"/>
    </xf>
    <xf borderId="4" fillId="14" fontId="20" numFmtId="0" xfId="0" applyAlignment="1" applyBorder="1" applyFont="1">
      <alignment vertical="bottom"/>
    </xf>
    <xf borderId="4" fillId="11" fontId="21" numFmtId="166" xfId="0" applyAlignment="1" applyBorder="1" applyFont="1" applyNumberFormat="1">
      <alignment horizontal="right" vertical="bottom"/>
    </xf>
    <xf borderId="4" fillId="11" fontId="21" numFmtId="0" xfId="0" applyAlignment="1" applyBorder="1" applyFont="1">
      <alignment horizontal="center" shrinkToFit="0" vertical="bottom" wrapText="0"/>
    </xf>
    <xf borderId="4" fillId="11" fontId="21" numFmtId="9" xfId="0" applyAlignment="1" applyBorder="1" applyFont="1" applyNumberFormat="1">
      <alignment horizontal="right" shrinkToFit="0" vertical="bottom" wrapText="0"/>
    </xf>
    <xf borderId="5" fillId="11" fontId="21" numFmtId="9" xfId="0" applyAlignment="1" applyBorder="1" applyFont="1" applyNumberFormat="1">
      <alignment horizontal="right" shrinkToFit="0" vertical="bottom" wrapText="0"/>
    </xf>
    <xf borderId="0" fillId="0" fontId="9" numFmtId="0" xfId="0" applyAlignment="1" applyFont="1">
      <alignment vertical="bottom"/>
    </xf>
    <xf borderId="0" fillId="0" fontId="9" numFmtId="165" xfId="0" applyAlignment="1" applyFont="1" applyNumberFormat="1">
      <alignment vertical="bottom"/>
    </xf>
    <xf borderId="0" fillId="0" fontId="9" numFmtId="165" xfId="0" applyAlignment="1" applyFont="1" applyNumberFormat="1">
      <alignment horizontal="center" vertical="bottom"/>
    </xf>
    <xf borderId="6" fillId="0" fontId="9" numFmtId="165" xfId="0" applyAlignment="1" applyBorder="1" applyFont="1" applyNumberFormat="1">
      <alignment vertical="bottom"/>
    </xf>
    <xf borderId="1" fillId="11" fontId="18" numFmtId="10" xfId="0" applyAlignment="1" applyBorder="1" applyFont="1" applyNumberFormat="1">
      <alignment horizontal="center" vertical="bottom"/>
    </xf>
    <xf borderId="4" fillId="0" fontId="21" numFmtId="10" xfId="0" applyAlignment="1" applyBorder="1" applyFont="1" applyNumberFormat="1">
      <alignment horizontal="right" vertical="bottom"/>
    </xf>
    <xf borderId="5" fillId="0" fontId="21" numFmtId="9" xfId="0" applyAlignment="1" applyBorder="1" applyFont="1" applyNumberFormat="1">
      <alignment horizontal="right" shrinkToFit="0" vertical="bottom" wrapText="0"/>
    </xf>
    <xf borderId="4" fillId="0" fontId="21" numFmtId="0" xfId="0" applyAlignment="1" applyBorder="1" applyFont="1">
      <alignment horizontal="right" vertical="bottom"/>
    </xf>
    <xf borderId="4" fillId="11" fontId="9" numFmtId="9" xfId="0" applyAlignment="1" applyBorder="1" applyFont="1" applyNumberFormat="1">
      <alignment shrinkToFit="0" vertical="bottom" wrapText="0"/>
    </xf>
    <xf borderId="4" fillId="11" fontId="9" numFmtId="9" xfId="0" applyAlignment="1" applyBorder="1" applyFont="1" applyNumberFormat="1">
      <alignment horizontal="right" shrinkToFit="0" vertical="bottom" wrapText="0"/>
    </xf>
    <xf borderId="0" fillId="0" fontId="9" numFmtId="10" xfId="0" applyAlignment="1" applyFont="1" applyNumberFormat="1">
      <alignment vertical="bottom"/>
    </xf>
    <xf borderId="0" fillId="0" fontId="9" numFmtId="9" xfId="0" applyAlignment="1" applyFont="1" applyNumberFormat="1">
      <alignment vertical="bottom"/>
    </xf>
    <xf borderId="0" fillId="0" fontId="9" numFmtId="0" xfId="0" applyAlignment="1" applyFont="1">
      <alignment horizontal="center" vertical="bottom"/>
    </xf>
    <xf borderId="0" fillId="0" fontId="9" numFmtId="9" xfId="0" applyAlignment="1" applyFont="1" applyNumberFormat="1">
      <alignment horizontal="center" vertical="bottom"/>
    </xf>
    <xf borderId="6" fillId="0" fontId="9" numFmtId="9" xfId="0" applyAlignment="1" applyBorder="1" applyFont="1" applyNumberFormat="1">
      <alignment vertical="bottom"/>
    </xf>
    <xf borderId="4" fillId="11" fontId="21" numFmtId="0" xfId="0" applyAlignment="1" applyBorder="1" applyFont="1">
      <alignment horizontal="center" shrinkToFit="0" vertical="bottom" wrapText="0"/>
    </xf>
    <xf borderId="4" fillId="0" fontId="9" numFmtId="9" xfId="0" applyAlignment="1" applyBorder="1" applyFont="1" applyNumberFormat="1">
      <alignment shrinkToFit="0" vertical="bottom" wrapText="0"/>
    </xf>
    <xf borderId="0" fillId="0" fontId="9" numFmtId="9" xfId="0" applyAlignment="1" applyFont="1" applyNumberFormat="1">
      <alignment horizontal="right" vertical="bottom"/>
    </xf>
    <xf borderId="5" fillId="6" fontId="21" numFmtId="9" xfId="0" applyAlignment="1" applyBorder="1" applyFont="1" applyNumberFormat="1">
      <alignment horizontal="right" shrinkToFit="0" vertical="bottom" wrapText="0"/>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7" fillId="2"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9" fillId="4" fontId="1" numFmtId="0" xfId="0" applyAlignment="1" applyBorder="1" applyFont="1">
      <alignment horizontal="center" shrinkToFit="0" vertical="center" wrapText="1"/>
    </xf>
    <xf borderId="0" fillId="15"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3" fontId="3" numFmtId="0" xfId="0" applyAlignment="1" applyFont="1">
      <alignment horizontal="center" shrinkToFit="0" vertical="center" wrapText="1"/>
    </xf>
    <xf borderId="0" fillId="6" fontId="3" numFmtId="0" xfId="0" applyAlignment="1" applyFont="1">
      <alignment horizontal="center" shrinkToFit="0" vertical="center" wrapText="1"/>
    </xf>
    <xf borderId="7" fillId="0" fontId="22" numFmtId="0" xfId="0" applyAlignment="1" applyBorder="1" applyFont="1">
      <alignment horizontal="left" readingOrder="0" shrinkToFit="0" vertical="center" wrapText="1"/>
    </xf>
    <xf borderId="9" fillId="0" fontId="3" numFmtId="0" xfId="0" applyAlignment="1" applyBorder="1" applyFont="1">
      <alignment horizontal="center" readingOrder="0" shrinkToFit="0" vertical="center" wrapText="1"/>
    </xf>
    <xf borderId="9" fillId="0" fontId="23" numFmtId="0" xfId="0" applyAlignment="1" applyBorder="1" applyFont="1">
      <alignment readingOrder="0" shrinkToFit="0" vertical="center" wrapText="1"/>
    </xf>
    <xf borderId="0" fillId="3" fontId="3" numFmtId="0" xfId="0" applyAlignment="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15"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9" fillId="0" fontId="24" numFmtId="0" xfId="0" applyAlignment="1" applyBorder="1" applyFont="1">
      <alignmen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7" fillId="0" fontId="6" numFmtId="0" xfId="0" applyAlignment="1" applyBorder="1" applyFont="1">
      <alignment horizontal="left" readingOrder="0" shrinkToFit="0" vertical="center" wrapText="1"/>
    </xf>
    <xf borderId="0" fillId="5" fontId="6" numFmtId="0" xfId="0" applyAlignment="1" applyFont="1">
      <alignment horizontal="center" readingOrder="0" shrinkToFit="0" vertical="center" wrapText="1"/>
    </xf>
    <xf borderId="0" fillId="5" fontId="6" numFmtId="0" xfId="0" applyAlignment="1" applyFont="1">
      <alignment horizontal="left" readingOrder="0" shrinkToFit="0" vertical="center" wrapText="1"/>
    </xf>
    <xf borderId="0" fillId="0" fontId="25" numFmtId="0" xfId="0" applyAlignment="1" applyFont="1">
      <alignment readingOrder="0" shrinkToFit="0" vertical="center" wrapText="1"/>
    </xf>
    <xf borderId="0" fillId="5" fontId="6" numFmtId="0" xfId="0" applyAlignment="1" applyFont="1">
      <alignment horizontal="center" readingOrder="0"/>
    </xf>
    <xf borderId="0" fillId="5" fontId="5" numFmtId="0" xfId="0" applyAlignment="1" applyFont="1">
      <alignment horizontal="center" readingOrder="0"/>
    </xf>
    <xf borderId="7" fillId="0" fontId="3" numFmtId="0" xfId="0" applyAlignment="1" applyBorder="1" applyFont="1">
      <alignment shrinkToFit="0" vertical="center" wrapText="1"/>
    </xf>
    <xf borderId="0" fillId="0" fontId="3" numFmtId="167" xfId="0" applyAlignment="1" applyFont="1" applyNumberFormat="1">
      <alignment horizontal="center" shrinkToFit="0" vertical="center" wrapText="1"/>
    </xf>
    <xf borderId="7" fillId="0" fontId="3" numFmtId="0" xfId="0" applyAlignment="1" applyBorder="1" applyFont="1">
      <alignment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shrinkToFit="0" vertical="center" wrapText="1"/>
    </xf>
    <xf borderId="0" fillId="5" fontId="6" numFmtId="0" xfId="0" applyAlignment="1" applyFont="1">
      <alignment horizontal="center" readingOrder="0" vertical="center"/>
    </xf>
    <xf borderId="7" fillId="5" fontId="3" numFmtId="0" xfId="0" applyAlignment="1" applyBorder="1" applyFont="1">
      <alignment horizontal="left" readingOrder="0" shrinkToFit="0" vertical="center" wrapText="1"/>
    </xf>
    <xf borderId="0" fillId="0" fontId="28"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3" numFmtId="167" xfId="0" applyAlignment="1" applyFont="1" applyNumberFormat="1">
      <alignment horizontal="left" readingOrder="0" shrinkToFit="0" vertical="center" wrapText="1"/>
    </xf>
    <xf borderId="0" fillId="5" fontId="6" numFmtId="0" xfId="0" applyAlignment="1" applyFont="1">
      <alignment horizontal="left" readingOrder="0" shrinkToFit="0" wrapText="1"/>
    </xf>
    <xf borderId="0" fillId="0" fontId="6" numFmtId="0" xfId="0" applyAlignment="1" applyFont="1">
      <alignment readingOrder="0" shrinkToFit="0" wrapText="1"/>
    </xf>
    <xf borderId="0" fillId="0" fontId="6" numFmtId="0" xfId="0" applyAlignment="1" applyFont="1">
      <alignment readingOrder="0" shrinkToFit="0" wrapText="1"/>
    </xf>
    <xf borderId="0" fillId="0" fontId="29" numFmtId="0" xfId="0" applyAlignment="1" applyFont="1">
      <alignment horizontal="left" readingOrder="0" shrinkToFit="0" vertical="center" wrapText="1"/>
    </xf>
    <xf borderId="7"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9" fillId="0" fontId="3" numFmtId="0" xfId="0" applyAlignment="1" applyBorder="1" applyFont="1">
      <alignment shrinkToFit="0" vertical="center" wrapText="1"/>
    </xf>
    <xf borderId="0" fillId="16" fontId="30" numFmtId="0" xfId="0" applyAlignment="1" applyFill="1" applyFont="1">
      <alignment horizontal="center" vertical="center"/>
    </xf>
    <xf borderId="4" fillId="16" fontId="30" numFmtId="0" xfId="0" applyAlignment="1" applyBorder="1" applyFont="1">
      <alignment horizontal="center" vertical="center"/>
    </xf>
    <xf borderId="4" fillId="16" fontId="30" numFmtId="0" xfId="0" applyAlignment="1" applyBorder="1" applyFont="1">
      <alignment horizontal="center" shrinkToFit="0" vertical="center" wrapText="1"/>
    </xf>
    <xf borderId="4" fillId="11" fontId="31" numFmtId="0" xfId="0" applyAlignment="1" applyBorder="1" applyFont="1">
      <alignment horizontal="center" readingOrder="0" shrinkToFit="0" vertical="center" wrapText="1"/>
    </xf>
    <xf borderId="4" fillId="11" fontId="31" numFmtId="0" xfId="0" applyAlignment="1" applyBorder="1" applyFont="1">
      <alignment horizontal="center" readingOrder="0" vertical="center"/>
    </xf>
    <xf borderId="4" fillId="11" fontId="31" numFmtId="0" xfId="0" applyAlignment="1" applyBorder="1" applyFont="1">
      <alignment horizontal="left" readingOrder="0" shrinkToFit="0" vertical="center" wrapText="1"/>
    </xf>
    <xf borderId="4" fillId="17" fontId="31" numFmtId="0" xfId="0" applyAlignment="1" applyBorder="1" applyFill="1" applyFont="1">
      <alignment horizontal="center" readingOrder="0" shrinkToFit="0" vertical="center" wrapText="1"/>
    </xf>
    <xf borderId="4" fillId="17" fontId="31" numFmtId="0" xfId="0" applyAlignment="1" applyBorder="1" applyFont="1">
      <alignment horizontal="center" readingOrder="0" vertical="center"/>
    </xf>
    <xf borderId="4" fillId="17" fontId="31" numFmtId="0" xfId="0" applyAlignment="1" applyBorder="1" applyFont="1">
      <alignment horizontal="left" readingOrder="0" shrinkToFit="0" vertical="center" wrapText="1"/>
    </xf>
    <xf borderId="4" fillId="18" fontId="31" numFmtId="0" xfId="0" applyAlignment="1" applyBorder="1" applyFill="1" applyFont="1">
      <alignment horizontal="center" readingOrder="0" shrinkToFit="0" vertical="center" wrapText="1"/>
    </xf>
    <xf borderId="4" fillId="18" fontId="31" numFmtId="0" xfId="0" applyAlignment="1" applyBorder="1" applyFont="1">
      <alignment horizontal="center" readingOrder="0" vertical="center"/>
    </xf>
    <xf borderId="4" fillId="18" fontId="31" numFmtId="0" xfId="0" applyAlignment="1" applyBorder="1" applyFont="1">
      <alignment horizontal="left" readingOrder="0" shrinkToFit="0" vertical="center" wrapText="1"/>
    </xf>
    <xf borderId="4" fillId="19" fontId="31" numFmtId="0" xfId="0" applyAlignment="1" applyBorder="1" applyFill="1" applyFont="1">
      <alignment horizontal="center" readingOrder="0" shrinkToFit="0" vertical="center" wrapText="1"/>
    </xf>
    <xf borderId="4" fillId="19" fontId="31" numFmtId="0" xfId="0" applyAlignment="1" applyBorder="1" applyFont="1">
      <alignment horizontal="left" readingOrder="0" shrinkToFit="0" vertical="center" wrapText="1"/>
    </xf>
    <xf borderId="4" fillId="6" fontId="31" numFmtId="0" xfId="0" applyAlignment="1" applyBorder="1" applyFont="1">
      <alignment horizontal="center" readingOrder="0" shrinkToFit="0" vertical="center" wrapText="1"/>
    </xf>
    <xf borderId="4" fillId="6" fontId="31" numFmtId="0" xfId="0" applyAlignment="1" applyBorder="1" applyFont="1">
      <alignment horizontal="center" readingOrder="0" vertical="center"/>
    </xf>
    <xf borderId="4" fillId="6" fontId="31" numFmtId="0" xfId="0" applyAlignment="1" applyBorder="1" applyFont="1">
      <alignment readingOrder="0" shrinkToFit="0" vertical="center" wrapText="1"/>
    </xf>
    <xf borderId="4" fillId="0" fontId="9" numFmtId="0" xfId="0" applyAlignment="1" applyBorder="1" applyFont="1">
      <alignment vertical="center"/>
    </xf>
    <xf borderId="1" fillId="16" fontId="30" numFmtId="0" xfId="0" applyAlignment="1" applyBorder="1" applyFont="1">
      <alignment horizontal="center" vertical="center"/>
    </xf>
    <xf borderId="4" fillId="16" fontId="30" numFmtId="0" xfId="0" applyAlignment="1" applyBorder="1" applyFont="1">
      <alignment horizontal="center" vertical="center"/>
    </xf>
    <xf borderId="4" fillId="0" fontId="31" numFmtId="0" xfId="0" applyAlignment="1" applyBorder="1" applyFont="1">
      <alignment vertical="center"/>
    </xf>
    <xf borderId="4" fillId="0" fontId="31" numFmtId="0" xfId="0" applyAlignment="1" applyBorder="1" applyFont="1">
      <alignment shrinkToFit="0" vertical="center" wrapText="1"/>
    </xf>
    <xf borderId="4" fillId="15" fontId="31" numFmtId="0" xfId="0" applyAlignment="1" applyBorder="1" applyFont="1">
      <alignment horizontal="center" shrinkToFit="0" vertical="center" wrapText="1"/>
    </xf>
    <xf borderId="4" fillId="15" fontId="31" numFmtId="0" xfId="0" applyAlignment="1" applyBorder="1" applyFont="1">
      <alignment shrinkToFit="0" vertical="center" wrapText="1"/>
    </xf>
    <xf borderId="4" fillId="3" fontId="31" numFmtId="0" xfId="0" applyAlignment="1" applyBorder="1" applyFont="1">
      <alignment horizontal="center" shrinkToFit="0" vertical="center" wrapText="1"/>
    </xf>
    <xf borderId="4" fillId="3" fontId="31" numFmtId="0" xfId="0" applyAlignment="1" applyBorder="1" applyFont="1">
      <alignment shrinkToFit="0" vertical="center" wrapText="1"/>
    </xf>
    <xf borderId="4" fillId="13" fontId="31" numFmtId="0" xfId="0" applyAlignment="1" applyBorder="1" applyFont="1">
      <alignment horizontal="center" shrinkToFit="0" vertical="center" wrapText="1"/>
    </xf>
    <xf borderId="4" fillId="13" fontId="31" numFmtId="0" xfId="0" applyAlignment="1" applyBorder="1" applyFont="1">
      <alignment shrinkToFit="0" vertical="center" wrapText="1"/>
    </xf>
    <xf borderId="4" fillId="6" fontId="31" numFmtId="0" xfId="0" applyAlignment="1" applyBorder="1" applyFont="1">
      <alignment horizontal="center" shrinkToFit="0" vertical="center" wrapText="1"/>
    </xf>
    <xf borderId="4" fillId="6" fontId="31" numFmtId="0" xfId="0" applyAlignment="1" applyBorder="1" applyFont="1">
      <alignment shrinkToFit="0" vertical="center" wrapText="1"/>
    </xf>
    <xf borderId="0" fillId="0" fontId="32" numFmtId="0" xfId="0" applyAlignment="1" applyFont="1">
      <alignment vertical="center"/>
    </xf>
    <xf borderId="4" fillId="0" fontId="9" numFmtId="0" xfId="0" applyAlignment="1" applyBorder="1" applyFont="1">
      <alignment vertical="bottom"/>
    </xf>
    <xf borderId="4" fillId="0" fontId="9" numFmtId="0" xfId="0" applyAlignment="1" applyBorder="1" applyFont="1">
      <alignment vertical="bottom"/>
    </xf>
    <xf borderId="4" fillId="7" fontId="33" numFmtId="0" xfId="0" applyAlignment="1" applyBorder="1" applyFont="1">
      <alignment horizontal="center" vertical="bottom"/>
    </xf>
    <xf borderId="4" fillId="7" fontId="9" numFmtId="0" xfId="0" applyAlignment="1" applyBorder="1" applyFont="1">
      <alignment readingOrder="0" vertical="bottom"/>
    </xf>
    <xf borderId="4" fillId="0" fontId="9" numFmtId="0" xfId="0" applyAlignment="1" applyBorder="1" applyFont="1">
      <alignment horizontal="center" vertical="bottom"/>
    </xf>
    <xf borderId="4" fillId="7" fontId="9" numFmtId="0" xfId="0" applyAlignment="1" applyBorder="1" applyFont="1">
      <alignment vertical="bottom"/>
    </xf>
    <xf borderId="4" fillId="7" fontId="9" numFmtId="0" xfId="0" applyAlignment="1" applyBorder="1" applyFont="1">
      <alignment vertical="bottom"/>
    </xf>
    <xf borderId="0" fillId="15" fontId="34" numFmtId="0" xfId="0" applyAlignment="1" applyFont="1">
      <alignment horizontal="center"/>
    </xf>
    <xf borderId="0" fillId="15" fontId="34" numFmtId="0" xfId="0" applyAlignment="1" applyFont="1">
      <alignment horizontal="center" readingOrder="0"/>
    </xf>
    <xf borderId="0" fillId="0" fontId="32" numFmtId="0" xfId="0" applyFont="1"/>
    <xf borderId="0" fillId="0" fontId="35"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b/>
      </font>
      <fill>
        <patternFill patternType="solid">
          <fgColor rgb="FFD9D2E9"/>
          <bgColor rgb="FFD9D2E9"/>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E_fh3XUeGDGsEqQUTNEWjG0tLT4id8Wx/view?usp=share_link" TargetMode="External"/><Relationship Id="rId42" Type="http://schemas.openxmlformats.org/officeDocument/2006/relationships/hyperlink" Target="https://drive.google.com/file/d/1DjA9J9FWA5RkscU5iKS9uiyVwbvpxglS/view?usp=share_link" TargetMode="External"/><Relationship Id="rId41" Type="http://schemas.openxmlformats.org/officeDocument/2006/relationships/hyperlink" Target="https://drive.google.com/file/d/1nJSMasKyH7sk49xtTe752qHCEiWmy_Jj/view?usp=share_link" TargetMode="External"/><Relationship Id="rId44" Type="http://schemas.openxmlformats.org/officeDocument/2006/relationships/hyperlink" Target="https://drive.google.com/file/d/15GGLydwKma-tnEF0lUFp_zFzdC5QPm73/view?usp=share_link" TargetMode="External"/><Relationship Id="rId43" Type="http://schemas.openxmlformats.org/officeDocument/2006/relationships/hyperlink" Target="https://drive.google.com/file/d/15GGLydwKma-tnEF0lUFp_zFzdC5QPm73/view?usp=share_link" TargetMode="External"/><Relationship Id="rId46" Type="http://schemas.openxmlformats.org/officeDocument/2006/relationships/hyperlink" Target="https://drive.google.com/file/d/1Vl_pm5CYJk8BrBIAj2BNYVPqN6u4dFAt/view?usp=sharing" TargetMode="External"/><Relationship Id="rId45" Type="http://schemas.openxmlformats.org/officeDocument/2006/relationships/hyperlink" Target="https://drive.google.com/file/d/1FyTrR-0BUIMS_TXPc21SNjU5vsnbc2Te/view" TargetMode="External"/><Relationship Id="rId1" Type="http://schemas.openxmlformats.org/officeDocument/2006/relationships/comments" Target="../comments1.xml"/><Relationship Id="rId2" Type="http://schemas.openxmlformats.org/officeDocument/2006/relationships/hyperlink" Target="https://drive.google.com/file/d/19C-ADB6u2bUzZ5ImxDFvBOUIKrYiwIc6/view?usp=sharing" TargetMode="External"/><Relationship Id="rId3" Type="http://schemas.openxmlformats.org/officeDocument/2006/relationships/hyperlink" Target="https://blueberry-assets.oneclick.es/M6_NyO_49a_1.svg" TargetMode="External"/><Relationship Id="rId4" Type="http://schemas.openxmlformats.org/officeDocument/2006/relationships/hyperlink" Target="http://drive.google.com/uc?export=view&amp;id=1gu1GrxamQAQsOrInmio7QIEQ6N4LULWD" TargetMode="External"/><Relationship Id="rId9" Type="http://schemas.openxmlformats.org/officeDocument/2006/relationships/hyperlink" Target="https://drive.google.com/file/d/1bkbFsYK2RTtitTThSsVcmidakH6dClfF/view?usp=share_link" TargetMode="External"/><Relationship Id="rId48" Type="http://schemas.openxmlformats.org/officeDocument/2006/relationships/hyperlink" Target="https://drive.google.com/file/d/1btldaVXPuOa5bNSIlbr9fZr_KbkoaIal/view" TargetMode="External"/><Relationship Id="rId47" Type="http://schemas.openxmlformats.org/officeDocument/2006/relationships/hyperlink" Target="https://drive.google.com/file/d/1Vl_pm5CYJk8BrBIAj2BNYVPqN6u4dFAt/view?usp=sharing" TargetMode="External"/><Relationship Id="rId49" Type="http://schemas.openxmlformats.org/officeDocument/2006/relationships/hyperlink" Target="https://drive.google.com/file/d/1nFpmxhV8pDqxsFJoMtSBXMb4e1OpGfcq/view?usp=sharing" TargetMode="External"/><Relationship Id="rId5" Type="http://schemas.openxmlformats.org/officeDocument/2006/relationships/hyperlink" Target="https://drive.google.com/file/d/1bkbFsYK2RTtitTThSsVcmidakH6dClfF/view?usp=share_link" TargetMode="External"/><Relationship Id="rId6" Type="http://schemas.openxmlformats.org/officeDocument/2006/relationships/hyperlink" Target="https://drive.google.com/file/d/1bkbFsYK2RTtitTThSsVcmidakH6dClfF/view?usp=share_link" TargetMode="External"/><Relationship Id="rId7" Type="http://schemas.openxmlformats.org/officeDocument/2006/relationships/hyperlink" Target="https://drive.google.com/file/d/1bkbFsYK2RTtitTThSsVcmidakH6dClfF/view?usp=share_link" TargetMode="External"/><Relationship Id="rId8" Type="http://schemas.openxmlformats.org/officeDocument/2006/relationships/hyperlink" Target="https://drive.google.com/file/d/1bkbFsYK2RTtitTThSsVcmidakH6dClfF/view?usp=share_link" TargetMode="External"/><Relationship Id="rId31" Type="http://schemas.openxmlformats.org/officeDocument/2006/relationships/hyperlink" Target="https://drive.google.com/file/d/1mTbguEvUJCvGsfOL3Go6113_2OgDHQrR/view?usp=share_link" TargetMode="External"/><Relationship Id="rId30" Type="http://schemas.openxmlformats.org/officeDocument/2006/relationships/hyperlink" Target="https://drive.google.com/file/d/1JH4lYWQiqwFlTLZiiAXJ2GmxhAWHiOl7/view?usp=share_link" TargetMode="External"/><Relationship Id="rId33" Type="http://schemas.openxmlformats.org/officeDocument/2006/relationships/hyperlink" Target="https://drive.google.com/file/d/19RSrfTnHsdUNgFuqSl2sMAqJBAIioYdU/view?usp=share_link" TargetMode="External"/><Relationship Id="rId32" Type="http://schemas.openxmlformats.org/officeDocument/2006/relationships/hyperlink" Target="https://drive.google.com/file/d/1mTbguEvUJCvGsfOL3Go6113_2OgDHQrR/view?usp=share_link" TargetMode="External"/><Relationship Id="rId35" Type="http://schemas.openxmlformats.org/officeDocument/2006/relationships/hyperlink" Target="https://drive.google.com/file/d/1_dp5oOkq2jD7G36RHKdzLu3pjSs7CQvl/view?usp=share_link" TargetMode="External"/><Relationship Id="rId34" Type="http://schemas.openxmlformats.org/officeDocument/2006/relationships/hyperlink" Target="https://drive.google.com/file/d/1wWLHdoLdIrA33yT2WTtsr36zeaFZG379/view?usp=share_link" TargetMode="External"/><Relationship Id="rId37" Type="http://schemas.openxmlformats.org/officeDocument/2006/relationships/hyperlink" Target="https://drive.google.com/file/d/1QyvX-Hc4tm0RRImw8LqDTP79_U0EN2gM/view?usp=share_link" TargetMode="External"/><Relationship Id="rId36" Type="http://schemas.openxmlformats.org/officeDocument/2006/relationships/hyperlink" Target="https://drive.google.com/file/d/1_dp5oOkq2jD7G36RHKdzLu3pjSs7CQvl/view?usp=share_link" TargetMode="External"/><Relationship Id="rId39" Type="http://schemas.openxmlformats.org/officeDocument/2006/relationships/hyperlink" Target="https://drive.google.com/file/d/1E_fh3XUeGDGsEqQUTNEWjG0tLT4id8Wx/view?usp=share_link" TargetMode="External"/><Relationship Id="rId38" Type="http://schemas.openxmlformats.org/officeDocument/2006/relationships/hyperlink" Target="https://drive.google.com/file/d/1aClRfJHhZonDUitnsDRNVhzURmDRZ7Yl/view?usp=share_link" TargetMode="External"/><Relationship Id="rId20" Type="http://schemas.openxmlformats.org/officeDocument/2006/relationships/hyperlink" Target="https://drive.google.com/file/d/1moPWyeTLd-hkY6vyHAlwdOJZtpkBDVnQ/view?usp=sharing)" TargetMode="External"/><Relationship Id="rId22" Type="http://schemas.openxmlformats.org/officeDocument/2006/relationships/hyperlink" Target="https://drive.google.com/file/d/1f2nLHYwC9jWX63u-ZaF2gilS7dneQR2H/view?usp=share_link" TargetMode="External"/><Relationship Id="rId21" Type="http://schemas.openxmlformats.org/officeDocument/2006/relationships/hyperlink" Target="https://drive.google.com/file/d/1xG6JT6yyMg1XlkUSvyJ84EqV4Zzf-6_K/view?usp=share_link" TargetMode="External"/><Relationship Id="rId24" Type="http://schemas.openxmlformats.org/officeDocument/2006/relationships/hyperlink" Target="https://drive.google.com/file/d/1gyn-One7IPHJJz06Hu9zZLFhArXJ0ea6/view?usp=share_link" TargetMode="External"/><Relationship Id="rId23" Type="http://schemas.openxmlformats.org/officeDocument/2006/relationships/hyperlink" Target="https://drive.google.com/file/d/1gyn-One7IPHJJz06Hu9zZLFhArXJ0ea6/view?usp=share_link" TargetMode="External"/><Relationship Id="rId26" Type="http://schemas.openxmlformats.org/officeDocument/2006/relationships/hyperlink" Target="https://drive.google.com/file/d/1S7RUadLRzRmj8v2eaPyBdzzH-4tfRhcL/view?usp=share_link" TargetMode="External"/><Relationship Id="rId25" Type="http://schemas.openxmlformats.org/officeDocument/2006/relationships/hyperlink" Target="https://drive.google.com/file/d/1S7RUadLRzRmj8v2eaPyBdzzH-4tfRhcL/view?usp=share_link" TargetMode="External"/><Relationship Id="rId28" Type="http://schemas.openxmlformats.org/officeDocument/2006/relationships/hyperlink" Target="https://drive.google.com/file/d/1S7RUadLRzRmj8v2eaPyBdzzH-4tfRhcL/view?usp=share_link" TargetMode="External"/><Relationship Id="rId27" Type="http://schemas.openxmlformats.org/officeDocument/2006/relationships/hyperlink" Target="https://drive.google.com/file/d/1S7RUadLRzRmj8v2eaPyBdzzH-4tfRhcL/view?usp=share_link" TargetMode="External"/><Relationship Id="rId29" Type="http://schemas.openxmlformats.org/officeDocument/2006/relationships/hyperlink" Target="https://drive.google.com/file/d/1ee7mMyhT4ggIg6AZdRXVJMbllc3EV2fr/view?usp=share_link" TargetMode="External"/><Relationship Id="rId51" Type="http://schemas.openxmlformats.org/officeDocument/2006/relationships/hyperlink" Target="https://drive.google.com/file/d/1WsoelhHeWTldMeHKUVDQQdjOdo2HP-xE/view?usp=sharing" TargetMode="External"/><Relationship Id="rId50" Type="http://schemas.openxmlformats.org/officeDocument/2006/relationships/hyperlink" Target="https://drive.google.com/file/d/1WsoelhHeWTldMeHKUVDQQdjOdo2HP-xE/view?usp=sharing" TargetMode="External"/><Relationship Id="rId53" Type="http://schemas.openxmlformats.org/officeDocument/2006/relationships/vmlDrawing" Target="../drawings/vmlDrawing1.vml"/><Relationship Id="rId52" Type="http://schemas.openxmlformats.org/officeDocument/2006/relationships/drawing" Target="../drawings/drawing1.xml"/><Relationship Id="rId11" Type="http://schemas.openxmlformats.org/officeDocument/2006/relationships/hyperlink" Target="http://drive.google.com/uc?export=view&amp;id=1Bn_42kAqwVPfzf7vtfU8ZBzfrq0Sehry" TargetMode="External"/><Relationship Id="rId10" Type="http://schemas.openxmlformats.org/officeDocument/2006/relationships/hyperlink" Target="http://drive.google.com/uc?export=view&amp;id=13kKX-S27i3QOAlvd-nSDibC4VW3v-JQ-" TargetMode="External"/><Relationship Id="rId13" Type="http://schemas.openxmlformats.org/officeDocument/2006/relationships/hyperlink" Target="http://drive.google.com/uc?export=view&amp;id=1xgmxxL9bHqmzJgah8hCDdC5fV1fMzSSq" TargetMode="External"/><Relationship Id="rId12" Type="http://schemas.openxmlformats.org/officeDocument/2006/relationships/hyperlink" Target="https://blueberry-assets.oneclick.es/M6_MyM_24a_3.svg" TargetMode="External"/><Relationship Id="rId15" Type="http://schemas.openxmlformats.org/officeDocument/2006/relationships/hyperlink" Target="http://drive.google.com/uc?export=view&amp;id=1xgmxxL9bHqmzJgah8hCDdC5fV1fMzSSq" TargetMode="External"/><Relationship Id="rId14" Type="http://schemas.openxmlformats.org/officeDocument/2006/relationships/hyperlink" Target="http://drive.google.com/uc?export=view&amp;id=1xgmxxL9bHqmzJgah8hCDdC5fV1fMzSSq" TargetMode="External"/><Relationship Id="rId17" Type="http://schemas.openxmlformats.org/officeDocument/2006/relationships/hyperlink" Target="http://drive.google.com/uc?export=view&amp;id=1xgTeUgxNhMnI8Uoxss5A6MquBIMIu0_a" TargetMode="External"/><Relationship Id="rId16" Type="http://schemas.openxmlformats.org/officeDocument/2006/relationships/hyperlink" Target="http://drive.google.com/uc?export=view&amp;id=1xgmxxL9bHqmzJgah8hCDdC5fV1fMzSSq" TargetMode="External"/><Relationship Id="rId19" Type="http://schemas.openxmlformats.org/officeDocument/2006/relationships/hyperlink" Target="https://drive.google.com/file/d/17xEfR3anm4npokv17bEgSzVI4spq9pf0/view?usp=sharing" TargetMode="External"/><Relationship Id="rId18" Type="http://schemas.openxmlformats.org/officeDocument/2006/relationships/hyperlink" Target="https://drive.google.com/file/d/1npsfWrE9gqaPvBPamO-r9cFCHery6dWq/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drive.google.com/file/d/1GyMtLa2yiHCSNumQgkxvJTtq9SijO02h/view" TargetMode="External"/><Relationship Id="rId194" Type="http://schemas.openxmlformats.org/officeDocument/2006/relationships/hyperlink" Target="https://drive.google.com/file/d/1D5xvprIV1Zcx0sdsZXAl6j8U6rqRA8JF/view" TargetMode="External"/><Relationship Id="rId193" Type="http://schemas.openxmlformats.org/officeDocument/2006/relationships/hyperlink" Target="https://drive.google.com/file/d/1_vZB_jzMiWQ6LLSceyTMrSz6hD99M9gj/view" TargetMode="External"/><Relationship Id="rId192" Type="http://schemas.openxmlformats.org/officeDocument/2006/relationships/hyperlink" Target="https://drive.google.com/file/d/126IepS3MODS0h-CoGH9-Xe81FVmUBqLY/view" TargetMode="External"/><Relationship Id="rId191" Type="http://schemas.openxmlformats.org/officeDocument/2006/relationships/hyperlink" Target="https://drive.google.com/file/d/1zaK48r-R39R2Q7v_RE_14Uv71dtlT57Y/view?usp=share_link" TargetMode="External"/><Relationship Id="rId187" Type="http://schemas.openxmlformats.org/officeDocument/2006/relationships/hyperlink" Target="https://drive.google.com/file/d/1zaK48r-R39R2Q7v_RE_14Uv71dtlT57Y/view?usp=share_link" TargetMode="External"/><Relationship Id="rId186" Type="http://schemas.openxmlformats.org/officeDocument/2006/relationships/hyperlink" Target="https://drive.google.com/file/d/17yXTa3jUduwHewm7zf24bRyVko9ZySz7/view" TargetMode="External"/><Relationship Id="rId185" Type="http://schemas.openxmlformats.org/officeDocument/2006/relationships/hyperlink" Target="https://drive.google.com/file/d/1zaK48r-R39R2Q7v_RE_14Uv71dtlT57Y/view?usp=share_link" TargetMode="External"/><Relationship Id="rId184" Type="http://schemas.openxmlformats.org/officeDocument/2006/relationships/hyperlink" Target="https://drive.google.com/file/d/10Rokk8mpk6ASS7lYX0uQKRy01LP77goC/view" TargetMode="External"/><Relationship Id="rId189" Type="http://schemas.openxmlformats.org/officeDocument/2006/relationships/hyperlink" Target="https://drive.google.com/file/d/1zaK48r-R39R2Q7v_RE_14Uv71dtlT57Y/view?usp=share_link" TargetMode="External"/><Relationship Id="rId188" Type="http://schemas.openxmlformats.org/officeDocument/2006/relationships/hyperlink" Target="https://drive.google.com/file/d/1Ataz-nk6peJ-8UIZjq2Q341PE993jq5f/view" TargetMode="External"/><Relationship Id="rId183" Type="http://schemas.openxmlformats.org/officeDocument/2006/relationships/hyperlink" Target="https://drive.google.com/file/d/1zaK48r-R39R2Q7v_RE_14Uv71dtlT57Y/view?usp=share_link" TargetMode="External"/><Relationship Id="rId182" Type="http://schemas.openxmlformats.org/officeDocument/2006/relationships/hyperlink" Target="https://drive.google.com/file/d/1gqxssQmVJ5Y7MYZfTKRLI6o6SnS8jvSu/view" TargetMode="External"/><Relationship Id="rId181" Type="http://schemas.openxmlformats.org/officeDocument/2006/relationships/hyperlink" Target="https://drive.google.com/file/d/1ov7Ty3v78yeNSCMx7Y2fFqwzWVoFmGMn/view" TargetMode="External"/><Relationship Id="rId180" Type="http://schemas.openxmlformats.org/officeDocument/2006/relationships/hyperlink" Target="https://drive.google.com/file/d/1KcfnByWzuGVYqv_WaDzQyxEqwaamKiJB/view" TargetMode="External"/><Relationship Id="rId176" Type="http://schemas.openxmlformats.org/officeDocument/2006/relationships/hyperlink" Target="https://drive.google.com/file/d/14ceWEwVboOAx67OA3yAE-YaUdVEUA1yp/view" TargetMode="External"/><Relationship Id="rId297" Type="http://schemas.openxmlformats.org/officeDocument/2006/relationships/hyperlink" Target="https://drive.google.com/file/d/1N0HAEetK9opWAX2_C2Ujr_PpH_PCAOHE/view?usp=share_link" TargetMode="External"/><Relationship Id="rId175" Type="http://schemas.openxmlformats.org/officeDocument/2006/relationships/hyperlink" Target="https://drive.google.com/file/d/19Uo6cUI0Aele4BILzeFpFWoi0_AmeRvG/view" TargetMode="External"/><Relationship Id="rId296" Type="http://schemas.openxmlformats.org/officeDocument/2006/relationships/hyperlink" Target="https://gyazo.com/7415bf86e10893982cafb9626e43b0f3" TargetMode="External"/><Relationship Id="rId174" Type="http://schemas.openxmlformats.org/officeDocument/2006/relationships/hyperlink" Target="https://drive.google.com/file/d/1My2IZjT2KL9mhHKiB2-qwPa9-Qv4OzfP/view" TargetMode="External"/><Relationship Id="rId295" Type="http://schemas.openxmlformats.org/officeDocument/2006/relationships/hyperlink" Target="https://drive.google.com/file/d/1sOF_G_D3GHyX3E8TsUo4o_H7dMseihzI/view?usp=share_link" TargetMode="External"/><Relationship Id="rId173" Type="http://schemas.openxmlformats.org/officeDocument/2006/relationships/hyperlink" Target="https://drive.google.com/file/d/1gSuGVGN8LvblREW2pzKh26vI_-8GhizE/view" TargetMode="External"/><Relationship Id="rId294" Type="http://schemas.openxmlformats.org/officeDocument/2006/relationships/hyperlink" Target="https://drive.google.com/file/d/1Bn_42kAqwVPfzf7vtfU8ZBzfrq0Sehry/view?usp=share_link" TargetMode="External"/><Relationship Id="rId179" Type="http://schemas.openxmlformats.org/officeDocument/2006/relationships/hyperlink" Target="https://drive.google.com/file/d/1BaYA-6fNbjqQvEzcIVqBphlIbmCYJ4Wo/view" TargetMode="External"/><Relationship Id="rId178" Type="http://schemas.openxmlformats.org/officeDocument/2006/relationships/hyperlink" Target="https://drive.google.com/file/d/1yjoIE_YK5m3UNeoEHB6jOaKd0lqpw8fP/view" TargetMode="External"/><Relationship Id="rId299" Type="http://schemas.openxmlformats.org/officeDocument/2006/relationships/hyperlink" Target="https://drive.google.com/file/d/175JaIzzD4xBEpXBFtA6KMamYvP7UqHJA/view" TargetMode="External"/><Relationship Id="rId177" Type="http://schemas.openxmlformats.org/officeDocument/2006/relationships/hyperlink" Target="https://drive.google.com/file/d/1LtiReOiBSh3j99KfV9TDvYNcoG7xulzW/view" TargetMode="External"/><Relationship Id="rId298" Type="http://schemas.openxmlformats.org/officeDocument/2006/relationships/hyperlink" Target="https://drive.google.com/file/d/17lJcx8aVxIKkmqLi28LSFXba8m7UXIkk/view?usp=share_link" TargetMode="External"/><Relationship Id="rId198" Type="http://schemas.openxmlformats.org/officeDocument/2006/relationships/hyperlink" Target="https://drive.google.com/file/d/1pw5qtP3RZJJIpcOAYQdb1vYeJlXNYgP9/view" TargetMode="External"/><Relationship Id="rId197" Type="http://schemas.openxmlformats.org/officeDocument/2006/relationships/hyperlink" Target="https://drive.google.com/file/d/1qXpdz1K5F0OMdFPTJOuP3WdArQvJh8ce/view" TargetMode="External"/><Relationship Id="rId196" Type="http://schemas.openxmlformats.org/officeDocument/2006/relationships/hyperlink" Target="https://drive.google.com/file/d/19_KkM5Y_aK7H6_QsBRob9yjodWPYMsgG/view" TargetMode="External"/><Relationship Id="rId195" Type="http://schemas.openxmlformats.org/officeDocument/2006/relationships/hyperlink" Target="https://drive.google.com/file/d/1p8C55GdNar_7z-HDuS7qSJtfXW2xZXYh/view" TargetMode="External"/><Relationship Id="rId199" Type="http://schemas.openxmlformats.org/officeDocument/2006/relationships/hyperlink" Target="https://drive.google.com/file/d/1LG3wEUsaYIMso6i8Vy7v-pTlV33eWy8B/view" TargetMode="External"/><Relationship Id="rId150" Type="http://schemas.openxmlformats.org/officeDocument/2006/relationships/hyperlink" Target="https://drive.google.com/file/d/1tZ3k-Y9Pjq3dyJgix280hUYCYbSOfTq0/view?usp=sharing" TargetMode="External"/><Relationship Id="rId271" Type="http://schemas.openxmlformats.org/officeDocument/2006/relationships/hyperlink" Target="https://drive.google.com/file/d/1-K6_9WjKCBOMitxxlSMy8F1qyNGzUWXJ/view" TargetMode="External"/><Relationship Id="rId392" Type="http://schemas.openxmlformats.org/officeDocument/2006/relationships/hyperlink" Target="https://drive.google.com/file/d/1ovBVUXFTfysG36O2m4e8y-yz3a6bdhFn/view" TargetMode="External"/><Relationship Id="rId270" Type="http://schemas.openxmlformats.org/officeDocument/2006/relationships/hyperlink" Target="https://gyazo.com/8ef7cd01537cbb800a030de6d93b3310" TargetMode="External"/><Relationship Id="rId391" Type="http://schemas.openxmlformats.org/officeDocument/2006/relationships/hyperlink" Target="https://drive.google.com/file/d/1X8W0O1kCkDzhMZuBeBGB1OEqbTVqXSY-/view" TargetMode="External"/><Relationship Id="rId390" Type="http://schemas.openxmlformats.org/officeDocument/2006/relationships/hyperlink" Target="https://drive.google.com/file/d/1wSfAHp0Vut8ywwGSBVQ_V0v8G6DVOpDa/view" TargetMode="External"/><Relationship Id="rId1" Type="http://schemas.openxmlformats.org/officeDocument/2006/relationships/comments" Target="../comments2.xml"/><Relationship Id="rId2" Type="http://schemas.openxmlformats.org/officeDocument/2006/relationships/hyperlink" Target="http://drive.google.com/uc?export=view&amp;id=144r0qexR4kZwQwQb7bPkPB8l5lqQ15Oc" TargetMode="External"/><Relationship Id="rId3" Type="http://schemas.openxmlformats.org/officeDocument/2006/relationships/hyperlink" Target="https://drive.google.com/file/d/14UQ8QM2_p5m3pxxBakTQhJrxjG7omdCu/view?usp=share_link" TargetMode="External"/><Relationship Id="rId149" Type="http://schemas.openxmlformats.org/officeDocument/2006/relationships/hyperlink" Target="https://drive.google.com/file/d/162-mPxuQDOq139FHqMD6y_E2DDLDn0-6/view?usp=sharing" TargetMode="External"/><Relationship Id="rId4" Type="http://schemas.openxmlformats.org/officeDocument/2006/relationships/hyperlink" Target="http://drive.google.com/uc?export=view&amp;id=1q2yoCOSxvjlXhvAFx0yckSXYgDDh2RWK" TargetMode="External"/><Relationship Id="rId148" Type="http://schemas.openxmlformats.org/officeDocument/2006/relationships/hyperlink" Target="https://drive.google.com/file/d/1yzTMzK3SeQgDman1_51CzKM7kY0PfJEh/view" TargetMode="External"/><Relationship Id="rId269" Type="http://schemas.openxmlformats.org/officeDocument/2006/relationships/hyperlink" Target="https://drive.google.com/file/d/1-z3q0AXZ0xuprx9647PbTbm5Enp_-y8K/view" TargetMode="External"/><Relationship Id="rId9" Type="http://schemas.openxmlformats.org/officeDocument/2006/relationships/hyperlink" Target="https://drive.google.com/file/d/1mJCUa-dRuKopXDI6oZILmOWqLw03wn1w/view" TargetMode="External"/><Relationship Id="rId143" Type="http://schemas.openxmlformats.org/officeDocument/2006/relationships/hyperlink" Target="https://drive.google.com/file/d/1NLix8nul8uuYJn_sGvc5HtiHYePBXl-E/view" TargetMode="External"/><Relationship Id="rId264" Type="http://schemas.openxmlformats.org/officeDocument/2006/relationships/hyperlink" Target="https://drive.google.com/file/d/1kStK12QfZrOAZt1u0Sb_BTsCTeYoFedS/view?usp=share_link" TargetMode="External"/><Relationship Id="rId385" Type="http://schemas.openxmlformats.org/officeDocument/2006/relationships/hyperlink" Target="https://drive.google.com/file/d/1lZL5MXpCLa25Des9_lfiZTAb-9K3xjNo/view?usp=share_link" TargetMode="External"/><Relationship Id="rId142" Type="http://schemas.openxmlformats.org/officeDocument/2006/relationships/hyperlink" Target="https://drive.google.com/file/d/11l8y8exu9QJWnX1BL9Migj4gN6lbLxeY/view" TargetMode="External"/><Relationship Id="rId263" Type="http://schemas.openxmlformats.org/officeDocument/2006/relationships/hyperlink" Target="https://drive.google.com/file/d/1a4qMJL17KnfdJj8lsiMV3zwaLRZ_1ZU4/view?usp=share_link" TargetMode="External"/><Relationship Id="rId384" Type="http://schemas.openxmlformats.org/officeDocument/2006/relationships/hyperlink" Target="https://drive.google.com/file/d/1gsOmVKUAKxUsU_8e9sA9mI5I1L2TWF4D/view?usp=share_link" TargetMode="External"/><Relationship Id="rId141" Type="http://schemas.openxmlformats.org/officeDocument/2006/relationships/hyperlink" Target="https://drive.google.com/file/d/1DRoJgciP35yEosl6MEhmftLKVgI6ciqI/view" TargetMode="External"/><Relationship Id="rId262" Type="http://schemas.openxmlformats.org/officeDocument/2006/relationships/hyperlink" Target="https://drive.google.com/file/d/1TUChfe210-geDRtNJ9k9i3y08TqivY3T/view?usp=share_link" TargetMode="External"/><Relationship Id="rId383" Type="http://schemas.openxmlformats.org/officeDocument/2006/relationships/hyperlink" Target="https://gyazo.com/28f49a6f665897c034de33e254678c71" TargetMode="External"/><Relationship Id="rId140" Type="http://schemas.openxmlformats.org/officeDocument/2006/relationships/hyperlink" Target="https://drive.google.com/file/d/156VFsod7kreyAv67GnHHAfb77-i6L3Er/view" TargetMode="External"/><Relationship Id="rId261" Type="http://schemas.openxmlformats.org/officeDocument/2006/relationships/hyperlink" Target="https://drive.google.com/file/d/1EmuoLtqvRGSKEGUumUBONVptgrw2GsZC/view?usp=share_link" TargetMode="External"/><Relationship Id="rId382" Type="http://schemas.openxmlformats.org/officeDocument/2006/relationships/hyperlink" Target="https://drive.google.com/file/d/1BuEheDLrp32rRUhJABZp5Gpx0BoT97Yg/view" TargetMode="External"/><Relationship Id="rId5" Type="http://schemas.openxmlformats.org/officeDocument/2006/relationships/hyperlink" Target="https://drive.google.com/file/d/1uxbMSRpj8xoup6NtJJx86d1K8167cfoX/view" TargetMode="External"/><Relationship Id="rId147" Type="http://schemas.openxmlformats.org/officeDocument/2006/relationships/hyperlink" Target="https://drive.google.com/file/d/1P-n5O6v4aN8At-jfK8nVz4Dm2nsqb0AM/view" TargetMode="External"/><Relationship Id="rId268" Type="http://schemas.openxmlformats.org/officeDocument/2006/relationships/hyperlink" Target="https://drive.google.com/file/d/1vr3OFjek_ijv8zdiUfiA9A5NvPtYQa15/view" TargetMode="External"/><Relationship Id="rId389" Type="http://schemas.openxmlformats.org/officeDocument/2006/relationships/hyperlink" Target="https://drive.google.com/file/d/1AAT8PcQD8CAX_ugt8mwrPggH72Ct8j58/view" TargetMode="External"/><Relationship Id="rId6" Type="http://schemas.openxmlformats.org/officeDocument/2006/relationships/hyperlink" Target="http://drive.google.com/uc?export=view&amp;id=1wochaRwO-37751Lp7eZYpjkqjsKJe01X" TargetMode="External"/><Relationship Id="rId146" Type="http://schemas.openxmlformats.org/officeDocument/2006/relationships/hyperlink" Target="https://drive.google.com/file/d/1B_aOGsvKAYOwfiAb43TYWSSQJC1ClQdu/view" TargetMode="External"/><Relationship Id="rId267" Type="http://schemas.openxmlformats.org/officeDocument/2006/relationships/hyperlink" Target="https://gyazo.com/8aa0083d67faa6261da60352a90fd5d9" TargetMode="External"/><Relationship Id="rId388" Type="http://schemas.openxmlformats.org/officeDocument/2006/relationships/hyperlink" Target="https://drive.google.com/file/d/1hZKlf5wuh5wqfJ9UC90163zFP3UmpYkg/view" TargetMode="External"/><Relationship Id="rId7" Type="http://schemas.openxmlformats.org/officeDocument/2006/relationships/hyperlink" Target="https://drive.google.com/file/d/1wY_n60fP9a0foUXgDNhTSsEV1NahfxA6/view" TargetMode="External"/><Relationship Id="rId145" Type="http://schemas.openxmlformats.org/officeDocument/2006/relationships/hyperlink" Target="https://drive.google.com/file/d/1f9kM3iUFZaOpOwaTtC0KilHL_S1HxykE/view" TargetMode="External"/><Relationship Id="rId266" Type="http://schemas.openxmlformats.org/officeDocument/2006/relationships/hyperlink" Target="https://drive.google.com/file/d/1i8E1-CvBxYVOzwFng6JT5WzwCONOsdNG/view?usp=share_link" TargetMode="External"/><Relationship Id="rId387" Type="http://schemas.openxmlformats.org/officeDocument/2006/relationships/hyperlink" Target="https://drive.google.com/file/d/1mxiajATHDg0Y8FAMgVPyTs29fdax-E0m/view" TargetMode="External"/><Relationship Id="rId8" Type="http://schemas.openxmlformats.org/officeDocument/2006/relationships/hyperlink" Target="http://drive.google.com/uc?export=view&amp;id=1Gm4zQWnrd3LbUdB-gFkucB_ZRK9y9ohV" TargetMode="External"/><Relationship Id="rId144" Type="http://schemas.openxmlformats.org/officeDocument/2006/relationships/hyperlink" Target="https://drive.google.com/file/d/1KbZ7MN5Llemxfz8OgXOJksN0b0RBw2Gs/view" TargetMode="External"/><Relationship Id="rId265" Type="http://schemas.openxmlformats.org/officeDocument/2006/relationships/hyperlink" Target="https://drive.google.com/file/d/12BHfosYQKOS19PGj73d2zQi4nWMGtp60/view?usp=share_link" TargetMode="External"/><Relationship Id="rId386" Type="http://schemas.openxmlformats.org/officeDocument/2006/relationships/hyperlink" Target="https://drive.google.com/file/d/1gu1GrxamQAQsOrInmio7QIEQ6N4LULWD/view?usp=share_link" TargetMode="External"/><Relationship Id="rId260" Type="http://schemas.openxmlformats.org/officeDocument/2006/relationships/hyperlink" Target="https://drive.google.com/file/d/1ReL2RLT13PlYaWZw88XvBil9IYW5eKxJ/view?usp=share_link" TargetMode="External"/><Relationship Id="rId381" Type="http://schemas.openxmlformats.org/officeDocument/2006/relationships/hyperlink" Target="https://drive.google.com/file/d/1UrdwNlMwW54fxe1plLKt3hdlKa6rROmf/view" TargetMode="External"/><Relationship Id="rId380" Type="http://schemas.openxmlformats.org/officeDocument/2006/relationships/hyperlink" Target="https://drive.google.com/file/d/1EPagSarLwoy8ZLNe3t25jkv0KjNLnX_2/view" TargetMode="External"/><Relationship Id="rId139" Type="http://schemas.openxmlformats.org/officeDocument/2006/relationships/hyperlink" Target="https://drive.google.com/file/d/10RbGKFLXkVToL6112OmXJ3a7lV6SOKxl/view" TargetMode="External"/><Relationship Id="rId138" Type="http://schemas.openxmlformats.org/officeDocument/2006/relationships/hyperlink" Target="https://drive.google.com/file/d/1w_3lgnwPTTfeLb8lDdKGchRiwef8gDUm/view?usp=sharing" TargetMode="External"/><Relationship Id="rId259" Type="http://schemas.openxmlformats.org/officeDocument/2006/relationships/hyperlink" Target="https://drive.google.com/file/d/1Y4R2bkYdafbMOAvb1b6YjsLdQrmF7PEn/view?usp=share_link" TargetMode="External"/><Relationship Id="rId137" Type="http://schemas.openxmlformats.org/officeDocument/2006/relationships/hyperlink" Target="https://drive.google.com/file/d/1n5Ue0KQXACBnN_ZlGoI18l08L8eXqwrR/view?usp=sharing" TargetMode="External"/><Relationship Id="rId258" Type="http://schemas.openxmlformats.org/officeDocument/2006/relationships/hyperlink" Target="https://drive.google.com/file/d/13kKX-S27i3QOAlvd-nSDibC4VW3v-JQ-/view?usp=share_link" TargetMode="External"/><Relationship Id="rId379" Type="http://schemas.openxmlformats.org/officeDocument/2006/relationships/hyperlink" Target="https://drive.google.com/file/d/143o1ANBA6yBg2SLKebFSVxbVw-Raq3mN/view?usp=share_link" TargetMode="External"/><Relationship Id="rId132" Type="http://schemas.openxmlformats.org/officeDocument/2006/relationships/hyperlink" Target="https://drive.google.com/file/d/10vY_-Vxo3KFUcK5qdzRzh0wWZ0IOYHSW/view?usp=sharing" TargetMode="External"/><Relationship Id="rId253" Type="http://schemas.openxmlformats.org/officeDocument/2006/relationships/hyperlink" Target="https://drive.google.com/file/d/1GSJmdrsuELNs6T7y_ZC82rQAk1KaQhot/view?usp=share_link" TargetMode="External"/><Relationship Id="rId374" Type="http://schemas.openxmlformats.org/officeDocument/2006/relationships/hyperlink" Target="https://drive.google.com/file/d/1zUY6l2Bx4EL_hCubVIAcDlOsGukygSoW/view" TargetMode="External"/><Relationship Id="rId131" Type="http://schemas.openxmlformats.org/officeDocument/2006/relationships/hyperlink" Target="https://drive.google.com/file/d/1RiIP7614CS9d6T84Up1or7RPhFeIwMF8/view?usp=sharing" TargetMode="External"/><Relationship Id="rId252" Type="http://schemas.openxmlformats.org/officeDocument/2006/relationships/hyperlink" Target="https://drive.google.com/file/d/1QzBWZ6UEdVhhA_XjejiDJOF5-KDHGcxe/view" TargetMode="External"/><Relationship Id="rId373" Type="http://schemas.openxmlformats.org/officeDocument/2006/relationships/hyperlink" Target="https://drive.google.com/file/d/1s-LXbd2fmzoVm2TC7LbBGJL1Q7acX7bb/view" TargetMode="External"/><Relationship Id="rId130" Type="http://schemas.openxmlformats.org/officeDocument/2006/relationships/hyperlink" Target="https://drive.google.com/file/d/1KuVC4rclU0mroKngrMAfPdUBTJ1dFCY4/view?usp=sharing" TargetMode="External"/><Relationship Id="rId251" Type="http://schemas.openxmlformats.org/officeDocument/2006/relationships/hyperlink" Target="https://drive.google.com/file/d/1EYGwrUXrA-flcyJyaRnuYWH6zJPj7ZZ2/view?usp=share_link" TargetMode="External"/><Relationship Id="rId372" Type="http://schemas.openxmlformats.org/officeDocument/2006/relationships/hyperlink" Target="https://drive.google.com/file/d/1vuT3P6ToenXjS_A6acNKyHz4gujv0G4s/view" TargetMode="External"/><Relationship Id="rId250" Type="http://schemas.openxmlformats.org/officeDocument/2006/relationships/hyperlink" Target="https://drive.google.com/file/d/1EdF6gbsl9dpk-4L4r70hUkJ0yDi441tZ/view" TargetMode="External"/><Relationship Id="rId371" Type="http://schemas.openxmlformats.org/officeDocument/2006/relationships/hyperlink" Target="https://drive.google.com/file/d/1cFQSaJEH2qui7g0534MvqnHGjP7cDRZ9/view" TargetMode="External"/><Relationship Id="rId136" Type="http://schemas.openxmlformats.org/officeDocument/2006/relationships/hyperlink" Target="https://drive.google.com/file/d/1PJpg0UPonKHDpBdyOzi3cWKD1PQtVY8a/view?usp=sharing" TargetMode="External"/><Relationship Id="rId257" Type="http://schemas.openxmlformats.org/officeDocument/2006/relationships/hyperlink" Target="https://drive.google.com/file/d/1Knrlnf-jHH3KG9dPsmDtC_a2u50ucYnh/view?usp=share_link" TargetMode="External"/><Relationship Id="rId378" Type="http://schemas.openxmlformats.org/officeDocument/2006/relationships/hyperlink" Target="https://drive.google.com/file/d/1wJag_aeu8oAK8IX6gxKZVKi1GtLItjxK/view?usp=share_link" TargetMode="External"/><Relationship Id="rId135" Type="http://schemas.openxmlformats.org/officeDocument/2006/relationships/hyperlink" Target="https://drive.google.com/file/d/1igtLrMRyei1kMys64QpK0IkX5Nrdk72q/view?usp=sharing" TargetMode="External"/><Relationship Id="rId256" Type="http://schemas.openxmlformats.org/officeDocument/2006/relationships/hyperlink" Target="https://drive.google.com/file/d/1nFpmxhV8pDqxsFJoMtSBXMb4e1OpGfcq/view" TargetMode="External"/><Relationship Id="rId377" Type="http://schemas.openxmlformats.org/officeDocument/2006/relationships/hyperlink" Target="https://drive.google.com/file/d/1ILDKonOmruPSPvA-7_e5YzeEhX0Hf8aK/view" TargetMode="External"/><Relationship Id="rId134" Type="http://schemas.openxmlformats.org/officeDocument/2006/relationships/hyperlink" Target="https://drive.google.com/file/d/1exdISjWhjDE1PJZH7R12OtjbR2OKnf6-/view?usp=sharing" TargetMode="External"/><Relationship Id="rId255" Type="http://schemas.openxmlformats.org/officeDocument/2006/relationships/hyperlink" Target="https://drive.google.com/file/d/1rHOeoYAN3kFu1zEJ-UAOCJrU_5YS7euj/view?usp=share_link" TargetMode="External"/><Relationship Id="rId376" Type="http://schemas.openxmlformats.org/officeDocument/2006/relationships/hyperlink" Target="https://drive.google.com/file/d/1ohvT2eKEW4RaFCJsxaM9lQLMHZNtzCdI/view" TargetMode="External"/><Relationship Id="rId133" Type="http://schemas.openxmlformats.org/officeDocument/2006/relationships/hyperlink" Target="https://drive.google.com/file/d/1L5MhFqbgz2gKv0jGacEfXjFHbwYHlEw5/view?usp=sharing" TargetMode="External"/><Relationship Id="rId254" Type="http://schemas.openxmlformats.org/officeDocument/2006/relationships/hyperlink" Target="https://drive.google.com/file/d/1btldaVXPuOa5bNSIlbr9fZr_KbkoaIal/view" TargetMode="External"/><Relationship Id="rId375" Type="http://schemas.openxmlformats.org/officeDocument/2006/relationships/hyperlink" Target="https://drive.google.com/file/d/1MisO5sBVO0pZvn2RML4z_x1e8kmd1cP_/view" TargetMode="External"/><Relationship Id="rId172" Type="http://schemas.openxmlformats.org/officeDocument/2006/relationships/hyperlink" Target="https://drive.google.com/file/d/1hRCWfBxyjDPniMNgzqI-HpfietY1wKLg/view" TargetMode="External"/><Relationship Id="rId293" Type="http://schemas.openxmlformats.org/officeDocument/2006/relationships/hyperlink" Target="https://drive.google.com/file/d/1xgmxxL9bHqmzJgah8hCDdC5fV1fMzSSq/view?usp=share_link" TargetMode="External"/><Relationship Id="rId171" Type="http://schemas.openxmlformats.org/officeDocument/2006/relationships/hyperlink" Target="https://drive.google.com/file/d/1g7GUc4FsQtKTfGcu_OJTZvmyqoApI2va/view" TargetMode="External"/><Relationship Id="rId292" Type="http://schemas.openxmlformats.org/officeDocument/2006/relationships/hyperlink" Target="https://drive.google.com/file/d/1OyAUR4pYLUkFzLTsItxt_7azN4_Vcmgv/view?usp=share_link" TargetMode="External"/><Relationship Id="rId170" Type="http://schemas.openxmlformats.org/officeDocument/2006/relationships/hyperlink" Target="https://drive.google.com/file/d/1XhLE5JRmiZBc5BaM_pMEgDzj_2OAXDha/view" TargetMode="External"/><Relationship Id="rId291" Type="http://schemas.openxmlformats.org/officeDocument/2006/relationships/hyperlink" Target="https://drive.google.com/file/d/1oiuIYM1nsIO438kwTGdx95muJHdGTILe/view?usp=share_link" TargetMode="External"/><Relationship Id="rId290" Type="http://schemas.openxmlformats.org/officeDocument/2006/relationships/hyperlink" Target="https://drive.google.com/file/d/1W83K1HwotfPdlYD2032a_6W_fTcATkuJ/view?usp=share_link" TargetMode="External"/><Relationship Id="rId165" Type="http://schemas.openxmlformats.org/officeDocument/2006/relationships/hyperlink" Target="https://drive.google.com/file/d/1MkUptadMBmSoErsjwNPh8GTVPKhAO8r-/view" TargetMode="External"/><Relationship Id="rId286" Type="http://schemas.openxmlformats.org/officeDocument/2006/relationships/hyperlink" Target="https://gyazo.com/116cc195f80284e4b0582ce3e58e65bc" TargetMode="External"/><Relationship Id="rId164" Type="http://schemas.openxmlformats.org/officeDocument/2006/relationships/hyperlink" Target="https://drive.google.com/file/d/19LeGy25eLNtmtt-cKkSNU-dc-_ecun0C/view" TargetMode="External"/><Relationship Id="rId285" Type="http://schemas.openxmlformats.org/officeDocument/2006/relationships/hyperlink" Target="https://drive.google.com/file/d/1yEKdFXe-uXpmhKBliN-X2nZIwSizZlqi/view?usp=share_link" TargetMode="External"/><Relationship Id="rId163" Type="http://schemas.openxmlformats.org/officeDocument/2006/relationships/hyperlink" Target="https://drive.google.com/file/d/1nhpa9l4Qxs1l18ozlSlfQCT5m5FMsB4B/view" TargetMode="External"/><Relationship Id="rId284" Type="http://schemas.openxmlformats.org/officeDocument/2006/relationships/hyperlink" Target="https://drive.google.com/file/d/1C5lPX0eSuk4Igl8ep2CnMj3yNm8-XZgl/view?usp=share_link" TargetMode="External"/><Relationship Id="rId162" Type="http://schemas.openxmlformats.org/officeDocument/2006/relationships/hyperlink" Target="https://drive.google.com/file/d/1DcMYxYd3HlY354ITgiUDKW1YhLbxB0y_/view" TargetMode="External"/><Relationship Id="rId283" Type="http://schemas.openxmlformats.org/officeDocument/2006/relationships/hyperlink" Target="https://drive.google.com/file/d/1FJvRh80BM11DIIujVUppUXISV-3RSv6C/view" TargetMode="External"/><Relationship Id="rId169" Type="http://schemas.openxmlformats.org/officeDocument/2006/relationships/hyperlink" Target="https://drive.google.com/file/d/1OGCgcEeyQFSh80L5YSE45iy3bu-0CW88/view" TargetMode="External"/><Relationship Id="rId168" Type="http://schemas.openxmlformats.org/officeDocument/2006/relationships/hyperlink" Target="https://drive.google.com/file/d/1DryTcrGcKQ7vXShU2xUicIt4s1fsk5PR/view" TargetMode="External"/><Relationship Id="rId289" Type="http://schemas.openxmlformats.org/officeDocument/2006/relationships/hyperlink" Target="https://drive.google.com/file/d/17xEfR3anm4npokv17bEgSzVI4spq9pf0/view?usp=sharing" TargetMode="External"/><Relationship Id="rId167" Type="http://schemas.openxmlformats.org/officeDocument/2006/relationships/hyperlink" Target="https://drive.google.com/file/d/1I7bpfqAuZmQjbyB0mGO81yZsBjWZkY1V/view" TargetMode="External"/><Relationship Id="rId288" Type="http://schemas.openxmlformats.org/officeDocument/2006/relationships/hyperlink" Target="https://drive.google.com/file/d/1pXkaXA8uRyvFTz2XlqCzEWLHqsTo9ooN/view?usp=share_link" TargetMode="External"/><Relationship Id="rId166" Type="http://schemas.openxmlformats.org/officeDocument/2006/relationships/hyperlink" Target="https://drive.google.com/file/d/17ySniKJYXAmiqR4S2N3ItyAzlCqqUTuT/view" TargetMode="External"/><Relationship Id="rId287" Type="http://schemas.openxmlformats.org/officeDocument/2006/relationships/hyperlink" Target="https://drive.google.com/file/d/1vea4L1-QJEIdFdmi_888Zyxx5b8V_vul/view?usp=share_link" TargetMode="External"/><Relationship Id="rId161" Type="http://schemas.openxmlformats.org/officeDocument/2006/relationships/hyperlink" Target="https://drive.google.com/file/d/18_LO_CMXquSoaG43DJXM75U8FreL0jZU/view" TargetMode="External"/><Relationship Id="rId282" Type="http://schemas.openxmlformats.org/officeDocument/2006/relationships/hyperlink" Target="https://gyazo.com/759bb49c9dc69137f09f811154716e19" TargetMode="External"/><Relationship Id="rId160" Type="http://schemas.openxmlformats.org/officeDocument/2006/relationships/hyperlink" Target="https://drive.google.com/file/d/1Dihw8uqtCNnlQanlwX73xbyK9sooyx65/view" TargetMode="External"/><Relationship Id="rId281" Type="http://schemas.openxmlformats.org/officeDocument/2006/relationships/hyperlink" Target="https://drive.google.com/file/d/1R0WM__w14A65qASR4wygNzWmY0ygSmEA/view" TargetMode="External"/><Relationship Id="rId280" Type="http://schemas.openxmlformats.org/officeDocument/2006/relationships/hyperlink" Target="https://drive.google.com/file/d/1SUmgl9DlaOGz8pmUTYElrSFs-UQUsgOJ/view" TargetMode="External"/><Relationship Id="rId159" Type="http://schemas.openxmlformats.org/officeDocument/2006/relationships/hyperlink" Target="https://drive.google.com/file/d/1DBU2OF7WZ_kHZXBDVozoGuD0UfY_Y8t4/view" TargetMode="External"/><Relationship Id="rId154" Type="http://schemas.openxmlformats.org/officeDocument/2006/relationships/hyperlink" Target="https://drive.google.com/file/d/1t6rmVGMRFxYykf-ZbtzpZjsWI3Xh_iSk/view?usp=sharing" TargetMode="External"/><Relationship Id="rId275" Type="http://schemas.openxmlformats.org/officeDocument/2006/relationships/hyperlink" Target="https://drive.google.com/file/d/1sxy7hkhvNjpcfULfucYfwNHxMpsydBFj/view" TargetMode="External"/><Relationship Id="rId396" Type="http://schemas.openxmlformats.org/officeDocument/2006/relationships/hyperlink" Target="https://drive.google.com/file/d/1q8LRC3Sr4ebJJCk-lKOjqfFaHrjDYhSx/view" TargetMode="External"/><Relationship Id="rId153" Type="http://schemas.openxmlformats.org/officeDocument/2006/relationships/hyperlink" Target="https://drive.google.com/file/d/1WMd69geAksc2SVP5vh4ukm4-o-IbWnt1/view?usp=sharing" TargetMode="External"/><Relationship Id="rId274" Type="http://schemas.openxmlformats.org/officeDocument/2006/relationships/hyperlink" Target="https://gyazo.com/490ec37d41a8b3bd4ec45666d71d576a" TargetMode="External"/><Relationship Id="rId395" Type="http://schemas.openxmlformats.org/officeDocument/2006/relationships/hyperlink" Target="https://drive.google.com/file/d/1kg_IlsacBhNDVfKg4ryOgG1P4fuHyv1V/view" TargetMode="External"/><Relationship Id="rId152" Type="http://schemas.openxmlformats.org/officeDocument/2006/relationships/hyperlink" Target="https://drive.google.com/file/d/1UAUP593L1BW7KBy9gdm9sojuEsMTuAY1/view?usp=sharing" TargetMode="External"/><Relationship Id="rId273" Type="http://schemas.openxmlformats.org/officeDocument/2006/relationships/hyperlink" Target="https://drive.google.com/file/d/1QKOkVKgPL12nKUoILXdnoMMOPhqY6sk7/view" TargetMode="External"/><Relationship Id="rId394" Type="http://schemas.openxmlformats.org/officeDocument/2006/relationships/hyperlink" Target="https://drive.google.com/file/d/18thfWLYuDlJt3oiTt6kSsOJ28RPwQVl_/view" TargetMode="External"/><Relationship Id="rId151" Type="http://schemas.openxmlformats.org/officeDocument/2006/relationships/hyperlink" Target="https://drive.google.com/file/d/1yQZiXOCQaqpHWuOJdX1PJdK66P1IP1oI/view?usp=sharing" TargetMode="External"/><Relationship Id="rId272" Type="http://schemas.openxmlformats.org/officeDocument/2006/relationships/hyperlink" Target="https://drive.google.com/file/d/1iHL6C9tsY5yhdI-Sdf3RLUs2LllOy8kY/view" TargetMode="External"/><Relationship Id="rId393" Type="http://schemas.openxmlformats.org/officeDocument/2006/relationships/hyperlink" Target="https://drive.google.com/file/d/14i4taEmtKd3F2dN2dhHu0X3pabPZ17Cl/view" TargetMode="External"/><Relationship Id="rId158" Type="http://schemas.openxmlformats.org/officeDocument/2006/relationships/hyperlink" Target="https://drive.google.com/file/d/1JK6PPvObmXgOxkkxUSaanYx0qIvemGA3/view" TargetMode="External"/><Relationship Id="rId279" Type="http://schemas.openxmlformats.org/officeDocument/2006/relationships/hyperlink" Target="https://drive.google.com/file/d/1aH1M5YG9OHPBnyEbgyGZTmWRA_ayXUm1/view" TargetMode="External"/><Relationship Id="rId157" Type="http://schemas.openxmlformats.org/officeDocument/2006/relationships/hyperlink" Target="https://drive.google.com/file/d/1YtkX7JkfkpOvryWlwtougJoYqkyC4il6/view" TargetMode="External"/><Relationship Id="rId278" Type="http://schemas.openxmlformats.org/officeDocument/2006/relationships/hyperlink" Target="https://gyazo.com/490ec37d41a8b3bd4ec45666d71d576a" TargetMode="External"/><Relationship Id="rId399" Type="http://schemas.openxmlformats.org/officeDocument/2006/relationships/hyperlink" Target="https://drive.google.com/file/d/1tL92oz30K9rwtDDQO8BbWg5yAuTfP-dS/view?usp=sharing" TargetMode="External"/><Relationship Id="rId156" Type="http://schemas.openxmlformats.org/officeDocument/2006/relationships/hyperlink" Target="https://drive.google.com/file/d/1-bY_xidkyWFuTkHM-VkC8q5FwBAyUAVl/view" TargetMode="External"/><Relationship Id="rId277" Type="http://schemas.openxmlformats.org/officeDocument/2006/relationships/hyperlink" Target="https://drive.google.com/file/d/1lIW3VikU-L-Fcg7v00AtijzsM2LPmSPQ/view" TargetMode="External"/><Relationship Id="rId398" Type="http://schemas.openxmlformats.org/officeDocument/2006/relationships/hyperlink" Target="https://drive.google.com/file/d/1fgCEu6Ps7y8mUDfLM96fcOAQIpQwSEcU/view" TargetMode="External"/><Relationship Id="rId155" Type="http://schemas.openxmlformats.org/officeDocument/2006/relationships/hyperlink" Target="https://drive.google.com/file/d/1yhokJR7op5rJV4sj80zWJ6TIPMRLdN5P/view?usp=sharing" TargetMode="External"/><Relationship Id="rId276" Type="http://schemas.openxmlformats.org/officeDocument/2006/relationships/hyperlink" Target="https://drive.google.com/file/d/1Au05wBrv06Ckic0JwVRUhIzuecLiXkah/view" TargetMode="External"/><Relationship Id="rId397" Type="http://schemas.openxmlformats.org/officeDocument/2006/relationships/hyperlink" Target="https://drive.google.com/file/d/1DTpYcqgtwM8vTK8wegWuoqheQ9wZpcts/view" TargetMode="External"/><Relationship Id="rId40" Type="http://schemas.openxmlformats.org/officeDocument/2006/relationships/hyperlink" Target="https://drive.google.com/file/d/1qaMO6hQReRqlp27OiqiwT1k31p7HJXp9/view?usp=sharing" TargetMode="External"/><Relationship Id="rId42" Type="http://schemas.openxmlformats.org/officeDocument/2006/relationships/hyperlink" Target="https://drive.google.com/file/d/1pr1Hc5nj8QbpE9kWdRSB4jo6rzczmaDC/view?usp=sharing" TargetMode="External"/><Relationship Id="rId41" Type="http://schemas.openxmlformats.org/officeDocument/2006/relationships/hyperlink" Target="https://drive.google.com/file/d/1L4lU6bHvkv6szTvcQXitJqxiYmG8djoQ/view" TargetMode="External"/><Relationship Id="rId44" Type="http://schemas.openxmlformats.org/officeDocument/2006/relationships/hyperlink" Target="https://drive.google.com/file/d/1RNhvUvaKNkbb_Sa1_hhPaODbtActTa-F/view?usp=sharing" TargetMode="External"/><Relationship Id="rId43" Type="http://schemas.openxmlformats.org/officeDocument/2006/relationships/hyperlink" Target="https://drive.google.com/file/d/1flGvFRTU5umnZHtlkCnTXU8oc9B_Y36m/view" TargetMode="External"/><Relationship Id="rId46" Type="http://schemas.openxmlformats.org/officeDocument/2006/relationships/hyperlink" Target="https://drive.google.com/file/d/1ivDa8E_-o16mVN9K5Xs95-MKSoIXqtpV/view?usp=sharing" TargetMode="External"/><Relationship Id="rId45" Type="http://schemas.openxmlformats.org/officeDocument/2006/relationships/hyperlink" Target="https://drive.google.com/file/d/1uV4hRazg6OUTxHSiKZHz8qIhHl_O6oYn/view" TargetMode="External"/><Relationship Id="rId48" Type="http://schemas.openxmlformats.org/officeDocument/2006/relationships/hyperlink" Target="https://drive.google.com/file/d/1PYsu6O6tYQuvwOqlRYzwUwh-9xi6JRxA/view?usp=sharing" TargetMode="External"/><Relationship Id="rId47" Type="http://schemas.openxmlformats.org/officeDocument/2006/relationships/hyperlink" Target="https://drive.google.com/file/d/1InKNUmaMVjUARh2mCwsLrMFKgiJGI_ad/view" TargetMode="External"/><Relationship Id="rId49" Type="http://schemas.openxmlformats.org/officeDocument/2006/relationships/hyperlink" Target="https://drive.google.com/file/d/1lyL9OHxIYU578bU9_PmqDedNmem5nbBL/view" TargetMode="External"/><Relationship Id="rId31" Type="http://schemas.openxmlformats.org/officeDocument/2006/relationships/hyperlink" Target="https://drive.google.com/file/d/1VTJl2_k8ATSCsC52iSgEAWV_MBG0rLZj/view?usp=sharing" TargetMode="External"/><Relationship Id="rId30" Type="http://schemas.openxmlformats.org/officeDocument/2006/relationships/hyperlink" Target="https://drive.google.com/file/d/1Ae4CaLAScCle2R-QwfRC-WU4Y7GhZiAb/view" TargetMode="External"/><Relationship Id="rId33" Type="http://schemas.openxmlformats.org/officeDocument/2006/relationships/hyperlink" Target="https://drive.google.com/file/d/1CTAnA3RgjF3Wz41gJNnPfNeUb6136LTP/view?usp=sharing" TargetMode="External"/><Relationship Id="rId32" Type="http://schemas.openxmlformats.org/officeDocument/2006/relationships/hyperlink" Target="https://drive.google.com/file/d/1mjKr5vnW_iapYEhFsLMl3ZPHgGJOhXh9/view" TargetMode="External"/><Relationship Id="rId35" Type="http://schemas.openxmlformats.org/officeDocument/2006/relationships/hyperlink" Target="https://drive.google.com/file/d/1equr5hTbFVc4yOX2sDnlc4rKmcBiZBlK/view" TargetMode="External"/><Relationship Id="rId34" Type="http://schemas.openxmlformats.org/officeDocument/2006/relationships/hyperlink" Target="https://drive.google.com/file/d/1e7NidCy5diehtVNyZN5khumBn45oef5X/view" TargetMode="External"/><Relationship Id="rId37" Type="http://schemas.openxmlformats.org/officeDocument/2006/relationships/hyperlink" Target="https://drive.google.com/file/d/1ZQ9wAwHU022xc9wweL2Fdq7QDfAXIxRH/view" TargetMode="External"/><Relationship Id="rId36" Type="http://schemas.openxmlformats.org/officeDocument/2006/relationships/hyperlink" Target="https://drive.google.com/file/d/1wDFfEG6GV_mDPlPXJczte4Lcb6QFJ3I-/view?usp=sharing" TargetMode="External"/><Relationship Id="rId39" Type="http://schemas.openxmlformats.org/officeDocument/2006/relationships/hyperlink" Target="https://drive.google.com/file/d/1GTUJZNvsl4oLKcDgV_yC26Dh8sfDS8vG/view" TargetMode="External"/><Relationship Id="rId38" Type="http://schemas.openxmlformats.org/officeDocument/2006/relationships/hyperlink" Target="https://drive.google.com/file/d/1afKcnyHDvNyDOckkpbIKkIsyAB0eYkPt/view?usp=sharing" TargetMode="External"/><Relationship Id="rId20" Type="http://schemas.openxmlformats.org/officeDocument/2006/relationships/hyperlink" Target="https://drive.google.com/file/d/1yrmn-2ny-rQafshoW22v9JahwgPkbsTC/view" TargetMode="External"/><Relationship Id="rId22" Type="http://schemas.openxmlformats.org/officeDocument/2006/relationships/hyperlink" Target="https://drive.google.com/file/d/1MpgSIQisGnsnBMj5lBs5Z4Q1mUNvZ6Fx/view" TargetMode="External"/><Relationship Id="rId21" Type="http://schemas.openxmlformats.org/officeDocument/2006/relationships/hyperlink" Target="https://drive.google.com/file/d/1JfVVPdNb1PRLBqan5ISRzVZmo_svnmTW/view?usp=sharing" TargetMode="External"/><Relationship Id="rId24" Type="http://schemas.openxmlformats.org/officeDocument/2006/relationships/hyperlink" Target="https://drive.google.com/file/d/1NWJbDMKTmWucQjzSSdA3tYOx6D-niZFA/view" TargetMode="External"/><Relationship Id="rId23" Type="http://schemas.openxmlformats.org/officeDocument/2006/relationships/hyperlink" Target="https://drive.google.com/file/d/1omM2nR_tl8sC5w8ke9sRnhA7PGtOgNEe/view?usp=sharing" TargetMode="External"/><Relationship Id="rId409" Type="http://schemas.openxmlformats.org/officeDocument/2006/relationships/hyperlink" Target="https://drive.google.com/file/d/1zYyQi1Or-xtjFfuluNF1IGZ7elE05ROK/view?usp=sharing" TargetMode="External"/><Relationship Id="rId404" Type="http://schemas.openxmlformats.org/officeDocument/2006/relationships/hyperlink" Target="https://drive.google.com/file/d/1AX9oqD5xOE54IzmtdEqIYbtIIqUYyL68/view?usp=share_link" TargetMode="External"/><Relationship Id="rId403" Type="http://schemas.openxmlformats.org/officeDocument/2006/relationships/hyperlink" Target="https://drive.google.com/file/d/1_hYZ4X8K5CV4Y7iAT15tLAO1ivVM6tDI/view?usp=sharing" TargetMode="External"/><Relationship Id="rId402" Type="http://schemas.openxmlformats.org/officeDocument/2006/relationships/hyperlink" Target="https://drive.google.com/file/d/19XetpwZfyqbUZwTdMHpW-KvlUvxmG-iw/view?usp=share_link" TargetMode="External"/><Relationship Id="rId401" Type="http://schemas.openxmlformats.org/officeDocument/2006/relationships/hyperlink" Target="https://drive.google.com/file/d/1tL92oz30K9rwtDDQO8BbWg5yAuTfP-dS/view?usp=sharing" TargetMode="External"/><Relationship Id="rId408" Type="http://schemas.openxmlformats.org/officeDocument/2006/relationships/hyperlink" Target="https://drive.google.com/file/d/1QpRCUQC82Xg_pjmtlZziK05zDATZc6TC/view?usp=share_link" TargetMode="External"/><Relationship Id="rId407" Type="http://schemas.openxmlformats.org/officeDocument/2006/relationships/hyperlink" Target="https://drive.google.com/file/d/15xtla7FYdho3CotZ_3pdjpWrm5_fZwbM/view?usp=sharing" TargetMode="External"/><Relationship Id="rId406" Type="http://schemas.openxmlformats.org/officeDocument/2006/relationships/hyperlink" Target="https://drive.google.com/file/d/11qTXPtFwtCcV_HSATrRsh9U06szZZTnj/view?usp=share_link" TargetMode="External"/><Relationship Id="rId405" Type="http://schemas.openxmlformats.org/officeDocument/2006/relationships/hyperlink" Target="https://drive.google.com/file/d/1OYzfNlAbyoZA1mVdVR7DzBiiaap7UDyP/view?usp=sharing" TargetMode="External"/><Relationship Id="rId26" Type="http://schemas.openxmlformats.org/officeDocument/2006/relationships/hyperlink" Target="https://drive.google.com/file/d/1k1gKTNjjn73-O53XPXkH8627nrATHgiT/view" TargetMode="External"/><Relationship Id="rId25" Type="http://schemas.openxmlformats.org/officeDocument/2006/relationships/hyperlink" Target="https://drive.google.com/file/d/1RgwRAtKymqSYmWhbgPJa2J73dNQzjmI_/view?usp=sharing" TargetMode="External"/><Relationship Id="rId28" Type="http://schemas.openxmlformats.org/officeDocument/2006/relationships/hyperlink" Target="https://drive.google.com/file/d/1xGwBOUXj5BsxIM5OSAi6GxrXGMUKlZ7p/view" TargetMode="External"/><Relationship Id="rId27" Type="http://schemas.openxmlformats.org/officeDocument/2006/relationships/hyperlink" Target="https://drive.google.com/file/d/1j9qc5_f0UPU4AIwNv6Dl0D0MuoY7oYi3/view?usp=sharing" TargetMode="External"/><Relationship Id="rId400" Type="http://schemas.openxmlformats.org/officeDocument/2006/relationships/hyperlink" Target="https://drive.google.com/file/d/1RMLc60QfMjYtWWyu9v3QAXkWbAA0FMFH/view?usp=share_link" TargetMode="External"/><Relationship Id="rId29" Type="http://schemas.openxmlformats.org/officeDocument/2006/relationships/hyperlink" Target="https://drive.google.com/file/d/1zgMGJbgUhVJ-adolY-YgJ1yp1wtz2_z7/view?usp=sharing" TargetMode="External"/><Relationship Id="rId11" Type="http://schemas.openxmlformats.org/officeDocument/2006/relationships/hyperlink" Target="https://drive.google.com/file/d/1bt66iItfZJFITf6-591RRmQB-qkTxCQ1/view" TargetMode="External"/><Relationship Id="rId10" Type="http://schemas.openxmlformats.org/officeDocument/2006/relationships/hyperlink" Target="http://drive.google.com/uc?export=view&amp;id=1fB6EmkmElK-Lodj5uCk7kd8kAq6pWnO-" TargetMode="External"/><Relationship Id="rId13" Type="http://schemas.openxmlformats.org/officeDocument/2006/relationships/hyperlink" Target="https://drive.google.com/file/d/1YKm_Kgz7xClLf19HGVHjaZWHWI2bn1xu/view" TargetMode="External"/><Relationship Id="rId12" Type="http://schemas.openxmlformats.org/officeDocument/2006/relationships/hyperlink" Target="http://drive.google.com/uc?export=view&amp;id=12LfI1xdPa8rNi4DI6e2ws_lPt_czHDzw" TargetMode="External"/><Relationship Id="rId15" Type="http://schemas.openxmlformats.org/officeDocument/2006/relationships/hyperlink" Target="https://drive.google.com/file/d/1cLGcQEfvHDfk5Am_S9S6bnI-njHQzMdw/view" TargetMode="External"/><Relationship Id="rId14" Type="http://schemas.openxmlformats.org/officeDocument/2006/relationships/hyperlink" Target="https://drive.google.com/file/d/1rl578vXmEnybdIl5STiM9uS1ncOUpeU6/view" TargetMode="External"/><Relationship Id="rId17" Type="http://schemas.openxmlformats.org/officeDocument/2006/relationships/hyperlink" Target="https://drive.google.com/file/d/1GfmQ8xcOokUotKXkk8JY0Yh2k_ll2RLy/view?usp=sharing" TargetMode="External"/><Relationship Id="rId16" Type="http://schemas.openxmlformats.org/officeDocument/2006/relationships/hyperlink" Target="https://drive.google.com/file/d/16x0gzdPWQ2MBzTULYd5nwd6M1W4rqeOJ/view" TargetMode="External"/><Relationship Id="rId19" Type="http://schemas.openxmlformats.org/officeDocument/2006/relationships/hyperlink" Target="https://drive.google.com/file/d/10ck8kRhD73gLIoVjMlxXNDEfo6c7CA_j/view?usp=sharing" TargetMode="External"/><Relationship Id="rId18" Type="http://schemas.openxmlformats.org/officeDocument/2006/relationships/hyperlink" Target="https://drive.google.com/file/d/1Wb-wOSW4vlbqUfk271TIOXXyku6jCq2X/view" TargetMode="External"/><Relationship Id="rId84" Type="http://schemas.openxmlformats.org/officeDocument/2006/relationships/hyperlink" Target="https://drive.google.com/file/d/1J_q41WAm0_t5S9eK7MYjtKNt8cFA3apu/view?usp=sharing" TargetMode="External"/><Relationship Id="rId83" Type="http://schemas.openxmlformats.org/officeDocument/2006/relationships/hyperlink" Target="https://drive.google.com/file/d/1hBx6syJslYohDCGLwhkcIfxJGiVREwIv/view?usp=sharing" TargetMode="External"/><Relationship Id="rId86" Type="http://schemas.openxmlformats.org/officeDocument/2006/relationships/hyperlink" Target="https://drive.google.com/file/d/1dKE5LgaLcPZau0x47gKMptjt_ebaVaDn/view" TargetMode="External"/><Relationship Id="rId85" Type="http://schemas.openxmlformats.org/officeDocument/2006/relationships/hyperlink" Target="https://drive.google.com/file/d/1ko-yhQh-WtHKQmTQQC8jYVa2SKNaIoXG/view" TargetMode="External"/><Relationship Id="rId88" Type="http://schemas.openxmlformats.org/officeDocument/2006/relationships/hyperlink" Target="https://drive.google.com/file/d/16SENQchT7hlOgron2-60qPbIZ1osxNqu/view" TargetMode="External"/><Relationship Id="rId87" Type="http://schemas.openxmlformats.org/officeDocument/2006/relationships/hyperlink" Target="https://drive.google.com/file/d/1UUYHypKNPydnBhuN1DCGnJbCrIlHWQhA/view" TargetMode="External"/><Relationship Id="rId89" Type="http://schemas.openxmlformats.org/officeDocument/2006/relationships/hyperlink" Target="https://drive.google.com/file/d/1rP8oppHIDX8zJEyX3kuFb0hXoxy2kg62/view" TargetMode="External"/><Relationship Id="rId80" Type="http://schemas.openxmlformats.org/officeDocument/2006/relationships/hyperlink" Target="https://drive.google.com/file/d/17PYWVHYM6qixmfyanKDUCsdUqIhKjxl4/view?usp=share_link" TargetMode="External"/><Relationship Id="rId82" Type="http://schemas.openxmlformats.org/officeDocument/2006/relationships/hyperlink" Target="https://drive.google.com/file/d/1M1Nkds7I0bIsohzMtZMfkgXAqXyVpPK8/view?usp=share_link" TargetMode="External"/><Relationship Id="rId81" Type="http://schemas.openxmlformats.org/officeDocument/2006/relationships/hyperlink" Target="https://drive.google.com/file/d/1DVV3s7R2lLsqOVQxKuvmQ-JBMSJfC-xT/view?usp=sharing" TargetMode="External"/><Relationship Id="rId73" Type="http://schemas.openxmlformats.org/officeDocument/2006/relationships/hyperlink" Target="https://drive.google.com/file/d/1gquB_RWsIvO830SigruvUYOpk5IL2y-X/view?usp=sharing" TargetMode="External"/><Relationship Id="rId72" Type="http://schemas.openxmlformats.org/officeDocument/2006/relationships/hyperlink" Target="https://drive.google.com/file/d/1qJAcRsL0-f0C4LDoAGzQgx-quz3CS2cr/view?usp=share_link" TargetMode="External"/><Relationship Id="rId75" Type="http://schemas.openxmlformats.org/officeDocument/2006/relationships/hyperlink" Target="https://drive.google.com/file/d/1v5FnHBZEjqCaIU3eqOSpeSiBmq-n0oDC/view?usp=sharing" TargetMode="External"/><Relationship Id="rId74" Type="http://schemas.openxmlformats.org/officeDocument/2006/relationships/hyperlink" Target="https://drive.google.com/file/d/1aLTwnp2BggoOnl3LxrLlZpG1JK9PFJ1b/view?usp=share_link" TargetMode="External"/><Relationship Id="rId77" Type="http://schemas.openxmlformats.org/officeDocument/2006/relationships/hyperlink" Target="https://drive.google.com/file/d/1KtEB4t9uNLwqOKGeVej_Zf3cYwqwLFMv/view?usp=sharing" TargetMode="External"/><Relationship Id="rId76" Type="http://schemas.openxmlformats.org/officeDocument/2006/relationships/hyperlink" Target="https://drive.google.com/file/d/1EA8eWVgrrHVhV_zE6pnIt1z7goS9JSvM/view?usp=share_link" TargetMode="External"/><Relationship Id="rId79" Type="http://schemas.openxmlformats.org/officeDocument/2006/relationships/hyperlink" Target="https://drive.google.com/file/d/1I-H0egYOAhfl3c_Hs1l6S5FeGktBlXAU/view?usp=sharing" TargetMode="External"/><Relationship Id="rId78" Type="http://schemas.openxmlformats.org/officeDocument/2006/relationships/hyperlink" Target="https://drive.google.com/file/d/1HVsHQKrpy3ROIM2Mdv1_4NWJLWu1Amnt/view?usp=share_link" TargetMode="External"/><Relationship Id="rId71" Type="http://schemas.openxmlformats.org/officeDocument/2006/relationships/hyperlink" Target="https://drive.google.com/file/d/1yI1vgE9N53XkYtILXVahHRBLPrVuxxOF/view?usp=sharing" TargetMode="External"/><Relationship Id="rId70" Type="http://schemas.openxmlformats.org/officeDocument/2006/relationships/hyperlink" Target="https://drive.google.com/file/d/1Iy1b8Ladg0spttoBl6lXrL_-Ddg-dfaL/view?usp=share_link" TargetMode="External"/><Relationship Id="rId62" Type="http://schemas.openxmlformats.org/officeDocument/2006/relationships/hyperlink" Target="https://drive.google.com/file/d/1tIDzealjbCz4i7KGUiOVa0Gjpk-sqGdp/view?usp=share_link" TargetMode="External"/><Relationship Id="rId61" Type="http://schemas.openxmlformats.org/officeDocument/2006/relationships/hyperlink" Target="https://drive.google.com/file/d/1Vl_pm5CYJk8BrBIAj2BNYVPqN6u4dFAt/view?usp=sharing" TargetMode="External"/><Relationship Id="rId64" Type="http://schemas.openxmlformats.org/officeDocument/2006/relationships/hyperlink" Target="https://drive.google.com/file/d/1wNs5xkRafr7CDAF9dzN3TAHJfU0k7r6t/view?usp=share_link" TargetMode="External"/><Relationship Id="rId63" Type="http://schemas.openxmlformats.org/officeDocument/2006/relationships/hyperlink" Target="https://drive.google.com/file/d/1Vl_pm5CYJk8BrBIAj2BNYVPqN6u4dFAt/view?usp=sharing" TargetMode="External"/><Relationship Id="rId66" Type="http://schemas.openxmlformats.org/officeDocument/2006/relationships/hyperlink" Target="https://drive.google.com/file/d/1_-djHdZ25PIIAE4g2AkgparVKsTiFH3h/view?usp=share_link" TargetMode="External"/><Relationship Id="rId65" Type="http://schemas.openxmlformats.org/officeDocument/2006/relationships/hyperlink" Target="https://drive.google.com/file/d/1MtQ1jmETE1NkHaxUZIw5FYdlPeCerwmV/view?usp=share_link" TargetMode="External"/><Relationship Id="rId68" Type="http://schemas.openxmlformats.org/officeDocument/2006/relationships/hyperlink" Target="https://drive.google.com/file/d/1BgJlY3_Wuzb8bw6Y-XRPJrldjR2xdYwO/view?usp=share_link" TargetMode="External"/><Relationship Id="rId67" Type="http://schemas.openxmlformats.org/officeDocument/2006/relationships/hyperlink" Target="https://drive.google.com/file/d/1Z3Ya5fJkuMClt32G_2Zlhnz4DqnnKcef/view?usp=share_link" TargetMode="External"/><Relationship Id="rId60" Type="http://schemas.openxmlformats.org/officeDocument/2006/relationships/hyperlink" Target="https://drive.google.com/file/d/1Z7FSDuaiSX6gukWfp3TMReM3Za0w8Js7/view?usp=share_link" TargetMode="External"/><Relationship Id="rId69" Type="http://schemas.openxmlformats.org/officeDocument/2006/relationships/hyperlink" Target="https://drive.google.com/file/d/1WekwgY9JIGG0OL0K9Vm_ApFj7wzz54sG/view?usp=sharing" TargetMode="External"/><Relationship Id="rId51" Type="http://schemas.openxmlformats.org/officeDocument/2006/relationships/hyperlink" Target="https://drive.google.com/file/d/1RWdr6xsuvtOj49TwiV4eFhpyFYCpGUh7/view" TargetMode="External"/><Relationship Id="rId50" Type="http://schemas.openxmlformats.org/officeDocument/2006/relationships/hyperlink" Target="https://drive.google.com/file/d/1lgp4ZqEyAvPkvAxbgkD9l9Gz0WS6BCEN/view?usp=sharing" TargetMode="External"/><Relationship Id="rId53" Type="http://schemas.openxmlformats.org/officeDocument/2006/relationships/hyperlink" Target="https://drive.google.com/file/d/1vxaZJnJli-qkfUMUMoHVsvJbTLR_Twy7/view" TargetMode="External"/><Relationship Id="rId52" Type="http://schemas.openxmlformats.org/officeDocument/2006/relationships/hyperlink" Target="https://drive.google.com/file/d/12Wz2VDhilVW8I59ThFHMu-WELDZYmWQj/view?usp=sharing" TargetMode="External"/><Relationship Id="rId55" Type="http://schemas.openxmlformats.org/officeDocument/2006/relationships/hyperlink" Target="https://drive.google.com/file/d/1o5bQOsjozANhFxPRWGg6t8v4eUkyivq2/view" TargetMode="External"/><Relationship Id="rId54" Type="http://schemas.openxmlformats.org/officeDocument/2006/relationships/hyperlink" Target="https://drive.google.com/file/d/1bj1hBWMDSZrhOqlOcS5bF5i2-Ko2zYIO/view?usp=sharing" TargetMode="External"/><Relationship Id="rId57" Type="http://schemas.openxmlformats.org/officeDocument/2006/relationships/hyperlink" Target="https://drive.google.com/file/d/12K_l2txRlV1zrxgI4VrQj0g65HkR6b4Q/view?usp=share_link" TargetMode="External"/><Relationship Id="rId56" Type="http://schemas.openxmlformats.org/officeDocument/2006/relationships/hyperlink" Target="https://drive.google.com/file/d/1E4PENZMMn4O51Om2_2bB6hzh_alWICl4/view?usp=share_link" TargetMode="External"/><Relationship Id="rId59" Type="http://schemas.openxmlformats.org/officeDocument/2006/relationships/hyperlink" Target="https://drive.google.com/file/d/10o61UVcyNxSuLcr__v4KXNmBChIl4H5d/view?usp=share_link" TargetMode="External"/><Relationship Id="rId58" Type="http://schemas.openxmlformats.org/officeDocument/2006/relationships/hyperlink" Target="https://drive.google.com/file/d/1rJmGJPDHESVfDSvYc6_S0kvOtI9rVsG_/view?usp=share_link" TargetMode="External"/><Relationship Id="rId107" Type="http://schemas.openxmlformats.org/officeDocument/2006/relationships/hyperlink" Target="https://drive.google.com/file/d/11SabLfkSuAOEW7oXrAErxQeKv2mbVZgZ/view" TargetMode="External"/><Relationship Id="rId228" Type="http://schemas.openxmlformats.org/officeDocument/2006/relationships/hyperlink" Target="https://drive.google.com/file/d/1wX3qar1NRHGrmULxEG6QdnCnH1luEUBZ/view" TargetMode="External"/><Relationship Id="rId349" Type="http://schemas.openxmlformats.org/officeDocument/2006/relationships/hyperlink" Target="https://drive.google.com/file/d/1F7IY29tv91EOKQI7Is641PQ_99HSTGzz/view" TargetMode="External"/><Relationship Id="rId106" Type="http://schemas.openxmlformats.org/officeDocument/2006/relationships/hyperlink" Target="https://drive.google.com/file/d/1VIZjtShBA-PHfHeRdRhCWkaIL_KhOdx0/view" TargetMode="External"/><Relationship Id="rId227" Type="http://schemas.openxmlformats.org/officeDocument/2006/relationships/hyperlink" Target="https://drive.google.com/file/d/1cqEfqGaMGWLsdr13bfYdIpPU0yHSb4Md/view" TargetMode="External"/><Relationship Id="rId348" Type="http://schemas.openxmlformats.org/officeDocument/2006/relationships/hyperlink" Target="https://drive.google.com/file/d/1rONeAbk74qY90yOPtYG81E2E5redi2EN/view" TargetMode="External"/><Relationship Id="rId469" Type="http://schemas.openxmlformats.org/officeDocument/2006/relationships/hyperlink" Target="https://drive.google.com/file/d/1M2OvTNmc_L9WotYGGhdGrxQaCXfRKKaO/view?usp=share_link" TargetMode="External"/><Relationship Id="rId105" Type="http://schemas.openxmlformats.org/officeDocument/2006/relationships/hyperlink" Target="https://drive.google.com/file/d/1v3_Js5odi9ZiOhpLNTV9PYNGrRmPGMvJ/view" TargetMode="External"/><Relationship Id="rId226" Type="http://schemas.openxmlformats.org/officeDocument/2006/relationships/hyperlink" Target="https://drive.google.com/file/d/1MyueF4UAWd4hjf9Ym2xz9Ac0Ax9xJU7G/view?usp=share_link" TargetMode="External"/><Relationship Id="rId347" Type="http://schemas.openxmlformats.org/officeDocument/2006/relationships/hyperlink" Target="https://drive.google.com/file/d/1y-byj8DyOlGQsJtgSukOtHNlQZUhxx5m/view" TargetMode="External"/><Relationship Id="rId468" Type="http://schemas.openxmlformats.org/officeDocument/2006/relationships/hyperlink" Target="https://drive.google.com/file/d/1gSHvaF-ZbEJwGaJ4-T7Uj1kBM6BCGPL6/view?usp=share_link" TargetMode="External"/><Relationship Id="rId104" Type="http://schemas.openxmlformats.org/officeDocument/2006/relationships/hyperlink" Target="https://drive.google.com/file/d/1jZ2RL0HxmasHMHNzk_WYQolyzeIeFQDj/view" TargetMode="External"/><Relationship Id="rId225" Type="http://schemas.openxmlformats.org/officeDocument/2006/relationships/hyperlink" Target="https://drive.google.com/file/d/1nXpaZczrM1Z_zkGHjXejs5kA8wczEZhL/view?usp=sharing" TargetMode="External"/><Relationship Id="rId346" Type="http://schemas.openxmlformats.org/officeDocument/2006/relationships/hyperlink" Target="https://drive.google.com/file/d/1eUCezK6DFZJbPjQlsxKOV5VmXOrVrCOu/view?usp=share_link" TargetMode="External"/><Relationship Id="rId467" Type="http://schemas.openxmlformats.org/officeDocument/2006/relationships/hyperlink" Target="https://drive.google.com/file/d/1Aoz5JKCckY9rK_gh2F62lWqGPUgoCwID/view?usp=share_link" TargetMode="External"/><Relationship Id="rId109" Type="http://schemas.openxmlformats.org/officeDocument/2006/relationships/hyperlink" Target="https://drive.google.com/file/d/1Uk-7B1Mgakdf2jDYlsZTbCma85mPEIid/view?usp=share_link" TargetMode="External"/><Relationship Id="rId108" Type="http://schemas.openxmlformats.org/officeDocument/2006/relationships/hyperlink" Target="https://drive.google.com/file/d/1sq2IJ8UbyM1tWnzPUFbASUu1sGP4a61g/view?usp=share_link" TargetMode="External"/><Relationship Id="rId229" Type="http://schemas.openxmlformats.org/officeDocument/2006/relationships/hyperlink" Target="https://drive.google.com/file/d/1fmlAeGoHaZR7F0dIGw502EQeAiC4suR6/view?usp=share_link" TargetMode="External"/><Relationship Id="rId220" Type="http://schemas.openxmlformats.org/officeDocument/2006/relationships/hyperlink" Target="https://drive.google.com/file/d/1Lus0_TnQ53AFNYZFU01fWyFkIAaScQj7/view?usp=sharing" TargetMode="External"/><Relationship Id="rId341" Type="http://schemas.openxmlformats.org/officeDocument/2006/relationships/hyperlink" Target="https://drive.google.com/file/d/1X-SISe1_nUrqxCaJL--7nIjfUNjQm1Wt/view" TargetMode="External"/><Relationship Id="rId462" Type="http://schemas.openxmlformats.org/officeDocument/2006/relationships/hyperlink" Target="https://drive.google.com/file/d/1iS7E21weA5BHA5iXsvmeDzQd_2DE3_m9/view?usp=share_link" TargetMode="External"/><Relationship Id="rId340" Type="http://schemas.openxmlformats.org/officeDocument/2006/relationships/hyperlink" Target="https://drive.google.com/file/d/1kpVrUt13G2xh4B7U2qjSqO8KyrGwthTl/view" TargetMode="External"/><Relationship Id="rId461" Type="http://schemas.openxmlformats.org/officeDocument/2006/relationships/hyperlink" Target="https://drive.google.com/file/d/1t0rMYVrjrDMKD6z6PyX3QxzqecboqGTf/view?usp=share_link" TargetMode="External"/><Relationship Id="rId460" Type="http://schemas.openxmlformats.org/officeDocument/2006/relationships/hyperlink" Target="https://drive.google.com/file/d/16KnQGrfEJ1Mab_Qkpy8LlTpsZFsmwA5j/view?usp=share_link" TargetMode="External"/><Relationship Id="rId103" Type="http://schemas.openxmlformats.org/officeDocument/2006/relationships/hyperlink" Target="https://drive.google.com/file/d/1hCec_4b-D5LMQQNM0G6wYD0yi6AqCRBR/view" TargetMode="External"/><Relationship Id="rId224" Type="http://schemas.openxmlformats.org/officeDocument/2006/relationships/hyperlink" Target="https://drive.google.com/file/d/1GJbtGo48AZliEWtRXDGM-KYGVtW2srS7/view?usp=sharing" TargetMode="External"/><Relationship Id="rId345" Type="http://schemas.openxmlformats.org/officeDocument/2006/relationships/hyperlink" Target="https://drive.google.com/file/d/1NeS7bXmE6KNofBEN9dgS3ys1lFzgTa_J/view" TargetMode="External"/><Relationship Id="rId466" Type="http://schemas.openxmlformats.org/officeDocument/2006/relationships/hyperlink" Target="https://drive.google.com/file/d/1hIamWNiM516EXhsJncTnH63fAQWzrJIO/view?usp=share_link" TargetMode="External"/><Relationship Id="rId102" Type="http://schemas.openxmlformats.org/officeDocument/2006/relationships/hyperlink" Target="https://drive.google.com/file/d/1J22ICrWkYL1TkMQAByppRrv0EICyqX4E/view" TargetMode="External"/><Relationship Id="rId223" Type="http://schemas.openxmlformats.org/officeDocument/2006/relationships/hyperlink" Target="https://drive.google.com/file/d/1EqctA1fagFH6nPeNdQh1VDUfiokUR_wL/view?usp=share_link" TargetMode="External"/><Relationship Id="rId344" Type="http://schemas.openxmlformats.org/officeDocument/2006/relationships/hyperlink" Target="https://drive.google.com/file/d/1eUCezK6DFZJbPjQlsxKOV5VmXOrVrCOu/view?usp=share_link" TargetMode="External"/><Relationship Id="rId465" Type="http://schemas.openxmlformats.org/officeDocument/2006/relationships/hyperlink" Target="https://drive.google.com/file/d/16zwOCsDV8_ZwDIoE5zlvBv-8woKHkYve/view?usp=share_link" TargetMode="External"/><Relationship Id="rId101" Type="http://schemas.openxmlformats.org/officeDocument/2006/relationships/hyperlink" Target="https://drive.google.com/file/d/16DHqDO-JkLKmneOCZp2Aq72btJKeHlRW/view" TargetMode="External"/><Relationship Id="rId222" Type="http://schemas.openxmlformats.org/officeDocument/2006/relationships/hyperlink" Target="https://drive.google.com/file/d/1j2icnNp4mOL1wwu188GWPspDbTYMbkpY/view?usp=share_link" TargetMode="External"/><Relationship Id="rId343" Type="http://schemas.openxmlformats.org/officeDocument/2006/relationships/hyperlink" Target="https://drive.google.com/file/d/1pkwTow66nZ9yXKeIo1mkT_5l30-r4Qc_/view" TargetMode="External"/><Relationship Id="rId464" Type="http://schemas.openxmlformats.org/officeDocument/2006/relationships/hyperlink" Target="https://drive.google.com/file/d/1KOZo8thALNFnl3EGV3FnI4OcMfFMHwHi/view?usp=share_link" TargetMode="External"/><Relationship Id="rId100" Type="http://schemas.openxmlformats.org/officeDocument/2006/relationships/hyperlink" Target="https://drive.google.com/file/d/1fvb2K-UvO-n5mGo1FpR564PX6XqVq8JR/view" TargetMode="External"/><Relationship Id="rId221" Type="http://schemas.openxmlformats.org/officeDocument/2006/relationships/hyperlink" Target="https://drive.google.com/file/d/1IIPzdpE_kEP90P6LslfClAIOLcgfE7yS/view?usp=sharing" TargetMode="External"/><Relationship Id="rId342" Type="http://schemas.openxmlformats.org/officeDocument/2006/relationships/hyperlink" Target="https://drive.google.com/file/d/1eUCezK6DFZJbPjQlsxKOV5VmXOrVrCOu/view?usp=share_link" TargetMode="External"/><Relationship Id="rId463" Type="http://schemas.openxmlformats.org/officeDocument/2006/relationships/hyperlink" Target="https://drive.google.com/file/d/16CkRpUCtXLLvmd_QuLeBKJcNCfrB91SM/view?usp=share_link" TargetMode="External"/><Relationship Id="rId217" Type="http://schemas.openxmlformats.org/officeDocument/2006/relationships/hyperlink" Target="https://drive.google.com/file/d/13gK4f79ekv4dZF4JvHNO8qVOLO3CXmm-/view?usp=sharing" TargetMode="External"/><Relationship Id="rId338" Type="http://schemas.openxmlformats.org/officeDocument/2006/relationships/hyperlink" Target="https://drive.google.com/file/d/1oEOy_VpZsNeW1NWzb0Z4qFCdieIIeifS/view" TargetMode="External"/><Relationship Id="rId459" Type="http://schemas.openxmlformats.org/officeDocument/2006/relationships/hyperlink" Target="https://drive.google.com/file/d/1Kf04QgaKSv2EhLJsrf58AUHGPQI8hInA/view?usp=share_link" TargetMode="External"/><Relationship Id="rId216" Type="http://schemas.openxmlformats.org/officeDocument/2006/relationships/hyperlink" Target="https://drive.google.com/file/d/1KS3SDk4rAyXP6MNizM1I_gPpUSKezOtS/view" TargetMode="External"/><Relationship Id="rId337" Type="http://schemas.openxmlformats.org/officeDocument/2006/relationships/hyperlink" Target="https://drive.google.com/file/d/1HnFEt-lGL7rrH1v5vd0ecZoQnO0VVQYz/view?usp=share_link" TargetMode="External"/><Relationship Id="rId458" Type="http://schemas.openxmlformats.org/officeDocument/2006/relationships/hyperlink" Target="https://drive.google.com/file/d/1pcDO3MKJm7tHRCmXPxR8MCE6UswCrMno/view?usp=share_link" TargetMode="External"/><Relationship Id="rId215" Type="http://schemas.openxmlformats.org/officeDocument/2006/relationships/hyperlink" Target="https://drive.google.com/file/d/1znNbgqkufuLK0LKjlecbN-18_Rfq8E7U/view" TargetMode="External"/><Relationship Id="rId336" Type="http://schemas.openxmlformats.org/officeDocument/2006/relationships/hyperlink" Target="https://drive.google.com/file/d/1gDK-Xnp-y2CumeERIXy1cj1FQ3xKc9ns/view" TargetMode="External"/><Relationship Id="rId457" Type="http://schemas.openxmlformats.org/officeDocument/2006/relationships/hyperlink" Target="https://drive.google.com/file/d/114U-c-EeLVcaD2th8KHu5qacvX8BFNea/view?usp=share_link" TargetMode="External"/><Relationship Id="rId214" Type="http://schemas.openxmlformats.org/officeDocument/2006/relationships/hyperlink" Target="https://drive.google.com/file/d/1RFl33kb1wYEEEJXpLrZAj-BUdAVkRRiO/view" TargetMode="External"/><Relationship Id="rId335" Type="http://schemas.openxmlformats.org/officeDocument/2006/relationships/hyperlink" Target="https://drive.google.com/file/d/1Wmp8a7kGAOdQRmFidt_hr4_5BGz5_Aas/view" TargetMode="External"/><Relationship Id="rId456" Type="http://schemas.openxmlformats.org/officeDocument/2006/relationships/hyperlink" Target="https://drive.google.com/file/d/15lJsdE4OV1Zow5J_RubD9oY83hcl9jx0/view?usp=share_link" TargetMode="External"/><Relationship Id="rId219" Type="http://schemas.openxmlformats.org/officeDocument/2006/relationships/hyperlink" Target="https://drive.google.com/file/d/17DWTy0ta5jCnOXKbCWHO6MrAwaxQxKAE/view?usp=sharing" TargetMode="External"/><Relationship Id="rId218" Type="http://schemas.openxmlformats.org/officeDocument/2006/relationships/hyperlink" Target="https://drive.google.com/file/d/1xGl4bRBhcreQA-gsnhYp4U2lfNJHM8IF/view?usp=share_link" TargetMode="External"/><Relationship Id="rId339" Type="http://schemas.openxmlformats.org/officeDocument/2006/relationships/hyperlink" Target="https://drive.google.com/file/d/1HnFEt-lGL7rrH1v5vd0ecZoQnO0VVQYz/view?usp=share_link" TargetMode="External"/><Relationship Id="rId330" Type="http://schemas.openxmlformats.org/officeDocument/2006/relationships/hyperlink" Target="https://drive.google.com/file/d/1D51mgCsHoI8Hw44vAlElqWO9baKW26Fu/view?usp=share_link" TargetMode="External"/><Relationship Id="rId451" Type="http://schemas.openxmlformats.org/officeDocument/2006/relationships/hyperlink" Target="https://drive.google.com/file/d/1vJV8KrQy3Cft9xMERPFo6-iMTwkwuWj-/view?usp=share_link" TargetMode="External"/><Relationship Id="rId450" Type="http://schemas.openxmlformats.org/officeDocument/2006/relationships/hyperlink" Target="https://drive.google.com/file/d/1Mu_AsSVZv2D8lDefkFLqXpw64pHkwp7R/view?usp=share_link" TargetMode="External"/><Relationship Id="rId213" Type="http://schemas.openxmlformats.org/officeDocument/2006/relationships/hyperlink" Target="https://drive.google.com/file/d/1hobwVmYRKPPRgApeFNttZ00aVYifCwVW/view" TargetMode="External"/><Relationship Id="rId334" Type="http://schemas.openxmlformats.org/officeDocument/2006/relationships/hyperlink" Target="https://drive.google.com/file/d/1doGDhZOXeviDYNjalXScFFNwpm9JJQmz/view?usp=share_link" TargetMode="External"/><Relationship Id="rId455" Type="http://schemas.openxmlformats.org/officeDocument/2006/relationships/hyperlink" Target="https://drive.google.com/file/d/1qKvwdYSFugKNoD6dcrZ1PqOQIgaVD1xq/view?usp=share_link" TargetMode="External"/><Relationship Id="rId212" Type="http://schemas.openxmlformats.org/officeDocument/2006/relationships/hyperlink" Target="https://drive.google.com/file/d/14wuhmYF9hxtVZCfHRAu18yTYmF1BLzVp/view" TargetMode="External"/><Relationship Id="rId333" Type="http://schemas.openxmlformats.org/officeDocument/2006/relationships/hyperlink" Target="https://drive.google.com/file/d/1AZ6E2CugUiH_HrzreQ89FyzJVaKMtX1R/view" TargetMode="External"/><Relationship Id="rId454" Type="http://schemas.openxmlformats.org/officeDocument/2006/relationships/hyperlink" Target="https://drive.google.com/file/d/1Y4Yh5yHQJTWQZRyn_3fop_51NpCFsBTU/view?usp=share_link" TargetMode="External"/><Relationship Id="rId211" Type="http://schemas.openxmlformats.org/officeDocument/2006/relationships/hyperlink" Target="https://drive.google.com/file/d/16x0gzdPWQ2MBzTULYd5nwd6M1W4rqeOJ/view?usp=share_link" TargetMode="External"/><Relationship Id="rId332" Type="http://schemas.openxmlformats.org/officeDocument/2006/relationships/hyperlink" Target="https://drive.google.com/file/d/1doGDhZOXeviDYNjalXScFFNwpm9JJQmz/view?usp=share_link" TargetMode="External"/><Relationship Id="rId453" Type="http://schemas.openxmlformats.org/officeDocument/2006/relationships/hyperlink" Target="https://drive.google.com/file/d/1HHbDaSBz81WHkIphB0eo_mDPqZzpngA9/view?usp=share_link" TargetMode="External"/><Relationship Id="rId210" Type="http://schemas.openxmlformats.org/officeDocument/2006/relationships/hyperlink" Target="https://drive.google.com/file/d/1cLGcQEfvHDfk5Am_S9S6bnI-njHQzMdw/view?usp=share_link" TargetMode="External"/><Relationship Id="rId331" Type="http://schemas.openxmlformats.org/officeDocument/2006/relationships/hyperlink" Target="https://drive.google.com/file/d/1GKP50LrUQ_Z8TcL81AItN-J5Zqp6DOmo/view" TargetMode="External"/><Relationship Id="rId452" Type="http://schemas.openxmlformats.org/officeDocument/2006/relationships/hyperlink" Target="https://drive.google.com/file/d/1D6e31ukDFK9VZl65catSoWSuLcJqOoh7/view?usp=share_link" TargetMode="External"/><Relationship Id="rId370" Type="http://schemas.openxmlformats.org/officeDocument/2006/relationships/hyperlink" Target="https://drive.google.com/file/d/1oIB9XzQGKeiw8xH7x3LP2TWiGLEkLBKB/view" TargetMode="External"/><Relationship Id="rId129" Type="http://schemas.openxmlformats.org/officeDocument/2006/relationships/hyperlink" Target="https://drive.google.com/file/d/1xBcciL6OfCYKFpORcDgqA59qPZrj5jnB/view?usp=sharing" TargetMode="External"/><Relationship Id="rId128" Type="http://schemas.openxmlformats.org/officeDocument/2006/relationships/hyperlink" Target="https://drive.google.com/file/d/1mr3T59YTzwNDM1dKFClr0iTOarSGqWIT/view" TargetMode="External"/><Relationship Id="rId249" Type="http://schemas.openxmlformats.org/officeDocument/2006/relationships/hyperlink" Target="https://drive.google.com/file/d/1oKwMH3eID6uN5qyPhaUVrAdarTWEn43l/view?usp=share_link" TargetMode="External"/><Relationship Id="rId127" Type="http://schemas.openxmlformats.org/officeDocument/2006/relationships/hyperlink" Target="https://drive.google.com/file/d/1xfgr_4ajlsfOF0dymLAKMusIzUdoirVT/view" TargetMode="External"/><Relationship Id="rId248" Type="http://schemas.openxmlformats.org/officeDocument/2006/relationships/hyperlink" Target="https://drive.google.com/file/d/1_n8FcLMachdfCajEuz1A801QXxVG2cKX/view" TargetMode="External"/><Relationship Id="rId369" Type="http://schemas.openxmlformats.org/officeDocument/2006/relationships/hyperlink" Target="https://drive.google.com/file/d/1xnraM0oOd_DnUppZLGRUFtxRLxBSkxSD/view" TargetMode="External"/><Relationship Id="rId126" Type="http://schemas.openxmlformats.org/officeDocument/2006/relationships/hyperlink" Target="https://drive.google.com/file/d/1SL3KvW_1d9j4f99YB7v7atvZuFHJ_kl7/view" TargetMode="External"/><Relationship Id="rId247" Type="http://schemas.openxmlformats.org/officeDocument/2006/relationships/hyperlink" Target="https://drive.google.com/file/d/135H_8ApktPTj9c0hec-M8PnkxJ6e1ngR/view?usp=share_link" TargetMode="External"/><Relationship Id="rId368" Type="http://schemas.openxmlformats.org/officeDocument/2006/relationships/hyperlink" Target="https://drive.google.com/file/d/1Bl-qo2Aijz0YykN9uDRG5z-y9aG9-ZVC/view?usp=share_link" TargetMode="External"/><Relationship Id="rId121" Type="http://schemas.openxmlformats.org/officeDocument/2006/relationships/hyperlink" Target="https://drive.google.com/file/d/1LYdfXGBndXYOdDOjMhBxlWkFsJZ3RRaC/view" TargetMode="External"/><Relationship Id="rId242" Type="http://schemas.openxmlformats.org/officeDocument/2006/relationships/hyperlink" Target="https://gyazo.com/3152c0ef780963cbbabae02bacd5a221" TargetMode="External"/><Relationship Id="rId363" Type="http://schemas.openxmlformats.org/officeDocument/2006/relationships/hyperlink" Target="https://drive.google.com/file/d/1JJBQ6KWy4tL_jSxeeA5VklbTeqC45UN5/view" TargetMode="External"/><Relationship Id="rId484" Type="http://schemas.openxmlformats.org/officeDocument/2006/relationships/hyperlink" Target="https://drive.google.com/file/d/1yDphiReAUJYUKGLPEEawt5qEZGUwXrWy/view?usp=share_link" TargetMode="External"/><Relationship Id="rId120" Type="http://schemas.openxmlformats.org/officeDocument/2006/relationships/hyperlink" Target="https://drive.google.com/file/d/1FVHfsOvNrY09M7Y_7C8m0CIAhHM19C-h/view" TargetMode="External"/><Relationship Id="rId241" Type="http://schemas.openxmlformats.org/officeDocument/2006/relationships/hyperlink" Target="https://drive.google.com/file/d/1Uq3gKJ91oxFLggXFECpdCsA0sVcDTK1l/view" TargetMode="External"/><Relationship Id="rId362" Type="http://schemas.openxmlformats.org/officeDocument/2006/relationships/hyperlink" Target="https://drive.google.com/file/d/1HATr9ahB5od8aq3u2GX4SisueBf3vrcQ/view" TargetMode="External"/><Relationship Id="rId483" Type="http://schemas.openxmlformats.org/officeDocument/2006/relationships/hyperlink" Target="https://drive.google.com/file/d/1kd-r5A_1jwCszkUncrMVOiL2FLjku9tG/view?usp=share_link" TargetMode="External"/><Relationship Id="rId240" Type="http://schemas.openxmlformats.org/officeDocument/2006/relationships/hyperlink" Target="https://drive.google.com/file/d/1hDhzgzv15zDPBsuxX529rEFsuhtRhJ2L/view?usp=share_link" TargetMode="External"/><Relationship Id="rId361" Type="http://schemas.openxmlformats.org/officeDocument/2006/relationships/hyperlink" Target="https://drive.google.com/file/d/1_gTXO9LU8xVHVi_W6TY7EBFcrmjn-s4l/view" TargetMode="External"/><Relationship Id="rId482" Type="http://schemas.openxmlformats.org/officeDocument/2006/relationships/hyperlink" Target="https://drive.google.com/file/d/1AgcfrGCRvuU6GwMuEAjw_fAczKIhEF0t/view?usp=share_link" TargetMode="External"/><Relationship Id="rId360" Type="http://schemas.openxmlformats.org/officeDocument/2006/relationships/hyperlink" Target="https://drive.google.com/file/d/1DKcxSXjRAiECXZKvDgUqYoA2_kGBWKfm/view?usp=share_link" TargetMode="External"/><Relationship Id="rId481" Type="http://schemas.openxmlformats.org/officeDocument/2006/relationships/hyperlink" Target="https://drive.google.com/file/d/1DT24Lxopn5FtMypnLCfMKJ3zTNWKOsRv/view?usp=share_link" TargetMode="External"/><Relationship Id="rId125" Type="http://schemas.openxmlformats.org/officeDocument/2006/relationships/hyperlink" Target="https://drive.google.com/file/d/1b9aq9UPcalk2G1pEpPMEBSClMDWHRNuX/view" TargetMode="External"/><Relationship Id="rId246" Type="http://schemas.openxmlformats.org/officeDocument/2006/relationships/hyperlink" Target="https://drive.google.com/file/d/1Uq3gKJ91oxFLggXFECpdCsA0sVcDTK1l/view" TargetMode="External"/><Relationship Id="rId367" Type="http://schemas.openxmlformats.org/officeDocument/2006/relationships/hyperlink" Target="https://drive.google.com/file/d/1WW4899drkcShl-oosL3graT_F5CCsvjC/view" TargetMode="External"/><Relationship Id="rId124" Type="http://schemas.openxmlformats.org/officeDocument/2006/relationships/hyperlink" Target="https://drive.google.com/file/d/1rn5T49if5RzpiqvHfLhETluFNU1_ZFVZ/view" TargetMode="External"/><Relationship Id="rId245" Type="http://schemas.openxmlformats.org/officeDocument/2006/relationships/hyperlink" Target="https://drive.google.com/file/d/1c6AmDt-Ww26TQRfUVN5remm54XyEmMQk/view?usp=share_link" TargetMode="External"/><Relationship Id="rId366" Type="http://schemas.openxmlformats.org/officeDocument/2006/relationships/hyperlink" Target="https://drive.google.com/file/d/158eYuDB0d-Un7gwr-H5TFwGKKkK5L5Dw/view?usp=share_link" TargetMode="External"/><Relationship Id="rId123" Type="http://schemas.openxmlformats.org/officeDocument/2006/relationships/hyperlink" Target="https://drive.google.com/file/d/128yZ4yt-Hl8Tl8m32LT4kSWgoonDDo54/view" TargetMode="External"/><Relationship Id="rId244" Type="http://schemas.openxmlformats.org/officeDocument/2006/relationships/hyperlink" Target="https://drive.google.com/file/d/1Uq3gKJ91oxFLggXFECpdCsA0sVcDTK1l/view" TargetMode="External"/><Relationship Id="rId365" Type="http://schemas.openxmlformats.org/officeDocument/2006/relationships/hyperlink" Target="https://drive.google.com/file/d/1HKuiifXOA6XYDWm3QN84MPmywj_RxawZ/view" TargetMode="External"/><Relationship Id="rId486" Type="http://schemas.openxmlformats.org/officeDocument/2006/relationships/vmlDrawing" Target="../drawings/vmlDrawing2.vml"/><Relationship Id="rId122" Type="http://schemas.openxmlformats.org/officeDocument/2006/relationships/hyperlink" Target="https://drive.google.com/file/d/1ev3JVn00vV6CYW5_AB0IEfudZza2IvZB/view" TargetMode="External"/><Relationship Id="rId243" Type="http://schemas.openxmlformats.org/officeDocument/2006/relationships/hyperlink" Target="https://drive.google.com/file/d/1pcifTU3ku37TdlFej8uRu6-rZVjheCAW/view?usp=share_link" TargetMode="External"/><Relationship Id="rId364" Type="http://schemas.openxmlformats.org/officeDocument/2006/relationships/hyperlink" Target="https://drive.google.com/file/d/158eYuDB0d-Un7gwr-H5TFwGKKkK5L5Dw/view?usp=share_link" TargetMode="External"/><Relationship Id="rId485" Type="http://schemas.openxmlformats.org/officeDocument/2006/relationships/drawing" Target="../drawings/drawing4.xml"/><Relationship Id="rId95" Type="http://schemas.openxmlformats.org/officeDocument/2006/relationships/hyperlink" Target="https://drive.google.com/file/d/1NIZyeYJ154KKoXJKNNVKYhRDqURjePBh/view" TargetMode="External"/><Relationship Id="rId94" Type="http://schemas.openxmlformats.org/officeDocument/2006/relationships/hyperlink" Target="https://drive.google.com/file/d/1B3Exw_96aFOeNMFpg1cVWUnNdiZHyolB/view" TargetMode="External"/><Relationship Id="rId97" Type="http://schemas.openxmlformats.org/officeDocument/2006/relationships/hyperlink" Target="https://drive.google.com/file/d/1XB2QBLEE_KPjZuEmUr8IYniImCd4z98c/view" TargetMode="External"/><Relationship Id="rId96" Type="http://schemas.openxmlformats.org/officeDocument/2006/relationships/hyperlink" Target="https://drive.google.com/file/d/1KNL2m0i5hrOmpB2PSe-ML-FoQ2b6dozD/view" TargetMode="External"/><Relationship Id="rId99" Type="http://schemas.openxmlformats.org/officeDocument/2006/relationships/hyperlink" Target="https://drive.google.com/file/d/1V6sDV0bsk8V8p8mwWqprQmSTNrCgf-SR/view" TargetMode="External"/><Relationship Id="rId480" Type="http://schemas.openxmlformats.org/officeDocument/2006/relationships/hyperlink" Target="https://drive.google.com/file/d/1w6lGYW93NYBn8FGafTJkKf_vahMQ_gQs/view?usp=share_link" TargetMode="External"/><Relationship Id="rId98" Type="http://schemas.openxmlformats.org/officeDocument/2006/relationships/hyperlink" Target="https://drive.google.com/file/d/1_RickYs-j11ElwqJLZE-_B4gzR7OAAqV/view" TargetMode="External"/><Relationship Id="rId91" Type="http://schemas.openxmlformats.org/officeDocument/2006/relationships/hyperlink" Target="https://drive.google.com/file/d/1yFGAL8wUoCBKl412Q53xSBur1aHFDiEO/view" TargetMode="External"/><Relationship Id="rId90" Type="http://schemas.openxmlformats.org/officeDocument/2006/relationships/hyperlink" Target="https://drive.google.com/file/d/1gEuQEBsOaAjzDK-bserwDjqRa6CRto24/view" TargetMode="External"/><Relationship Id="rId93" Type="http://schemas.openxmlformats.org/officeDocument/2006/relationships/hyperlink" Target="https://drive.google.com/file/d/1JMHKxVpWLo1F8q0ghYqaOhZboUNqOECw/view" TargetMode="External"/><Relationship Id="rId92" Type="http://schemas.openxmlformats.org/officeDocument/2006/relationships/hyperlink" Target="https://drive.google.com/file/d/11MRcfxq3l2IqPQlmPnR9VgjyiRVBnmDG/view" TargetMode="External"/><Relationship Id="rId118" Type="http://schemas.openxmlformats.org/officeDocument/2006/relationships/hyperlink" Target="https://drive.google.com/file/d/1K0uJVT76wEKe-zT99RDDHGVzOQtqeeOs/view?usp=sharing" TargetMode="External"/><Relationship Id="rId239" Type="http://schemas.openxmlformats.org/officeDocument/2006/relationships/hyperlink" Target="https://drive.google.com/file/d/169WgnPUT3Sdxj-0zIArqoCnwQnxjG6mz/view?usp=share_link" TargetMode="External"/><Relationship Id="rId117" Type="http://schemas.openxmlformats.org/officeDocument/2006/relationships/hyperlink" Target="https://drive.google.com/file/d/1J_N3emIzRkGDs_BvbRDbmunHhxDU7UcW/view?usp=sharing" TargetMode="External"/><Relationship Id="rId238" Type="http://schemas.openxmlformats.org/officeDocument/2006/relationships/hyperlink" Target="https://drive.google.com/file/d/17_FiB3qX0r2C_WNRZ_UaTgtH9M8XwC12/view?usp=share_link" TargetMode="External"/><Relationship Id="rId359" Type="http://schemas.openxmlformats.org/officeDocument/2006/relationships/hyperlink" Target="https://drive.google.com/file/d/1DJaKJkn2zi21c2ODXYV6HObYSP19yfyR/view" TargetMode="External"/><Relationship Id="rId116" Type="http://schemas.openxmlformats.org/officeDocument/2006/relationships/hyperlink" Target="https://drive.google.com/file/d/1-GDR3UB0Aun2RlU7aNXqwW9sBR9TU0XG/view?usp=sharing" TargetMode="External"/><Relationship Id="rId237" Type="http://schemas.openxmlformats.org/officeDocument/2006/relationships/hyperlink" Target="https://drive.google.com/file/d/1GKFr3PmDcp8l4Uzd5G2UmlZ8QTYc0lUU/view?usp=share_link" TargetMode="External"/><Relationship Id="rId358" Type="http://schemas.openxmlformats.org/officeDocument/2006/relationships/hyperlink" Target="https://drive.google.com/file/d/1DKcxSXjRAiECXZKvDgUqYoA2_kGBWKfm/view?usp=share_link" TargetMode="External"/><Relationship Id="rId479" Type="http://schemas.openxmlformats.org/officeDocument/2006/relationships/hyperlink" Target="https://drive.google.com/file/d/1sWTwZ4VKlAZ2i84CX_Y-pi-Gy9yoWZFo/view?usp=share_link" TargetMode="External"/><Relationship Id="rId115" Type="http://schemas.openxmlformats.org/officeDocument/2006/relationships/hyperlink" Target="https://drive.google.com/file/d/1-eJSm4BES5zRAuxwUJVnzu-y1xmagbc2/view?usp=sharing" TargetMode="External"/><Relationship Id="rId236" Type="http://schemas.openxmlformats.org/officeDocument/2006/relationships/hyperlink" Target="https://gyazo.com/76394a9fbd093fc458325d175a7b20c0" TargetMode="External"/><Relationship Id="rId357" Type="http://schemas.openxmlformats.org/officeDocument/2006/relationships/hyperlink" Target="https://drive.google.com/file/d/1zGkPCehp90zfyelchaSkhgQOGSWDhQ1Z/view" TargetMode="External"/><Relationship Id="rId478" Type="http://schemas.openxmlformats.org/officeDocument/2006/relationships/hyperlink" Target="https://drive.google.com/file/d/16GBkYIumDJk9UF42ofpW2geamvYvl-az/view?usp=share_link" TargetMode="External"/><Relationship Id="rId119" Type="http://schemas.openxmlformats.org/officeDocument/2006/relationships/hyperlink" Target="https://drive.google.com/file/d/1jhljwJPlp9s4ne8cav6cTLzSgnyc0fQ6/view" TargetMode="External"/><Relationship Id="rId110" Type="http://schemas.openxmlformats.org/officeDocument/2006/relationships/hyperlink" Target="https://drive.google.com/file/d/15yBeKkXOr3IgvoU4wQ5Ygc4q4s4dpVnt/view?usp=share_link" TargetMode="External"/><Relationship Id="rId231" Type="http://schemas.openxmlformats.org/officeDocument/2006/relationships/hyperlink" Target="https://drive.google.com/file/d/1-75YgZ_vWpwaGPubpGKqb7En-MtCvYtF/view?usp=share_link" TargetMode="External"/><Relationship Id="rId352" Type="http://schemas.openxmlformats.org/officeDocument/2006/relationships/hyperlink" Target="https://drive.google.com/file/d/1Jql73EzvKuCZb8nkyBwKEAA5C1fibZc2/view?usp=share_link" TargetMode="External"/><Relationship Id="rId473" Type="http://schemas.openxmlformats.org/officeDocument/2006/relationships/hyperlink" Target="https://drive.google.com/file/d/1c1AIEqqcrfm-4cQ_J2IFlqM7K_RQIH9M/view?usp=share_link" TargetMode="External"/><Relationship Id="rId230" Type="http://schemas.openxmlformats.org/officeDocument/2006/relationships/hyperlink" Target="https://drive.google.com/file/d/169ZKU-eP-spJovlgHwbfNq72PSwhYpWV/view?usp=share_link" TargetMode="External"/><Relationship Id="rId351" Type="http://schemas.openxmlformats.org/officeDocument/2006/relationships/hyperlink" Target="https://drive.google.com/file/d/1SHfh6M0aAqe6OjsIqYjnFv_ypcMpeGJe/view" TargetMode="External"/><Relationship Id="rId472" Type="http://schemas.openxmlformats.org/officeDocument/2006/relationships/hyperlink" Target="https://drive.google.com/file/d/1JSmVa_TTNhPh_JCqzSOl0VOO7htwFHOP/view?usp=share_link" TargetMode="External"/><Relationship Id="rId350" Type="http://schemas.openxmlformats.org/officeDocument/2006/relationships/hyperlink" Target="https://drive.google.com/file/d/1Jql73EzvKuCZb8nkyBwKEAA5C1fibZc2/view?usp=share_link" TargetMode="External"/><Relationship Id="rId471" Type="http://schemas.openxmlformats.org/officeDocument/2006/relationships/hyperlink" Target="https://drive.google.com/file/d/1ruoeakVaDgynJbOQe2fx9sGyPK_Uu14s/view?usp=share_link" TargetMode="External"/><Relationship Id="rId470" Type="http://schemas.openxmlformats.org/officeDocument/2006/relationships/hyperlink" Target="https://drive.google.com/file/d/1uPWqNKDhRcIX93TdvQ5JpjMgRYWcBIok/view?usp=share_link" TargetMode="External"/><Relationship Id="rId114" Type="http://schemas.openxmlformats.org/officeDocument/2006/relationships/hyperlink" Target="https://drive.google.com/file/d/1KStO9Xnuz-8LVzpL_5JbpztJFRzkXmCP/view?usp=sharing" TargetMode="External"/><Relationship Id="rId235" Type="http://schemas.openxmlformats.org/officeDocument/2006/relationships/hyperlink" Target="https://drive.google.com/file/d/15zvePdg3OILvM-KJQajORE66jiAen3Wy/view?usp=share_link" TargetMode="External"/><Relationship Id="rId356" Type="http://schemas.openxmlformats.org/officeDocument/2006/relationships/hyperlink" Target="https://drive.google.com/file/d/1wUrCEBe9gKUZjEu_-UgExkhoNdtS7EKB/view" TargetMode="External"/><Relationship Id="rId477" Type="http://schemas.openxmlformats.org/officeDocument/2006/relationships/hyperlink" Target="https://drive.google.com/file/d/1crsAVf7iX1BrVKnX-qbbAYDalfGr4KPi/view?usp=share_link" TargetMode="External"/><Relationship Id="rId113" Type="http://schemas.openxmlformats.org/officeDocument/2006/relationships/hyperlink" Target="https://drive.google.com/file/d/1RbN63ESUUzj2H_4n4SYX0zvibHNHKgaW/view?usp=sharing" TargetMode="External"/><Relationship Id="rId234" Type="http://schemas.openxmlformats.org/officeDocument/2006/relationships/hyperlink" Target="https://gyazo.com/76394a9fbd093fc458325d175a7b20c0" TargetMode="External"/><Relationship Id="rId355" Type="http://schemas.openxmlformats.org/officeDocument/2006/relationships/hyperlink" Target="https://drive.google.com/file/d/1LxQX2BglgB4MNYicyqXD3CZ7k-r-xu1M/view" TargetMode="External"/><Relationship Id="rId476" Type="http://schemas.openxmlformats.org/officeDocument/2006/relationships/hyperlink" Target="https://drive.google.com/file/d/1qADdi4pFBtL-_hddD33Ukq3-PZGKQvxV/view?usp=share_link" TargetMode="External"/><Relationship Id="rId112" Type="http://schemas.openxmlformats.org/officeDocument/2006/relationships/hyperlink" Target="https://drive.google.com/file/d/1T-WG5CIdTbl1AVlAcVVz3gWFlzoAiVqG/view?usp=sharing" TargetMode="External"/><Relationship Id="rId233" Type="http://schemas.openxmlformats.org/officeDocument/2006/relationships/hyperlink" Target="https://drive.google.com/file/d/1b4SmzfW2SuGrv4C5NhfMDyYTesa-7yfg/view?usp=share_link" TargetMode="External"/><Relationship Id="rId354" Type="http://schemas.openxmlformats.org/officeDocument/2006/relationships/hyperlink" Target="https://drive.google.com/file/d/1Jql73EzvKuCZb8nkyBwKEAA5C1fibZc2/view?usp=share_link" TargetMode="External"/><Relationship Id="rId475" Type="http://schemas.openxmlformats.org/officeDocument/2006/relationships/hyperlink" Target="https://drive.google.com/file/d/1RwbafpBkYZebBts53BImtugs53pZQuSz/view?usp=share_link" TargetMode="External"/><Relationship Id="rId111" Type="http://schemas.openxmlformats.org/officeDocument/2006/relationships/hyperlink" Target="https://drive.google.com/file/d/1V6Nxx-4CHZTI4qWCcagJ02CeS7YyE1oD/view?usp=share_link" TargetMode="External"/><Relationship Id="rId232" Type="http://schemas.openxmlformats.org/officeDocument/2006/relationships/hyperlink" Target="https://gyazo.com/76394a9fbd093fc458325d175a7b20c0" TargetMode="External"/><Relationship Id="rId353" Type="http://schemas.openxmlformats.org/officeDocument/2006/relationships/hyperlink" Target="https://drive.google.com/file/d/1CGMfWtEoBqkZMDqrmV7wEtaruRa68Nkx/view" TargetMode="External"/><Relationship Id="rId474" Type="http://schemas.openxmlformats.org/officeDocument/2006/relationships/hyperlink" Target="https://drive.google.com/file/d/13Csu963RqpykoiP3EwiqSUl_muMIh0jB/view?usp=share_link" TargetMode="External"/><Relationship Id="rId305" Type="http://schemas.openxmlformats.org/officeDocument/2006/relationships/hyperlink" Target="https://drive.google.com/file/d/1rbCzjZvaMw2rfop72fGb9SUE3l9lA9a5/view?usp=share_link" TargetMode="External"/><Relationship Id="rId426" Type="http://schemas.openxmlformats.org/officeDocument/2006/relationships/hyperlink" Target="https://drive.google.com/file/d/1zdKltQmJ7kntWUVegZ5ncmQyE8zZn9A6/view?usp=share_link" TargetMode="External"/><Relationship Id="rId304" Type="http://schemas.openxmlformats.org/officeDocument/2006/relationships/hyperlink" Target="https://drive.google.com/file/d/1TZNUbwzcQDFO20vXob-wGogu-m0aQEoK/view?usp=share_link" TargetMode="External"/><Relationship Id="rId425" Type="http://schemas.openxmlformats.org/officeDocument/2006/relationships/hyperlink" Target="https://drive.google.com/file/d/19pPRfETghLXHUi1i1tSigv2d9ESdkWB-/view" TargetMode="External"/><Relationship Id="rId303" Type="http://schemas.openxmlformats.org/officeDocument/2006/relationships/hyperlink" Target="https://drive.google.com/file/d/1xgTeUgxNhMnI8Uoxss5A6MquBIMIu0_a/view?usp=share_link" TargetMode="External"/><Relationship Id="rId424" Type="http://schemas.openxmlformats.org/officeDocument/2006/relationships/hyperlink" Target="https://drive.google.com/file/d/1iqIgoOmaU83fnMuSnN_SJ7Bsixao0b03/view?usp=share_link" TargetMode="External"/><Relationship Id="rId302" Type="http://schemas.openxmlformats.org/officeDocument/2006/relationships/hyperlink" Target="https://drive.google.com/file/d/1YUFXKiQ7v2vWOe8IinLcT-Y950In7KL3/view" TargetMode="External"/><Relationship Id="rId423" Type="http://schemas.openxmlformats.org/officeDocument/2006/relationships/hyperlink" Target="https://drive.google.com/file/d/15HUo9eVgx4gxZ2jh2UzXj0HDgYxon1e0/view?usp=sharing" TargetMode="External"/><Relationship Id="rId309" Type="http://schemas.openxmlformats.org/officeDocument/2006/relationships/hyperlink" Target="https://drive.google.com/file/d/1_stqORO5Oja-2jGkFjbKSSzM_dXoRiVZ/view" TargetMode="External"/><Relationship Id="rId308" Type="http://schemas.openxmlformats.org/officeDocument/2006/relationships/hyperlink" Target="https://drive.google.com/file/d/15xLJBVFaORWRPR4BIccly0khEy5T1tEc/view?usp=share_link" TargetMode="External"/><Relationship Id="rId429" Type="http://schemas.openxmlformats.org/officeDocument/2006/relationships/hyperlink" Target="https://drive.google.com/file/d/1j7Algx28iVHBf7XRLhJEyZhH9LtALSHx/view?usp=share_link" TargetMode="External"/><Relationship Id="rId307" Type="http://schemas.openxmlformats.org/officeDocument/2006/relationships/hyperlink" Target="https://drive.google.com/file/d/1zNgMiC-TzBN6plZ5-3twyKrznBBTfkIM/view?usp=share_link" TargetMode="External"/><Relationship Id="rId428" Type="http://schemas.openxmlformats.org/officeDocument/2006/relationships/hyperlink" Target="https://drive.google.com/file/d/1jsmX2hQrtPnkk842HgE9bN--JjDe9pcD/view?usp=share_link" TargetMode="External"/><Relationship Id="rId306" Type="http://schemas.openxmlformats.org/officeDocument/2006/relationships/hyperlink" Target="https://drive.google.com/file/d/10WoG0PrSUEH6koNXV5mUAyD5Q3R1CCUV/view?usp=share_link" TargetMode="External"/><Relationship Id="rId427" Type="http://schemas.openxmlformats.org/officeDocument/2006/relationships/hyperlink" Target="https://drive.google.com/file/d/19pPRfETghLXHUi1i1tSigv2d9ESdkWB-/view" TargetMode="External"/><Relationship Id="rId301" Type="http://schemas.openxmlformats.org/officeDocument/2006/relationships/hyperlink" Target="https://drive.google.com/file/d/1IjXBIyzmE8gGKUJM9lr3BjytxPn7jkjt/view" TargetMode="External"/><Relationship Id="rId422" Type="http://schemas.openxmlformats.org/officeDocument/2006/relationships/hyperlink" Target="https://drive.google.com/file/d/1JWPyGdabuNruXT4mVFqn76ZlAGZyt_5F/view?usp=share_link" TargetMode="External"/><Relationship Id="rId300" Type="http://schemas.openxmlformats.org/officeDocument/2006/relationships/hyperlink" Target="https://drive.google.com/file/d/17lJcx8aVxIKkmqLi28LSFXba8m7UXIkk/view?usp=share_link" TargetMode="External"/><Relationship Id="rId421" Type="http://schemas.openxmlformats.org/officeDocument/2006/relationships/hyperlink" Target="https://drive.google.com/file/d/1FiuuvZOxWZAw9zsbDMsUDFS8SMs95cqj/view?usp=share_link" TargetMode="External"/><Relationship Id="rId420" Type="http://schemas.openxmlformats.org/officeDocument/2006/relationships/hyperlink" Target="https://drive.google.com/file/d/1-gRAE32eHQFyjEjESM7-rDiITI0j-dNc/view?usp=sharing" TargetMode="External"/><Relationship Id="rId415" Type="http://schemas.openxmlformats.org/officeDocument/2006/relationships/hyperlink" Target="https://drive.google.com/file/d/1IFi3KemTIGcr8eSY7hvuXn6uVlk9uP8k/view?usp=sharing" TargetMode="External"/><Relationship Id="rId414" Type="http://schemas.openxmlformats.org/officeDocument/2006/relationships/hyperlink" Target="https://drive.google.com/file/d/1hJjyz79XpAgjVOoQReiWX_lJ4np5XxC-/view?usp=share_link" TargetMode="External"/><Relationship Id="rId413" Type="http://schemas.openxmlformats.org/officeDocument/2006/relationships/hyperlink" Target="https://drive.google.com/file/d/1ee_xCS5UHSuHZylQgPlMrYJ-viRfnwZ6/view?usp=sharing" TargetMode="External"/><Relationship Id="rId412" Type="http://schemas.openxmlformats.org/officeDocument/2006/relationships/hyperlink" Target="https://drive.google.com/file/d/1sWK7zta62jusoIcTr5GSt025Oq2gJ7s6/view?usp=share_link" TargetMode="External"/><Relationship Id="rId419" Type="http://schemas.openxmlformats.org/officeDocument/2006/relationships/hyperlink" Target="https://drive.google.com/file/d/1nD8wXRMIRn2VcKQcx9pX7quXXZZ0BNaQ/view?usp=share_link" TargetMode="External"/><Relationship Id="rId418" Type="http://schemas.openxmlformats.org/officeDocument/2006/relationships/hyperlink" Target="https://drive.google.com/file/d/1-gRAE32eHQFyjEjESM7-rDiITI0j-dNc/view?usp=sharing" TargetMode="External"/><Relationship Id="rId417" Type="http://schemas.openxmlformats.org/officeDocument/2006/relationships/hyperlink" Target="https://drive.google.com/file/d/1mpEpxp5FQsxWIRoY4imSG9rLyL-3a_kp/view?usp=share_link" TargetMode="External"/><Relationship Id="rId416" Type="http://schemas.openxmlformats.org/officeDocument/2006/relationships/hyperlink" Target="https://drive.google.com/file/d/1KoQSLCcgVE5VxT6pM-vVn7UKNp6lMn16/view?usp=share_link" TargetMode="External"/><Relationship Id="rId411" Type="http://schemas.openxmlformats.org/officeDocument/2006/relationships/hyperlink" Target="https://drive.google.com/file/d/1zgYzsxkI_-PV6JPTRlYVWmcFVPy05uHT/view?usp=share_link" TargetMode="External"/><Relationship Id="rId410" Type="http://schemas.openxmlformats.org/officeDocument/2006/relationships/hyperlink" Target="https://drive.google.com/file/d/1sC6HkLUj7FWOq0brKaROJp95HrTWyVD2/view?usp=share_link" TargetMode="External"/><Relationship Id="rId206" Type="http://schemas.openxmlformats.org/officeDocument/2006/relationships/hyperlink" Target="https://drive.google.com/file/d/1X08FRak0m3eikr_XtTtVqXpzCZGdJgrO/view?usp=share_link" TargetMode="External"/><Relationship Id="rId327" Type="http://schemas.openxmlformats.org/officeDocument/2006/relationships/hyperlink" Target="https://drive.google.com/file/d/1-_tR3guQf73iGJRExm_OEpdRJyAxchl9/view?usp=share_link" TargetMode="External"/><Relationship Id="rId448" Type="http://schemas.openxmlformats.org/officeDocument/2006/relationships/hyperlink" Target="https://drive.google.com/file/d/1xdcyfLcMxCLT8bZFeQr3GEXy3UQFeAcg/view?usp=share_link" TargetMode="External"/><Relationship Id="rId205" Type="http://schemas.openxmlformats.org/officeDocument/2006/relationships/hyperlink" Target="https://drive.google.com/file/d/1W0gvxDws8XEuH4tG_-yL3S4pGihmJjtk/view?usp=share_link" TargetMode="External"/><Relationship Id="rId326" Type="http://schemas.openxmlformats.org/officeDocument/2006/relationships/hyperlink" Target="https://drive.google.com/file/d/1WaO5Otw5bhlfH3QzNuJBElSWTryQCPlk/view?usp=share_link" TargetMode="External"/><Relationship Id="rId447" Type="http://schemas.openxmlformats.org/officeDocument/2006/relationships/hyperlink" Target="https://drive.google.com/file/d/1_fgDXlZQADr5g4yekYZoiX3Yz26RiXvz/view?usp=share_link" TargetMode="External"/><Relationship Id="rId204" Type="http://schemas.openxmlformats.org/officeDocument/2006/relationships/hyperlink" Target="https://drive.google.com/file/d/1Z_IVSwO3KiBJgj2LxRadV5_MhkhxjYH9/view" TargetMode="External"/><Relationship Id="rId325" Type="http://schemas.openxmlformats.org/officeDocument/2006/relationships/hyperlink" Target="https://drive.google.com/file/d/1Cm6fMbh5fDeklVeS1_918jtxl_ryEyo-/view?usp=share_link" TargetMode="External"/><Relationship Id="rId446" Type="http://schemas.openxmlformats.org/officeDocument/2006/relationships/hyperlink" Target="https://drive.google.com/file/d/1RJ7HjDYgHQ7GNY_p67lXwNGuqVbFio9c/view?usp=share_link" TargetMode="External"/><Relationship Id="rId203" Type="http://schemas.openxmlformats.org/officeDocument/2006/relationships/hyperlink" Target="https://drive.google.com/file/d/15pAmXHaV9bFhN6hYFOt4qoJNIV5yH3iu/view" TargetMode="External"/><Relationship Id="rId324" Type="http://schemas.openxmlformats.org/officeDocument/2006/relationships/hyperlink" Target="https://drive.google.com/file/d/1MWdc7o5hM3MC-LhRRdEANUQVh_MSUm5-/view?usp=share_link" TargetMode="External"/><Relationship Id="rId445" Type="http://schemas.openxmlformats.org/officeDocument/2006/relationships/hyperlink" Target="https://drive.google.com/file/d/1RkrvJvICAlp58xG3D8UdqRd7DnZlA_AA/view?usp=share_link" TargetMode="External"/><Relationship Id="rId209" Type="http://schemas.openxmlformats.org/officeDocument/2006/relationships/hyperlink" Target="https://drive.google.com/file/d/1rl578vXmEnybdIl5STiM9uS1ncOUpeU6/view?usp=share_link" TargetMode="External"/><Relationship Id="rId208" Type="http://schemas.openxmlformats.org/officeDocument/2006/relationships/hyperlink" Target="https://drive.google.com/file/d/1qGh34IsUuGN1DyJXuvd8prYeMJ7U3STe/view?usp=share_link" TargetMode="External"/><Relationship Id="rId329" Type="http://schemas.openxmlformats.org/officeDocument/2006/relationships/hyperlink" Target="https://drive.google.com/file/d/1fCMTIDalv7dhKVqYm7jOrDdSrXd2uO4_/view?usp=share_link" TargetMode="External"/><Relationship Id="rId207" Type="http://schemas.openxmlformats.org/officeDocument/2006/relationships/hyperlink" Target="https://drive.google.com/file/d/1rnAaJERYHjsAfsihZ9swGA22Pr-H9BSu/view?usp=share_link" TargetMode="External"/><Relationship Id="rId328" Type="http://schemas.openxmlformats.org/officeDocument/2006/relationships/hyperlink" Target="https://drive.google.com/file/d/1lr4BwpHo3GsOLjSs2BAAE4v2yWWG2Ogl/view?usp=share_link" TargetMode="External"/><Relationship Id="rId449" Type="http://schemas.openxmlformats.org/officeDocument/2006/relationships/hyperlink" Target="https://drive.google.com/file/d/1yX7pE0mMFvrE_DtUWIBVIe8Vk9OqE0RQ/view?usp=share_link" TargetMode="External"/><Relationship Id="rId440" Type="http://schemas.openxmlformats.org/officeDocument/2006/relationships/hyperlink" Target="https://drive.google.com/file/d/1jlrOtc_K9j8t642AFXEL47NqJ3PkX_w7/view?usp=share_link" TargetMode="External"/><Relationship Id="rId202" Type="http://schemas.openxmlformats.org/officeDocument/2006/relationships/hyperlink" Target="https://drive.google.com/file/d/1hBiK_-uPbDfU2xb4GTtsIl715D4LY5eZ/view" TargetMode="External"/><Relationship Id="rId323" Type="http://schemas.openxmlformats.org/officeDocument/2006/relationships/hyperlink" Target="https://drive.google.com/file/d/1dARId8onAcsS_yU2_a498Td9lPqexEi7/view" TargetMode="External"/><Relationship Id="rId444" Type="http://schemas.openxmlformats.org/officeDocument/2006/relationships/hyperlink" Target="https://drive.google.com/file/d/1vYQxCaAvazyOylJh88XdttnvSCdzVAIR/view?usp=share_link" TargetMode="External"/><Relationship Id="rId201" Type="http://schemas.openxmlformats.org/officeDocument/2006/relationships/hyperlink" Target="https://drive.google.com/file/d/1DlIY548OftTpQ35o7OgH5FC5tU-4SWge/view" TargetMode="External"/><Relationship Id="rId322" Type="http://schemas.openxmlformats.org/officeDocument/2006/relationships/hyperlink" Target="https://drive.google.com/file/d/1c0Ccv2R040lsOscVpkgNtZnjlEa7vYDy/view?usp=share_link" TargetMode="External"/><Relationship Id="rId443" Type="http://schemas.openxmlformats.org/officeDocument/2006/relationships/hyperlink" Target="https://drive.google.com/file/d/1tv8lC-7xWUOWDwEt-Fof519YlS8k-bPk/view?usp=share_link" TargetMode="External"/><Relationship Id="rId200" Type="http://schemas.openxmlformats.org/officeDocument/2006/relationships/hyperlink" Target="https://drive.google.com/file/d/1FMLliDl5gr9r_y9Zv9_Z1TF3ZCCfucFA/view" TargetMode="External"/><Relationship Id="rId321" Type="http://schemas.openxmlformats.org/officeDocument/2006/relationships/hyperlink" Target="https://drive.google.com/file/d/1ZtWKlIbjR3n0Ln7Z4ZxketcYKeOZ9Tz2/view" TargetMode="External"/><Relationship Id="rId442" Type="http://schemas.openxmlformats.org/officeDocument/2006/relationships/hyperlink" Target="https://drive.google.com/file/d/1gdaejOmBmaDiSla10aN3SkXjaKYkOllO/view?usp=share_link" TargetMode="External"/><Relationship Id="rId320" Type="http://schemas.openxmlformats.org/officeDocument/2006/relationships/hyperlink" Target="https://drive.google.com/file/d/13DYZOFFzCTnHG15qj21Tbfd0zdZgCAv_/view?usp=share_link" TargetMode="External"/><Relationship Id="rId441" Type="http://schemas.openxmlformats.org/officeDocument/2006/relationships/hyperlink" Target="https://drive.google.com/file/d/1XjDTeGoxA8Rb6YnGXGMVICjHXVoxuy_V/view?usp=share_link" TargetMode="External"/><Relationship Id="rId316" Type="http://schemas.openxmlformats.org/officeDocument/2006/relationships/hyperlink" Target="https://drive.google.com/file/d/1fwSPUzMNhN4XFOcdC61Xy5BQxaOVnUu3/view?usp=share_link" TargetMode="External"/><Relationship Id="rId437" Type="http://schemas.openxmlformats.org/officeDocument/2006/relationships/hyperlink" Target="https://drive.google.com/file/d/18m1X6rmz5iYFBOT0995QoG_0UgcrdSX0/view" TargetMode="External"/><Relationship Id="rId315" Type="http://schemas.openxmlformats.org/officeDocument/2006/relationships/hyperlink" Target="https://drive.google.com/file/d/1FiucVPNjq31EyI3zDygtDbDClG_MuD7G/view" TargetMode="External"/><Relationship Id="rId436" Type="http://schemas.openxmlformats.org/officeDocument/2006/relationships/hyperlink" Target="https://drive.google.com/file/d/1WjUtXiT39NiT-a5gEsWSvEXSgqlgPS0T/view?usp=sharing" TargetMode="External"/><Relationship Id="rId314" Type="http://schemas.openxmlformats.org/officeDocument/2006/relationships/hyperlink" Target="https://drive.google.com/file/d/1lXcZ8xVZOiy9HoahV-xNFroGVOUtYRRV/view?usp=share_link" TargetMode="External"/><Relationship Id="rId435" Type="http://schemas.openxmlformats.org/officeDocument/2006/relationships/hyperlink" Target="https://drive.google.com/file/d/1-xX98yXFJ89ToE3O9eKOkUFkwzqvGEtt/view" TargetMode="External"/><Relationship Id="rId313" Type="http://schemas.openxmlformats.org/officeDocument/2006/relationships/hyperlink" Target="https://gyazo.com/657acd3991343b0b6bf2049512c1bbd2" TargetMode="External"/><Relationship Id="rId434" Type="http://schemas.openxmlformats.org/officeDocument/2006/relationships/hyperlink" Target="https://drive.google.com/file/d/1vzcO3iQTYUt9M-1keX0NRxmzuoniPV7C/view?usp=sharing" TargetMode="External"/><Relationship Id="rId319" Type="http://schemas.openxmlformats.org/officeDocument/2006/relationships/hyperlink" Target="https://drive.google.com/file/d/1ZtWKlIbjR3n0Ln7Z4ZxketcYKeOZ9Tz2/view" TargetMode="External"/><Relationship Id="rId318" Type="http://schemas.openxmlformats.org/officeDocument/2006/relationships/hyperlink" Target="https://drive.google.com/file/d/1LAEBkf_bsKQJJUdhWcc0luCFXdWyOQQv/view?usp=share_link" TargetMode="External"/><Relationship Id="rId439" Type="http://schemas.openxmlformats.org/officeDocument/2006/relationships/hyperlink" Target="https://drive.google.com/file/d/1sFtaujprUN96zQ7h5DWpBx5uU__T_o9k/view?usp=share_link" TargetMode="External"/><Relationship Id="rId317" Type="http://schemas.openxmlformats.org/officeDocument/2006/relationships/hyperlink" Target="https://gyazo.com/d0654742a079a26a0c599d40224287b9" TargetMode="External"/><Relationship Id="rId438" Type="http://schemas.openxmlformats.org/officeDocument/2006/relationships/hyperlink" Target="https://drive.google.com/file/d/10ahApiQHMn9nznW2-hHZ5A2OJim6d97g/view?usp=share_link" TargetMode="External"/><Relationship Id="rId312" Type="http://schemas.openxmlformats.org/officeDocument/2006/relationships/hyperlink" Target="https://drive.google.com/file/d/1a7V4HZd6o8qJYxaROYd8EWa7eKZA0-2N/view?usp=share_link" TargetMode="External"/><Relationship Id="rId433" Type="http://schemas.openxmlformats.org/officeDocument/2006/relationships/hyperlink" Target="https://drive.google.com/file/d/1jEc5K5DKw9y0zByTYaSPwnx1jtE1zvEN/view" TargetMode="External"/><Relationship Id="rId311" Type="http://schemas.openxmlformats.org/officeDocument/2006/relationships/hyperlink" Target="https://drive.google.com/file/d/1MQ4AZEeoMq2J19tUcwy-Su_21A-aaPT5/view" TargetMode="External"/><Relationship Id="rId432" Type="http://schemas.openxmlformats.org/officeDocument/2006/relationships/hyperlink" Target="https://drive.google.com/file/d/10Jn8ewCEWsNFSfHFrQ9me3k3wLjvKMQF/view?usp=sharing" TargetMode="External"/><Relationship Id="rId310" Type="http://schemas.openxmlformats.org/officeDocument/2006/relationships/hyperlink" Target="https://drive.google.com/file/d/1H5RJc7mcbVXDiPkKlYK37MTeEWZW7WIp/view?usp=share_link" TargetMode="External"/><Relationship Id="rId431" Type="http://schemas.openxmlformats.org/officeDocument/2006/relationships/hyperlink" Target="https://drive.google.com/file/d/1pz6Up4TU4h7TYEbGgJnxgZ_6etOcSF_7/view?usp=share_link" TargetMode="External"/><Relationship Id="rId430" Type="http://schemas.openxmlformats.org/officeDocument/2006/relationships/hyperlink" Target="https://gyazo.com/1b7ebe818bd1fa1bfcb902617b376d3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24" width="25.13"/>
    <col customWidth="1" min="25" max="25" width="32.0"/>
    <col customWidth="1" min="26" max="26" width="43.88"/>
    <col customWidth="1" min="27" max="28" width="6.38"/>
    <col customWidth="1" min="29" max="30" width="25.5"/>
    <col customWidth="1" min="31" max="31" width="43.88"/>
    <col customWidth="1" min="32" max="32" width="25.5"/>
    <col customWidth="1" min="33" max="33" width="14.13"/>
    <col customWidth="1" min="34" max="35" width="22.63"/>
  </cols>
  <sheetData>
    <row r="1">
      <c r="A1" s="1" t="s">
        <v>0</v>
      </c>
      <c r="B1" s="1" t="s">
        <v>1</v>
      </c>
      <c r="C1" s="2"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1" t="s">
        <v>25</v>
      </c>
      <c r="AA1" s="1"/>
      <c r="AB1" s="1"/>
      <c r="AC1" s="1" t="s">
        <v>26</v>
      </c>
      <c r="AD1" s="1"/>
      <c r="AE1" s="1"/>
      <c r="AF1" s="1" t="s">
        <v>27</v>
      </c>
      <c r="AG1" s="1" t="s">
        <v>28</v>
      </c>
      <c r="AH1" s="1" t="s">
        <v>29</v>
      </c>
      <c r="AI1" s="1" t="s">
        <v>30</v>
      </c>
    </row>
    <row r="2" ht="112.5" customHeight="1">
      <c r="A2" s="6" t="s">
        <v>31</v>
      </c>
      <c r="B2" s="6" t="s">
        <v>32</v>
      </c>
      <c r="C2" s="6" t="s">
        <v>33</v>
      </c>
      <c r="D2" s="7" t="s">
        <v>34</v>
      </c>
      <c r="E2" s="8"/>
      <c r="F2" s="9" t="s">
        <v>35</v>
      </c>
      <c r="G2" s="10"/>
      <c r="H2" s="10" t="s">
        <v>36</v>
      </c>
      <c r="I2" s="6" t="s">
        <v>37</v>
      </c>
      <c r="J2" s="8" t="s">
        <v>38</v>
      </c>
      <c r="K2" s="10" t="s">
        <v>39</v>
      </c>
      <c r="L2" s="11" t="s">
        <v>40</v>
      </c>
      <c r="M2" s="6" t="s">
        <v>41</v>
      </c>
      <c r="N2" s="11" t="s">
        <v>42</v>
      </c>
      <c r="O2" s="11" t="s">
        <v>42</v>
      </c>
      <c r="P2" s="12"/>
      <c r="Q2" s="13"/>
      <c r="R2" s="12"/>
      <c r="S2" s="12"/>
      <c r="T2" s="12"/>
      <c r="U2" s="12"/>
      <c r="V2" s="12"/>
      <c r="W2" s="12"/>
      <c r="X2" s="14"/>
      <c r="Y2" s="6" t="s">
        <v>43</v>
      </c>
      <c r="Z2" s="15" t="s">
        <v>44</v>
      </c>
      <c r="AA2" s="15"/>
      <c r="AB2" s="9"/>
      <c r="AC2" s="13" t="str">
        <f t="shared" ref="AC2:AC218" si="1">IF(D2&lt;&gt;"No hacer",CONCATENATE(A2,"-",LEFT(C2),"-",IF(A1&lt;&gt;A2,1,IF(C1=C2,RIGHT(AC1)+1,1))))</f>
        <v>M6-NyO-1a-I-1</v>
      </c>
      <c r="AD2" s="13"/>
      <c r="AE2" s="12"/>
      <c r="AF2" s="8" t="s">
        <v>45</v>
      </c>
      <c r="AG2" s="13"/>
      <c r="AH2" s="8" t="s">
        <v>46</v>
      </c>
      <c r="AI2" s="8" t="s">
        <v>47</v>
      </c>
    </row>
    <row r="3" ht="112.5" customHeight="1">
      <c r="A3" s="6" t="s">
        <v>31</v>
      </c>
      <c r="B3" s="6" t="s">
        <v>32</v>
      </c>
      <c r="C3" s="6" t="s">
        <v>48</v>
      </c>
      <c r="D3" s="7" t="s">
        <v>34</v>
      </c>
      <c r="E3" s="8"/>
      <c r="F3" s="11" t="s">
        <v>49</v>
      </c>
      <c r="G3" s="16" t="s">
        <v>50</v>
      </c>
      <c r="H3" s="10" t="s">
        <v>51</v>
      </c>
      <c r="I3" s="6"/>
      <c r="J3" s="8" t="s">
        <v>52</v>
      </c>
      <c r="K3" s="11" t="s">
        <v>53</v>
      </c>
      <c r="L3" s="11" t="s">
        <v>54</v>
      </c>
      <c r="M3" s="6" t="s">
        <v>41</v>
      </c>
      <c r="N3" s="11" t="s">
        <v>55</v>
      </c>
      <c r="O3" s="11" t="s">
        <v>55</v>
      </c>
      <c r="P3" s="12"/>
      <c r="Q3" s="13"/>
      <c r="R3" s="12"/>
      <c r="S3" s="12"/>
      <c r="T3" s="12"/>
      <c r="U3" s="12"/>
      <c r="V3" s="12"/>
      <c r="W3" s="12"/>
      <c r="X3" s="14"/>
      <c r="Y3" s="6" t="s">
        <v>43</v>
      </c>
      <c r="Z3" s="17" t="s">
        <v>56</v>
      </c>
      <c r="AA3" s="17"/>
      <c r="AB3" s="9"/>
      <c r="AC3" s="13" t="str">
        <f t="shared" si="1"/>
        <v>M6-NyO-1a-E-1</v>
      </c>
      <c r="AD3" s="13"/>
      <c r="AE3" s="12"/>
      <c r="AF3" s="8" t="s">
        <v>45</v>
      </c>
      <c r="AG3" s="13"/>
      <c r="AH3" s="8" t="s">
        <v>46</v>
      </c>
      <c r="AI3" s="8" t="s">
        <v>47</v>
      </c>
    </row>
    <row r="4" ht="112.5" customHeight="1">
      <c r="A4" s="6" t="s">
        <v>31</v>
      </c>
      <c r="B4" s="6" t="s">
        <v>32</v>
      </c>
      <c r="C4" s="6" t="s">
        <v>48</v>
      </c>
      <c r="D4" s="7" t="s">
        <v>34</v>
      </c>
      <c r="E4" s="8"/>
      <c r="F4" s="11" t="s">
        <v>49</v>
      </c>
      <c r="G4" s="16" t="s">
        <v>57</v>
      </c>
      <c r="H4" s="10" t="s">
        <v>51</v>
      </c>
      <c r="I4" s="6"/>
      <c r="J4" s="8" t="s">
        <v>52</v>
      </c>
      <c r="K4" s="11" t="s">
        <v>53</v>
      </c>
      <c r="L4" s="11" t="s">
        <v>58</v>
      </c>
      <c r="M4" s="6" t="s">
        <v>41</v>
      </c>
      <c r="N4" s="11" t="s">
        <v>55</v>
      </c>
      <c r="O4" s="11" t="s">
        <v>55</v>
      </c>
      <c r="P4" s="12"/>
      <c r="Q4" s="13"/>
      <c r="R4" s="12"/>
      <c r="S4" s="12"/>
      <c r="T4" s="12"/>
      <c r="U4" s="12"/>
      <c r="V4" s="12"/>
      <c r="W4" s="12"/>
      <c r="X4" s="14"/>
      <c r="Y4" s="6" t="s">
        <v>43</v>
      </c>
      <c r="Z4" s="17" t="s">
        <v>59</v>
      </c>
      <c r="AA4" s="17"/>
      <c r="AB4" s="9"/>
      <c r="AC4" s="13" t="str">
        <f t="shared" si="1"/>
        <v>M6-NyO-1a-E-2</v>
      </c>
      <c r="AD4" s="13"/>
      <c r="AE4" s="12"/>
      <c r="AF4" s="8" t="s">
        <v>45</v>
      </c>
      <c r="AG4" s="13"/>
      <c r="AH4" s="8" t="s">
        <v>46</v>
      </c>
      <c r="AI4" s="8" t="s">
        <v>47</v>
      </c>
    </row>
    <row r="5" ht="112.5" customHeight="1">
      <c r="A5" s="6" t="s">
        <v>31</v>
      </c>
      <c r="B5" s="6" t="s">
        <v>32</v>
      </c>
      <c r="C5" s="6" t="s">
        <v>48</v>
      </c>
      <c r="D5" s="7" t="s">
        <v>34</v>
      </c>
      <c r="E5" s="8"/>
      <c r="F5" s="11" t="s">
        <v>49</v>
      </c>
      <c r="G5" s="16" t="s">
        <v>57</v>
      </c>
      <c r="H5" s="10" t="s">
        <v>51</v>
      </c>
      <c r="I5" s="6"/>
      <c r="J5" s="8" t="s">
        <v>52</v>
      </c>
      <c r="K5" s="11" t="s">
        <v>60</v>
      </c>
      <c r="L5" s="11" t="s">
        <v>61</v>
      </c>
      <c r="M5" s="6" t="s">
        <v>41</v>
      </c>
      <c r="N5" s="11" t="s">
        <v>55</v>
      </c>
      <c r="O5" s="11" t="s">
        <v>55</v>
      </c>
      <c r="P5" s="12"/>
      <c r="Q5" s="13"/>
      <c r="R5" s="12"/>
      <c r="S5" s="12"/>
      <c r="T5" s="12"/>
      <c r="U5" s="12"/>
      <c r="V5" s="12"/>
      <c r="W5" s="12"/>
      <c r="X5" s="14"/>
      <c r="Y5" s="6" t="s">
        <v>43</v>
      </c>
      <c r="Z5" s="17" t="s">
        <v>62</v>
      </c>
      <c r="AA5" s="17"/>
      <c r="AB5" s="9"/>
      <c r="AC5" s="13" t="str">
        <f t="shared" si="1"/>
        <v>M6-NyO-1a-E-3</v>
      </c>
      <c r="AD5" s="13"/>
      <c r="AE5" s="12"/>
      <c r="AF5" s="8" t="s">
        <v>45</v>
      </c>
      <c r="AG5" s="13"/>
      <c r="AH5" s="8" t="s">
        <v>46</v>
      </c>
      <c r="AI5" s="8" t="s">
        <v>47</v>
      </c>
    </row>
    <row r="6" ht="112.5" customHeight="1">
      <c r="A6" s="6" t="s">
        <v>31</v>
      </c>
      <c r="B6" s="6" t="s">
        <v>32</v>
      </c>
      <c r="C6" s="6" t="s">
        <v>48</v>
      </c>
      <c r="D6" s="7" t="s">
        <v>34</v>
      </c>
      <c r="E6" s="8"/>
      <c r="F6" s="11" t="s">
        <v>49</v>
      </c>
      <c r="G6" s="16" t="s">
        <v>63</v>
      </c>
      <c r="H6" s="10" t="s">
        <v>51</v>
      </c>
      <c r="I6" s="6"/>
      <c r="J6" s="8" t="s">
        <v>52</v>
      </c>
      <c r="K6" s="11" t="s">
        <v>64</v>
      </c>
      <c r="L6" s="11" t="s">
        <v>65</v>
      </c>
      <c r="M6" s="6" t="s">
        <v>41</v>
      </c>
      <c r="N6" s="11" t="s">
        <v>55</v>
      </c>
      <c r="O6" s="11" t="s">
        <v>55</v>
      </c>
      <c r="P6" s="12"/>
      <c r="Q6" s="13"/>
      <c r="R6" s="12"/>
      <c r="S6" s="12"/>
      <c r="T6" s="12"/>
      <c r="U6" s="12"/>
      <c r="V6" s="12"/>
      <c r="W6" s="12"/>
      <c r="X6" s="14"/>
      <c r="Y6" s="6" t="s">
        <v>43</v>
      </c>
      <c r="Z6" s="17" t="s">
        <v>66</v>
      </c>
      <c r="AA6" s="17"/>
      <c r="AB6" s="9"/>
      <c r="AC6" s="13" t="str">
        <f t="shared" si="1"/>
        <v>M6-NyO-1a-E-4</v>
      </c>
      <c r="AD6" s="13"/>
      <c r="AE6" s="12"/>
      <c r="AF6" s="8" t="s">
        <v>45</v>
      </c>
      <c r="AG6" s="13"/>
      <c r="AH6" s="8" t="s">
        <v>46</v>
      </c>
      <c r="AI6" s="8" t="s">
        <v>47</v>
      </c>
    </row>
    <row r="7" ht="112.5" customHeight="1">
      <c r="A7" s="6" t="s">
        <v>31</v>
      </c>
      <c r="B7" s="6" t="s">
        <v>32</v>
      </c>
      <c r="C7" s="6" t="s">
        <v>67</v>
      </c>
      <c r="D7" s="7" t="s">
        <v>34</v>
      </c>
      <c r="E7" s="6"/>
      <c r="F7" s="9" t="s">
        <v>68</v>
      </c>
      <c r="G7" s="11" t="s">
        <v>69</v>
      </c>
      <c r="H7" s="10" t="s">
        <v>70</v>
      </c>
      <c r="I7" s="6" t="s">
        <v>37</v>
      </c>
      <c r="J7" s="8" t="s">
        <v>52</v>
      </c>
      <c r="K7" s="11" t="s">
        <v>71</v>
      </c>
      <c r="L7" s="11" t="s">
        <v>54</v>
      </c>
      <c r="M7" s="6" t="s">
        <v>41</v>
      </c>
      <c r="N7" s="11" t="s">
        <v>55</v>
      </c>
      <c r="O7" s="11" t="s">
        <v>55</v>
      </c>
      <c r="P7" s="9"/>
      <c r="Q7" s="13"/>
      <c r="R7" s="18"/>
      <c r="S7" s="18"/>
      <c r="T7" s="18"/>
      <c r="U7" s="18"/>
      <c r="V7" s="18"/>
      <c r="W7" s="12"/>
      <c r="X7" s="14"/>
      <c r="Y7" s="19" t="s">
        <v>43</v>
      </c>
      <c r="Z7" s="17" t="s">
        <v>72</v>
      </c>
      <c r="AA7" s="17"/>
      <c r="AB7" s="9"/>
      <c r="AC7" s="13" t="str">
        <f t="shared" si="1"/>
        <v>M6-NyO-1a-A-1</v>
      </c>
      <c r="AD7" s="13"/>
      <c r="AE7" s="12"/>
      <c r="AF7" s="8" t="s">
        <v>45</v>
      </c>
      <c r="AG7" s="13"/>
      <c r="AH7" s="8" t="s">
        <v>46</v>
      </c>
      <c r="AI7" s="8" t="s">
        <v>47</v>
      </c>
    </row>
    <row r="8" ht="112.5" customHeight="1">
      <c r="A8" s="6" t="s">
        <v>31</v>
      </c>
      <c r="B8" s="6" t="s">
        <v>32</v>
      </c>
      <c r="C8" s="6" t="s">
        <v>67</v>
      </c>
      <c r="D8" s="7" t="s">
        <v>34</v>
      </c>
      <c r="E8" s="6"/>
      <c r="F8" s="9" t="s">
        <v>73</v>
      </c>
      <c r="G8" s="11" t="s">
        <v>74</v>
      </c>
      <c r="H8" s="10" t="s">
        <v>75</v>
      </c>
      <c r="I8" s="6"/>
      <c r="J8" s="8" t="s">
        <v>52</v>
      </c>
      <c r="K8" s="11" t="s">
        <v>76</v>
      </c>
      <c r="L8" s="11" t="s">
        <v>58</v>
      </c>
      <c r="M8" s="6" t="s">
        <v>41</v>
      </c>
      <c r="N8" s="11" t="s">
        <v>55</v>
      </c>
      <c r="O8" s="11" t="s">
        <v>55</v>
      </c>
      <c r="P8" s="9"/>
      <c r="Q8" s="13"/>
      <c r="R8" s="18"/>
      <c r="S8" s="18"/>
      <c r="T8" s="18"/>
      <c r="U8" s="18"/>
      <c r="V8" s="18"/>
      <c r="W8" s="12"/>
      <c r="X8" s="14"/>
      <c r="Y8" s="19" t="s">
        <v>43</v>
      </c>
      <c r="Z8" s="17" t="s">
        <v>77</v>
      </c>
      <c r="AA8" s="17"/>
      <c r="AB8" s="9"/>
      <c r="AC8" s="13" t="str">
        <f t="shared" si="1"/>
        <v>M6-NyO-1a-A-2</v>
      </c>
      <c r="AD8" s="13"/>
      <c r="AE8" s="12"/>
      <c r="AF8" s="8" t="s">
        <v>45</v>
      </c>
      <c r="AG8" s="13"/>
      <c r="AH8" s="8" t="s">
        <v>46</v>
      </c>
      <c r="AI8" s="8" t="s">
        <v>47</v>
      </c>
    </row>
    <row r="9" ht="112.5" customHeight="1">
      <c r="A9" s="6" t="s">
        <v>31</v>
      </c>
      <c r="B9" s="6" t="s">
        <v>32</v>
      </c>
      <c r="C9" s="6" t="s">
        <v>67</v>
      </c>
      <c r="D9" s="7" t="s">
        <v>34</v>
      </c>
      <c r="E9" s="6"/>
      <c r="F9" s="9" t="s">
        <v>78</v>
      </c>
      <c r="G9" s="11" t="s">
        <v>79</v>
      </c>
      <c r="H9" s="10" t="s">
        <v>80</v>
      </c>
      <c r="I9" s="6"/>
      <c r="J9" s="8" t="s">
        <v>52</v>
      </c>
      <c r="K9" s="11" t="s">
        <v>81</v>
      </c>
      <c r="L9" s="11" t="s">
        <v>61</v>
      </c>
      <c r="M9" s="19" t="s">
        <v>41</v>
      </c>
      <c r="N9" s="11" t="s">
        <v>55</v>
      </c>
      <c r="O9" s="11" t="s">
        <v>55</v>
      </c>
      <c r="P9" s="12"/>
      <c r="Q9" s="13"/>
      <c r="R9" s="9"/>
      <c r="S9" s="9"/>
      <c r="T9" s="9"/>
      <c r="U9" s="9"/>
      <c r="V9" s="9"/>
      <c r="W9" s="12"/>
      <c r="X9" s="13"/>
      <c r="Y9" s="19" t="s">
        <v>43</v>
      </c>
      <c r="Z9" s="17" t="s">
        <v>82</v>
      </c>
      <c r="AA9" s="17"/>
      <c r="AB9" s="9"/>
      <c r="AC9" s="13" t="str">
        <f t="shared" si="1"/>
        <v>M6-NyO-1a-A-3</v>
      </c>
      <c r="AD9" s="13"/>
      <c r="AE9" s="12"/>
      <c r="AF9" s="8" t="s">
        <v>45</v>
      </c>
      <c r="AG9" s="13"/>
      <c r="AH9" s="8" t="s">
        <v>46</v>
      </c>
      <c r="AI9" s="8" t="s">
        <v>47</v>
      </c>
    </row>
    <row r="10" ht="112.5" customHeight="1">
      <c r="A10" s="6" t="s">
        <v>31</v>
      </c>
      <c r="B10" s="6" t="s">
        <v>32</v>
      </c>
      <c r="C10" s="6" t="s">
        <v>67</v>
      </c>
      <c r="D10" s="7" t="s">
        <v>34</v>
      </c>
      <c r="E10" s="6"/>
      <c r="F10" s="9" t="s">
        <v>83</v>
      </c>
      <c r="G10" s="11" t="s">
        <v>84</v>
      </c>
      <c r="H10" s="10" t="s">
        <v>85</v>
      </c>
      <c r="I10" s="6"/>
      <c r="J10" s="8" t="s">
        <v>52</v>
      </c>
      <c r="K10" s="11" t="s">
        <v>64</v>
      </c>
      <c r="L10" s="11" t="s">
        <v>65</v>
      </c>
      <c r="M10" s="19" t="s">
        <v>41</v>
      </c>
      <c r="N10" s="11" t="s">
        <v>55</v>
      </c>
      <c r="O10" s="11" t="s">
        <v>55</v>
      </c>
      <c r="P10" s="12"/>
      <c r="Q10" s="13"/>
      <c r="R10" s="9"/>
      <c r="S10" s="9"/>
      <c r="T10" s="9"/>
      <c r="U10" s="9"/>
      <c r="V10" s="9"/>
      <c r="W10" s="12"/>
      <c r="X10" s="13"/>
      <c r="Y10" s="19" t="s">
        <v>43</v>
      </c>
      <c r="Z10" s="17" t="s">
        <v>86</v>
      </c>
      <c r="AA10" s="17"/>
      <c r="AB10" s="9"/>
      <c r="AC10" s="13" t="str">
        <f t="shared" si="1"/>
        <v>M6-NyO-1a-A-4</v>
      </c>
      <c r="AD10" s="13"/>
      <c r="AE10" s="12"/>
      <c r="AF10" s="8" t="s">
        <v>45</v>
      </c>
      <c r="AG10" s="13"/>
      <c r="AH10" s="8" t="s">
        <v>46</v>
      </c>
      <c r="AI10" s="8" t="s">
        <v>47</v>
      </c>
    </row>
    <row r="11" ht="112.5" customHeight="1">
      <c r="A11" s="6" t="s">
        <v>31</v>
      </c>
      <c r="B11" s="6" t="s">
        <v>32</v>
      </c>
      <c r="C11" s="6" t="s">
        <v>67</v>
      </c>
      <c r="D11" s="7" t="s">
        <v>34</v>
      </c>
      <c r="E11" s="6"/>
      <c r="F11" s="20" t="s">
        <v>87</v>
      </c>
      <c r="G11" s="21" t="s">
        <v>88</v>
      </c>
      <c r="H11" s="22" t="s">
        <v>89</v>
      </c>
      <c r="I11" s="6"/>
      <c r="J11" s="8" t="s">
        <v>52</v>
      </c>
      <c r="K11" s="11" t="s">
        <v>53</v>
      </c>
      <c r="L11" s="11" t="s">
        <v>58</v>
      </c>
      <c r="M11" s="19" t="s">
        <v>41</v>
      </c>
      <c r="N11" s="11" t="s">
        <v>55</v>
      </c>
      <c r="O11" s="11" t="s">
        <v>55</v>
      </c>
      <c r="P11" s="18"/>
      <c r="Q11" s="8"/>
      <c r="R11" s="9"/>
      <c r="S11" s="9"/>
      <c r="T11" s="9"/>
      <c r="U11" s="9"/>
      <c r="V11" s="9"/>
      <c r="W11" s="9"/>
      <c r="X11" s="8"/>
      <c r="Y11" s="19" t="s">
        <v>43</v>
      </c>
      <c r="Z11" s="17" t="s">
        <v>90</v>
      </c>
      <c r="AA11" s="17"/>
      <c r="AB11" s="9"/>
      <c r="AC11" s="13" t="str">
        <f t="shared" si="1"/>
        <v>M6-NyO-1a-A-5</v>
      </c>
      <c r="AD11" s="13"/>
      <c r="AE11" s="12"/>
      <c r="AF11" s="8" t="s">
        <v>45</v>
      </c>
      <c r="AG11" s="13"/>
      <c r="AH11" s="8" t="s">
        <v>46</v>
      </c>
      <c r="AI11" s="8" t="s">
        <v>47</v>
      </c>
    </row>
    <row r="12" ht="112.5" customHeight="1">
      <c r="A12" s="6" t="s">
        <v>91</v>
      </c>
      <c r="B12" s="6" t="s">
        <v>92</v>
      </c>
      <c r="C12" s="6" t="s">
        <v>33</v>
      </c>
      <c r="D12" s="7" t="s">
        <v>34</v>
      </c>
      <c r="E12" s="6"/>
      <c r="F12" s="9" t="s">
        <v>93</v>
      </c>
      <c r="G12" s="10"/>
      <c r="H12" s="10"/>
      <c r="I12" s="6"/>
      <c r="J12" s="23" t="s">
        <v>94</v>
      </c>
      <c r="K12" s="10" t="s">
        <v>95</v>
      </c>
      <c r="L12" s="10" t="s">
        <v>96</v>
      </c>
      <c r="M12" s="6" t="s">
        <v>41</v>
      </c>
      <c r="N12" s="11" t="s">
        <v>97</v>
      </c>
      <c r="O12" s="9" t="s">
        <v>97</v>
      </c>
      <c r="P12" s="9"/>
      <c r="Q12" s="8"/>
      <c r="R12" s="9"/>
      <c r="S12" s="9"/>
      <c r="T12" s="9"/>
      <c r="U12" s="9"/>
      <c r="V12" s="9"/>
      <c r="W12" s="9"/>
      <c r="X12" s="8"/>
      <c r="Y12" s="19" t="s">
        <v>43</v>
      </c>
      <c r="Z12" s="17" t="s">
        <v>98</v>
      </c>
      <c r="AA12" s="17"/>
      <c r="AB12" s="9"/>
      <c r="AC12" s="13" t="str">
        <f t="shared" si="1"/>
        <v>M6-NyO-1b-I-1</v>
      </c>
      <c r="AD12" s="13"/>
      <c r="AE12" s="12"/>
      <c r="AF12" s="8" t="s">
        <v>45</v>
      </c>
      <c r="AG12" s="13"/>
      <c r="AH12" s="8" t="s">
        <v>46</v>
      </c>
      <c r="AI12" s="8" t="s">
        <v>47</v>
      </c>
    </row>
    <row r="13" ht="112.5" customHeight="1">
      <c r="A13" s="6" t="s">
        <v>91</v>
      </c>
      <c r="B13" s="6" t="s">
        <v>92</v>
      </c>
      <c r="C13" s="6" t="s">
        <v>48</v>
      </c>
      <c r="D13" s="7" t="s">
        <v>34</v>
      </c>
      <c r="E13" s="6"/>
      <c r="F13" s="9" t="s">
        <v>99</v>
      </c>
      <c r="G13" s="10" t="s">
        <v>100</v>
      </c>
      <c r="H13" s="10"/>
      <c r="I13" s="6"/>
      <c r="J13" s="6" t="s">
        <v>101</v>
      </c>
      <c r="K13" s="10" t="s">
        <v>102</v>
      </c>
      <c r="L13" s="10" t="s">
        <v>103</v>
      </c>
      <c r="M13" s="6" t="s">
        <v>41</v>
      </c>
      <c r="N13" s="11" t="s">
        <v>55</v>
      </c>
      <c r="O13" s="11" t="s">
        <v>55</v>
      </c>
      <c r="P13" s="9"/>
      <c r="Q13" s="8"/>
      <c r="R13" s="9"/>
      <c r="S13" s="9"/>
      <c r="T13" s="9"/>
      <c r="U13" s="9"/>
      <c r="V13" s="9"/>
      <c r="W13" s="9"/>
      <c r="X13" s="8"/>
      <c r="Y13" s="19" t="s">
        <v>43</v>
      </c>
      <c r="Z13" s="15" t="s">
        <v>104</v>
      </c>
      <c r="AA13" s="15"/>
      <c r="AB13" s="9"/>
      <c r="AC13" s="13" t="str">
        <f t="shared" si="1"/>
        <v>M6-NyO-1b-E-1</v>
      </c>
      <c r="AD13" s="13"/>
      <c r="AE13" s="12"/>
      <c r="AF13" s="8" t="s">
        <v>45</v>
      </c>
      <c r="AG13" s="13"/>
      <c r="AH13" s="8" t="s">
        <v>46</v>
      </c>
      <c r="AI13" s="8" t="s">
        <v>47</v>
      </c>
    </row>
    <row r="14" ht="112.5" customHeight="1">
      <c r="A14" s="6" t="s">
        <v>91</v>
      </c>
      <c r="B14" s="6" t="s">
        <v>92</v>
      </c>
      <c r="C14" s="6" t="s">
        <v>67</v>
      </c>
      <c r="D14" s="7" t="s">
        <v>34</v>
      </c>
      <c r="E14" s="6"/>
      <c r="F14" s="9" t="s">
        <v>105</v>
      </c>
      <c r="G14" s="10" t="s">
        <v>106</v>
      </c>
      <c r="H14" s="10"/>
      <c r="I14" s="6"/>
      <c r="J14" s="6" t="s">
        <v>101</v>
      </c>
      <c r="K14" s="11" t="s">
        <v>107</v>
      </c>
      <c r="L14" s="10" t="s">
        <v>108</v>
      </c>
      <c r="M14" s="6" t="s">
        <v>41</v>
      </c>
      <c r="N14" s="11" t="s">
        <v>55</v>
      </c>
      <c r="O14" s="11" t="s">
        <v>55</v>
      </c>
      <c r="P14" s="9"/>
      <c r="Q14" s="8"/>
      <c r="R14" s="9"/>
      <c r="S14" s="9"/>
      <c r="T14" s="9"/>
      <c r="U14" s="9"/>
      <c r="V14" s="9"/>
      <c r="W14" s="9"/>
      <c r="X14" s="8"/>
      <c r="Y14" s="19" t="s">
        <v>43</v>
      </c>
      <c r="Z14" s="15" t="s">
        <v>109</v>
      </c>
      <c r="AA14" s="15"/>
      <c r="AB14" s="9"/>
      <c r="AC14" s="13" t="str">
        <f t="shared" si="1"/>
        <v>M6-NyO-1b-A-1</v>
      </c>
      <c r="AD14" s="13"/>
      <c r="AE14" s="12"/>
      <c r="AF14" s="8" t="s">
        <v>45</v>
      </c>
      <c r="AG14" s="13"/>
      <c r="AH14" s="8" t="s">
        <v>46</v>
      </c>
      <c r="AI14" s="8" t="s">
        <v>47</v>
      </c>
    </row>
    <row r="15" ht="112.5" customHeight="1">
      <c r="A15" s="6" t="s">
        <v>91</v>
      </c>
      <c r="B15" s="6" t="s">
        <v>92</v>
      </c>
      <c r="C15" s="6" t="s">
        <v>67</v>
      </c>
      <c r="D15" s="7" t="s">
        <v>34</v>
      </c>
      <c r="E15" s="6"/>
      <c r="F15" s="9" t="s">
        <v>110</v>
      </c>
      <c r="G15" s="10" t="s">
        <v>111</v>
      </c>
      <c r="H15" s="10"/>
      <c r="I15" s="6"/>
      <c r="J15" s="6" t="s">
        <v>101</v>
      </c>
      <c r="K15" s="11" t="s">
        <v>112</v>
      </c>
      <c r="L15" s="10" t="s">
        <v>108</v>
      </c>
      <c r="M15" s="6" t="s">
        <v>41</v>
      </c>
      <c r="N15" s="11" t="s">
        <v>55</v>
      </c>
      <c r="O15" s="11" t="s">
        <v>55</v>
      </c>
      <c r="P15" s="9"/>
      <c r="Q15" s="8"/>
      <c r="R15" s="9"/>
      <c r="S15" s="9"/>
      <c r="T15" s="9"/>
      <c r="U15" s="9"/>
      <c r="V15" s="9"/>
      <c r="W15" s="9"/>
      <c r="X15" s="8"/>
      <c r="Y15" s="19" t="s">
        <v>43</v>
      </c>
      <c r="Z15" s="15" t="s">
        <v>113</v>
      </c>
      <c r="AA15" s="15"/>
      <c r="AB15" s="9"/>
      <c r="AC15" s="13" t="str">
        <f t="shared" si="1"/>
        <v>M6-NyO-1b-A-2</v>
      </c>
      <c r="AD15" s="13"/>
      <c r="AE15" s="12"/>
      <c r="AF15" s="8" t="s">
        <v>45</v>
      </c>
      <c r="AG15" s="13"/>
      <c r="AH15" s="8" t="s">
        <v>46</v>
      </c>
      <c r="AI15" s="8" t="s">
        <v>47</v>
      </c>
    </row>
    <row r="16" ht="112.5" customHeight="1">
      <c r="A16" s="6" t="s">
        <v>91</v>
      </c>
      <c r="B16" s="6" t="s">
        <v>92</v>
      </c>
      <c r="C16" s="6" t="s">
        <v>67</v>
      </c>
      <c r="D16" s="7" t="s">
        <v>34</v>
      </c>
      <c r="E16" s="6"/>
      <c r="F16" s="9" t="s">
        <v>114</v>
      </c>
      <c r="G16" s="11" t="s">
        <v>115</v>
      </c>
      <c r="H16" s="10"/>
      <c r="I16" s="6"/>
      <c r="J16" s="6" t="s">
        <v>101</v>
      </c>
      <c r="K16" s="10" t="s">
        <v>116</v>
      </c>
      <c r="L16" s="10" t="s">
        <v>108</v>
      </c>
      <c r="M16" s="6" t="s">
        <v>41</v>
      </c>
      <c r="N16" s="11" t="s">
        <v>55</v>
      </c>
      <c r="O16" s="11" t="s">
        <v>55</v>
      </c>
      <c r="P16" s="9"/>
      <c r="Q16" s="8"/>
      <c r="R16" s="9"/>
      <c r="S16" s="9"/>
      <c r="T16" s="9"/>
      <c r="U16" s="9"/>
      <c r="V16" s="9"/>
      <c r="W16" s="9"/>
      <c r="X16" s="8"/>
      <c r="Y16" s="19" t="s">
        <v>43</v>
      </c>
      <c r="Z16" s="15" t="s">
        <v>117</v>
      </c>
      <c r="AA16" s="15"/>
      <c r="AB16" s="9"/>
      <c r="AC16" s="13" t="str">
        <f t="shared" si="1"/>
        <v>M6-NyO-1b-A-3</v>
      </c>
      <c r="AD16" s="13"/>
      <c r="AE16" s="12"/>
      <c r="AF16" s="8" t="s">
        <v>45</v>
      </c>
      <c r="AG16" s="13"/>
      <c r="AH16" s="8" t="s">
        <v>46</v>
      </c>
      <c r="AI16" s="8" t="s">
        <v>47</v>
      </c>
    </row>
    <row r="17" ht="112.5" customHeight="1">
      <c r="A17" s="6" t="s">
        <v>91</v>
      </c>
      <c r="B17" s="24" t="s">
        <v>92</v>
      </c>
      <c r="C17" s="6" t="s">
        <v>67</v>
      </c>
      <c r="D17" s="7" t="s">
        <v>34</v>
      </c>
      <c r="E17" s="6"/>
      <c r="F17" s="9" t="s">
        <v>118</v>
      </c>
      <c r="G17" s="10" t="s">
        <v>119</v>
      </c>
      <c r="H17" s="10"/>
      <c r="I17" s="6"/>
      <c r="J17" s="6" t="s">
        <v>101</v>
      </c>
      <c r="K17" s="10" t="s">
        <v>120</v>
      </c>
      <c r="L17" s="10" t="s">
        <v>108</v>
      </c>
      <c r="M17" s="6" t="s">
        <v>41</v>
      </c>
      <c r="N17" s="11" t="s">
        <v>55</v>
      </c>
      <c r="O17" s="11" t="s">
        <v>55</v>
      </c>
      <c r="P17" s="12"/>
      <c r="Q17" s="13"/>
      <c r="R17" s="12"/>
      <c r="S17" s="12"/>
      <c r="T17" s="12"/>
      <c r="U17" s="12"/>
      <c r="V17" s="12"/>
      <c r="W17" s="12"/>
      <c r="X17" s="13"/>
      <c r="Y17" s="19" t="s">
        <v>43</v>
      </c>
      <c r="Z17" s="15" t="s">
        <v>121</v>
      </c>
      <c r="AA17" s="15"/>
      <c r="AB17" s="9"/>
      <c r="AC17" s="13" t="str">
        <f t="shared" si="1"/>
        <v>M6-NyO-1b-A-4</v>
      </c>
      <c r="AD17" s="13"/>
      <c r="AE17" s="12"/>
      <c r="AF17" s="8" t="s">
        <v>45</v>
      </c>
      <c r="AG17" s="13"/>
      <c r="AH17" s="8" t="s">
        <v>46</v>
      </c>
      <c r="AI17" s="8" t="s">
        <v>47</v>
      </c>
    </row>
    <row r="18" ht="112.5" customHeight="1">
      <c r="A18" s="6" t="s">
        <v>122</v>
      </c>
      <c r="B18" s="24" t="s">
        <v>123</v>
      </c>
      <c r="C18" s="6" t="s">
        <v>33</v>
      </c>
      <c r="D18" s="7" t="s">
        <v>34</v>
      </c>
      <c r="E18" s="6"/>
      <c r="F18" s="10" t="s">
        <v>124</v>
      </c>
      <c r="G18" s="10"/>
      <c r="H18" s="10"/>
      <c r="I18" s="6"/>
      <c r="J18" s="6" t="s">
        <v>125</v>
      </c>
      <c r="K18" s="10" t="s">
        <v>126</v>
      </c>
      <c r="L18" s="10" t="s">
        <v>126</v>
      </c>
      <c r="M18" s="6" t="s">
        <v>41</v>
      </c>
      <c r="N18" s="11" t="s">
        <v>127</v>
      </c>
      <c r="O18" s="11" t="s">
        <v>128</v>
      </c>
      <c r="P18" s="12"/>
      <c r="Q18" s="13"/>
      <c r="R18" s="12"/>
      <c r="S18" s="12"/>
      <c r="T18" s="12"/>
      <c r="U18" s="12"/>
      <c r="V18" s="12"/>
      <c r="W18" s="12"/>
      <c r="X18" s="13"/>
      <c r="Y18" s="19" t="s">
        <v>43</v>
      </c>
      <c r="Z18" s="17" t="s">
        <v>129</v>
      </c>
      <c r="AA18" s="17"/>
      <c r="AB18" s="9"/>
      <c r="AC18" s="13" t="str">
        <f t="shared" si="1"/>
        <v>M6-NyO-1c-I-1</v>
      </c>
      <c r="AD18" s="13"/>
      <c r="AE18" s="12"/>
      <c r="AF18" s="8" t="s">
        <v>45</v>
      </c>
      <c r="AG18" s="13"/>
      <c r="AH18" s="8" t="s">
        <v>46</v>
      </c>
      <c r="AI18" s="8" t="s">
        <v>47</v>
      </c>
    </row>
    <row r="19" ht="112.5" customHeight="1">
      <c r="A19" s="6" t="s">
        <v>122</v>
      </c>
      <c r="B19" s="24" t="s">
        <v>123</v>
      </c>
      <c r="C19" s="8" t="s">
        <v>33</v>
      </c>
      <c r="D19" s="7" t="s">
        <v>34</v>
      </c>
      <c r="E19" s="6"/>
      <c r="F19" s="10" t="s">
        <v>130</v>
      </c>
      <c r="G19" s="10"/>
      <c r="H19" s="10"/>
      <c r="I19" s="6"/>
      <c r="J19" s="6" t="s">
        <v>125</v>
      </c>
      <c r="K19" s="10" t="s">
        <v>126</v>
      </c>
      <c r="L19" s="10" t="s">
        <v>126</v>
      </c>
      <c r="M19" s="6" t="s">
        <v>41</v>
      </c>
      <c r="N19" s="11" t="s">
        <v>127</v>
      </c>
      <c r="O19" s="11" t="s">
        <v>128</v>
      </c>
      <c r="P19" s="12"/>
      <c r="Q19" s="13"/>
      <c r="R19" s="12"/>
      <c r="S19" s="12"/>
      <c r="T19" s="12"/>
      <c r="U19" s="12"/>
      <c r="V19" s="12"/>
      <c r="W19" s="12"/>
      <c r="X19" s="13"/>
      <c r="Y19" s="19" t="s">
        <v>43</v>
      </c>
      <c r="Z19" s="17" t="s">
        <v>131</v>
      </c>
      <c r="AA19" s="17"/>
      <c r="AB19" s="9"/>
      <c r="AC19" s="13" t="str">
        <f t="shared" si="1"/>
        <v>M6-NyO-1c-I-2</v>
      </c>
      <c r="AD19" s="13"/>
      <c r="AE19" s="12"/>
      <c r="AF19" s="8" t="s">
        <v>45</v>
      </c>
      <c r="AG19" s="13"/>
      <c r="AH19" s="8" t="s">
        <v>46</v>
      </c>
      <c r="AI19" s="8" t="s">
        <v>47</v>
      </c>
    </row>
    <row r="20" ht="112.5" customHeight="1">
      <c r="A20" s="6" t="s">
        <v>122</v>
      </c>
      <c r="B20" s="24" t="s">
        <v>123</v>
      </c>
      <c r="C20" s="8" t="s">
        <v>33</v>
      </c>
      <c r="D20" s="7" t="s">
        <v>34</v>
      </c>
      <c r="E20" s="6"/>
      <c r="F20" s="10" t="s">
        <v>132</v>
      </c>
      <c r="G20" s="10"/>
      <c r="H20" s="10"/>
      <c r="I20" s="6"/>
      <c r="J20" s="6" t="s">
        <v>125</v>
      </c>
      <c r="K20" s="10" t="s">
        <v>126</v>
      </c>
      <c r="L20" s="10" t="s">
        <v>126</v>
      </c>
      <c r="M20" s="6" t="s">
        <v>41</v>
      </c>
      <c r="N20" s="11" t="s">
        <v>127</v>
      </c>
      <c r="O20" s="11" t="s">
        <v>128</v>
      </c>
      <c r="P20" s="12"/>
      <c r="Q20" s="13"/>
      <c r="R20" s="12"/>
      <c r="S20" s="12"/>
      <c r="T20" s="12"/>
      <c r="U20" s="12"/>
      <c r="V20" s="12"/>
      <c r="W20" s="12"/>
      <c r="X20" s="13"/>
      <c r="Y20" s="19" t="s">
        <v>43</v>
      </c>
      <c r="Z20" s="17" t="s">
        <v>133</v>
      </c>
      <c r="AA20" s="17"/>
      <c r="AB20" s="9"/>
      <c r="AC20" s="13" t="str">
        <f t="shared" si="1"/>
        <v>M6-NyO-1c-I-3</v>
      </c>
      <c r="AD20" s="13"/>
      <c r="AE20" s="12"/>
      <c r="AF20" s="8" t="s">
        <v>45</v>
      </c>
      <c r="AG20" s="13"/>
      <c r="AH20" s="8" t="s">
        <v>46</v>
      </c>
      <c r="AI20" s="8" t="s">
        <v>47</v>
      </c>
    </row>
    <row r="21" ht="112.5" customHeight="1">
      <c r="A21" s="6" t="s">
        <v>122</v>
      </c>
      <c r="B21" s="24" t="s">
        <v>123</v>
      </c>
      <c r="C21" s="8" t="s">
        <v>33</v>
      </c>
      <c r="D21" s="7" t="s">
        <v>34</v>
      </c>
      <c r="E21" s="6"/>
      <c r="F21" s="10" t="s">
        <v>134</v>
      </c>
      <c r="G21" s="10"/>
      <c r="H21" s="10"/>
      <c r="I21" s="6"/>
      <c r="J21" s="6" t="s">
        <v>125</v>
      </c>
      <c r="K21" s="10" t="s">
        <v>126</v>
      </c>
      <c r="L21" s="10" t="s">
        <v>126</v>
      </c>
      <c r="M21" s="6" t="s">
        <v>41</v>
      </c>
      <c r="N21" s="11" t="s">
        <v>127</v>
      </c>
      <c r="O21" s="11" t="s">
        <v>128</v>
      </c>
      <c r="P21" s="12"/>
      <c r="Q21" s="13"/>
      <c r="R21" s="12"/>
      <c r="S21" s="12"/>
      <c r="T21" s="12"/>
      <c r="U21" s="12"/>
      <c r="V21" s="12"/>
      <c r="W21" s="12"/>
      <c r="X21" s="13"/>
      <c r="Y21" s="19" t="s">
        <v>43</v>
      </c>
      <c r="Z21" s="17" t="s">
        <v>135</v>
      </c>
      <c r="AA21" s="17"/>
      <c r="AB21" s="9"/>
      <c r="AC21" s="13" t="str">
        <f t="shared" si="1"/>
        <v>M6-NyO-1c-I-4</v>
      </c>
      <c r="AD21" s="13"/>
      <c r="AE21" s="12"/>
      <c r="AF21" s="8" t="s">
        <v>45</v>
      </c>
      <c r="AG21" s="13"/>
      <c r="AH21" s="8" t="s">
        <v>46</v>
      </c>
      <c r="AI21" s="8" t="s">
        <v>47</v>
      </c>
    </row>
    <row r="22" ht="112.5" customHeight="1">
      <c r="A22" s="6" t="s">
        <v>122</v>
      </c>
      <c r="B22" s="24" t="s">
        <v>123</v>
      </c>
      <c r="C22" s="8" t="s">
        <v>33</v>
      </c>
      <c r="D22" s="7" t="s">
        <v>34</v>
      </c>
      <c r="E22" s="6"/>
      <c r="F22" s="10" t="s">
        <v>136</v>
      </c>
      <c r="G22" s="10"/>
      <c r="H22" s="10"/>
      <c r="I22" s="6"/>
      <c r="J22" s="6" t="s">
        <v>125</v>
      </c>
      <c r="K22" s="10" t="s">
        <v>126</v>
      </c>
      <c r="L22" s="10" t="s">
        <v>126</v>
      </c>
      <c r="M22" s="6" t="s">
        <v>41</v>
      </c>
      <c r="N22" s="11" t="s">
        <v>127</v>
      </c>
      <c r="O22" s="11" t="s">
        <v>128</v>
      </c>
      <c r="P22" s="12"/>
      <c r="Q22" s="13"/>
      <c r="R22" s="12"/>
      <c r="S22" s="12"/>
      <c r="T22" s="12"/>
      <c r="U22" s="12"/>
      <c r="V22" s="12"/>
      <c r="W22" s="12"/>
      <c r="X22" s="13"/>
      <c r="Y22" s="19" t="s">
        <v>43</v>
      </c>
      <c r="Z22" s="17" t="s">
        <v>137</v>
      </c>
      <c r="AA22" s="17"/>
      <c r="AB22" s="9"/>
      <c r="AC22" s="13" t="str">
        <f t="shared" si="1"/>
        <v>M6-NyO-1c-I-5</v>
      </c>
      <c r="AD22" s="13"/>
      <c r="AE22" s="12"/>
      <c r="AF22" s="8" t="s">
        <v>45</v>
      </c>
      <c r="AG22" s="13"/>
      <c r="AH22" s="8" t="s">
        <v>46</v>
      </c>
      <c r="AI22" s="8" t="s">
        <v>47</v>
      </c>
    </row>
    <row r="23" ht="112.5" customHeight="1">
      <c r="A23" s="6" t="s">
        <v>122</v>
      </c>
      <c r="B23" s="24" t="s">
        <v>123</v>
      </c>
      <c r="C23" s="6" t="s">
        <v>33</v>
      </c>
      <c r="D23" s="7" t="s">
        <v>34</v>
      </c>
      <c r="E23" s="6"/>
      <c r="F23" s="10" t="s">
        <v>138</v>
      </c>
      <c r="G23" s="10"/>
      <c r="H23" s="10"/>
      <c r="I23" s="6"/>
      <c r="J23" s="6" t="s">
        <v>125</v>
      </c>
      <c r="K23" s="10" t="s">
        <v>126</v>
      </c>
      <c r="L23" s="10" t="s">
        <v>126</v>
      </c>
      <c r="M23" s="6" t="s">
        <v>41</v>
      </c>
      <c r="N23" s="11" t="s">
        <v>127</v>
      </c>
      <c r="O23" s="11" t="s">
        <v>128</v>
      </c>
      <c r="P23" s="12"/>
      <c r="Q23" s="13"/>
      <c r="R23" s="12"/>
      <c r="S23" s="12"/>
      <c r="T23" s="12"/>
      <c r="U23" s="12"/>
      <c r="V23" s="12"/>
      <c r="W23" s="12"/>
      <c r="X23" s="13"/>
      <c r="Y23" s="19" t="s">
        <v>43</v>
      </c>
      <c r="Z23" s="17" t="s">
        <v>139</v>
      </c>
      <c r="AA23" s="17"/>
      <c r="AB23" s="9"/>
      <c r="AC23" s="13" t="str">
        <f t="shared" si="1"/>
        <v>M6-NyO-1c-I-6</v>
      </c>
      <c r="AD23" s="13"/>
      <c r="AE23" s="12"/>
      <c r="AF23" s="8" t="s">
        <v>45</v>
      </c>
      <c r="AG23" s="13"/>
      <c r="AH23" s="8" t="s">
        <v>46</v>
      </c>
      <c r="AI23" s="8" t="s">
        <v>47</v>
      </c>
    </row>
    <row r="24" ht="112.5" customHeight="1">
      <c r="A24" s="6" t="s">
        <v>140</v>
      </c>
      <c r="B24" s="24" t="s">
        <v>141</v>
      </c>
      <c r="C24" s="6" t="s">
        <v>33</v>
      </c>
      <c r="D24" s="7" t="s">
        <v>34</v>
      </c>
      <c r="E24" s="6"/>
      <c r="F24" s="9" t="s">
        <v>142</v>
      </c>
      <c r="G24" s="10"/>
      <c r="H24" s="10" t="s">
        <v>143</v>
      </c>
      <c r="I24" s="6" t="s">
        <v>37</v>
      </c>
      <c r="J24" s="23" t="s">
        <v>144</v>
      </c>
      <c r="K24" s="10" t="s">
        <v>145</v>
      </c>
      <c r="L24" s="10" t="s">
        <v>146</v>
      </c>
      <c r="M24" s="6" t="s">
        <v>41</v>
      </c>
      <c r="N24" s="11" t="s">
        <v>147</v>
      </c>
      <c r="O24" s="11" t="s">
        <v>148</v>
      </c>
      <c r="P24" s="12"/>
      <c r="Q24" s="13"/>
      <c r="R24" s="12"/>
      <c r="S24" s="12"/>
      <c r="T24" s="12"/>
      <c r="U24" s="12"/>
      <c r="V24" s="12"/>
      <c r="W24" s="12"/>
      <c r="X24" s="13"/>
      <c r="Y24" s="19" t="s">
        <v>43</v>
      </c>
      <c r="Z24" s="15" t="s">
        <v>149</v>
      </c>
      <c r="AA24" s="15"/>
      <c r="AB24" s="9"/>
      <c r="AC24" s="13" t="str">
        <f t="shared" si="1"/>
        <v>M6-NyO-2a-I-1</v>
      </c>
      <c r="AD24" s="13"/>
      <c r="AE24" s="12"/>
      <c r="AF24" s="8" t="s">
        <v>45</v>
      </c>
      <c r="AG24" s="13"/>
      <c r="AH24" s="8" t="s">
        <v>46</v>
      </c>
      <c r="AI24" s="8" t="s">
        <v>47</v>
      </c>
    </row>
    <row r="25" ht="112.5" customHeight="1">
      <c r="A25" s="6" t="s">
        <v>140</v>
      </c>
      <c r="B25" s="24" t="s">
        <v>141</v>
      </c>
      <c r="C25" s="6" t="s">
        <v>48</v>
      </c>
      <c r="D25" s="8" t="s">
        <v>34</v>
      </c>
      <c r="E25" s="6"/>
      <c r="F25" s="9" t="s">
        <v>150</v>
      </c>
      <c r="G25" s="10"/>
      <c r="H25" s="10" t="s">
        <v>151</v>
      </c>
      <c r="I25" s="6" t="s">
        <v>37</v>
      </c>
      <c r="J25" s="6" t="s">
        <v>152</v>
      </c>
      <c r="K25" s="10" t="s">
        <v>153</v>
      </c>
      <c r="L25" s="10" t="s">
        <v>154</v>
      </c>
      <c r="M25" s="6" t="s">
        <v>41</v>
      </c>
      <c r="N25" s="11" t="s">
        <v>155</v>
      </c>
      <c r="O25" s="11" t="s">
        <v>155</v>
      </c>
      <c r="P25" s="9"/>
      <c r="Q25" s="13"/>
      <c r="R25" s="9"/>
      <c r="S25" s="9"/>
      <c r="T25" s="9"/>
      <c r="U25" s="9"/>
      <c r="V25" s="9"/>
      <c r="W25" s="9"/>
      <c r="X25" s="11"/>
      <c r="Y25" s="19" t="s">
        <v>43</v>
      </c>
      <c r="Z25" s="15" t="s">
        <v>156</v>
      </c>
      <c r="AA25" s="17"/>
      <c r="AB25" s="9"/>
      <c r="AC25" s="13" t="str">
        <f t="shared" si="1"/>
        <v>M6-NyO-2a-E-1</v>
      </c>
      <c r="AD25" s="13"/>
      <c r="AE25" s="12"/>
      <c r="AF25" s="8" t="s">
        <v>45</v>
      </c>
      <c r="AG25" s="13"/>
      <c r="AH25" s="8" t="s">
        <v>46</v>
      </c>
      <c r="AI25" s="8" t="s">
        <v>47</v>
      </c>
    </row>
    <row r="26" ht="112.5" customHeight="1">
      <c r="A26" s="6" t="s">
        <v>140</v>
      </c>
      <c r="B26" s="24" t="s">
        <v>141</v>
      </c>
      <c r="C26" s="6" t="s">
        <v>67</v>
      </c>
      <c r="D26" s="7" t="s">
        <v>34</v>
      </c>
      <c r="E26" s="6"/>
      <c r="F26" s="25" t="s">
        <v>157</v>
      </c>
      <c r="G26" s="10"/>
      <c r="H26" s="10" t="s">
        <v>158</v>
      </c>
      <c r="I26" s="6" t="s">
        <v>159</v>
      </c>
      <c r="J26" s="6" t="s">
        <v>160</v>
      </c>
      <c r="K26" s="26" t="s">
        <v>161</v>
      </c>
      <c r="L26" s="11" t="s">
        <v>162</v>
      </c>
      <c r="M26" s="6" t="s">
        <v>41</v>
      </c>
      <c r="N26" s="10" t="s">
        <v>155</v>
      </c>
      <c r="O26" s="10" t="s">
        <v>155</v>
      </c>
      <c r="P26" s="9"/>
      <c r="Q26" s="13"/>
      <c r="R26" s="9"/>
      <c r="S26" s="9"/>
      <c r="T26" s="9"/>
      <c r="U26" s="9"/>
      <c r="V26" s="9"/>
      <c r="W26" s="12"/>
      <c r="X26" s="13"/>
      <c r="Y26" s="19" t="s">
        <v>43</v>
      </c>
      <c r="Z26" s="15" t="s">
        <v>163</v>
      </c>
      <c r="AA26" s="15"/>
      <c r="AB26" s="9"/>
      <c r="AC26" s="13" t="str">
        <f t="shared" si="1"/>
        <v>M6-NyO-2a-A-1</v>
      </c>
      <c r="AD26" s="13"/>
      <c r="AE26" s="12"/>
      <c r="AF26" s="8" t="s">
        <v>45</v>
      </c>
      <c r="AG26" s="13"/>
      <c r="AH26" s="8" t="s">
        <v>46</v>
      </c>
      <c r="AI26" s="8" t="s">
        <v>47</v>
      </c>
    </row>
    <row r="27" ht="112.5" customHeight="1">
      <c r="A27" s="6" t="s">
        <v>140</v>
      </c>
      <c r="B27" s="24" t="s">
        <v>141</v>
      </c>
      <c r="C27" s="6" t="s">
        <v>67</v>
      </c>
      <c r="D27" s="7" t="s">
        <v>34</v>
      </c>
      <c r="E27" s="6"/>
      <c r="F27" s="9" t="s">
        <v>164</v>
      </c>
      <c r="G27" s="10" t="s">
        <v>165</v>
      </c>
      <c r="H27" s="10"/>
      <c r="I27" s="6"/>
      <c r="J27" s="19" t="s">
        <v>166</v>
      </c>
      <c r="K27" s="27" t="s">
        <v>167</v>
      </c>
      <c r="L27" s="11" t="s">
        <v>168</v>
      </c>
      <c r="M27" s="6" t="s">
        <v>41</v>
      </c>
      <c r="N27" s="11" t="s">
        <v>155</v>
      </c>
      <c r="O27" s="11" t="s">
        <v>155</v>
      </c>
      <c r="P27" s="9"/>
      <c r="Q27" s="13"/>
      <c r="R27" s="9"/>
      <c r="S27" s="9"/>
      <c r="T27" s="9"/>
      <c r="U27" s="9"/>
      <c r="V27" s="9"/>
      <c r="W27" s="9"/>
      <c r="X27" s="13"/>
      <c r="Y27" s="19" t="s">
        <v>43</v>
      </c>
      <c r="Z27" s="15" t="s">
        <v>169</v>
      </c>
      <c r="AA27" s="15"/>
      <c r="AB27" s="9"/>
      <c r="AC27" s="13" t="str">
        <f t="shared" si="1"/>
        <v>M6-NyO-2a-A-2</v>
      </c>
      <c r="AD27" s="13"/>
      <c r="AE27" s="12"/>
      <c r="AF27" s="8" t="s">
        <v>45</v>
      </c>
      <c r="AG27" s="13"/>
      <c r="AH27" s="8" t="s">
        <v>46</v>
      </c>
      <c r="AI27" s="8" t="s">
        <v>47</v>
      </c>
    </row>
    <row r="28" ht="112.5" customHeight="1">
      <c r="A28" s="6" t="s">
        <v>140</v>
      </c>
      <c r="B28" s="24" t="s">
        <v>141</v>
      </c>
      <c r="C28" s="6" t="s">
        <v>67</v>
      </c>
      <c r="D28" s="7" t="s">
        <v>34</v>
      </c>
      <c r="E28" s="6"/>
      <c r="F28" s="9" t="s">
        <v>170</v>
      </c>
      <c r="G28" s="10"/>
      <c r="H28" s="10" t="s">
        <v>171</v>
      </c>
      <c r="I28" s="6" t="s">
        <v>159</v>
      </c>
      <c r="J28" s="8" t="s">
        <v>172</v>
      </c>
      <c r="K28" s="10" t="s">
        <v>173</v>
      </c>
      <c r="L28" s="10"/>
      <c r="M28" s="6" t="s">
        <v>41</v>
      </c>
      <c r="N28" s="10" t="s">
        <v>155</v>
      </c>
      <c r="O28" s="10" t="s">
        <v>155</v>
      </c>
      <c r="P28" s="9"/>
      <c r="Q28" s="13"/>
      <c r="R28" s="9"/>
      <c r="S28" s="9"/>
      <c r="T28" s="9"/>
      <c r="U28" s="9"/>
      <c r="V28" s="9"/>
      <c r="W28" s="12"/>
      <c r="X28" s="13"/>
      <c r="Y28" s="19" t="s">
        <v>43</v>
      </c>
      <c r="Z28" s="17" t="s">
        <v>174</v>
      </c>
      <c r="AA28" s="17"/>
      <c r="AB28" s="9"/>
      <c r="AC28" s="13" t="str">
        <f t="shared" si="1"/>
        <v>M6-NyO-2a-A-3</v>
      </c>
      <c r="AD28" s="13"/>
      <c r="AE28" s="12"/>
      <c r="AF28" s="8" t="s">
        <v>45</v>
      </c>
      <c r="AG28" s="13"/>
      <c r="AH28" s="8" t="s">
        <v>46</v>
      </c>
      <c r="AI28" s="8" t="s">
        <v>47</v>
      </c>
    </row>
    <row r="29" ht="112.5" customHeight="1">
      <c r="A29" s="6" t="s">
        <v>175</v>
      </c>
      <c r="B29" s="8" t="s">
        <v>176</v>
      </c>
      <c r="C29" s="6" t="s">
        <v>33</v>
      </c>
      <c r="D29" s="7" t="s">
        <v>34</v>
      </c>
      <c r="E29" s="6"/>
      <c r="F29" s="11" t="s">
        <v>177</v>
      </c>
      <c r="G29" s="10"/>
      <c r="H29" s="10"/>
      <c r="I29" s="6"/>
      <c r="J29" s="6" t="s">
        <v>125</v>
      </c>
      <c r="K29" s="10" t="s">
        <v>126</v>
      </c>
      <c r="L29" s="10" t="s">
        <v>126</v>
      </c>
      <c r="M29" s="6" t="s">
        <v>41</v>
      </c>
      <c r="N29" s="11" t="s">
        <v>127</v>
      </c>
      <c r="O29" s="11" t="s">
        <v>128</v>
      </c>
      <c r="P29" s="9"/>
      <c r="Q29" s="13"/>
      <c r="R29" s="12"/>
      <c r="S29" s="12"/>
      <c r="T29" s="12"/>
      <c r="U29" s="12"/>
      <c r="V29" s="12"/>
      <c r="W29" s="12"/>
      <c r="X29" s="13"/>
      <c r="Y29" s="19" t="s">
        <v>43</v>
      </c>
      <c r="Z29" s="17" t="s">
        <v>178</v>
      </c>
      <c r="AA29" s="17"/>
      <c r="AB29" s="9"/>
      <c r="AC29" s="13" t="str">
        <f t="shared" si="1"/>
        <v>M6-NyO-2b-I-1</v>
      </c>
      <c r="AD29" s="13"/>
      <c r="AE29" s="12"/>
      <c r="AF29" s="8" t="s">
        <v>45</v>
      </c>
      <c r="AG29" s="13"/>
      <c r="AH29" s="8" t="s">
        <v>46</v>
      </c>
      <c r="AI29" s="8" t="s">
        <v>47</v>
      </c>
    </row>
    <row r="30" ht="112.5" customHeight="1">
      <c r="A30" s="6" t="s">
        <v>175</v>
      </c>
      <c r="B30" s="8" t="s">
        <v>176</v>
      </c>
      <c r="C30" s="6" t="s">
        <v>33</v>
      </c>
      <c r="D30" s="7" t="s">
        <v>34</v>
      </c>
      <c r="E30" s="6"/>
      <c r="F30" s="11" t="s">
        <v>179</v>
      </c>
      <c r="G30" s="10"/>
      <c r="H30" s="10"/>
      <c r="I30" s="6"/>
      <c r="J30" s="6" t="s">
        <v>125</v>
      </c>
      <c r="K30" s="10" t="s">
        <v>126</v>
      </c>
      <c r="L30" s="10" t="s">
        <v>126</v>
      </c>
      <c r="M30" s="6" t="s">
        <v>41</v>
      </c>
      <c r="N30" s="11" t="s">
        <v>127</v>
      </c>
      <c r="O30" s="11" t="s">
        <v>128</v>
      </c>
      <c r="P30" s="9"/>
      <c r="Q30" s="13"/>
      <c r="R30" s="12"/>
      <c r="S30" s="12"/>
      <c r="T30" s="12"/>
      <c r="U30" s="12"/>
      <c r="V30" s="12"/>
      <c r="W30" s="12"/>
      <c r="X30" s="13"/>
      <c r="Y30" s="19" t="s">
        <v>43</v>
      </c>
      <c r="Z30" s="17" t="s">
        <v>180</v>
      </c>
      <c r="AA30" s="17"/>
      <c r="AB30" s="9"/>
      <c r="AC30" s="13" t="str">
        <f t="shared" si="1"/>
        <v>M6-NyO-2b-I-2</v>
      </c>
      <c r="AD30" s="13"/>
      <c r="AE30" s="12"/>
      <c r="AF30" s="8" t="s">
        <v>45</v>
      </c>
      <c r="AG30" s="13"/>
      <c r="AH30" s="8" t="s">
        <v>46</v>
      </c>
      <c r="AI30" s="8" t="s">
        <v>47</v>
      </c>
    </row>
    <row r="31" ht="112.5" customHeight="1">
      <c r="A31" s="6" t="s">
        <v>175</v>
      </c>
      <c r="B31" s="8" t="s">
        <v>176</v>
      </c>
      <c r="C31" s="6" t="s">
        <v>33</v>
      </c>
      <c r="D31" s="7" t="s">
        <v>34</v>
      </c>
      <c r="E31" s="6"/>
      <c r="F31" s="11" t="s">
        <v>181</v>
      </c>
      <c r="G31" s="10"/>
      <c r="H31" s="10"/>
      <c r="I31" s="6"/>
      <c r="J31" s="6" t="s">
        <v>125</v>
      </c>
      <c r="K31" s="10" t="s">
        <v>126</v>
      </c>
      <c r="L31" s="10" t="s">
        <v>126</v>
      </c>
      <c r="M31" s="6" t="s">
        <v>41</v>
      </c>
      <c r="N31" s="11" t="s">
        <v>127</v>
      </c>
      <c r="O31" s="11" t="s">
        <v>128</v>
      </c>
      <c r="P31" s="9"/>
      <c r="Q31" s="13"/>
      <c r="R31" s="12"/>
      <c r="S31" s="12"/>
      <c r="T31" s="12"/>
      <c r="U31" s="12"/>
      <c r="V31" s="12"/>
      <c r="W31" s="12"/>
      <c r="X31" s="13"/>
      <c r="Y31" s="19" t="s">
        <v>43</v>
      </c>
      <c r="Z31" s="17" t="s">
        <v>182</v>
      </c>
      <c r="AA31" s="17"/>
      <c r="AB31" s="9"/>
      <c r="AC31" s="13" t="str">
        <f t="shared" si="1"/>
        <v>M6-NyO-2b-I-3</v>
      </c>
      <c r="AD31" s="13"/>
      <c r="AE31" s="12"/>
      <c r="AF31" s="8" t="s">
        <v>45</v>
      </c>
      <c r="AG31" s="13"/>
      <c r="AH31" s="8" t="s">
        <v>46</v>
      </c>
      <c r="AI31" s="8" t="s">
        <v>47</v>
      </c>
    </row>
    <row r="32" ht="112.5" customHeight="1">
      <c r="A32" s="6" t="s">
        <v>175</v>
      </c>
      <c r="B32" s="8" t="s">
        <v>176</v>
      </c>
      <c r="C32" s="6" t="s">
        <v>33</v>
      </c>
      <c r="D32" s="7" t="s">
        <v>34</v>
      </c>
      <c r="E32" s="6"/>
      <c r="F32" s="11" t="s">
        <v>183</v>
      </c>
      <c r="G32" s="10"/>
      <c r="H32" s="10"/>
      <c r="I32" s="6"/>
      <c r="J32" s="6" t="s">
        <v>125</v>
      </c>
      <c r="K32" s="10" t="s">
        <v>126</v>
      </c>
      <c r="L32" s="10" t="s">
        <v>126</v>
      </c>
      <c r="M32" s="6" t="s">
        <v>41</v>
      </c>
      <c r="N32" s="11" t="s">
        <v>127</v>
      </c>
      <c r="O32" s="11" t="s">
        <v>128</v>
      </c>
      <c r="P32" s="9"/>
      <c r="Q32" s="13"/>
      <c r="R32" s="12"/>
      <c r="S32" s="12"/>
      <c r="T32" s="12"/>
      <c r="U32" s="12"/>
      <c r="V32" s="12"/>
      <c r="W32" s="12"/>
      <c r="X32" s="13"/>
      <c r="Y32" s="19" t="s">
        <v>43</v>
      </c>
      <c r="Z32" s="17" t="s">
        <v>184</v>
      </c>
      <c r="AA32" s="17"/>
      <c r="AB32" s="9"/>
      <c r="AC32" s="13" t="str">
        <f t="shared" si="1"/>
        <v>M6-NyO-2b-I-4</v>
      </c>
      <c r="AD32" s="13"/>
      <c r="AE32" s="12"/>
      <c r="AF32" s="8" t="s">
        <v>45</v>
      </c>
      <c r="AG32" s="13"/>
      <c r="AH32" s="8" t="s">
        <v>46</v>
      </c>
      <c r="AI32" s="8" t="s">
        <v>47</v>
      </c>
    </row>
    <row r="33" ht="112.5" customHeight="1">
      <c r="A33" s="6" t="s">
        <v>175</v>
      </c>
      <c r="B33" s="8" t="s">
        <v>176</v>
      </c>
      <c r="C33" s="6" t="s">
        <v>33</v>
      </c>
      <c r="D33" s="7" t="s">
        <v>34</v>
      </c>
      <c r="E33" s="6"/>
      <c r="F33" s="11" t="s">
        <v>185</v>
      </c>
      <c r="G33" s="10"/>
      <c r="H33" s="10"/>
      <c r="I33" s="6"/>
      <c r="J33" s="6" t="s">
        <v>125</v>
      </c>
      <c r="K33" s="10" t="s">
        <v>126</v>
      </c>
      <c r="L33" s="10" t="s">
        <v>126</v>
      </c>
      <c r="M33" s="6" t="s">
        <v>41</v>
      </c>
      <c r="N33" s="11" t="s">
        <v>127</v>
      </c>
      <c r="O33" s="11" t="s">
        <v>128</v>
      </c>
      <c r="P33" s="9"/>
      <c r="Q33" s="13"/>
      <c r="R33" s="12"/>
      <c r="S33" s="12"/>
      <c r="T33" s="12"/>
      <c r="U33" s="12"/>
      <c r="V33" s="12"/>
      <c r="W33" s="12"/>
      <c r="X33" s="13"/>
      <c r="Y33" s="19" t="s">
        <v>43</v>
      </c>
      <c r="Z33" s="17" t="s">
        <v>186</v>
      </c>
      <c r="AA33" s="17"/>
      <c r="AB33" s="9"/>
      <c r="AC33" s="13" t="str">
        <f t="shared" si="1"/>
        <v>M6-NyO-2b-I-5</v>
      </c>
      <c r="AD33" s="13"/>
      <c r="AE33" s="12"/>
      <c r="AF33" s="8" t="s">
        <v>45</v>
      </c>
      <c r="AG33" s="13"/>
      <c r="AH33" s="8" t="s">
        <v>46</v>
      </c>
      <c r="AI33" s="8" t="s">
        <v>47</v>
      </c>
    </row>
    <row r="34" ht="112.5" customHeight="1">
      <c r="A34" s="6" t="s">
        <v>175</v>
      </c>
      <c r="B34" s="8" t="s">
        <v>176</v>
      </c>
      <c r="C34" s="6" t="s">
        <v>33</v>
      </c>
      <c r="D34" s="7" t="s">
        <v>34</v>
      </c>
      <c r="E34" s="6"/>
      <c r="F34" s="11" t="s">
        <v>187</v>
      </c>
      <c r="G34" s="10"/>
      <c r="H34" s="10"/>
      <c r="I34" s="6"/>
      <c r="J34" s="6" t="s">
        <v>125</v>
      </c>
      <c r="K34" s="10" t="s">
        <v>126</v>
      </c>
      <c r="L34" s="10" t="s">
        <v>126</v>
      </c>
      <c r="M34" s="6" t="s">
        <v>41</v>
      </c>
      <c r="N34" s="11" t="s">
        <v>127</v>
      </c>
      <c r="O34" s="11" t="s">
        <v>128</v>
      </c>
      <c r="P34" s="9"/>
      <c r="Q34" s="13"/>
      <c r="R34" s="12"/>
      <c r="S34" s="12"/>
      <c r="T34" s="12"/>
      <c r="U34" s="12"/>
      <c r="V34" s="12"/>
      <c r="W34" s="12"/>
      <c r="X34" s="13"/>
      <c r="Y34" s="19" t="s">
        <v>43</v>
      </c>
      <c r="Z34" s="17" t="s">
        <v>188</v>
      </c>
      <c r="AA34" s="17"/>
      <c r="AB34" s="9"/>
      <c r="AC34" s="13" t="str">
        <f t="shared" si="1"/>
        <v>M6-NyO-2b-I-6</v>
      </c>
      <c r="AD34" s="13"/>
      <c r="AE34" s="12"/>
      <c r="AF34" s="8" t="s">
        <v>45</v>
      </c>
      <c r="AG34" s="13"/>
      <c r="AH34" s="8" t="s">
        <v>46</v>
      </c>
      <c r="AI34" s="8" t="s">
        <v>47</v>
      </c>
    </row>
    <row r="35" ht="112.5" customHeight="1">
      <c r="A35" s="6" t="s">
        <v>189</v>
      </c>
      <c r="B35" s="8" t="s">
        <v>190</v>
      </c>
      <c r="C35" s="6" t="s">
        <v>33</v>
      </c>
      <c r="D35" s="7" t="s">
        <v>34</v>
      </c>
      <c r="E35" s="6"/>
      <c r="F35" s="9" t="s">
        <v>191</v>
      </c>
      <c r="G35" s="11" t="s">
        <v>192</v>
      </c>
      <c r="H35" s="10" t="s">
        <v>193</v>
      </c>
      <c r="I35" s="6"/>
      <c r="J35" s="6" t="s">
        <v>194</v>
      </c>
      <c r="K35" s="10" t="s">
        <v>195</v>
      </c>
      <c r="L35" s="10" t="s">
        <v>196</v>
      </c>
      <c r="M35" s="6" t="s">
        <v>41</v>
      </c>
      <c r="N35" s="10" t="s">
        <v>197</v>
      </c>
      <c r="O35" s="11" t="s">
        <v>198</v>
      </c>
      <c r="P35" s="9"/>
      <c r="Q35" s="13"/>
      <c r="R35" s="9"/>
      <c r="S35" s="9"/>
      <c r="T35" s="12"/>
      <c r="U35" s="12"/>
      <c r="V35" s="9"/>
      <c r="W35" s="9"/>
      <c r="X35" s="11"/>
      <c r="Y35" s="19" t="s">
        <v>43</v>
      </c>
      <c r="Z35" s="15" t="s">
        <v>199</v>
      </c>
      <c r="AA35" s="15"/>
      <c r="AB35" s="9"/>
      <c r="AC35" s="13" t="str">
        <f t="shared" si="1"/>
        <v>M6-NyO-3a-I-1</v>
      </c>
      <c r="AD35" s="13"/>
      <c r="AE35" s="12"/>
      <c r="AF35" s="8" t="s">
        <v>45</v>
      </c>
      <c r="AG35" s="13"/>
      <c r="AH35" s="8" t="s">
        <v>46</v>
      </c>
      <c r="AI35" s="8" t="s">
        <v>47</v>
      </c>
    </row>
    <row r="36" ht="112.5" customHeight="1">
      <c r="A36" s="6" t="s">
        <v>189</v>
      </c>
      <c r="B36" s="8" t="s">
        <v>190</v>
      </c>
      <c r="C36" s="6" t="s">
        <v>48</v>
      </c>
      <c r="D36" s="7" t="s">
        <v>34</v>
      </c>
      <c r="E36" s="8"/>
      <c r="F36" s="9" t="s">
        <v>200</v>
      </c>
      <c r="G36" s="10"/>
      <c r="H36" s="10" t="s">
        <v>201</v>
      </c>
      <c r="I36" s="6"/>
      <c r="J36" s="23" t="s">
        <v>202</v>
      </c>
      <c r="K36" s="10" t="s">
        <v>203</v>
      </c>
      <c r="L36" s="11" t="s">
        <v>204</v>
      </c>
      <c r="M36" s="19" t="s">
        <v>41</v>
      </c>
      <c r="N36" s="10" t="s">
        <v>205</v>
      </c>
      <c r="O36" s="11" t="s">
        <v>206</v>
      </c>
      <c r="P36" s="9"/>
      <c r="Q36" s="13"/>
      <c r="R36" s="9"/>
      <c r="S36" s="9"/>
      <c r="T36" s="12"/>
      <c r="U36" s="12"/>
      <c r="V36" s="9"/>
      <c r="W36" s="9"/>
      <c r="X36" s="11"/>
      <c r="Y36" s="19" t="s">
        <v>43</v>
      </c>
      <c r="Z36" s="17" t="s">
        <v>207</v>
      </c>
      <c r="AA36" s="17"/>
      <c r="AB36" s="9"/>
      <c r="AC36" s="13" t="str">
        <f t="shared" si="1"/>
        <v>M6-NyO-3a-E-1</v>
      </c>
      <c r="AD36" s="13"/>
      <c r="AE36" s="12"/>
      <c r="AF36" s="8" t="s">
        <v>45</v>
      </c>
      <c r="AG36" s="13"/>
      <c r="AH36" s="8" t="s">
        <v>46</v>
      </c>
      <c r="AI36" s="8" t="s">
        <v>47</v>
      </c>
    </row>
    <row r="37" ht="112.5" customHeight="1">
      <c r="A37" s="6" t="s">
        <v>189</v>
      </c>
      <c r="B37" s="8" t="s">
        <v>190</v>
      </c>
      <c r="C37" s="6" t="s">
        <v>67</v>
      </c>
      <c r="D37" s="7" t="s">
        <v>34</v>
      </c>
      <c r="E37" s="8"/>
      <c r="F37" s="9" t="s">
        <v>208</v>
      </c>
      <c r="G37" s="10" t="s">
        <v>209</v>
      </c>
      <c r="H37" s="10"/>
      <c r="I37" s="6" t="s">
        <v>210</v>
      </c>
      <c r="J37" s="6" t="s">
        <v>101</v>
      </c>
      <c r="K37" s="10" t="s">
        <v>211</v>
      </c>
      <c r="L37" s="11" t="s">
        <v>212</v>
      </c>
      <c r="M37" s="6" t="s">
        <v>41</v>
      </c>
      <c r="N37" s="27" t="s">
        <v>213</v>
      </c>
      <c r="O37" s="27" t="s">
        <v>213</v>
      </c>
      <c r="P37" s="9"/>
      <c r="Q37" s="13"/>
      <c r="R37" s="9"/>
      <c r="S37" s="9"/>
      <c r="T37" s="12"/>
      <c r="U37" s="12"/>
      <c r="V37" s="9"/>
      <c r="W37" s="9"/>
      <c r="X37" s="11"/>
      <c r="Y37" s="19" t="s">
        <v>43</v>
      </c>
      <c r="Z37" s="15" t="s">
        <v>214</v>
      </c>
      <c r="AA37" s="15"/>
      <c r="AB37" s="9"/>
      <c r="AC37" s="13" t="str">
        <f t="shared" si="1"/>
        <v>M6-NyO-3a-A-1</v>
      </c>
      <c r="AD37" s="13"/>
      <c r="AE37" s="12"/>
      <c r="AF37" s="8" t="s">
        <v>45</v>
      </c>
      <c r="AG37" s="13"/>
      <c r="AH37" s="8" t="s">
        <v>46</v>
      </c>
      <c r="AI37" s="8" t="s">
        <v>47</v>
      </c>
    </row>
    <row r="38" ht="112.5" customHeight="1">
      <c r="A38" s="6" t="s">
        <v>189</v>
      </c>
      <c r="B38" s="8" t="s">
        <v>190</v>
      </c>
      <c r="C38" s="6" t="s">
        <v>67</v>
      </c>
      <c r="D38" s="7" t="s">
        <v>34</v>
      </c>
      <c r="E38" s="6"/>
      <c r="F38" s="9" t="s">
        <v>215</v>
      </c>
      <c r="G38" s="10" t="s">
        <v>209</v>
      </c>
      <c r="H38" s="10"/>
      <c r="I38" s="6" t="s">
        <v>210</v>
      </c>
      <c r="J38" s="6" t="s">
        <v>101</v>
      </c>
      <c r="K38" s="10" t="s">
        <v>216</v>
      </c>
      <c r="L38" s="11" t="s">
        <v>217</v>
      </c>
      <c r="M38" s="6" t="s">
        <v>41</v>
      </c>
      <c r="N38" s="27" t="s">
        <v>213</v>
      </c>
      <c r="O38" s="27" t="s">
        <v>213</v>
      </c>
      <c r="P38" s="9"/>
      <c r="Q38" s="13"/>
      <c r="R38" s="9"/>
      <c r="S38" s="9"/>
      <c r="T38" s="12"/>
      <c r="U38" s="12"/>
      <c r="V38" s="9"/>
      <c r="W38" s="9"/>
      <c r="X38" s="11"/>
      <c r="Y38" s="19" t="s">
        <v>43</v>
      </c>
      <c r="Z38" s="15" t="s">
        <v>218</v>
      </c>
      <c r="AA38" s="15"/>
      <c r="AB38" s="9"/>
      <c r="AC38" s="13" t="str">
        <f t="shared" si="1"/>
        <v>M6-NyO-3a-A-2</v>
      </c>
      <c r="AD38" s="13"/>
      <c r="AE38" s="12"/>
      <c r="AF38" s="8" t="s">
        <v>45</v>
      </c>
      <c r="AG38" s="13"/>
      <c r="AH38" s="8" t="s">
        <v>46</v>
      </c>
      <c r="AI38" s="8" t="s">
        <v>47</v>
      </c>
    </row>
    <row r="39" ht="112.5" customHeight="1">
      <c r="A39" s="6" t="s">
        <v>189</v>
      </c>
      <c r="B39" s="8" t="s">
        <v>190</v>
      </c>
      <c r="C39" s="6" t="s">
        <v>67</v>
      </c>
      <c r="D39" s="7" t="s">
        <v>34</v>
      </c>
      <c r="E39" s="6"/>
      <c r="F39" s="9" t="s">
        <v>219</v>
      </c>
      <c r="G39" s="10" t="s">
        <v>209</v>
      </c>
      <c r="H39" s="10"/>
      <c r="I39" s="6" t="s">
        <v>210</v>
      </c>
      <c r="J39" s="6" t="s">
        <v>101</v>
      </c>
      <c r="K39" s="10" t="s">
        <v>216</v>
      </c>
      <c r="L39" s="11" t="s">
        <v>220</v>
      </c>
      <c r="M39" s="6" t="s">
        <v>41</v>
      </c>
      <c r="N39" s="27" t="s">
        <v>213</v>
      </c>
      <c r="O39" s="27" t="s">
        <v>213</v>
      </c>
      <c r="P39" s="9"/>
      <c r="Q39" s="13"/>
      <c r="R39" s="9"/>
      <c r="S39" s="9"/>
      <c r="T39" s="12"/>
      <c r="U39" s="12"/>
      <c r="V39" s="9"/>
      <c r="W39" s="9"/>
      <c r="X39" s="11"/>
      <c r="Y39" s="19" t="s">
        <v>43</v>
      </c>
      <c r="Z39" s="15" t="s">
        <v>221</v>
      </c>
      <c r="AA39" s="15"/>
      <c r="AB39" s="9"/>
      <c r="AC39" s="13" t="str">
        <f t="shared" si="1"/>
        <v>M6-NyO-3a-A-3</v>
      </c>
      <c r="AD39" s="13"/>
      <c r="AE39" s="12"/>
      <c r="AF39" s="8" t="s">
        <v>45</v>
      </c>
      <c r="AG39" s="13"/>
      <c r="AH39" s="8" t="s">
        <v>46</v>
      </c>
      <c r="AI39" s="8" t="s">
        <v>47</v>
      </c>
    </row>
    <row r="40" ht="112.5" customHeight="1">
      <c r="A40" s="8" t="s">
        <v>222</v>
      </c>
      <c r="B40" s="8" t="s">
        <v>223</v>
      </c>
      <c r="C40" s="6" t="s">
        <v>33</v>
      </c>
      <c r="D40" s="7" t="s">
        <v>34</v>
      </c>
      <c r="E40" s="6"/>
      <c r="F40" s="9" t="s">
        <v>224</v>
      </c>
      <c r="G40" s="10"/>
      <c r="H40" s="10"/>
      <c r="I40" s="6" t="s">
        <v>210</v>
      </c>
      <c r="J40" s="6" t="s">
        <v>225</v>
      </c>
      <c r="K40" s="10" t="s">
        <v>226</v>
      </c>
      <c r="L40" s="10" t="s">
        <v>227</v>
      </c>
      <c r="M40" s="6" t="s">
        <v>41</v>
      </c>
      <c r="N40" s="26" t="s">
        <v>228</v>
      </c>
      <c r="O40" s="26" t="s">
        <v>229</v>
      </c>
      <c r="P40" s="26" t="s">
        <v>230</v>
      </c>
      <c r="Q40" s="13"/>
      <c r="R40" s="9"/>
      <c r="S40" s="9"/>
      <c r="T40" s="12"/>
      <c r="U40" s="12"/>
      <c r="V40" s="9"/>
      <c r="W40" s="9"/>
      <c r="X40" s="11"/>
      <c r="Y40" s="19" t="s">
        <v>43</v>
      </c>
      <c r="Z40" s="17" t="s">
        <v>231</v>
      </c>
      <c r="AA40" s="17"/>
      <c r="AB40" s="9"/>
      <c r="AC40" s="13" t="str">
        <f t="shared" si="1"/>
        <v>M6-NyO-3b-I-1</v>
      </c>
      <c r="AD40" s="13"/>
      <c r="AE40" s="12"/>
      <c r="AF40" s="8" t="s">
        <v>45</v>
      </c>
      <c r="AG40" s="13"/>
      <c r="AH40" s="8" t="s">
        <v>46</v>
      </c>
      <c r="AI40" s="8" t="s">
        <v>47</v>
      </c>
    </row>
    <row r="41" ht="112.5" customHeight="1">
      <c r="A41" s="8" t="s">
        <v>222</v>
      </c>
      <c r="B41" s="8" t="s">
        <v>223</v>
      </c>
      <c r="C41" s="6" t="s">
        <v>48</v>
      </c>
      <c r="D41" s="7" t="s">
        <v>34</v>
      </c>
      <c r="E41" s="6"/>
      <c r="F41" s="18" t="s">
        <v>232</v>
      </c>
      <c r="G41" s="11" t="s">
        <v>233</v>
      </c>
      <c r="H41" s="10"/>
      <c r="I41" s="6" t="s">
        <v>210</v>
      </c>
      <c r="J41" s="6" t="s">
        <v>101</v>
      </c>
      <c r="K41" s="10" t="s">
        <v>216</v>
      </c>
      <c r="L41" s="10" t="s">
        <v>234</v>
      </c>
      <c r="M41" s="6" t="s">
        <v>41</v>
      </c>
      <c r="N41" s="26" t="s">
        <v>228</v>
      </c>
      <c r="O41" s="26" t="s">
        <v>228</v>
      </c>
      <c r="P41" s="9"/>
      <c r="Q41" s="13"/>
      <c r="R41" s="9"/>
      <c r="S41" s="9"/>
      <c r="T41" s="12"/>
      <c r="U41" s="12"/>
      <c r="V41" s="9"/>
      <c r="W41" s="9"/>
      <c r="X41" s="11"/>
      <c r="Y41" s="19" t="s">
        <v>43</v>
      </c>
      <c r="Z41" s="15" t="s">
        <v>235</v>
      </c>
      <c r="AA41" s="15"/>
      <c r="AB41" s="9"/>
      <c r="AC41" s="13" t="str">
        <f t="shared" si="1"/>
        <v>M6-NyO-3b-E-1</v>
      </c>
      <c r="AD41" s="13"/>
      <c r="AE41" s="12"/>
      <c r="AF41" s="8" t="s">
        <v>45</v>
      </c>
      <c r="AG41" s="13"/>
      <c r="AH41" s="8" t="s">
        <v>46</v>
      </c>
      <c r="AI41" s="8" t="s">
        <v>47</v>
      </c>
    </row>
    <row r="42" ht="112.5" customHeight="1">
      <c r="A42" s="8" t="s">
        <v>222</v>
      </c>
      <c r="B42" s="8" t="s">
        <v>223</v>
      </c>
      <c r="C42" s="6" t="s">
        <v>48</v>
      </c>
      <c r="D42" s="7" t="s">
        <v>34</v>
      </c>
      <c r="E42" s="6"/>
      <c r="F42" s="18" t="s">
        <v>232</v>
      </c>
      <c r="G42" s="11" t="s">
        <v>236</v>
      </c>
      <c r="H42" s="10"/>
      <c r="I42" s="6" t="s">
        <v>210</v>
      </c>
      <c r="J42" s="6" t="s">
        <v>101</v>
      </c>
      <c r="K42" s="10" t="s">
        <v>216</v>
      </c>
      <c r="L42" s="10" t="s">
        <v>237</v>
      </c>
      <c r="M42" s="6" t="s">
        <v>41</v>
      </c>
      <c r="N42" s="26" t="s">
        <v>228</v>
      </c>
      <c r="O42" s="26" t="s">
        <v>228</v>
      </c>
      <c r="P42" s="9"/>
      <c r="Q42" s="13"/>
      <c r="R42" s="9"/>
      <c r="S42" s="9"/>
      <c r="T42" s="12"/>
      <c r="U42" s="12"/>
      <c r="V42" s="9"/>
      <c r="W42" s="9"/>
      <c r="X42" s="11"/>
      <c r="Y42" s="19" t="s">
        <v>43</v>
      </c>
      <c r="Z42" s="15" t="s">
        <v>238</v>
      </c>
      <c r="AA42" s="15"/>
      <c r="AB42" s="9"/>
      <c r="AC42" s="13" t="str">
        <f t="shared" si="1"/>
        <v>M6-NyO-3b-E-2</v>
      </c>
      <c r="AD42" s="13"/>
      <c r="AE42" s="12"/>
      <c r="AF42" s="8" t="s">
        <v>45</v>
      </c>
      <c r="AG42" s="13"/>
      <c r="AH42" s="8" t="s">
        <v>46</v>
      </c>
      <c r="AI42" s="8" t="s">
        <v>47</v>
      </c>
    </row>
    <row r="43" ht="112.5" customHeight="1">
      <c r="A43" s="8" t="s">
        <v>222</v>
      </c>
      <c r="B43" s="8" t="s">
        <v>223</v>
      </c>
      <c r="C43" s="6" t="s">
        <v>48</v>
      </c>
      <c r="D43" s="7" t="s">
        <v>34</v>
      </c>
      <c r="E43" s="6"/>
      <c r="F43" s="18" t="s">
        <v>232</v>
      </c>
      <c r="G43" s="10" t="s">
        <v>239</v>
      </c>
      <c r="H43" s="10"/>
      <c r="I43" s="6" t="s">
        <v>210</v>
      </c>
      <c r="J43" s="6" t="s">
        <v>101</v>
      </c>
      <c r="K43" s="10" t="s">
        <v>216</v>
      </c>
      <c r="L43" s="10" t="s">
        <v>240</v>
      </c>
      <c r="M43" s="6" t="s">
        <v>41</v>
      </c>
      <c r="N43" s="26" t="s">
        <v>228</v>
      </c>
      <c r="O43" s="26" t="s">
        <v>228</v>
      </c>
      <c r="P43" s="9"/>
      <c r="Q43" s="13"/>
      <c r="R43" s="9"/>
      <c r="S43" s="9"/>
      <c r="T43" s="12"/>
      <c r="U43" s="12"/>
      <c r="V43" s="9"/>
      <c r="W43" s="9"/>
      <c r="X43" s="11"/>
      <c r="Y43" s="19" t="s">
        <v>43</v>
      </c>
      <c r="Z43" s="15" t="s">
        <v>241</v>
      </c>
      <c r="AA43" s="15"/>
      <c r="AB43" s="9"/>
      <c r="AC43" s="13" t="str">
        <f t="shared" si="1"/>
        <v>M6-NyO-3b-E-3</v>
      </c>
      <c r="AD43" s="13"/>
      <c r="AE43" s="12"/>
      <c r="AF43" s="8" t="s">
        <v>45</v>
      </c>
      <c r="AG43" s="13"/>
      <c r="AH43" s="8" t="s">
        <v>46</v>
      </c>
      <c r="AI43" s="8" t="s">
        <v>47</v>
      </c>
    </row>
    <row r="44" ht="112.5" customHeight="1">
      <c r="A44" s="8" t="s">
        <v>222</v>
      </c>
      <c r="B44" s="8" t="s">
        <v>223</v>
      </c>
      <c r="C44" s="6" t="s">
        <v>67</v>
      </c>
      <c r="D44" s="7" t="s">
        <v>34</v>
      </c>
      <c r="E44" s="6"/>
      <c r="F44" s="9" t="s">
        <v>242</v>
      </c>
      <c r="G44" s="11" t="s">
        <v>243</v>
      </c>
      <c r="H44" s="10" t="s">
        <v>244</v>
      </c>
      <c r="I44" s="6"/>
      <c r="J44" s="6" t="s">
        <v>101</v>
      </c>
      <c r="K44" s="11" t="s">
        <v>245</v>
      </c>
      <c r="L44" s="11" t="s">
        <v>246</v>
      </c>
      <c r="M44" s="6" t="s">
        <v>41</v>
      </c>
      <c r="N44" s="26" t="s">
        <v>228</v>
      </c>
      <c r="O44" s="11" t="s">
        <v>247</v>
      </c>
      <c r="P44" s="9"/>
      <c r="Q44" s="13"/>
      <c r="R44" s="9"/>
      <c r="S44" s="9"/>
      <c r="T44" s="12"/>
      <c r="U44" s="12"/>
      <c r="V44" s="9"/>
      <c r="W44" s="9"/>
      <c r="X44" s="11"/>
      <c r="Y44" s="19" t="s">
        <v>43</v>
      </c>
      <c r="Z44" s="15" t="s">
        <v>248</v>
      </c>
      <c r="AA44" s="15"/>
      <c r="AB44" s="9"/>
      <c r="AC44" s="13" t="str">
        <f t="shared" si="1"/>
        <v>M6-NyO-3b-A-1</v>
      </c>
      <c r="AD44" s="13"/>
      <c r="AE44" s="12"/>
      <c r="AF44" s="8" t="s">
        <v>45</v>
      </c>
      <c r="AG44" s="13"/>
      <c r="AH44" s="8" t="s">
        <v>46</v>
      </c>
      <c r="AI44" s="8" t="s">
        <v>47</v>
      </c>
    </row>
    <row r="45" ht="112.5" customHeight="1">
      <c r="A45" s="8" t="s">
        <v>222</v>
      </c>
      <c r="B45" s="8" t="s">
        <v>223</v>
      </c>
      <c r="C45" s="6" t="s">
        <v>67</v>
      </c>
      <c r="D45" s="7" t="s">
        <v>34</v>
      </c>
      <c r="E45" s="6"/>
      <c r="F45" s="9" t="s">
        <v>249</v>
      </c>
      <c r="G45" s="11" t="s">
        <v>250</v>
      </c>
      <c r="H45" s="10" t="s">
        <v>251</v>
      </c>
      <c r="I45" s="6"/>
      <c r="J45" s="6" t="s">
        <v>101</v>
      </c>
      <c r="K45" s="11" t="s">
        <v>245</v>
      </c>
      <c r="L45" s="11" t="s">
        <v>246</v>
      </c>
      <c r="M45" s="6" t="s">
        <v>41</v>
      </c>
      <c r="N45" s="26" t="s">
        <v>228</v>
      </c>
      <c r="O45" s="11" t="s">
        <v>247</v>
      </c>
      <c r="P45" s="9"/>
      <c r="Q45" s="13"/>
      <c r="R45" s="9"/>
      <c r="S45" s="9"/>
      <c r="T45" s="12"/>
      <c r="U45" s="12"/>
      <c r="V45" s="9"/>
      <c r="W45" s="9"/>
      <c r="X45" s="11"/>
      <c r="Y45" s="19" t="s">
        <v>43</v>
      </c>
      <c r="Z45" s="15" t="s">
        <v>252</v>
      </c>
      <c r="AA45" s="15"/>
      <c r="AB45" s="9"/>
      <c r="AC45" s="13" t="str">
        <f t="shared" si="1"/>
        <v>M6-NyO-3b-A-2</v>
      </c>
      <c r="AD45" s="13"/>
      <c r="AE45" s="12"/>
      <c r="AF45" s="8" t="s">
        <v>45</v>
      </c>
      <c r="AG45" s="13"/>
      <c r="AH45" s="8" t="s">
        <v>46</v>
      </c>
      <c r="AI45" s="8" t="s">
        <v>47</v>
      </c>
    </row>
    <row r="46" ht="112.5" customHeight="1">
      <c r="A46" s="8" t="s">
        <v>222</v>
      </c>
      <c r="B46" s="8" t="s">
        <v>223</v>
      </c>
      <c r="C46" s="6" t="s">
        <v>67</v>
      </c>
      <c r="D46" s="7" t="s">
        <v>34</v>
      </c>
      <c r="E46" s="6"/>
      <c r="F46" s="9" t="s">
        <v>253</v>
      </c>
      <c r="G46" s="11" t="s">
        <v>254</v>
      </c>
      <c r="H46" s="10" t="s">
        <v>255</v>
      </c>
      <c r="I46" s="6"/>
      <c r="J46" s="6" t="s">
        <v>101</v>
      </c>
      <c r="K46" s="11" t="s">
        <v>245</v>
      </c>
      <c r="L46" s="11" t="s">
        <v>246</v>
      </c>
      <c r="M46" s="6" t="s">
        <v>41</v>
      </c>
      <c r="N46" s="26" t="s">
        <v>228</v>
      </c>
      <c r="O46" s="11" t="s">
        <v>247</v>
      </c>
      <c r="P46" s="9"/>
      <c r="Q46" s="13"/>
      <c r="R46" s="9"/>
      <c r="S46" s="9"/>
      <c r="T46" s="12"/>
      <c r="U46" s="12"/>
      <c r="V46" s="9"/>
      <c r="W46" s="9"/>
      <c r="X46" s="11"/>
      <c r="Y46" s="19" t="s">
        <v>43</v>
      </c>
      <c r="Z46" s="15" t="s">
        <v>256</v>
      </c>
      <c r="AA46" s="15"/>
      <c r="AB46" s="9"/>
      <c r="AC46" s="13" t="str">
        <f t="shared" si="1"/>
        <v>M6-NyO-3b-A-3</v>
      </c>
      <c r="AD46" s="13"/>
      <c r="AE46" s="12"/>
      <c r="AF46" s="8" t="s">
        <v>45</v>
      </c>
      <c r="AG46" s="13"/>
      <c r="AH46" s="8" t="s">
        <v>46</v>
      </c>
      <c r="AI46" s="8" t="s">
        <v>47</v>
      </c>
    </row>
    <row r="47" ht="112.5" customHeight="1">
      <c r="A47" s="6" t="s">
        <v>257</v>
      </c>
      <c r="B47" s="8" t="s">
        <v>258</v>
      </c>
      <c r="C47" s="6" t="s">
        <v>33</v>
      </c>
      <c r="D47" s="7" t="s">
        <v>34</v>
      </c>
      <c r="E47" s="6"/>
      <c r="F47" s="18" t="s">
        <v>259</v>
      </c>
      <c r="G47" s="10"/>
      <c r="H47" s="10"/>
      <c r="I47" s="6" t="s">
        <v>210</v>
      </c>
      <c r="J47" s="8" t="s">
        <v>260</v>
      </c>
      <c r="K47" s="10" t="s">
        <v>261</v>
      </c>
      <c r="L47" s="11" t="s">
        <v>262</v>
      </c>
      <c r="M47" s="6" t="s">
        <v>41</v>
      </c>
      <c r="N47" s="10" t="s">
        <v>263</v>
      </c>
      <c r="O47" s="11" t="s">
        <v>264</v>
      </c>
      <c r="P47" s="12"/>
      <c r="Q47" s="13"/>
      <c r="R47" s="9"/>
      <c r="S47" s="9"/>
      <c r="T47" s="12"/>
      <c r="U47" s="9"/>
      <c r="V47" s="9"/>
      <c r="W47" s="9"/>
      <c r="X47" s="13"/>
      <c r="Y47" s="19" t="s">
        <v>43</v>
      </c>
      <c r="Z47" s="15" t="s">
        <v>265</v>
      </c>
      <c r="AA47" s="15"/>
      <c r="AB47" s="9"/>
      <c r="AC47" s="13" t="str">
        <f t="shared" si="1"/>
        <v>M6-NyO-4a-I-1</v>
      </c>
      <c r="AD47" s="13"/>
      <c r="AE47" s="12"/>
      <c r="AF47" s="8" t="s">
        <v>45</v>
      </c>
      <c r="AG47" s="13"/>
      <c r="AH47" s="8" t="s">
        <v>46</v>
      </c>
      <c r="AI47" s="8" t="s">
        <v>47</v>
      </c>
    </row>
    <row r="48" ht="112.5" customHeight="1">
      <c r="A48" s="6" t="s">
        <v>257</v>
      </c>
      <c r="B48" s="8" t="s">
        <v>258</v>
      </c>
      <c r="C48" s="6" t="s">
        <v>33</v>
      </c>
      <c r="D48" s="7" t="s">
        <v>34</v>
      </c>
      <c r="E48" s="6"/>
      <c r="F48" s="18" t="s">
        <v>266</v>
      </c>
      <c r="G48" s="10"/>
      <c r="H48" s="10"/>
      <c r="I48" s="6" t="s">
        <v>210</v>
      </c>
      <c r="J48" s="8" t="s">
        <v>260</v>
      </c>
      <c r="K48" s="11" t="s">
        <v>267</v>
      </c>
      <c r="L48" s="11" t="s">
        <v>268</v>
      </c>
      <c r="M48" s="8" t="s">
        <v>41</v>
      </c>
      <c r="N48" s="11" t="s">
        <v>269</v>
      </c>
      <c r="O48" s="11" t="s">
        <v>270</v>
      </c>
      <c r="P48" s="9"/>
      <c r="Q48" s="13"/>
      <c r="R48" s="9"/>
      <c r="S48" s="9"/>
      <c r="T48" s="12"/>
      <c r="U48" s="9"/>
      <c r="V48" s="9"/>
      <c r="W48" s="9"/>
      <c r="X48" s="13"/>
      <c r="Y48" s="19" t="s">
        <v>43</v>
      </c>
      <c r="Z48" s="15" t="s">
        <v>271</v>
      </c>
      <c r="AA48" s="15"/>
      <c r="AB48" s="9"/>
      <c r="AC48" s="13" t="str">
        <f t="shared" si="1"/>
        <v>M6-NyO-4a-I-2</v>
      </c>
      <c r="AD48" s="13"/>
      <c r="AE48" s="12"/>
      <c r="AF48" s="8" t="s">
        <v>45</v>
      </c>
      <c r="AG48" s="13"/>
      <c r="AH48" s="8" t="s">
        <v>46</v>
      </c>
      <c r="AI48" s="8" t="s">
        <v>47</v>
      </c>
    </row>
    <row r="49" ht="112.5" customHeight="1">
      <c r="A49" s="6" t="s">
        <v>257</v>
      </c>
      <c r="B49" s="8" t="s">
        <v>258</v>
      </c>
      <c r="C49" s="6" t="s">
        <v>33</v>
      </c>
      <c r="D49" s="7" t="s">
        <v>34</v>
      </c>
      <c r="E49" s="6"/>
      <c r="F49" s="18" t="s">
        <v>272</v>
      </c>
      <c r="G49" s="10"/>
      <c r="H49" s="10"/>
      <c r="I49" s="6" t="s">
        <v>210</v>
      </c>
      <c r="J49" s="8" t="s">
        <v>260</v>
      </c>
      <c r="K49" s="11" t="s">
        <v>267</v>
      </c>
      <c r="L49" s="11" t="s">
        <v>273</v>
      </c>
      <c r="M49" s="8" t="s">
        <v>41</v>
      </c>
      <c r="N49" s="11" t="s">
        <v>274</v>
      </c>
      <c r="O49" s="11" t="s">
        <v>275</v>
      </c>
      <c r="P49" s="9"/>
      <c r="Q49" s="13"/>
      <c r="R49" s="9"/>
      <c r="S49" s="9"/>
      <c r="T49" s="12"/>
      <c r="U49" s="9"/>
      <c r="V49" s="9"/>
      <c r="W49" s="9"/>
      <c r="X49" s="13"/>
      <c r="Y49" s="19" t="s">
        <v>43</v>
      </c>
      <c r="Z49" s="15" t="s">
        <v>276</v>
      </c>
      <c r="AA49" s="15"/>
      <c r="AB49" s="9"/>
      <c r="AC49" s="13" t="str">
        <f t="shared" si="1"/>
        <v>M6-NyO-4a-I-3</v>
      </c>
      <c r="AD49" s="13"/>
      <c r="AE49" s="12"/>
      <c r="AF49" s="8" t="s">
        <v>45</v>
      </c>
      <c r="AG49" s="13"/>
      <c r="AH49" s="8" t="s">
        <v>46</v>
      </c>
      <c r="AI49" s="8" t="s">
        <v>47</v>
      </c>
    </row>
    <row r="50" ht="112.5" customHeight="1">
      <c r="A50" s="6" t="s">
        <v>257</v>
      </c>
      <c r="B50" s="8" t="s">
        <v>258</v>
      </c>
      <c r="C50" s="6" t="s">
        <v>48</v>
      </c>
      <c r="D50" s="7" t="s">
        <v>34</v>
      </c>
      <c r="E50" s="6"/>
      <c r="F50" s="9" t="s">
        <v>277</v>
      </c>
      <c r="G50" s="10" t="s">
        <v>278</v>
      </c>
      <c r="H50" s="10"/>
      <c r="I50" s="6"/>
      <c r="J50" s="6" t="s">
        <v>101</v>
      </c>
      <c r="K50" s="11" t="s">
        <v>279</v>
      </c>
      <c r="L50" s="11" t="s">
        <v>280</v>
      </c>
      <c r="M50" s="6" t="s">
        <v>41</v>
      </c>
      <c r="N50" s="10" t="s">
        <v>263</v>
      </c>
      <c r="O50" s="11" t="s">
        <v>264</v>
      </c>
      <c r="P50" s="9"/>
      <c r="Q50" s="13"/>
      <c r="R50" s="9"/>
      <c r="S50" s="9"/>
      <c r="T50" s="9"/>
      <c r="U50" s="9"/>
      <c r="V50" s="9"/>
      <c r="W50" s="9"/>
      <c r="X50" s="13"/>
      <c r="Y50" s="19" t="s">
        <v>43</v>
      </c>
      <c r="Z50" s="15" t="s">
        <v>281</v>
      </c>
      <c r="AA50" s="15"/>
      <c r="AB50" s="9"/>
      <c r="AC50" s="13" t="str">
        <f t="shared" si="1"/>
        <v>M6-NyO-4a-E-1</v>
      </c>
      <c r="AD50" s="13"/>
      <c r="AE50" s="12"/>
      <c r="AF50" s="8" t="s">
        <v>45</v>
      </c>
      <c r="AG50" s="13"/>
      <c r="AH50" s="8" t="s">
        <v>46</v>
      </c>
      <c r="AI50" s="8" t="s">
        <v>47</v>
      </c>
    </row>
    <row r="51" ht="112.5" customHeight="1">
      <c r="A51" s="6" t="s">
        <v>257</v>
      </c>
      <c r="B51" s="8" t="s">
        <v>258</v>
      </c>
      <c r="C51" s="6" t="s">
        <v>48</v>
      </c>
      <c r="D51" s="7" t="s">
        <v>34</v>
      </c>
      <c r="E51" s="6"/>
      <c r="F51" s="9" t="s">
        <v>282</v>
      </c>
      <c r="G51" s="10" t="s">
        <v>283</v>
      </c>
      <c r="H51" s="10"/>
      <c r="I51" s="6"/>
      <c r="J51" s="6" t="s">
        <v>101</v>
      </c>
      <c r="K51" s="11" t="s">
        <v>284</v>
      </c>
      <c r="L51" s="11" t="s">
        <v>285</v>
      </c>
      <c r="M51" s="6" t="s">
        <v>41</v>
      </c>
      <c r="N51" s="11" t="s">
        <v>269</v>
      </c>
      <c r="O51" s="11" t="s">
        <v>286</v>
      </c>
      <c r="P51" s="9"/>
      <c r="Q51" s="13"/>
      <c r="R51" s="9"/>
      <c r="S51" s="9"/>
      <c r="T51" s="9"/>
      <c r="U51" s="9"/>
      <c r="V51" s="9"/>
      <c r="W51" s="9"/>
      <c r="X51" s="13"/>
      <c r="Y51" s="19" t="s">
        <v>43</v>
      </c>
      <c r="Z51" s="15" t="s">
        <v>287</v>
      </c>
      <c r="AA51" s="15"/>
      <c r="AB51" s="9"/>
      <c r="AC51" s="13" t="str">
        <f t="shared" si="1"/>
        <v>M6-NyO-4a-E-2</v>
      </c>
      <c r="AD51" s="13"/>
      <c r="AE51" s="12"/>
      <c r="AF51" s="8" t="s">
        <v>45</v>
      </c>
      <c r="AG51" s="13"/>
      <c r="AH51" s="8" t="s">
        <v>46</v>
      </c>
      <c r="AI51" s="8" t="s">
        <v>47</v>
      </c>
    </row>
    <row r="52" ht="112.5" customHeight="1">
      <c r="A52" s="6" t="s">
        <v>257</v>
      </c>
      <c r="B52" s="8" t="s">
        <v>258</v>
      </c>
      <c r="C52" s="6" t="s">
        <v>48</v>
      </c>
      <c r="D52" s="7" t="s">
        <v>34</v>
      </c>
      <c r="E52" s="6"/>
      <c r="F52" s="9" t="s">
        <v>288</v>
      </c>
      <c r="G52" s="10" t="s">
        <v>289</v>
      </c>
      <c r="H52" s="10"/>
      <c r="I52" s="6"/>
      <c r="J52" s="6" t="s">
        <v>101</v>
      </c>
      <c r="K52" s="10" t="s">
        <v>290</v>
      </c>
      <c r="L52" s="11" t="s">
        <v>291</v>
      </c>
      <c r="M52" s="6" t="s">
        <v>41</v>
      </c>
      <c r="N52" s="11" t="s">
        <v>274</v>
      </c>
      <c r="O52" s="11" t="s">
        <v>275</v>
      </c>
      <c r="P52" s="9"/>
      <c r="Q52" s="13"/>
      <c r="R52" s="12"/>
      <c r="S52" s="12"/>
      <c r="T52" s="12"/>
      <c r="U52" s="12"/>
      <c r="V52" s="12"/>
      <c r="W52" s="12"/>
      <c r="X52" s="13"/>
      <c r="Y52" s="19" t="s">
        <v>43</v>
      </c>
      <c r="Z52" s="15" t="s">
        <v>292</v>
      </c>
      <c r="AA52" s="15"/>
      <c r="AB52" s="9"/>
      <c r="AC52" s="13" t="str">
        <f t="shared" si="1"/>
        <v>M6-NyO-4a-E-3</v>
      </c>
      <c r="AD52" s="13"/>
      <c r="AE52" s="12"/>
      <c r="AF52" s="8" t="s">
        <v>45</v>
      </c>
      <c r="AG52" s="13"/>
      <c r="AH52" s="8" t="s">
        <v>46</v>
      </c>
      <c r="AI52" s="8" t="s">
        <v>47</v>
      </c>
    </row>
    <row r="53" ht="112.5" customHeight="1">
      <c r="A53" s="6" t="s">
        <v>257</v>
      </c>
      <c r="B53" s="8" t="s">
        <v>258</v>
      </c>
      <c r="C53" s="6" t="s">
        <v>67</v>
      </c>
      <c r="D53" s="7" t="s">
        <v>34</v>
      </c>
      <c r="E53" s="6"/>
      <c r="F53" s="9" t="s">
        <v>293</v>
      </c>
      <c r="G53" s="11" t="s">
        <v>294</v>
      </c>
      <c r="H53" s="10"/>
      <c r="I53" s="6"/>
      <c r="J53" s="6" t="s">
        <v>101</v>
      </c>
      <c r="K53" s="11" t="s">
        <v>295</v>
      </c>
      <c r="L53" s="11" t="s">
        <v>280</v>
      </c>
      <c r="M53" s="6" t="s">
        <v>41</v>
      </c>
      <c r="N53" s="10" t="s">
        <v>263</v>
      </c>
      <c r="O53" s="11" t="s">
        <v>296</v>
      </c>
      <c r="P53" s="9"/>
      <c r="Q53" s="13"/>
      <c r="R53" s="12"/>
      <c r="S53" s="12"/>
      <c r="T53" s="12"/>
      <c r="U53" s="12"/>
      <c r="V53" s="12"/>
      <c r="W53" s="12"/>
      <c r="X53" s="13"/>
      <c r="Y53" s="19" t="s">
        <v>43</v>
      </c>
      <c r="Z53" s="15" t="s">
        <v>297</v>
      </c>
      <c r="AA53" s="15"/>
      <c r="AB53" s="9"/>
      <c r="AC53" s="13" t="str">
        <f t="shared" si="1"/>
        <v>M6-NyO-4a-A-1</v>
      </c>
      <c r="AD53" s="13"/>
      <c r="AE53" s="12"/>
      <c r="AF53" s="8" t="s">
        <v>45</v>
      </c>
      <c r="AG53" s="13"/>
      <c r="AH53" s="8" t="s">
        <v>46</v>
      </c>
      <c r="AI53" s="8" t="s">
        <v>47</v>
      </c>
    </row>
    <row r="54" ht="112.5" customHeight="1">
      <c r="A54" s="6" t="s">
        <v>257</v>
      </c>
      <c r="B54" s="8" t="s">
        <v>258</v>
      </c>
      <c r="C54" s="6" t="s">
        <v>67</v>
      </c>
      <c r="D54" s="7" t="s">
        <v>34</v>
      </c>
      <c r="E54" s="6"/>
      <c r="F54" s="9" t="s">
        <v>298</v>
      </c>
      <c r="G54" s="10" t="s">
        <v>299</v>
      </c>
      <c r="H54" s="10"/>
      <c r="I54" s="6"/>
      <c r="J54" s="6" t="s">
        <v>101</v>
      </c>
      <c r="K54" s="10" t="s">
        <v>300</v>
      </c>
      <c r="L54" s="11" t="s">
        <v>285</v>
      </c>
      <c r="M54" s="6" t="s">
        <v>41</v>
      </c>
      <c r="N54" s="11" t="s">
        <v>269</v>
      </c>
      <c r="O54" s="11" t="s">
        <v>301</v>
      </c>
      <c r="P54" s="9"/>
      <c r="Q54" s="13"/>
      <c r="R54" s="12"/>
      <c r="S54" s="12"/>
      <c r="T54" s="12"/>
      <c r="U54" s="12"/>
      <c r="V54" s="12"/>
      <c r="W54" s="12"/>
      <c r="X54" s="13"/>
      <c r="Y54" s="19" t="s">
        <v>43</v>
      </c>
      <c r="Z54" s="15" t="s">
        <v>302</v>
      </c>
      <c r="AA54" s="15"/>
      <c r="AB54" s="9"/>
      <c r="AC54" s="13" t="str">
        <f t="shared" si="1"/>
        <v>M6-NyO-4a-A-2</v>
      </c>
      <c r="AD54" s="13"/>
      <c r="AE54" s="12"/>
      <c r="AF54" s="8" t="s">
        <v>45</v>
      </c>
      <c r="AG54" s="13"/>
      <c r="AH54" s="8" t="s">
        <v>46</v>
      </c>
      <c r="AI54" s="8" t="s">
        <v>47</v>
      </c>
    </row>
    <row r="55" ht="112.5" customHeight="1">
      <c r="A55" s="6" t="s">
        <v>257</v>
      </c>
      <c r="B55" s="8" t="s">
        <v>258</v>
      </c>
      <c r="C55" s="6" t="s">
        <v>67</v>
      </c>
      <c r="D55" s="7" t="s">
        <v>34</v>
      </c>
      <c r="E55" s="6"/>
      <c r="F55" s="9" t="s">
        <v>303</v>
      </c>
      <c r="G55" s="11" t="s">
        <v>304</v>
      </c>
      <c r="H55" s="10"/>
      <c r="I55" s="6"/>
      <c r="J55" s="6" t="s">
        <v>101</v>
      </c>
      <c r="K55" s="10" t="s">
        <v>300</v>
      </c>
      <c r="L55" s="11" t="s">
        <v>291</v>
      </c>
      <c r="M55" s="6" t="s">
        <v>41</v>
      </c>
      <c r="N55" s="11" t="s">
        <v>274</v>
      </c>
      <c r="O55" s="11" t="s">
        <v>305</v>
      </c>
      <c r="P55" s="9"/>
      <c r="Q55" s="13"/>
      <c r="R55" s="12"/>
      <c r="S55" s="12"/>
      <c r="T55" s="12"/>
      <c r="U55" s="12"/>
      <c r="V55" s="12"/>
      <c r="W55" s="12"/>
      <c r="X55" s="13"/>
      <c r="Y55" s="19" t="s">
        <v>43</v>
      </c>
      <c r="Z55" s="15" t="s">
        <v>306</v>
      </c>
      <c r="AA55" s="15"/>
      <c r="AB55" s="9"/>
      <c r="AC55" s="13" t="str">
        <f t="shared" si="1"/>
        <v>M6-NyO-4a-A-3</v>
      </c>
      <c r="AD55" s="13"/>
      <c r="AE55" s="12"/>
      <c r="AF55" s="8" t="s">
        <v>45</v>
      </c>
      <c r="AG55" s="13"/>
      <c r="AH55" s="8" t="s">
        <v>46</v>
      </c>
      <c r="AI55" s="8" t="s">
        <v>47</v>
      </c>
    </row>
    <row r="56" ht="112.5" customHeight="1">
      <c r="A56" s="6" t="s">
        <v>307</v>
      </c>
      <c r="B56" s="6" t="s">
        <v>308</v>
      </c>
      <c r="C56" s="6" t="s">
        <v>33</v>
      </c>
      <c r="D56" s="7" t="s">
        <v>34</v>
      </c>
      <c r="E56" s="6"/>
      <c r="F56" s="9" t="s">
        <v>309</v>
      </c>
      <c r="G56" s="10"/>
      <c r="H56" s="10" t="s">
        <v>310</v>
      </c>
      <c r="I56" s="6"/>
      <c r="J56" s="6" t="s">
        <v>311</v>
      </c>
      <c r="K56" s="10" t="s">
        <v>312</v>
      </c>
      <c r="L56" s="10" t="s">
        <v>313</v>
      </c>
      <c r="M56" s="6" t="s">
        <v>41</v>
      </c>
      <c r="N56" s="11" t="s">
        <v>314</v>
      </c>
      <c r="O56" s="11" t="s">
        <v>315</v>
      </c>
      <c r="P56" s="9"/>
      <c r="Q56" s="13"/>
      <c r="R56" s="12"/>
      <c r="S56" s="12"/>
      <c r="T56" s="12"/>
      <c r="U56" s="12"/>
      <c r="V56" s="12"/>
      <c r="W56" s="12"/>
      <c r="X56" s="13"/>
      <c r="Y56" s="19" t="s">
        <v>43</v>
      </c>
      <c r="Z56" s="15" t="s">
        <v>316</v>
      </c>
      <c r="AA56" s="15"/>
      <c r="AB56" s="9"/>
      <c r="AC56" s="13" t="str">
        <f t="shared" si="1"/>
        <v>M6-NyO-5a-I-1</v>
      </c>
      <c r="AD56" s="13"/>
      <c r="AE56" s="12"/>
      <c r="AF56" s="8" t="s">
        <v>45</v>
      </c>
      <c r="AG56" s="13"/>
      <c r="AH56" s="8" t="s">
        <v>46</v>
      </c>
      <c r="AI56" s="8" t="s">
        <v>47</v>
      </c>
    </row>
    <row r="57" ht="112.5" customHeight="1">
      <c r="A57" s="6" t="s">
        <v>307</v>
      </c>
      <c r="B57" s="6" t="s">
        <v>308</v>
      </c>
      <c r="C57" s="6" t="s">
        <v>48</v>
      </c>
      <c r="D57" s="7" t="s">
        <v>34</v>
      </c>
      <c r="E57" s="6"/>
      <c r="F57" s="18" t="s">
        <v>317</v>
      </c>
      <c r="G57" s="10" t="s">
        <v>318</v>
      </c>
      <c r="H57" s="10" t="s">
        <v>319</v>
      </c>
      <c r="I57" s="6"/>
      <c r="J57" s="6" t="s">
        <v>101</v>
      </c>
      <c r="K57" s="27" t="s">
        <v>320</v>
      </c>
      <c r="L57" s="10" t="s">
        <v>321</v>
      </c>
      <c r="M57" s="6" t="s">
        <v>41</v>
      </c>
      <c r="N57" s="11" t="s">
        <v>322</v>
      </c>
      <c r="O57" s="11" t="s">
        <v>323</v>
      </c>
      <c r="P57" s="10"/>
      <c r="Q57" s="13"/>
      <c r="R57" s="12"/>
      <c r="S57" s="12"/>
      <c r="T57" s="12"/>
      <c r="U57" s="12"/>
      <c r="V57" s="12"/>
      <c r="W57" s="12"/>
      <c r="X57" s="13"/>
      <c r="Y57" s="19" t="s">
        <v>43</v>
      </c>
      <c r="Z57" s="15" t="s">
        <v>324</v>
      </c>
      <c r="AA57" s="15"/>
      <c r="AB57" s="9"/>
      <c r="AC57" s="13" t="str">
        <f t="shared" si="1"/>
        <v>M6-NyO-5a-E-1</v>
      </c>
      <c r="AD57" s="13"/>
      <c r="AE57" s="12"/>
      <c r="AF57" s="8" t="s">
        <v>45</v>
      </c>
      <c r="AG57" s="13"/>
      <c r="AH57" s="8" t="s">
        <v>46</v>
      </c>
      <c r="AI57" s="8" t="s">
        <v>47</v>
      </c>
    </row>
    <row r="58" ht="112.5" customHeight="1">
      <c r="A58" s="6" t="s">
        <v>307</v>
      </c>
      <c r="B58" s="6" t="s">
        <v>308</v>
      </c>
      <c r="C58" s="6" t="s">
        <v>67</v>
      </c>
      <c r="D58" s="7" t="s">
        <v>34</v>
      </c>
      <c r="E58" s="6"/>
      <c r="F58" s="9" t="s">
        <v>325</v>
      </c>
      <c r="G58" s="11" t="s">
        <v>326</v>
      </c>
      <c r="H58" s="10" t="s">
        <v>327</v>
      </c>
      <c r="I58" s="6"/>
      <c r="J58" s="13" t="s">
        <v>101</v>
      </c>
      <c r="K58" s="10" t="s">
        <v>328</v>
      </c>
      <c r="L58" s="10" t="s">
        <v>321</v>
      </c>
      <c r="M58" s="6" t="s">
        <v>41</v>
      </c>
      <c r="N58" s="11" t="s">
        <v>329</v>
      </c>
      <c r="O58" s="11" t="s">
        <v>330</v>
      </c>
      <c r="P58" s="10"/>
      <c r="Q58" s="13"/>
      <c r="R58" s="12"/>
      <c r="S58" s="12"/>
      <c r="T58" s="12"/>
      <c r="U58" s="12"/>
      <c r="V58" s="12"/>
      <c r="W58" s="12"/>
      <c r="X58" s="13"/>
      <c r="Y58" s="19" t="s">
        <v>43</v>
      </c>
      <c r="Z58" s="15" t="s">
        <v>331</v>
      </c>
      <c r="AA58" s="15"/>
      <c r="AB58" s="9"/>
      <c r="AC58" s="13" t="str">
        <f t="shared" si="1"/>
        <v>M6-NyO-5a-A-1</v>
      </c>
      <c r="AD58" s="13"/>
      <c r="AE58" s="12"/>
      <c r="AF58" s="8" t="s">
        <v>45</v>
      </c>
      <c r="AG58" s="13"/>
      <c r="AH58" s="8" t="s">
        <v>46</v>
      </c>
      <c r="AI58" s="8" t="s">
        <v>47</v>
      </c>
    </row>
    <row r="59" ht="112.5" customHeight="1">
      <c r="A59" s="6" t="s">
        <v>307</v>
      </c>
      <c r="B59" s="6" t="s">
        <v>308</v>
      </c>
      <c r="C59" s="6" t="s">
        <v>67</v>
      </c>
      <c r="D59" s="7" t="s">
        <v>34</v>
      </c>
      <c r="E59" s="6"/>
      <c r="F59" s="9" t="s">
        <v>332</v>
      </c>
      <c r="G59" s="11" t="s">
        <v>333</v>
      </c>
      <c r="H59" s="10" t="s">
        <v>334</v>
      </c>
      <c r="I59" s="6"/>
      <c r="J59" s="13" t="s">
        <v>101</v>
      </c>
      <c r="K59" s="10" t="s">
        <v>328</v>
      </c>
      <c r="L59" s="10" t="s">
        <v>321</v>
      </c>
      <c r="M59" s="6" t="s">
        <v>41</v>
      </c>
      <c r="N59" s="11" t="s">
        <v>329</v>
      </c>
      <c r="O59" s="11" t="s">
        <v>330</v>
      </c>
      <c r="P59" s="10"/>
      <c r="Q59" s="13"/>
      <c r="R59" s="9"/>
      <c r="S59" s="9"/>
      <c r="T59" s="12"/>
      <c r="U59" s="12"/>
      <c r="V59" s="9"/>
      <c r="W59" s="9"/>
      <c r="X59" s="13"/>
      <c r="Y59" s="19" t="s">
        <v>43</v>
      </c>
      <c r="Z59" s="15" t="s">
        <v>335</v>
      </c>
      <c r="AA59" s="15"/>
      <c r="AB59" s="9"/>
      <c r="AC59" s="13" t="str">
        <f t="shared" si="1"/>
        <v>M6-NyO-5a-A-2</v>
      </c>
      <c r="AD59" s="13"/>
      <c r="AE59" s="12"/>
      <c r="AF59" s="8" t="s">
        <v>45</v>
      </c>
      <c r="AG59" s="13"/>
      <c r="AH59" s="8" t="s">
        <v>46</v>
      </c>
      <c r="AI59" s="8" t="s">
        <v>47</v>
      </c>
    </row>
    <row r="60" ht="112.5" customHeight="1">
      <c r="A60" s="6" t="s">
        <v>307</v>
      </c>
      <c r="B60" s="6" t="s">
        <v>308</v>
      </c>
      <c r="C60" s="6" t="s">
        <v>67</v>
      </c>
      <c r="D60" s="7" t="s">
        <v>34</v>
      </c>
      <c r="E60" s="6"/>
      <c r="F60" s="18" t="s">
        <v>336</v>
      </c>
      <c r="G60" s="10" t="s">
        <v>337</v>
      </c>
      <c r="H60" s="10" t="s">
        <v>338</v>
      </c>
      <c r="I60" s="6"/>
      <c r="J60" s="13" t="s">
        <v>101</v>
      </c>
      <c r="K60" s="10" t="s">
        <v>328</v>
      </c>
      <c r="L60" s="10" t="s">
        <v>321</v>
      </c>
      <c r="M60" s="6" t="s">
        <v>41</v>
      </c>
      <c r="N60" s="11" t="s">
        <v>329</v>
      </c>
      <c r="O60" s="11" t="s">
        <v>330</v>
      </c>
      <c r="P60" s="10"/>
      <c r="Q60" s="13"/>
      <c r="R60" s="9"/>
      <c r="S60" s="9"/>
      <c r="T60" s="12"/>
      <c r="U60" s="12"/>
      <c r="V60" s="9"/>
      <c r="W60" s="9"/>
      <c r="X60" s="13"/>
      <c r="Y60" s="19" t="s">
        <v>43</v>
      </c>
      <c r="Z60" s="15" t="s">
        <v>339</v>
      </c>
      <c r="AA60" s="15"/>
      <c r="AB60" s="9"/>
      <c r="AC60" s="13" t="str">
        <f t="shared" si="1"/>
        <v>M6-NyO-5a-A-3</v>
      </c>
      <c r="AD60" s="13"/>
      <c r="AE60" s="12"/>
      <c r="AF60" s="8" t="s">
        <v>45</v>
      </c>
      <c r="AG60" s="13"/>
      <c r="AH60" s="8" t="s">
        <v>46</v>
      </c>
      <c r="AI60" s="8" t="s">
        <v>47</v>
      </c>
    </row>
    <row r="61" ht="112.5" customHeight="1">
      <c r="A61" s="6" t="s">
        <v>340</v>
      </c>
      <c r="B61" s="6" t="s">
        <v>341</v>
      </c>
      <c r="C61" s="6" t="s">
        <v>33</v>
      </c>
      <c r="D61" s="7" t="s">
        <v>34</v>
      </c>
      <c r="E61" s="6"/>
      <c r="F61" s="18" t="s">
        <v>342</v>
      </c>
      <c r="G61" s="10"/>
      <c r="H61" s="10" t="s">
        <v>343</v>
      </c>
      <c r="I61" s="6"/>
      <c r="J61" s="8" t="s">
        <v>344</v>
      </c>
      <c r="K61" s="11" t="s">
        <v>345</v>
      </c>
      <c r="L61" s="11" t="s">
        <v>346</v>
      </c>
      <c r="M61" s="6" t="s">
        <v>41</v>
      </c>
      <c r="N61" s="10" t="s">
        <v>347</v>
      </c>
      <c r="O61" s="11" t="s">
        <v>348</v>
      </c>
      <c r="P61" s="9" t="s">
        <v>349</v>
      </c>
      <c r="Q61" s="13"/>
      <c r="R61" s="12"/>
      <c r="S61" s="12"/>
      <c r="T61" s="12"/>
      <c r="U61" s="12"/>
      <c r="V61" s="12"/>
      <c r="W61" s="12"/>
      <c r="X61" s="13"/>
      <c r="Y61" s="19" t="s">
        <v>43</v>
      </c>
      <c r="Z61" s="15" t="s">
        <v>350</v>
      </c>
      <c r="AA61" s="15"/>
      <c r="AB61" s="9"/>
      <c r="AC61" s="13" t="str">
        <f t="shared" si="1"/>
        <v>M6-NyO-5b-I-1</v>
      </c>
      <c r="AD61" s="13"/>
      <c r="AE61" s="12"/>
      <c r="AF61" s="8" t="s">
        <v>45</v>
      </c>
      <c r="AG61" s="13"/>
      <c r="AH61" s="8" t="s">
        <v>46</v>
      </c>
      <c r="AI61" s="8" t="s">
        <v>47</v>
      </c>
    </row>
    <row r="62" ht="112.5" customHeight="1">
      <c r="A62" s="6" t="s">
        <v>340</v>
      </c>
      <c r="B62" s="6" t="s">
        <v>341</v>
      </c>
      <c r="C62" s="6" t="s">
        <v>48</v>
      </c>
      <c r="D62" s="7" t="s">
        <v>34</v>
      </c>
      <c r="E62" s="6"/>
      <c r="F62" s="18" t="s">
        <v>351</v>
      </c>
      <c r="G62" s="10" t="s">
        <v>352</v>
      </c>
      <c r="H62" s="10" t="s">
        <v>353</v>
      </c>
      <c r="I62" s="6"/>
      <c r="J62" s="6" t="s">
        <v>101</v>
      </c>
      <c r="K62" s="11" t="s">
        <v>354</v>
      </c>
      <c r="L62" s="10" t="s">
        <v>355</v>
      </c>
      <c r="M62" s="6" t="s">
        <v>41</v>
      </c>
      <c r="N62" s="11" t="s">
        <v>356</v>
      </c>
      <c r="O62" s="11" t="s">
        <v>357</v>
      </c>
      <c r="P62" s="9"/>
      <c r="Q62" s="13"/>
      <c r="R62" s="12"/>
      <c r="S62" s="12"/>
      <c r="T62" s="12"/>
      <c r="U62" s="12"/>
      <c r="V62" s="12"/>
      <c r="W62" s="12"/>
      <c r="X62" s="13"/>
      <c r="Y62" s="19" t="s">
        <v>43</v>
      </c>
      <c r="Z62" s="15" t="s">
        <v>358</v>
      </c>
      <c r="AA62" s="15"/>
      <c r="AB62" s="9"/>
      <c r="AC62" s="13" t="str">
        <f t="shared" si="1"/>
        <v>M6-NyO-5b-E-1</v>
      </c>
      <c r="AD62" s="13"/>
      <c r="AE62" s="12"/>
      <c r="AF62" s="8" t="s">
        <v>45</v>
      </c>
      <c r="AG62" s="13"/>
      <c r="AH62" s="8" t="s">
        <v>46</v>
      </c>
      <c r="AI62" s="8" t="s">
        <v>47</v>
      </c>
    </row>
    <row r="63" ht="112.5" customHeight="1">
      <c r="A63" s="6" t="s">
        <v>359</v>
      </c>
      <c r="B63" s="6" t="s">
        <v>360</v>
      </c>
      <c r="C63" s="6" t="s">
        <v>33</v>
      </c>
      <c r="D63" s="7" t="s">
        <v>34</v>
      </c>
      <c r="E63" s="6"/>
      <c r="F63" s="18" t="s">
        <v>361</v>
      </c>
      <c r="G63" s="10"/>
      <c r="H63" s="10" t="s">
        <v>362</v>
      </c>
      <c r="I63" s="6"/>
      <c r="J63" s="8" t="s">
        <v>344</v>
      </c>
      <c r="K63" s="10" t="s">
        <v>345</v>
      </c>
      <c r="L63" s="11" t="s">
        <v>363</v>
      </c>
      <c r="M63" s="6" t="s">
        <v>41</v>
      </c>
      <c r="N63" s="11" t="s">
        <v>364</v>
      </c>
      <c r="O63" s="11" t="s">
        <v>365</v>
      </c>
      <c r="P63" s="10" t="s">
        <v>366</v>
      </c>
      <c r="Q63" s="13"/>
      <c r="R63" s="12"/>
      <c r="S63" s="12"/>
      <c r="T63" s="12"/>
      <c r="U63" s="12"/>
      <c r="V63" s="18"/>
      <c r="W63" s="18"/>
      <c r="X63" s="13"/>
      <c r="Y63" s="19" t="s">
        <v>43</v>
      </c>
      <c r="Z63" s="15" t="s">
        <v>367</v>
      </c>
      <c r="AA63" s="15"/>
      <c r="AB63" s="9"/>
      <c r="AC63" s="13" t="str">
        <f t="shared" si="1"/>
        <v>M6-NyO-5c-I-1</v>
      </c>
      <c r="AD63" s="13"/>
      <c r="AE63" s="12"/>
      <c r="AF63" s="8" t="s">
        <v>45</v>
      </c>
      <c r="AG63" s="13"/>
      <c r="AH63" s="8" t="s">
        <v>46</v>
      </c>
      <c r="AI63" s="8" t="s">
        <v>47</v>
      </c>
    </row>
    <row r="64" ht="112.5" customHeight="1">
      <c r="A64" s="6" t="s">
        <v>359</v>
      </c>
      <c r="B64" s="6" t="s">
        <v>360</v>
      </c>
      <c r="C64" s="6" t="s">
        <v>48</v>
      </c>
      <c r="D64" s="7" t="s">
        <v>34</v>
      </c>
      <c r="E64" s="6"/>
      <c r="F64" s="18" t="s">
        <v>368</v>
      </c>
      <c r="G64" s="11" t="s">
        <v>369</v>
      </c>
      <c r="H64" s="10" t="s">
        <v>370</v>
      </c>
      <c r="I64" s="6"/>
      <c r="J64" s="6" t="s">
        <v>101</v>
      </c>
      <c r="K64" s="10" t="s">
        <v>371</v>
      </c>
      <c r="L64" s="10" t="s">
        <v>372</v>
      </c>
      <c r="M64" s="6" t="s">
        <v>41</v>
      </c>
      <c r="N64" s="11" t="s">
        <v>364</v>
      </c>
      <c r="O64" s="11" t="s">
        <v>373</v>
      </c>
      <c r="P64" s="18"/>
      <c r="Q64" s="13"/>
      <c r="R64" s="12"/>
      <c r="S64" s="12"/>
      <c r="T64" s="12"/>
      <c r="U64" s="12"/>
      <c r="V64" s="18"/>
      <c r="W64" s="18"/>
      <c r="X64" s="13"/>
      <c r="Y64" s="19" t="s">
        <v>43</v>
      </c>
      <c r="Z64" s="15" t="s">
        <v>374</v>
      </c>
      <c r="AA64" s="15"/>
      <c r="AB64" s="9"/>
      <c r="AC64" s="13" t="str">
        <f t="shared" si="1"/>
        <v>M6-NyO-5c-E-1</v>
      </c>
      <c r="AD64" s="13"/>
      <c r="AE64" s="12"/>
      <c r="AF64" s="8" t="s">
        <v>45</v>
      </c>
      <c r="AG64" s="13"/>
      <c r="AH64" s="8" t="s">
        <v>46</v>
      </c>
      <c r="AI64" s="8" t="s">
        <v>47</v>
      </c>
    </row>
    <row r="65" ht="112.5" customHeight="1">
      <c r="A65" s="6" t="s">
        <v>359</v>
      </c>
      <c r="B65" s="6" t="s">
        <v>360</v>
      </c>
      <c r="C65" s="6" t="s">
        <v>48</v>
      </c>
      <c r="D65" s="7" t="s">
        <v>34</v>
      </c>
      <c r="E65" s="6"/>
      <c r="F65" s="18" t="s">
        <v>368</v>
      </c>
      <c r="G65" s="11" t="s">
        <v>375</v>
      </c>
      <c r="H65" s="10" t="s">
        <v>370</v>
      </c>
      <c r="I65" s="6"/>
      <c r="J65" s="6" t="s">
        <v>101</v>
      </c>
      <c r="K65" s="10" t="s">
        <v>371</v>
      </c>
      <c r="L65" s="11" t="s">
        <v>376</v>
      </c>
      <c r="M65" s="6" t="s">
        <v>41</v>
      </c>
      <c r="N65" s="11" t="s">
        <v>364</v>
      </c>
      <c r="O65" s="11" t="s">
        <v>377</v>
      </c>
      <c r="P65" s="18"/>
      <c r="Q65" s="13"/>
      <c r="R65" s="12"/>
      <c r="S65" s="12"/>
      <c r="T65" s="12"/>
      <c r="U65" s="12"/>
      <c r="V65" s="18"/>
      <c r="W65" s="18"/>
      <c r="X65" s="13"/>
      <c r="Y65" s="19" t="s">
        <v>43</v>
      </c>
      <c r="Z65" s="15" t="s">
        <v>378</v>
      </c>
      <c r="AA65" s="15"/>
      <c r="AB65" s="9"/>
      <c r="AC65" s="13" t="str">
        <f t="shared" si="1"/>
        <v>M6-NyO-5c-E-2</v>
      </c>
      <c r="AD65" s="13"/>
      <c r="AE65" s="12"/>
      <c r="AF65" s="8" t="s">
        <v>45</v>
      </c>
      <c r="AG65" s="13"/>
      <c r="AH65" s="8" t="s">
        <v>46</v>
      </c>
      <c r="AI65" s="8" t="s">
        <v>47</v>
      </c>
    </row>
    <row r="66" ht="112.5" customHeight="1">
      <c r="A66" s="6" t="s">
        <v>379</v>
      </c>
      <c r="B66" s="6" t="s">
        <v>380</v>
      </c>
      <c r="C66" s="6" t="s">
        <v>33</v>
      </c>
      <c r="D66" s="7" t="s">
        <v>34</v>
      </c>
      <c r="E66" s="6"/>
      <c r="F66" s="18" t="s">
        <v>381</v>
      </c>
      <c r="G66" s="10"/>
      <c r="H66" s="10" t="s">
        <v>382</v>
      </c>
      <c r="I66" s="6"/>
      <c r="J66" s="8" t="s">
        <v>344</v>
      </c>
      <c r="K66" s="10" t="s">
        <v>345</v>
      </c>
      <c r="L66" s="11" t="s">
        <v>383</v>
      </c>
      <c r="M66" s="6" t="s">
        <v>41</v>
      </c>
      <c r="N66" s="10" t="s">
        <v>384</v>
      </c>
      <c r="O66" s="10" t="s">
        <v>385</v>
      </c>
      <c r="P66" s="10" t="s">
        <v>386</v>
      </c>
      <c r="Q66" s="13"/>
      <c r="R66" s="9"/>
      <c r="S66" s="9"/>
      <c r="T66" s="12"/>
      <c r="U66" s="9"/>
      <c r="V66" s="9"/>
      <c r="W66" s="9"/>
      <c r="X66" s="13"/>
      <c r="Y66" s="19" t="s">
        <v>43</v>
      </c>
      <c r="Z66" s="15" t="s">
        <v>387</v>
      </c>
      <c r="AA66" s="15"/>
      <c r="AB66" s="9"/>
      <c r="AC66" s="13" t="str">
        <f t="shared" si="1"/>
        <v>M6-NyO-5d-I-1</v>
      </c>
      <c r="AD66" s="13"/>
      <c r="AE66" s="12"/>
      <c r="AF66" s="8" t="s">
        <v>45</v>
      </c>
      <c r="AG66" s="13"/>
      <c r="AH66" s="8" t="s">
        <v>46</v>
      </c>
      <c r="AI66" s="8" t="s">
        <v>47</v>
      </c>
    </row>
    <row r="67" ht="112.5" customHeight="1">
      <c r="A67" s="6" t="s">
        <v>379</v>
      </c>
      <c r="B67" s="6" t="s">
        <v>380</v>
      </c>
      <c r="C67" s="6" t="s">
        <v>48</v>
      </c>
      <c r="D67" s="7" t="s">
        <v>34</v>
      </c>
      <c r="E67" s="6"/>
      <c r="F67" s="9" t="s">
        <v>388</v>
      </c>
      <c r="G67" s="10" t="s">
        <v>389</v>
      </c>
      <c r="H67" s="10" t="s">
        <v>390</v>
      </c>
      <c r="I67" s="6"/>
      <c r="J67" s="6" t="s">
        <v>101</v>
      </c>
      <c r="K67" s="11" t="s">
        <v>391</v>
      </c>
      <c r="L67" s="10" t="s">
        <v>392</v>
      </c>
      <c r="M67" s="6" t="s">
        <v>41</v>
      </c>
      <c r="N67" s="10" t="s">
        <v>384</v>
      </c>
      <c r="O67" s="10" t="s">
        <v>393</v>
      </c>
      <c r="P67" s="10" t="s">
        <v>394</v>
      </c>
      <c r="Q67" s="13"/>
      <c r="R67" s="9"/>
      <c r="S67" s="9"/>
      <c r="T67" s="12"/>
      <c r="U67" s="9"/>
      <c r="V67" s="9"/>
      <c r="W67" s="9"/>
      <c r="X67" s="13"/>
      <c r="Y67" s="19" t="s">
        <v>43</v>
      </c>
      <c r="Z67" s="15" t="s">
        <v>395</v>
      </c>
      <c r="AA67" s="15"/>
      <c r="AB67" s="9"/>
      <c r="AC67" s="13" t="str">
        <f t="shared" si="1"/>
        <v>M6-NyO-5d-E-1</v>
      </c>
      <c r="AD67" s="13"/>
      <c r="AE67" s="12"/>
      <c r="AF67" s="8" t="s">
        <v>45</v>
      </c>
      <c r="AG67" s="13"/>
      <c r="AH67" s="8" t="s">
        <v>46</v>
      </c>
      <c r="AI67" s="8" t="s">
        <v>47</v>
      </c>
    </row>
    <row r="68" ht="112.5" customHeight="1">
      <c r="A68" s="6" t="s">
        <v>379</v>
      </c>
      <c r="B68" s="6" t="s">
        <v>380</v>
      </c>
      <c r="C68" s="6" t="s">
        <v>48</v>
      </c>
      <c r="D68" s="7" t="s">
        <v>34</v>
      </c>
      <c r="E68" s="6"/>
      <c r="F68" s="9" t="s">
        <v>388</v>
      </c>
      <c r="G68" s="11" t="s">
        <v>396</v>
      </c>
      <c r="H68" s="10"/>
      <c r="I68" s="6"/>
      <c r="J68" s="6" t="s">
        <v>101</v>
      </c>
      <c r="K68" s="11" t="s">
        <v>391</v>
      </c>
      <c r="L68" s="10" t="s">
        <v>397</v>
      </c>
      <c r="M68" s="6" t="s">
        <v>41</v>
      </c>
      <c r="N68" s="10" t="s">
        <v>384</v>
      </c>
      <c r="O68" s="10" t="s">
        <v>393</v>
      </c>
      <c r="P68" s="10" t="s">
        <v>394</v>
      </c>
      <c r="Q68" s="13"/>
      <c r="R68" s="9"/>
      <c r="S68" s="9"/>
      <c r="T68" s="12"/>
      <c r="U68" s="9"/>
      <c r="V68" s="9"/>
      <c r="W68" s="9"/>
      <c r="X68" s="13"/>
      <c r="Y68" s="19" t="s">
        <v>43</v>
      </c>
      <c r="Z68" s="15" t="s">
        <v>398</v>
      </c>
      <c r="AA68" s="15"/>
      <c r="AB68" s="9"/>
      <c r="AC68" s="13" t="str">
        <f t="shared" si="1"/>
        <v>M6-NyO-5d-E-2</v>
      </c>
      <c r="AD68" s="13"/>
      <c r="AE68" s="12"/>
      <c r="AF68" s="8" t="s">
        <v>45</v>
      </c>
      <c r="AG68" s="13"/>
      <c r="AH68" s="8" t="s">
        <v>46</v>
      </c>
      <c r="AI68" s="8" t="s">
        <v>47</v>
      </c>
    </row>
    <row r="69" ht="112.5" customHeight="1">
      <c r="A69" s="6" t="s">
        <v>399</v>
      </c>
      <c r="B69" s="6" t="s">
        <v>400</v>
      </c>
      <c r="C69" s="6" t="s">
        <v>33</v>
      </c>
      <c r="D69" s="7" t="s">
        <v>34</v>
      </c>
      <c r="E69" s="6"/>
      <c r="F69" s="9" t="s">
        <v>401</v>
      </c>
      <c r="G69" s="10"/>
      <c r="H69" s="10" t="s">
        <v>402</v>
      </c>
      <c r="I69" s="6"/>
      <c r="J69" s="6" t="s">
        <v>403</v>
      </c>
      <c r="K69" s="10" t="s">
        <v>404</v>
      </c>
      <c r="L69" s="11" t="s">
        <v>405</v>
      </c>
      <c r="M69" s="6" t="s">
        <v>41</v>
      </c>
      <c r="N69" s="11" t="s">
        <v>406</v>
      </c>
      <c r="O69" s="11" t="s">
        <v>407</v>
      </c>
      <c r="P69" s="10"/>
      <c r="Q69" s="13"/>
      <c r="R69" s="9"/>
      <c r="S69" s="9"/>
      <c r="T69" s="9"/>
      <c r="U69" s="9"/>
      <c r="V69" s="9"/>
      <c r="W69" s="9"/>
      <c r="X69" s="13"/>
      <c r="Y69" s="19" t="s">
        <v>43</v>
      </c>
      <c r="Z69" s="15" t="s">
        <v>408</v>
      </c>
      <c r="AA69" s="15"/>
      <c r="AB69" s="9"/>
      <c r="AC69" s="13" t="str">
        <f t="shared" si="1"/>
        <v>M6-NyO-6a-I-1</v>
      </c>
      <c r="AD69" s="13"/>
      <c r="AE69" s="12"/>
      <c r="AF69" s="8" t="s">
        <v>45</v>
      </c>
      <c r="AG69" s="13"/>
      <c r="AH69" s="8" t="s">
        <v>46</v>
      </c>
      <c r="AI69" s="8" t="s">
        <v>47</v>
      </c>
    </row>
    <row r="70" ht="112.5" customHeight="1">
      <c r="A70" s="6" t="s">
        <v>399</v>
      </c>
      <c r="B70" s="6" t="s">
        <v>400</v>
      </c>
      <c r="C70" s="6" t="s">
        <v>48</v>
      </c>
      <c r="D70" s="7" t="s">
        <v>34</v>
      </c>
      <c r="E70" s="6"/>
      <c r="F70" s="18" t="s">
        <v>409</v>
      </c>
      <c r="G70" s="10" t="s">
        <v>410</v>
      </c>
      <c r="H70" s="10" t="s">
        <v>411</v>
      </c>
      <c r="I70" s="6"/>
      <c r="J70" s="6" t="s">
        <v>101</v>
      </c>
      <c r="K70" s="10" t="s">
        <v>412</v>
      </c>
      <c r="L70" s="10" t="s">
        <v>413</v>
      </c>
      <c r="M70" s="6" t="s">
        <v>41</v>
      </c>
      <c r="N70" s="11" t="s">
        <v>414</v>
      </c>
      <c r="O70" s="11" t="s">
        <v>415</v>
      </c>
      <c r="P70" s="9"/>
      <c r="Q70" s="13"/>
      <c r="R70" s="12"/>
      <c r="S70" s="12"/>
      <c r="T70" s="12"/>
      <c r="U70" s="12"/>
      <c r="V70" s="12"/>
      <c r="W70" s="12"/>
      <c r="X70" s="13"/>
      <c r="Y70" s="19" t="s">
        <v>43</v>
      </c>
      <c r="Z70" s="15" t="s">
        <v>416</v>
      </c>
      <c r="AA70" s="15"/>
      <c r="AB70" s="9"/>
      <c r="AC70" s="13" t="str">
        <f t="shared" si="1"/>
        <v>M6-NyO-6a-E-1</v>
      </c>
      <c r="AD70" s="13"/>
      <c r="AE70" s="12"/>
      <c r="AF70" s="8" t="s">
        <v>45</v>
      </c>
      <c r="AG70" s="13"/>
      <c r="AH70" s="8" t="s">
        <v>46</v>
      </c>
      <c r="AI70" s="8" t="s">
        <v>47</v>
      </c>
    </row>
    <row r="71" ht="112.5" customHeight="1">
      <c r="A71" s="6" t="s">
        <v>399</v>
      </c>
      <c r="B71" s="6" t="s">
        <v>400</v>
      </c>
      <c r="C71" s="6" t="s">
        <v>67</v>
      </c>
      <c r="D71" s="7" t="s">
        <v>34</v>
      </c>
      <c r="E71" s="6"/>
      <c r="F71" s="9" t="s">
        <v>417</v>
      </c>
      <c r="G71" s="10" t="s">
        <v>418</v>
      </c>
      <c r="H71" s="10" t="s">
        <v>419</v>
      </c>
      <c r="I71" s="6"/>
      <c r="J71" s="6" t="s">
        <v>101</v>
      </c>
      <c r="K71" s="10" t="s">
        <v>420</v>
      </c>
      <c r="L71" s="10" t="s">
        <v>413</v>
      </c>
      <c r="M71" s="6" t="s">
        <v>41</v>
      </c>
      <c r="N71" s="11" t="s">
        <v>421</v>
      </c>
      <c r="O71" s="11" t="s">
        <v>422</v>
      </c>
      <c r="P71" s="10"/>
      <c r="Q71" s="13"/>
      <c r="R71" s="12"/>
      <c r="S71" s="12"/>
      <c r="T71" s="12"/>
      <c r="U71" s="12"/>
      <c r="V71" s="12"/>
      <c r="W71" s="12"/>
      <c r="X71" s="13"/>
      <c r="Y71" s="19" t="s">
        <v>43</v>
      </c>
      <c r="Z71" s="15" t="s">
        <v>423</v>
      </c>
      <c r="AA71" s="15"/>
      <c r="AB71" s="9"/>
      <c r="AC71" s="13" t="str">
        <f t="shared" si="1"/>
        <v>M6-NyO-6a-A-1</v>
      </c>
      <c r="AD71" s="13"/>
      <c r="AE71" s="12"/>
      <c r="AF71" s="8" t="s">
        <v>45</v>
      </c>
      <c r="AG71" s="13"/>
      <c r="AH71" s="8" t="s">
        <v>46</v>
      </c>
      <c r="AI71" s="8" t="s">
        <v>47</v>
      </c>
    </row>
    <row r="72" ht="112.5" customHeight="1">
      <c r="A72" s="6" t="s">
        <v>399</v>
      </c>
      <c r="B72" s="6" t="s">
        <v>400</v>
      </c>
      <c r="C72" s="6" t="s">
        <v>67</v>
      </c>
      <c r="D72" s="7" t="s">
        <v>34</v>
      </c>
      <c r="E72" s="6"/>
      <c r="F72" s="9" t="s">
        <v>424</v>
      </c>
      <c r="G72" s="11" t="s">
        <v>425</v>
      </c>
      <c r="H72" s="10" t="s">
        <v>426</v>
      </c>
      <c r="I72" s="6"/>
      <c r="J72" s="6" t="s">
        <v>101</v>
      </c>
      <c r="K72" s="10" t="s">
        <v>427</v>
      </c>
      <c r="L72" s="11" t="s">
        <v>413</v>
      </c>
      <c r="M72" s="6" t="s">
        <v>41</v>
      </c>
      <c r="N72" s="11" t="s">
        <v>421</v>
      </c>
      <c r="O72" s="11" t="s">
        <v>422</v>
      </c>
      <c r="P72" s="10"/>
      <c r="Q72" s="13"/>
      <c r="R72" s="12"/>
      <c r="S72" s="12"/>
      <c r="T72" s="12"/>
      <c r="U72" s="12"/>
      <c r="V72" s="12"/>
      <c r="W72" s="12"/>
      <c r="X72" s="13"/>
      <c r="Y72" s="19" t="s">
        <v>43</v>
      </c>
      <c r="Z72" s="15" t="s">
        <v>428</v>
      </c>
      <c r="AA72" s="15"/>
      <c r="AB72" s="9"/>
      <c r="AC72" s="13" t="str">
        <f t="shared" si="1"/>
        <v>M6-NyO-6a-A-2</v>
      </c>
      <c r="AD72" s="13"/>
      <c r="AE72" s="12"/>
      <c r="AF72" s="8" t="s">
        <v>45</v>
      </c>
      <c r="AG72" s="13"/>
      <c r="AH72" s="8" t="s">
        <v>46</v>
      </c>
      <c r="AI72" s="8" t="s">
        <v>47</v>
      </c>
    </row>
    <row r="73" ht="112.5" customHeight="1">
      <c r="A73" s="6" t="s">
        <v>399</v>
      </c>
      <c r="B73" s="6" t="s">
        <v>400</v>
      </c>
      <c r="C73" s="6" t="s">
        <v>67</v>
      </c>
      <c r="D73" s="7" t="s">
        <v>34</v>
      </c>
      <c r="E73" s="6"/>
      <c r="F73" s="9" t="s">
        <v>429</v>
      </c>
      <c r="G73" s="11" t="s">
        <v>430</v>
      </c>
      <c r="H73" s="10" t="s">
        <v>431</v>
      </c>
      <c r="I73" s="6"/>
      <c r="J73" s="6" t="s">
        <v>101</v>
      </c>
      <c r="K73" s="11" t="s">
        <v>432</v>
      </c>
      <c r="L73" s="11" t="s">
        <v>413</v>
      </c>
      <c r="M73" s="6" t="s">
        <v>41</v>
      </c>
      <c r="N73" s="11" t="s">
        <v>421</v>
      </c>
      <c r="O73" s="11" t="s">
        <v>422</v>
      </c>
      <c r="P73" s="10"/>
      <c r="Q73" s="13"/>
      <c r="R73" s="12"/>
      <c r="S73" s="12"/>
      <c r="T73" s="12"/>
      <c r="U73" s="12"/>
      <c r="V73" s="12"/>
      <c r="W73" s="12"/>
      <c r="X73" s="13"/>
      <c r="Y73" s="19" t="s">
        <v>43</v>
      </c>
      <c r="Z73" s="15" t="s">
        <v>433</v>
      </c>
      <c r="AA73" s="15"/>
      <c r="AB73" s="9"/>
      <c r="AC73" s="13" t="str">
        <f t="shared" si="1"/>
        <v>M6-NyO-6a-A-3</v>
      </c>
      <c r="AD73" s="13"/>
      <c r="AE73" s="12"/>
      <c r="AF73" s="8" t="s">
        <v>45</v>
      </c>
      <c r="AG73" s="13"/>
      <c r="AH73" s="8" t="s">
        <v>46</v>
      </c>
      <c r="AI73" s="8" t="s">
        <v>47</v>
      </c>
    </row>
    <row r="74" ht="112.5" customHeight="1">
      <c r="A74" s="6" t="s">
        <v>434</v>
      </c>
      <c r="B74" s="6" t="s">
        <v>435</v>
      </c>
      <c r="C74" s="6" t="s">
        <v>33</v>
      </c>
      <c r="D74" s="7" t="s">
        <v>34</v>
      </c>
      <c r="E74" s="6"/>
      <c r="F74" s="9" t="s">
        <v>436</v>
      </c>
      <c r="G74" s="10"/>
      <c r="H74" s="10" t="s">
        <v>437</v>
      </c>
      <c r="I74" s="6"/>
      <c r="J74" s="8" t="s">
        <v>260</v>
      </c>
      <c r="K74" s="11" t="s">
        <v>438</v>
      </c>
      <c r="L74" s="10" t="s">
        <v>439</v>
      </c>
      <c r="M74" s="6" t="s">
        <v>41</v>
      </c>
      <c r="N74" s="11" t="s">
        <v>440</v>
      </c>
      <c r="O74" s="11" t="s">
        <v>441</v>
      </c>
      <c r="P74" s="18"/>
      <c r="Q74" s="13"/>
      <c r="R74" s="12"/>
      <c r="S74" s="12"/>
      <c r="T74" s="12"/>
      <c r="U74" s="12"/>
      <c r="V74" s="12"/>
      <c r="W74" s="12"/>
      <c r="X74" s="13"/>
      <c r="Y74" s="19" t="s">
        <v>43</v>
      </c>
      <c r="Z74" s="15" t="s">
        <v>442</v>
      </c>
      <c r="AA74" s="15"/>
      <c r="AB74" s="9"/>
      <c r="AC74" s="13" t="str">
        <f t="shared" si="1"/>
        <v>M6-NyO-6b-I-1</v>
      </c>
      <c r="AD74" s="13"/>
      <c r="AE74" s="12"/>
      <c r="AF74" s="8" t="s">
        <v>45</v>
      </c>
      <c r="AG74" s="13"/>
      <c r="AH74" s="8" t="s">
        <v>46</v>
      </c>
      <c r="AI74" s="8" t="s">
        <v>47</v>
      </c>
    </row>
    <row r="75" ht="112.5" customHeight="1">
      <c r="A75" s="6" t="s">
        <v>434</v>
      </c>
      <c r="B75" s="6" t="s">
        <v>435</v>
      </c>
      <c r="C75" s="6" t="s">
        <v>48</v>
      </c>
      <c r="D75" s="7" t="s">
        <v>34</v>
      </c>
      <c r="E75" s="6"/>
      <c r="F75" s="9" t="s">
        <v>443</v>
      </c>
      <c r="G75" s="10" t="s">
        <v>444</v>
      </c>
      <c r="H75" s="10" t="s">
        <v>445</v>
      </c>
      <c r="I75" s="6"/>
      <c r="J75" s="6" t="s">
        <v>101</v>
      </c>
      <c r="K75" s="11" t="s">
        <v>446</v>
      </c>
      <c r="L75" s="10" t="s">
        <v>447</v>
      </c>
      <c r="M75" s="6" t="s">
        <v>41</v>
      </c>
      <c r="N75" s="11" t="s">
        <v>440</v>
      </c>
      <c r="O75" s="11" t="s">
        <v>441</v>
      </c>
      <c r="P75" s="18"/>
      <c r="Q75" s="13"/>
      <c r="R75" s="12"/>
      <c r="S75" s="12"/>
      <c r="T75" s="12"/>
      <c r="U75" s="12"/>
      <c r="V75" s="12"/>
      <c r="W75" s="12"/>
      <c r="X75" s="13"/>
      <c r="Y75" s="19" t="s">
        <v>43</v>
      </c>
      <c r="Z75" s="15" t="s">
        <v>448</v>
      </c>
      <c r="AA75" s="15"/>
      <c r="AB75" s="9"/>
      <c r="AC75" s="13" t="str">
        <f t="shared" si="1"/>
        <v>M6-NyO-6b-E-1</v>
      </c>
      <c r="AD75" s="13"/>
      <c r="AE75" s="12"/>
      <c r="AF75" s="8" t="s">
        <v>45</v>
      </c>
      <c r="AG75" s="13"/>
      <c r="AH75" s="8" t="s">
        <v>46</v>
      </c>
      <c r="AI75" s="8" t="s">
        <v>47</v>
      </c>
    </row>
    <row r="76" ht="112.5" customHeight="1">
      <c r="A76" s="6" t="s">
        <v>434</v>
      </c>
      <c r="B76" s="6" t="s">
        <v>435</v>
      </c>
      <c r="C76" s="6" t="s">
        <v>67</v>
      </c>
      <c r="D76" s="7" t="s">
        <v>34</v>
      </c>
      <c r="E76" s="6"/>
      <c r="F76" s="18" t="s">
        <v>449</v>
      </c>
      <c r="G76" s="11" t="s">
        <v>450</v>
      </c>
      <c r="H76" s="10" t="s">
        <v>451</v>
      </c>
      <c r="I76" s="6"/>
      <c r="J76" s="6" t="s">
        <v>101</v>
      </c>
      <c r="K76" s="10" t="s">
        <v>452</v>
      </c>
      <c r="L76" s="10" t="s">
        <v>447</v>
      </c>
      <c r="M76" s="6" t="s">
        <v>41</v>
      </c>
      <c r="N76" s="11" t="s">
        <v>440</v>
      </c>
      <c r="O76" s="11" t="s">
        <v>441</v>
      </c>
      <c r="P76" s="9"/>
      <c r="Q76" s="13"/>
      <c r="R76" s="12"/>
      <c r="S76" s="12"/>
      <c r="T76" s="12"/>
      <c r="U76" s="12"/>
      <c r="V76" s="12"/>
      <c r="W76" s="12"/>
      <c r="X76" s="13"/>
      <c r="Y76" s="19" t="s">
        <v>43</v>
      </c>
      <c r="Z76" s="15" t="s">
        <v>453</v>
      </c>
      <c r="AA76" s="15"/>
      <c r="AB76" s="9"/>
      <c r="AC76" s="13" t="str">
        <f t="shared" si="1"/>
        <v>M6-NyO-6b-A-1</v>
      </c>
      <c r="AD76" s="13"/>
      <c r="AE76" s="12"/>
      <c r="AF76" s="8" t="s">
        <v>45</v>
      </c>
      <c r="AG76" s="13"/>
      <c r="AH76" s="8" t="s">
        <v>46</v>
      </c>
      <c r="AI76" s="8" t="s">
        <v>47</v>
      </c>
    </row>
    <row r="77" ht="112.5" customHeight="1">
      <c r="A77" s="6" t="s">
        <v>434</v>
      </c>
      <c r="B77" s="6" t="s">
        <v>435</v>
      </c>
      <c r="C77" s="6" t="s">
        <v>67</v>
      </c>
      <c r="D77" s="7" t="s">
        <v>34</v>
      </c>
      <c r="E77" s="6"/>
      <c r="F77" s="9" t="s">
        <v>454</v>
      </c>
      <c r="G77" s="10" t="s">
        <v>455</v>
      </c>
      <c r="H77" s="10" t="s">
        <v>456</v>
      </c>
      <c r="I77" s="6"/>
      <c r="J77" s="13" t="s">
        <v>101</v>
      </c>
      <c r="K77" s="10" t="s">
        <v>452</v>
      </c>
      <c r="L77" s="10" t="s">
        <v>447</v>
      </c>
      <c r="M77" s="6" t="s">
        <v>41</v>
      </c>
      <c r="N77" s="11" t="s">
        <v>440</v>
      </c>
      <c r="O77" s="11" t="s">
        <v>441</v>
      </c>
      <c r="P77" s="18"/>
      <c r="Q77" s="13"/>
      <c r="R77" s="12"/>
      <c r="S77" s="12"/>
      <c r="T77" s="12"/>
      <c r="U77" s="12"/>
      <c r="V77" s="12"/>
      <c r="W77" s="12"/>
      <c r="X77" s="13"/>
      <c r="Y77" s="19" t="s">
        <v>43</v>
      </c>
      <c r="Z77" s="15" t="s">
        <v>457</v>
      </c>
      <c r="AA77" s="15"/>
      <c r="AB77" s="9"/>
      <c r="AC77" s="13" t="str">
        <f t="shared" si="1"/>
        <v>M6-NyO-6b-A-2</v>
      </c>
      <c r="AD77" s="13"/>
      <c r="AE77" s="12"/>
      <c r="AF77" s="8" t="s">
        <v>45</v>
      </c>
      <c r="AG77" s="13"/>
      <c r="AH77" s="8" t="s">
        <v>46</v>
      </c>
      <c r="AI77" s="8" t="s">
        <v>47</v>
      </c>
    </row>
    <row r="78" ht="112.5" customHeight="1">
      <c r="A78" s="6" t="s">
        <v>434</v>
      </c>
      <c r="B78" s="6" t="s">
        <v>435</v>
      </c>
      <c r="C78" s="6" t="s">
        <v>67</v>
      </c>
      <c r="D78" s="7" t="s">
        <v>34</v>
      </c>
      <c r="E78" s="8"/>
      <c r="F78" s="18" t="s">
        <v>458</v>
      </c>
      <c r="G78" s="10" t="s">
        <v>459</v>
      </c>
      <c r="H78" s="10" t="s">
        <v>460</v>
      </c>
      <c r="I78" s="6"/>
      <c r="J78" s="6" t="s">
        <v>101</v>
      </c>
      <c r="K78" s="10" t="s">
        <v>452</v>
      </c>
      <c r="L78" s="10" t="s">
        <v>447</v>
      </c>
      <c r="M78" s="6" t="s">
        <v>41</v>
      </c>
      <c r="N78" s="11" t="s">
        <v>440</v>
      </c>
      <c r="O78" s="11" t="s">
        <v>441</v>
      </c>
      <c r="P78" s="9"/>
      <c r="Q78" s="13"/>
      <c r="R78" s="12"/>
      <c r="S78" s="12"/>
      <c r="T78" s="12"/>
      <c r="U78" s="12"/>
      <c r="V78" s="12"/>
      <c r="W78" s="12"/>
      <c r="X78" s="13"/>
      <c r="Y78" s="19" t="s">
        <v>43</v>
      </c>
      <c r="Z78" s="15" t="s">
        <v>461</v>
      </c>
      <c r="AA78" s="15"/>
      <c r="AB78" s="9"/>
      <c r="AC78" s="13" t="str">
        <f t="shared" si="1"/>
        <v>M6-NyO-6b-A-3</v>
      </c>
      <c r="AD78" s="13"/>
      <c r="AE78" s="12"/>
      <c r="AF78" s="8" t="s">
        <v>45</v>
      </c>
      <c r="AG78" s="13"/>
      <c r="AH78" s="8" t="s">
        <v>46</v>
      </c>
      <c r="AI78" s="8" t="s">
        <v>47</v>
      </c>
    </row>
    <row r="79" ht="112.5" customHeight="1">
      <c r="A79" s="6" t="s">
        <v>462</v>
      </c>
      <c r="B79" s="6" t="s">
        <v>463</v>
      </c>
      <c r="C79" s="6" t="s">
        <v>33</v>
      </c>
      <c r="D79" s="7" t="s">
        <v>34</v>
      </c>
      <c r="E79" s="6"/>
      <c r="F79" s="18" t="s">
        <v>464</v>
      </c>
      <c r="G79" s="10"/>
      <c r="H79" s="10" t="s">
        <v>465</v>
      </c>
      <c r="I79" s="6"/>
      <c r="J79" s="6" t="s">
        <v>466</v>
      </c>
      <c r="K79" s="10" t="s">
        <v>467</v>
      </c>
      <c r="L79" s="11" t="s">
        <v>468</v>
      </c>
      <c r="M79" s="6" t="s">
        <v>41</v>
      </c>
      <c r="N79" s="10" t="s">
        <v>469</v>
      </c>
      <c r="O79" s="10" t="s">
        <v>470</v>
      </c>
      <c r="P79" s="12"/>
      <c r="Q79" s="13"/>
      <c r="R79" s="9"/>
      <c r="S79" s="9"/>
      <c r="T79" s="9"/>
      <c r="U79" s="9"/>
      <c r="V79" s="9"/>
      <c r="W79" s="9"/>
      <c r="X79" s="13"/>
      <c r="Y79" s="19" t="s">
        <v>43</v>
      </c>
      <c r="Z79" s="15" t="s">
        <v>471</v>
      </c>
      <c r="AA79" s="15"/>
      <c r="AB79" s="9"/>
      <c r="AC79" s="13" t="str">
        <f t="shared" si="1"/>
        <v>M6-NyO-7a-I-1</v>
      </c>
      <c r="AD79" s="13"/>
      <c r="AE79" s="12"/>
      <c r="AF79" s="8" t="s">
        <v>45</v>
      </c>
      <c r="AG79" s="13"/>
      <c r="AH79" s="8" t="s">
        <v>46</v>
      </c>
      <c r="AI79" s="8" t="s">
        <v>47</v>
      </c>
    </row>
    <row r="80" ht="112.5" customHeight="1">
      <c r="A80" s="6" t="s">
        <v>462</v>
      </c>
      <c r="B80" s="6" t="s">
        <v>463</v>
      </c>
      <c r="C80" s="6" t="s">
        <v>48</v>
      </c>
      <c r="D80" s="7" t="s">
        <v>34</v>
      </c>
      <c r="E80" s="6"/>
      <c r="F80" s="18" t="s">
        <v>472</v>
      </c>
      <c r="G80" s="10" t="s">
        <v>473</v>
      </c>
      <c r="H80" s="10" t="s">
        <v>474</v>
      </c>
      <c r="I80" s="6"/>
      <c r="J80" s="6" t="s">
        <v>101</v>
      </c>
      <c r="K80" s="10" t="s">
        <v>475</v>
      </c>
      <c r="L80" s="10" t="s">
        <v>476</v>
      </c>
      <c r="M80" s="6" t="s">
        <v>41</v>
      </c>
      <c r="N80" s="10" t="s">
        <v>477</v>
      </c>
      <c r="O80" s="10" t="s">
        <v>478</v>
      </c>
      <c r="P80" s="12"/>
      <c r="Q80" s="8"/>
      <c r="R80" s="9"/>
      <c r="S80" s="9"/>
      <c r="T80" s="18"/>
      <c r="U80" s="18"/>
      <c r="V80" s="9"/>
      <c r="W80" s="9"/>
      <c r="X80" s="8"/>
      <c r="Y80" s="19" t="s">
        <v>43</v>
      </c>
      <c r="Z80" s="15" t="s">
        <v>479</v>
      </c>
      <c r="AA80" s="15"/>
      <c r="AB80" s="9"/>
      <c r="AC80" s="13" t="str">
        <f t="shared" si="1"/>
        <v>M6-NyO-7a-E-1</v>
      </c>
      <c r="AD80" s="13"/>
      <c r="AE80" s="12"/>
      <c r="AF80" s="8" t="s">
        <v>45</v>
      </c>
      <c r="AG80" s="13"/>
      <c r="AH80" s="8" t="s">
        <v>46</v>
      </c>
      <c r="AI80" s="8" t="s">
        <v>47</v>
      </c>
    </row>
    <row r="81" ht="112.5" customHeight="1">
      <c r="A81" s="6" t="s">
        <v>462</v>
      </c>
      <c r="B81" s="6" t="s">
        <v>463</v>
      </c>
      <c r="C81" s="6" t="s">
        <v>67</v>
      </c>
      <c r="D81" s="7" t="s">
        <v>34</v>
      </c>
      <c r="E81" s="6"/>
      <c r="F81" s="9" t="s">
        <v>480</v>
      </c>
      <c r="G81" s="11" t="s">
        <v>481</v>
      </c>
      <c r="H81" s="10" t="s">
        <v>482</v>
      </c>
      <c r="I81" s="6"/>
      <c r="J81" s="6" t="s">
        <v>101</v>
      </c>
      <c r="K81" s="10" t="s">
        <v>483</v>
      </c>
      <c r="L81" s="10" t="s">
        <v>476</v>
      </c>
      <c r="M81" s="6" t="s">
        <v>41</v>
      </c>
      <c r="N81" s="10" t="s">
        <v>477</v>
      </c>
      <c r="O81" s="10" t="s">
        <v>478</v>
      </c>
      <c r="P81" s="12"/>
      <c r="Q81" s="13"/>
      <c r="R81" s="9"/>
      <c r="S81" s="9"/>
      <c r="T81" s="9"/>
      <c r="U81" s="12"/>
      <c r="V81" s="9"/>
      <c r="W81" s="9"/>
      <c r="X81" s="13"/>
      <c r="Y81" s="19" t="s">
        <v>43</v>
      </c>
      <c r="Z81" s="15" t="s">
        <v>484</v>
      </c>
      <c r="AA81" s="15"/>
      <c r="AB81" s="9"/>
      <c r="AC81" s="13" t="str">
        <f t="shared" si="1"/>
        <v>M6-NyO-7a-A-1</v>
      </c>
      <c r="AD81" s="13"/>
      <c r="AE81" s="12"/>
      <c r="AF81" s="8" t="s">
        <v>45</v>
      </c>
      <c r="AG81" s="13"/>
      <c r="AH81" s="8" t="s">
        <v>46</v>
      </c>
      <c r="AI81" s="8" t="s">
        <v>47</v>
      </c>
    </row>
    <row r="82" ht="112.5" customHeight="1">
      <c r="A82" s="6" t="s">
        <v>462</v>
      </c>
      <c r="B82" s="6" t="s">
        <v>463</v>
      </c>
      <c r="C82" s="6" t="s">
        <v>67</v>
      </c>
      <c r="D82" s="7" t="s">
        <v>34</v>
      </c>
      <c r="E82" s="6"/>
      <c r="F82" s="9" t="s">
        <v>485</v>
      </c>
      <c r="G82" s="11" t="s">
        <v>486</v>
      </c>
      <c r="H82" s="10" t="s">
        <v>487</v>
      </c>
      <c r="I82" s="6"/>
      <c r="J82" s="6" t="s">
        <v>101</v>
      </c>
      <c r="K82" s="10" t="s">
        <v>488</v>
      </c>
      <c r="L82" s="10" t="s">
        <v>476</v>
      </c>
      <c r="M82" s="6" t="s">
        <v>41</v>
      </c>
      <c r="N82" s="10" t="s">
        <v>477</v>
      </c>
      <c r="O82" s="10" t="s">
        <v>478</v>
      </c>
      <c r="P82" s="12"/>
      <c r="Q82" s="13"/>
      <c r="R82" s="9"/>
      <c r="S82" s="9"/>
      <c r="T82" s="12"/>
      <c r="U82" s="12"/>
      <c r="V82" s="9"/>
      <c r="W82" s="9"/>
      <c r="X82" s="13"/>
      <c r="Y82" s="19" t="s">
        <v>43</v>
      </c>
      <c r="Z82" s="15" t="s">
        <v>489</v>
      </c>
      <c r="AA82" s="15"/>
      <c r="AB82" s="9"/>
      <c r="AC82" s="13" t="str">
        <f t="shared" si="1"/>
        <v>M6-NyO-7a-A-2</v>
      </c>
      <c r="AD82" s="13"/>
      <c r="AE82" s="12"/>
      <c r="AF82" s="8" t="s">
        <v>45</v>
      </c>
      <c r="AG82" s="13"/>
      <c r="AH82" s="8" t="s">
        <v>46</v>
      </c>
      <c r="AI82" s="8" t="s">
        <v>47</v>
      </c>
    </row>
    <row r="83" ht="112.5" customHeight="1">
      <c r="A83" s="6" t="s">
        <v>462</v>
      </c>
      <c r="B83" s="6" t="s">
        <v>463</v>
      </c>
      <c r="C83" s="6" t="s">
        <v>67</v>
      </c>
      <c r="D83" s="7" t="s">
        <v>34</v>
      </c>
      <c r="E83" s="6"/>
      <c r="F83" s="9" t="s">
        <v>490</v>
      </c>
      <c r="G83" s="11" t="s">
        <v>491</v>
      </c>
      <c r="H83" s="10" t="s">
        <v>492</v>
      </c>
      <c r="I83" s="13"/>
      <c r="J83" s="13" t="s">
        <v>101</v>
      </c>
      <c r="K83" s="11" t="s">
        <v>493</v>
      </c>
      <c r="L83" s="10" t="s">
        <v>476</v>
      </c>
      <c r="M83" s="6" t="s">
        <v>41</v>
      </c>
      <c r="N83" s="10" t="s">
        <v>477</v>
      </c>
      <c r="O83" s="10" t="s">
        <v>478</v>
      </c>
      <c r="P83" s="9"/>
      <c r="Q83" s="13"/>
      <c r="R83" s="12"/>
      <c r="S83" s="12"/>
      <c r="T83" s="12"/>
      <c r="U83" s="12"/>
      <c r="V83" s="12"/>
      <c r="W83" s="12"/>
      <c r="X83" s="14"/>
      <c r="Y83" s="19" t="s">
        <v>43</v>
      </c>
      <c r="Z83" s="15" t="s">
        <v>494</v>
      </c>
      <c r="AA83" s="15"/>
      <c r="AB83" s="9"/>
      <c r="AC83" s="13" t="str">
        <f t="shared" si="1"/>
        <v>M6-NyO-7a-A-3</v>
      </c>
      <c r="AD83" s="13"/>
      <c r="AE83" s="12"/>
      <c r="AF83" s="8" t="s">
        <v>45</v>
      </c>
      <c r="AG83" s="13"/>
      <c r="AH83" s="8" t="s">
        <v>46</v>
      </c>
      <c r="AI83" s="8" t="s">
        <v>47</v>
      </c>
    </row>
    <row r="84" ht="112.5" customHeight="1">
      <c r="A84" s="6" t="s">
        <v>495</v>
      </c>
      <c r="B84" s="6" t="s">
        <v>496</v>
      </c>
      <c r="C84" s="6" t="s">
        <v>33</v>
      </c>
      <c r="D84" s="7" t="s">
        <v>34</v>
      </c>
      <c r="E84" s="6"/>
      <c r="F84" s="10" t="s">
        <v>497</v>
      </c>
      <c r="G84" s="10"/>
      <c r="H84" s="10" t="s">
        <v>498</v>
      </c>
      <c r="I84" s="13"/>
      <c r="J84" s="23" t="s">
        <v>499</v>
      </c>
      <c r="K84" s="10" t="s">
        <v>500</v>
      </c>
      <c r="L84" s="11" t="s">
        <v>501</v>
      </c>
      <c r="M84" s="6" t="s">
        <v>41</v>
      </c>
      <c r="N84" s="11" t="s">
        <v>502</v>
      </c>
      <c r="O84" s="11" t="s">
        <v>503</v>
      </c>
      <c r="P84" s="12"/>
      <c r="Q84" s="13"/>
      <c r="R84" s="12"/>
      <c r="S84" s="12"/>
      <c r="T84" s="12"/>
      <c r="U84" s="12"/>
      <c r="V84" s="12"/>
      <c r="W84" s="12"/>
      <c r="X84" s="13"/>
      <c r="Y84" s="19" t="s">
        <v>43</v>
      </c>
      <c r="Z84" s="15" t="s">
        <v>504</v>
      </c>
      <c r="AA84" s="15"/>
      <c r="AB84" s="9"/>
      <c r="AC84" s="13" t="str">
        <f t="shared" si="1"/>
        <v>M6-NyO-8a-I-1</v>
      </c>
      <c r="AD84" s="13"/>
      <c r="AE84" s="12"/>
      <c r="AF84" s="8" t="s">
        <v>45</v>
      </c>
      <c r="AG84" s="13"/>
      <c r="AH84" s="8" t="s">
        <v>46</v>
      </c>
      <c r="AI84" s="8" t="s">
        <v>47</v>
      </c>
    </row>
    <row r="85" ht="112.5" customHeight="1">
      <c r="A85" s="6" t="s">
        <v>495</v>
      </c>
      <c r="B85" s="6" t="s">
        <v>496</v>
      </c>
      <c r="C85" s="6" t="s">
        <v>48</v>
      </c>
      <c r="D85" s="7" t="s">
        <v>34</v>
      </c>
      <c r="E85" s="6"/>
      <c r="F85" s="11" t="s">
        <v>505</v>
      </c>
      <c r="G85" s="10"/>
      <c r="H85" s="10" t="s">
        <v>506</v>
      </c>
      <c r="I85" s="6"/>
      <c r="J85" s="23" t="s">
        <v>507</v>
      </c>
      <c r="K85" s="10" t="s">
        <v>508</v>
      </c>
      <c r="L85" s="26" t="s">
        <v>509</v>
      </c>
      <c r="M85" s="6" t="s">
        <v>41</v>
      </c>
      <c r="N85" s="11" t="s">
        <v>502</v>
      </c>
      <c r="O85" s="11" t="s">
        <v>503</v>
      </c>
      <c r="P85" s="12"/>
      <c r="Q85" s="13"/>
      <c r="R85" s="12"/>
      <c r="S85" s="12"/>
      <c r="T85" s="12"/>
      <c r="U85" s="12"/>
      <c r="V85" s="12"/>
      <c r="W85" s="12"/>
      <c r="X85" s="13"/>
      <c r="Y85" s="19" t="s">
        <v>43</v>
      </c>
      <c r="Z85" s="15" t="s">
        <v>510</v>
      </c>
      <c r="AA85" s="15"/>
      <c r="AB85" s="9"/>
      <c r="AC85" s="13" t="str">
        <f t="shared" si="1"/>
        <v>M6-NyO-8a-E-1</v>
      </c>
      <c r="AD85" s="13"/>
      <c r="AE85" s="12"/>
      <c r="AF85" s="8" t="s">
        <v>45</v>
      </c>
      <c r="AG85" s="13"/>
      <c r="AH85" s="8" t="s">
        <v>46</v>
      </c>
      <c r="AI85" s="8" t="s">
        <v>47</v>
      </c>
    </row>
    <row r="86" ht="112.5" customHeight="1">
      <c r="A86" s="6" t="s">
        <v>495</v>
      </c>
      <c r="B86" s="6" t="s">
        <v>496</v>
      </c>
      <c r="C86" s="6" t="s">
        <v>67</v>
      </c>
      <c r="D86" s="7" t="s">
        <v>34</v>
      </c>
      <c r="E86" s="6"/>
      <c r="F86" s="11" t="s">
        <v>511</v>
      </c>
      <c r="G86" s="11" t="s">
        <v>512</v>
      </c>
      <c r="H86" s="10" t="s">
        <v>513</v>
      </c>
      <c r="I86" s="6"/>
      <c r="J86" s="8" t="s">
        <v>166</v>
      </c>
      <c r="K86" s="10" t="s">
        <v>514</v>
      </c>
      <c r="L86" s="10" t="s">
        <v>515</v>
      </c>
      <c r="M86" s="6" t="s">
        <v>41</v>
      </c>
      <c r="N86" s="11" t="s">
        <v>502</v>
      </c>
      <c r="O86" s="11" t="s">
        <v>503</v>
      </c>
      <c r="P86" s="12"/>
      <c r="Q86" s="13"/>
      <c r="R86" s="12"/>
      <c r="S86" s="12"/>
      <c r="T86" s="12"/>
      <c r="U86" s="12"/>
      <c r="V86" s="12"/>
      <c r="W86" s="12"/>
      <c r="X86" s="13"/>
      <c r="Y86" s="19" t="s">
        <v>43</v>
      </c>
      <c r="Z86" s="15" t="s">
        <v>516</v>
      </c>
      <c r="AA86" s="15"/>
      <c r="AB86" s="9"/>
      <c r="AC86" s="13" t="str">
        <f t="shared" si="1"/>
        <v>M6-NyO-8a-A-1</v>
      </c>
      <c r="AD86" s="13"/>
      <c r="AE86" s="12"/>
      <c r="AF86" s="8" t="s">
        <v>45</v>
      </c>
      <c r="AG86" s="13"/>
      <c r="AH86" s="8" t="s">
        <v>46</v>
      </c>
      <c r="AI86" s="8" t="s">
        <v>47</v>
      </c>
    </row>
    <row r="87" ht="112.5" customHeight="1">
      <c r="A87" s="6" t="s">
        <v>495</v>
      </c>
      <c r="B87" s="6" t="s">
        <v>496</v>
      </c>
      <c r="C87" s="6" t="s">
        <v>67</v>
      </c>
      <c r="D87" s="7" t="s">
        <v>34</v>
      </c>
      <c r="E87" s="6"/>
      <c r="F87" s="11" t="s">
        <v>517</v>
      </c>
      <c r="G87" s="11" t="s">
        <v>518</v>
      </c>
      <c r="H87" s="10" t="s">
        <v>519</v>
      </c>
      <c r="I87" s="6"/>
      <c r="J87" s="8" t="s">
        <v>166</v>
      </c>
      <c r="K87" s="10" t="s">
        <v>520</v>
      </c>
      <c r="L87" s="10" t="s">
        <v>515</v>
      </c>
      <c r="M87" s="6" t="s">
        <v>41</v>
      </c>
      <c r="N87" s="11" t="s">
        <v>502</v>
      </c>
      <c r="O87" s="11" t="s">
        <v>503</v>
      </c>
      <c r="P87" s="18"/>
      <c r="Q87" s="13"/>
      <c r="R87" s="12"/>
      <c r="S87" s="12"/>
      <c r="T87" s="12"/>
      <c r="U87" s="12"/>
      <c r="V87" s="12"/>
      <c r="W87" s="12"/>
      <c r="X87" s="13"/>
      <c r="Y87" s="19" t="s">
        <v>43</v>
      </c>
      <c r="Z87" s="15" t="s">
        <v>521</v>
      </c>
      <c r="AA87" s="15"/>
      <c r="AB87" s="9"/>
      <c r="AC87" s="13" t="str">
        <f t="shared" si="1"/>
        <v>M6-NyO-8a-A-2</v>
      </c>
      <c r="AD87" s="13"/>
      <c r="AE87" s="12"/>
      <c r="AF87" s="8" t="s">
        <v>45</v>
      </c>
      <c r="AG87" s="13"/>
      <c r="AH87" s="8" t="s">
        <v>46</v>
      </c>
      <c r="AI87" s="8" t="s">
        <v>47</v>
      </c>
    </row>
    <row r="88" ht="112.5" customHeight="1">
      <c r="A88" s="6" t="s">
        <v>495</v>
      </c>
      <c r="B88" s="6" t="s">
        <v>496</v>
      </c>
      <c r="C88" s="6" t="s">
        <v>67</v>
      </c>
      <c r="D88" s="7" t="s">
        <v>34</v>
      </c>
      <c r="E88" s="6"/>
      <c r="F88" s="11" t="s">
        <v>522</v>
      </c>
      <c r="G88" s="11" t="s">
        <v>523</v>
      </c>
      <c r="H88" s="10" t="s">
        <v>524</v>
      </c>
      <c r="I88" s="6"/>
      <c r="J88" s="8" t="s">
        <v>166</v>
      </c>
      <c r="K88" s="10" t="s">
        <v>525</v>
      </c>
      <c r="L88" s="10" t="s">
        <v>515</v>
      </c>
      <c r="M88" s="6" t="s">
        <v>41</v>
      </c>
      <c r="N88" s="11" t="s">
        <v>502</v>
      </c>
      <c r="O88" s="11" t="s">
        <v>503</v>
      </c>
      <c r="P88" s="18"/>
      <c r="Q88" s="13"/>
      <c r="R88" s="12"/>
      <c r="S88" s="12"/>
      <c r="T88" s="12"/>
      <c r="U88" s="12"/>
      <c r="V88" s="12"/>
      <c r="W88" s="12"/>
      <c r="X88" s="14"/>
      <c r="Y88" s="19" t="s">
        <v>43</v>
      </c>
      <c r="Z88" s="15" t="s">
        <v>526</v>
      </c>
      <c r="AA88" s="15"/>
      <c r="AB88" s="9"/>
      <c r="AC88" s="13" t="str">
        <f t="shared" si="1"/>
        <v>M6-NyO-8a-A-3</v>
      </c>
      <c r="AD88" s="13"/>
      <c r="AE88" s="12"/>
      <c r="AF88" s="8" t="s">
        <v>45</v>
      </c>
      <c r="AG88" s="13"/>
      <c r="AH88" s="8" t="s">
        <v>46</v>
      </c>
      <c r="AI88" s="8" t="s">
        <v>47</v>
      </c>
    </row>
    <row r="89" ht="112.5" customHeight="1">
      <c r="A89" s="6" t="s">
        <v>527</v>
      </c>
      <c r="B89" s="6" t="s">
        <v>528</v>
      </c>
      <c r="C89" s="6" t="s">
        <v>33</v>
      </c>
      <c r="D89" s="7" t="s">
        <v>34</v>
      </c>
      <c r="E89" s="6"/>
      <c r="F89" s="11" t="s">
        <v>529</v>
      </c>
      <c r="G89" s="10"/>
      <c r="H89" s="10" t="s">
        <v>530</v>
      </c>
      <c r="I89" s="6"/>
      <c r="J89" s="8" t="s">
        <v>260</v>
      </c>
      <c r="K89" s="10" t="s">
        <v>531</v>
      </c>
      <c r="L89" s="11" t="s">
        <v>532</v>
      </c>
      <c r="M89" s="6" t="s">
        <v>41</v>
      </c>
      <c r="N89" s="11" t="s">
        <v>533</v>
      </c>
      <c r="O89" s="11" t="s">
        <v>534</v>
      </c>
      <c r="P89" s="18"/>
      <c r="Q89" s="13"/>
      <c r="R89" s="12"/>
      <c r="S89" s="12"/>
      <c r="T89" s="12"/>
      <c r="U89" s="12"/>
      <c r="V89" s="12"/>
      <c r="W89" s="12"/>
      <c r="X89" s="14"/>
      <c r="Y89" s="19" t="s">
        <v>43</v>
      </c>
      <c r="Z89" s="15" t="s">
        <v>535</v>
      </c>
      <c r="AA89" s="15"/>
      <c r="AB89" s="9"/>
      <c r="AC89" s="13" t="str">
        <f t="shared" si="1"/>
        <v>M6-NyO-8b-I-1</v>
      </c>
      <c r="AD89" s="13"/>
      <c r="AE89" s="12"/>
      <c r="AF89" s="8" t="s">
        <v>45</v>
      </c>
      <c r="AG89" s="13"/>
      <c r="AH89" s="8" t="s">
        <v>46</v>
      </c>
      <c r="AI89" s="8" t="s">
        <v>47</v>
      </c>
    </row>
    <row r="90" ht="112.5" customHeight="1">
      <c r="A90" s="6" t="s">
        <v>527</v>
      </c>
      <c r="B90" s="6" t="s">
        <v>528</v>
      </c>
      <c r="C90" s="6" t="s">
        <v>48</v>
      </c>
      <c r="D90" s="7" t="s">
        <v>34</v>
      </c>
      <c r="E90" s="6"/>
      <c r="F90" s="11" t="s">
        <v>536</v>
      </c>
      <c r="G90" s="11" t="s">
        <v>537</v>
      </c>
      <c r="H90" s="10" t="s">
        <v>538</v>
      </c>
      <c r="I90" s="6"/>
      <c r="J90" s="8" t="s">
        <v>166</v>
      </c>
      <c r="K90" s="10" t="s">
        <v>539</v>
      </c>
      <c r="L90" s="10" t="s">
        <v>540</v>
      </c>
      <c r="M90" s="6" t="s">
        <v>41</v>
      </c>
      <c r="N90" s="11" t="s">
        <v>533</v>
      </c>
      <c r="O90" s="11" t="s">
        <v>533</v>
      </c>
      <c r="P90" s="18"/>
      <c r="Q90" s="13"/>
      <c r="R90" s="12"/>
      <c r="S90" s="12"/>
      <c r="T90" s="12"/>
      <c r="U90" s="12"/>
      <c r="V90" s="12"/>
      <c r="W90" s="12"/>
      <c r="X90" s="14"/>
      <c r="Y90" s="19" t="s">
        <v>43</v>
      </c>
      <c r="Z90" s="15" t="s">
        <v>541</v>
      </c>
      <c r="AA90" s="15"/>
      <c r="AB90" s="9"/>
      <c r="AC90" s="13" t="str">
        <f t="shared" si="1"/>
        <v>M6-NyO-8b-E-1</v>
      </c>
      <c r="AD90" s="13"/>
      <c r="AE90" s="12"/>
      <c r="AF90" s="8" t="s">
        <v>45</v>
      </c>
      <c r="AG90" s="13"/>
      <c r="AH90" s="8" t="s">
        <v>46</v>
      </c>
      <c r="AI90" s="8" t="s">
        <v>47</v>
      </c>
    </row>
    <row r="91" ht="112.5" customHeight="1">
      <c r="A91" s="6" t="s">
        <v>527</v>
      </c>
      <c r="B91" s="6" t="s">
        <v>528</v>
      </c>
      <c r="C91" s="6" t="s">
        <v>67</v>
      </c>
      <c r="D91" s="7" t="s">
        <v>34</v>
      </c>
      <c r="E91" s="6"/>
      <c r="F91" s="11" t="s">
        <v>542</v>
      </c>
      <c r="G91" s="11" t="s">
        <v>543</v>
      </c>
      <c r="H91" s="10" t="s">
        <v>544</v>
      </c>
      <c r="I91" s="6"/>
      <c r="J91" s="8" t="s">
        <v>166</v>
      </c>
      <c r="K91" s="11" t="s">
        <v>545</v>
      </c>
      <c r="L91" s="10" t="s">
        <v>546</v>
      </c>
      <c r="M91" s="6" t="s">
        <v>41</v>
      </c>
      <c r="N91" s="11" t="s">
        <v>533</v>
      </c>
      <c r="O91" s="11" t="s">
        <v>547</v>
      </c>
      <c r="P91" s="18"/>
      <c r="Q91" s="13"/>
      <c r="R91" s="12"/>
      <c r="S91" s="12"/>
      <c r="T91" s="12"/>
      <c r="U91" s="12"/>
      <c r="V91" s="12"/>
      <c r="W91" s="12"/>
      <c r="X91" s="14"/>
      <c r="Y91" s="19" t="s">
        <v>43</v>
      </c>
      <c r="Z91" s="15" t="s">
        <v>548</v>
      </c>
      <c r="AA91" s="15"/>
      <c r="AB91" s="9"/>
      <c r="AC91" s="13" t="str">
        <f t="shared" si="1"/>
        <v>M6-NyO-8b-A-1</v>
      </c>
      <c r="AD91" s="13"/>
      <c r="AE91" s="12"/>
      <c r="AF91" s="8" t="s">
        <v>45</v>
      </c>
      <c r="AG91" s="13"/>
      <c r="AH91" s="8" t="s">
        <v>46</v>
      </c>
      <c r="AI91" s="8" t="s">
        <v>47</v>
      </c>
    </row>
    <row r="92" ht="112.5" customHeight="1">
      <c r="A92" s="6" t="s">
        <v>527</v>
      </c>
      <c r="B92" s="6" t="s">
        <v>528</v>
      </c>
      <c r="C92" s="6" t="s">
        <v>67</v>
      </c>
      <c r="D92" s="7" t="s">
        <v>34</v>
      </c>
      <c r="E92" s="6"/>
      <c r="F92" s="11" t="s">
        <v>549</v>
      </c>
      <c r="G92" s="11" t="s">
        <v>550</v>
      </c>
      <c r="H92" s="10" t="s">
        <v>551</v>
      </c>
      <c r="I92" s="6"/>
      <c r="J92" s="8" t="s">
        <v>166</v>
      </c>
      <c r="K92" s="11" t="s">
        <v>552</v>
      </c>
      <c r="L92" s="10" t="s">
        <v>546</v>
      </c>
      <c r="M92" s="6" t="s">
        <v>41</v>
      </c>
      <c r="N92" s="11" t="s">
        <v>533</v>
      </c>
      <c r="O92" s="11" t="s">
        <v>553</v>
      </c>
      <c r="P92" s="12"/>
      <c r="Q92" s="13"/>
      <c r="R92" s="12"/>
      <c r="S92" s="12"/>
      <c r="T92" s="12"/>
      <c r="U92" s="12"/>
      <c r="V92" s="12"/>
      <c r="W92" s="12"/>
      <c r="X92" s="13"/>
      <c r="Y92" s="19" t="s">
        <v>43</v>
      </c>
      <c r="Z92" s="15" t="s">
        <v>554</v>
      </c>
      <c r="AA92" s="15"/>
      <c r="AB92" s="9"/>
      <c r="AC92" s="13" t="str">
        <f t="shared" si="1"/>
        <v>M6-NyO-8b-A-2</v>
      </c>
      <c r="AD92" s="13"/>
      <c r="AE92" s="12"/>
      <c r="AF92" s="8" t="s">
        <v>45</v>
      </c>
      <c r="AG92" s="13"/>
      <c r="AH92" s="8" t="s">
        <v>46</v>
      </c>
      <c r="AI92" s="8" t="s">
        <v>47</v>
      </c>
    </row>
    <row r="93" ht="112.5" customHeight="1">
      <c r="A93" s="6" t="s">
        <v>527</v>
      </c>
      <c r="B93" s="6" t="s">
        <v>528</v>
      </c>
      <c r="C93" s="6" t="s">
        <v>67</v>
      </c>
      <c r="D93" s="8" t="s">
        <v>34</v>
      </c>
      <c r="E93" s="6"/>
      <c r="F93" s="11" t="s">
        <v>555</v>
      </c>
      <c r="G93" s="11" t="s">
        <v>556</v>
      </c>
      <c r="H93" s="10" t="s">
        <v>557</v>
      </c>
      <c r="I93" s="6"/>
      <c r="J93" s="6" t="s">
        <v>101</v>
      </c>
      <c r="K93" s="11" t="s">
        <v>558</v>
      </c>
      <c r="L93" s="10" t="s">
        <v>546</v>
      </c>
      <c r="M93" s="6" t="s">
        <v>41</v>
      </c>
      <c r="N93" s="11" t="s">
        <v>533</v>
      </c>
      <c r="O93" s="10" t="s">
        <v>559</v>
      </c>
      <c r="P93" s="9"/>
      <c r="Q93" s="13"/>
      <c r="R93" s="12"/>
      <c r="S93" s="12"/>
      <c r="T93" s="12"/>
      <c r="U93" s="12"/>
      <c r="V93" s="12"/>
      <c r="W93" s="12"/>
      <c r="X93" s="13"/>
      <c r="Y93" s="19" t="s">
        <v>43</v>
      </c>
      <c r="Z93" s="15" t="s">
        <v>560</v>
      </c>
      <c r="AA93" s="15"/>
      <c r="AB93" s="9"/>
      <c r="AC93" s="13" t="str">
        <f t="shared" si="1"/>
        <v>M6-NyO-8b-A-3</v>
      </c>
      <c r="AD93" s="13"/>
      <c r="AE93" s="12"/>
      <c r="AF93" s="8" t="s">
        <v>45</v>
      </c>
      <c r="AG93" s="13"/>
      <c r="AH93" s="8" t="s">
        <v>46</v>
      </c>
      <c r="AI93" s="8" t="s">
        <v>47</v>
      </c>
    </row>
    <row r="94" ht="112.5" customHeight="1">
      <c r="A94" s="6" t="s">
        <v>561</v>
      </c>
      <c r="B94" s="6" t="s">
        <v>562</v>
      </c>
      <c r="C94" s="6" t="s">
        <v>33</v>
      </c>
      <c r="D94" s="7" t="s">
        <v>34</v>
      </c>
      <c r="E94" s="6"/>
      <c r="F94" s="11" t="s">
        <v>563</v>
      </c>
      <c r="G94" s="10"/>
      <c r="H94" s="10"/>
      <c r="I94" s="6"/>
      <c r="J94" s="8" t="s">
        <v>564</v>
      </c>
      <c r="K94" s="11" t="s">
        <v>565</v>
      </c>
      <c r="L94" s="11" t="s">
        <v>566</v>
      </c>
      <c r="M94" s="8" t="s">
        <v>41</v>
      </c>
      <c r="N94" s="11" t="s">
        <v>567</v>
      </c>
      <c r="O94" s="9" t="s">
        <v>568</v>
      </c>
      <c r="P94" s="12"/>
      <c r="Q94" s="13"/>
      <c r="R94" s="12"/>
      <c r="S94" s="12"/>
      <c r="T94" s="12"/>
      <c r="U94" s="12"/>
      <c r="V94" s="12"/>
      <c r="W94" s="12"/>
      <c r="X94" s="13"/>
      <c r="Y94" s="19" t="s">
        <v>43</v>
      </c>
      <c r="Z94" s="15" t="s">
        <v>569</v>
      </c>
      <c r="AA94" s="28"/>
      <c r="AB94" s="9"/>
      <c r="AC94" s="13" t="str">
        <f t="shared" si="1"/>
        <v>M6-NyO-9a-I-1</v>
      </c>
      <c r="AD94" s="13"/>
      <c r="AE94" s="12"/>
      <c r="AF94" s="8" t="s">
        <v>45</v>
      </c>
      <c r="AG94" s="8" t="s">
        <v>570</v>
      </c>
      <c r="AH94" s="8"/>
      <c r="AI94" s="8" t="s">
        <v>47</v>
      </c>
    </row>
    <row r="95" ht="112.5" customHeight="1">
      <c r="A95" s="6" t="s">
        <v>561</v>
      </c>
      <c r="B95" s="6" t="s">
        <v>562</v>
      </c>
      <c r="C95" s="6" t="s">
        <v>48</v>
      </c>
      <c r="D95" s="7" t="s">
        <v>34</v>
      </c>
      <c r="E95" s="6"/>
      <c r="F95" s="9" t="s">
        <v>571</v>
      </c>
      <c r="G95" s="11" t="s">
        <v>572</v>
      </c>
      <c r="H95" s="10"/>
      <c r="I95" s="6"/>
      <c r="J95" s="8" t="s">
        <v>166</v>
      </c>
      <c r="K95" s="11" t="s">
        <v>573</v>
      </c>
      <c r="L95" s="11" t="s">
        <v>574</v>
      </c>
      <c r="M95" s="8" t="s">
        <v>575</v>
      </c>
      <c r="N95" s="11" t="s">
        <v>567</v>
      </c>
      <c r="O95" s="9" t="s">
        <v>576</v>
      </c>
      <c r="P95" s="12"/>
      <c r="Q95" s="13"/>
      <c r="R95" s="14"/>
      <c r="S95" s="9" t="s">
        <v>577</v>
      </c>
      <c r="T95" s="9" t="s">
        <v>578</v>
      </c>
      <c r="U95" s="9" t="s">
        <v>579</v>
      </c>
      <c r="V95" s="12"/>
      <c r="W95" s="12"/>
      <c r="X95" s="13"/>
      <c r="Y95" s="19" t="s">
        <v>43</v>
      </c>
      <c r="Z95" s="15" t="s">
        <v>580</v>
      </c>
      <c r="AA95" s="28"/>
      <c r="AB95" s="9"/>
      <c r="AC95" s="13" t="str">
        <f t="shared" si="1"/>
        <v>M6-NyO-9a-E-1</v>
      </c>
      <c r="AD95" s="13"/>
      <c r="AE95" s="12"/>
      <c r="AF95" s="8" t="s">
        <v>45</v>
      </c>
      <c r="AG95" s="8" t="s">
        <v>570</v>
      </c>
      <c r="AH95" s="13"/>
      <c r="AI95" s="8" t="s">
        <v>47</v>
      </c>
    </row>
    <row r="96" ht="112.5" customHeight="1">
      <c r="A96" s="6" t="s">
        <v>561</v>
      </c>
      <c r="B96" s="6" t="s">
        <v>562</v>
      </c>
      <c r="C96" s="6" t="s">
        <v>48</v>
      </c>
      <c r="D96" s="7" t="s">
        <v>34</v>
      </c>
      <c r="E96" s="6"/>
      <c r="F96" s="9" t="s">
        <v>571</v>
      </c>
      <c r="G96" s="11" t="s">
        <v>581</v>
      </c>
      <c r="H96" s="10"/>
      <c r="I96" s="6"/>
      <c r="J96" s="8" t="s">
        <v>166</v>
      </c>
      <c r="K96" s="11" t="s">
        <v>582</v>
      </c>
      <c r="L96" s="11" t="s">
        <v>583</v>
      </c>
      <c r="M96" s="8" t="s">
        <v>575</v>
      </c>
      <c r="N96" s="11" t="s">
        <v>567</v>
      </c>
      <c r="O96" s="9" t="s">
        <v>584</v>
      </c>
      <c r="P96" s="12"/>
      <c r="Q96" s="13"/>
      <c r="R96" s="14"/>
      <c r="S96" s="9" t="s">
        <v>585</v>
      </c>
      <c r="T96" s="9" t="s">
        <v>586</v>
      </c>
      <c r="U96" s="9" t="s">
        <v>587</v>
      </c>
      <c r="V96" s="9" t="s">
        <v>588</v>
      </c>
      <c r="W96" s="12"/>
      <c r="X96" s="13"/>
      <c r="Y96" s="19" t="s">
        <v>43</v>
      </c>
      <c r="Z96" s="15" t="s">
        <v>589</v>
      </c>
      <c r="AA96" s="28"/>
      <c r="AB96" s="9"/>
      <c r="AC96" s="13" t="str">
        <f t="shared" si="1"/>
        <v>M6-NyO-9a-E-2</v>
      </c>
      <c r="AD96" s="13"/>
      <c r="AE96" s="12"/>
      <c r="AF96" s="8" t="s">
        <v>45</v>
      </c>
      <c r="AG96" s="8" t="s">
        <v>570</v>
      </c>
      <c r="AH96" s="13"/>
      <c r="AI96" s="8" t="s">
        <v>47</v>
      </c>
    </row>
    <row r="97" ht="112.5" customHeight="1">
      <c r="A97" s="6" t="s">
        <v>561</v>
      </c>
      <c r="B97" s="6" t="s">
        <v>562</v>
      </c>
      <c r="C97" s="6" t="s">
        <v>48</v>
      </c>
      <c r="D97" s="7" t="s">
        <v>34</v>
      </c>
      <c r="E97" s="6"/>
      <c r="F97" s="9" t="s">
        <v>571</v>
      </c>
      <c r="G97" s="11" t="s">
        <v>590</v>
      </c>
      <c r="H97" s="10"/>
      <c r="I97" s="6"/>
      <c r="J97" s="8" t="s">
        <v>166</v>
      </c>
      <c r="K97" s="11" t="s">
        <v>582</v>
      </c>
      <c r="L97" s="16" t="s">
        <v>591</v>
      </c>
      <c r="M97" s="8" t="s">
        <v>575</v>
      </c>
      <c r="N97" s="11" t="s">
        <v>567</v>
      </c>
      <c r="O97" s="9" t="s">
        <v>592</v>
      </c>
      <c r="P97" s="12"/>
      <c r="Q97" s="13"/>
      <c r="R97" s="14"/>
      <c r="S97" s="9" t="s">
        <v>585</v>
      </c>
      <c r="T97" s="9" t="s">
        <v>593</v>
      </c>
      <c r="U97" s="9" t="s">
        <v>594</v>
      </c>
      <c r="V97" s="9" t="s">
        <v>595</v>
      </c>
      <c r="W97" s="12"/>
      <c r="X97" s="13"/>
      <c r="Y97" s="19" t="s">
        <v>43</v>
      </c>
      <c r="Z97" s="15" t="s">
        <v>596</v>
      </c>
      <c r="AA97" s="28"/>
      <c r="AB97" s="9"/>
      <c r="AC97" s="13" t="str">
        <f t="shared" si="1"/>
        <v>M6-NyO-9a-E-3</v>
      </c>
      <c r="AD97" s="13"/>
      <c r="AE97" s="12"/>
      <c r="AF97" s="8" t="s">
        <v>45</v>
      </c>
      <c r="AG97" s="8" t="s">
        <v>570</v>
      </c>
      <c r="AH97" s="13"/>
      <c r="AI97" s="8" t="s">
        <v>47</v>
      </c>
    </row>
    <row r="98" ht="112.5" customHeight="1">
      <c r="A98" s="6" t="s">
        <v>561</v>
      </c>
      <c r="B98" s="6" t="s">
        <v>562</v>
      </c>
      <c r="C98" s="6" t="s">
        <v>67</v>
      </c>
      <c r="D98" s="7" t="s">
        <v>34</v>
      </c>
      <c r="E98" s="6"/>
      <c r="F98" s="9"/>
      <c r="G98" s="11"/>
      <c r="H98" s="10"/>
      <c r="I98" s="6"/>
      <c r="J98" s="29" t="s">
        <v>101</v>
      </c>
      <c r="K98" s="11" t="s">
        <v>597</v>
      </c>
      <c r="L98" s="10"/>
      <c r="M98" s="8" t="s">
        <v>575</v>
      </c>
      <c r="N98" s="18"/>
      <c r="O98" s="18"/>
      <c r="P98" s="12"/>
      <c r="Q98" s="13"/>
      <c r="R98" s="9" t="s">
        <v>598</v>
      </c>
      <c r="S98" s="9" t="s">
        <v>599</v>
      </c>
      <c r="T98" s="9" t="s">
        <v>577</v>
      </c>
      <c r="U98" s="9" t="s">
        <v>600</v>
      </c>
      <c r="V98" s="9" t="s">
        <v>601</v>
      </c>
      <c r="W98" s="9" t="s">
        <v>602</v>
      </c>
      <c r="X98" s="13"/>
      <c r="Y98" s="19" t="s">
        <v>43</v>
      </c>
      <c r="Z98" s="15" t="s">
        <v>603</v>
      </c>
      <c r="AA98" s="8"/>
      <c r="AB98" s="9"/>
      <c r="AC98" s="13" t="str">
        <f t="shared" si="1"/>
        <v>M6-NyO-9a-A-1</v>
      </c>
      <c r="AD98" s="13"/>
      <c r="AE98" s="12"/>
      <c r="AF98" s="8" t="s">
        <v>45</v>
      </c>
      <c r="AG98" s="8" t="s">
        <v>570</v>
      </c>
      <c r="AH98" s="13"/>
      <c r="AI98" s="8" t="s">
        <v>47</v>
      </c>
    </row>
    <row r="99" ht="112.5" customHeight="1">
      <c r="A99" s="6" t="s">
        <v>561</v>
      </c>
      <c r="B99" s="6" t="s">
        <v>562</v>
      </c>
      <c r="C99" s="6" t="s">
        <v>67</v>
      </c>
      <c r="D99" s="7" t="s">
        <v>34</v>
      </c>
      <c r="E99" s="6"/>
      <c r="F99" s="9"/>
      <c r="G99" s="11"/>
      <c r="H99" s="10"/>
      <c r="I99" s="6"/>
      <c r="J99" s="29" t="s">
        <v>101</v>
      </c>
      <c r="K99" s="11" t="s">
        <v>604</v>
      </c>
      <c r="L99" s="10"/>
      <c r="M99" s="8" t="s">
        <v>575</v>
      </c>
      <c r="N99" s="18"/>
      <c r="O99" s="18"/>
      <c r="P99" s="12"/>
      <c r="Q99" s="13"/>
      <c r="R99" s="11" t="s">
        <v>605</v>
      </c>
      <c r="S99" s="9" t="s">
        <v>606</v>
      </c>
      <c r="T99" s="9" t="s">
        <v>577</v>
      </c>
      <c r="U99" s="9" t="s">
        <v>607</v>
      </c>
      <c r="V99" s="9" t="s">
        <v>608</v>
      </c>
      <c r="W99" s="9" t="s">
        <v>609</v>
      </c>
      <c r="X99" s="13"/>
      <c r="Y99" s="19" t="s">
        <v>43</v>
      </c>
      <c r="Z99" s="15" t="s">
        <v>610</v>
      </c>
      <c r="AA99" s="8"/>
      <c r="AB99" s="9"/>
      <c r="AC99" s="13" t="str">
        <f t="shared" si="1"/>
        <v>M6-NyO-9a-A-2</v>
      </c>
      <c r="AD99" s="13"/>
      <c r="AE99" s="12"/>
      <c r="AF99" s="8" t="s">
        <v>45</v>
      </c>
      <c r="AG99" s="8" t="s">
        <v>570</v>
      </c>
      <c r="AH99" s="13"/>
      <c r="AI99" s="8" t="s">
        <v>47</v>
      </c>
    </row>
    <row r="100" ht="112.5" customHeight="1">
      <c r="A100" s="6" t="s">
        <v>561</v>
      </c>
      <c r="B100" s="6" t="s">
        <v>562</v>
      </c>
      <c r="C100" s="6" t="s">
        <v>67</v>
      </c>
      <c r="D100" s="7" t="s">
        <v>34</v>
      </c>
      <c r="E100" s="6"/>
      <c r="F100" s="9"/>
      <c r="G100" s="11"/>
      <c r="H100" s="10"/>
      <c r="I100" s="6"/>
      <c r="J100" s="29" t="s">
        <v>101</v>
      </c>
      <c r="K100" s="11" t="s">
        <v>611</v>
      </c>
      <c r="L100" s="10"/>
      <c r="M100" s="8" t="s">
        <v>575</v>
      </c>
      <c r="N100" s="18"/>
      <c r="O100" s="18"/>
      <c r="P100" s="9"/>
      <c r="Q100" s="8"/>
      <c r="R100" s="11" t="s">
        <v>612</v>
      </c>
      <c r="S100" s="9" t="s">
        <v>613</v>
      </c>
      <c r="T100" s="9" t="s">
        <v>577</v>
      </c>
      <c r="U100" s="9" t="s">
        <v>614</v>
      </c>
      <c r="V100" s="9" t="s">
        <v>615</v>
      </c>
      <c r="W100" s="9" t="s">
        <v>616</v>
      </c>
      <c r="X100" s="8"/>
      <c r="Y100" s="19" t="s">
        <v>43</v>
      </c>
      <c r="Z100" s="15" t="s">
        <v>617</v>
      </c>
      <c r="AA100" s="9"/>
      <c r="AB100" s="9"/>
      <c r="AC100" s="13" t="str">
        <f t="shared" si="1"/>
        <v>M6-NyO-9a-A-3</v>
      </c>
      <c r="AD100" s="13"/>
      <c r="AE100" s="12"/>
      <c r="AF100" s="8" t="s">
        <v>45</v>
      </c>
      <c r="AG100" s="8" t="s">
        <v>570</v>
      </c>
      <c r="AH100" s="13"/>
      <c r="AI100" s="8" t="s">
        <v>47</v>
      </c>
    </row>
    <row r="101" ht="112.5" customHeight="1">
      <c r="A101" s="6" t="s">
        <v>618</v>
      </c>
      <c r="B101" s="10" t="s">
        <v>619</v>
      </c>
      <c r="C101" s="6" t="s">
        <v>33</v>
      </c>
      <c r="D101" s="7" t="s">
        <v>34</v>
      </c>
      <c r="E101" s="6"/>
      <c r="F101" s="18" t="s">
        <v>620</v>
      </c>
      <c r="G101" s="10" t="s">
        <v>621</v>
      </c>
      <c r="H101" s="10" t="s">
        <v>622</v>
      </c>
      <c r="I101" s="6"/>
      <c r="J101" s="19" t="s">
        <v>194</v>
      </c>
      <c r="K101" s="10" t="s">
        <v>623</v>
      </c>
      <c r="L101" s="10" t="s">
        <v>624</v>
      </c>
      <c r="M101" s="6" t="s">
        <v>41</v>
      </c>
      <c r="N101" s="10" t="s">
        <v>625</v>
      </c>
      <c r="O101" s="10" t="s">
        <v>626</v>
      </c>
      <c r="P101" s="10" t="s">
        <v>627</v>
      </c>
      <c r="Q101" s="6"/>
      <c r="R101" s="18"/>
      <c r="S101" s="18"/>
      <c r="T101" s="18"/>
      <c r="U101" s="18"/>
      <c r="V101" s="18"/>
      <c r="W101" s="18"/>
      <c r="X101" s="10"/>
      <c r="Y101" s="19" t="s">
        <v>43</v>
      </c>
      <c r="Z101" s="15" t="s">
        <v>628</v>
      </c>
      <c r="AA101" s="15"/>
      <c r="AB101" s="9"/>
      <c r="AC101" s="13" t="str">
        <f t="shared" si="1"/>
        <v>M6-NyO-10a-I-1</v>
      </c>
      <c r="AD101" s="13"/>
      <c r="AE101" s="12"/>
      <c r="AF101" s="8" t="s">
        <v>45</v>
      </c>
      <c r="AG101" s="13"/>
      <c r="AH101" s="8" t="s">
        <v>46</v>
      </c>
      <c r="AI101" s="8" t="s">
        <v>47</v>
      </c>
    </row>
    <row r="102" ht="112.5" customHeight="1">
      <c r="A102" s="6" t="s">
        <v>618</v>
      </c>
      <c r="B102" s="10" t="s">
        <v>619</v>
      </c>
      <c r="C102" s="6" t="s">
        <v>48</v>
      </c>
      <c r="D102" s="7" t="s">
        <v>34</v>
      </c>
      <c r="E102" s="6"/>
      <c r="F102" s="18" t="s">
        <v>629</v>
      </c>
      <c r="G102" s="10"/>
      <c r="H102" s="10" t="s">
        <v>630</v>
      </c>
      <c r="I102" s="6"/>
      <c r="J102" s="8" t="s">
        <v>631</v>
      </c>
      <c r="K102" s="10" t="s">
        <v>632</v>
      </c>
      <c r="L102" s="10" t="s">
        <v>633</v>
      </c>
      <c r="M102" s="6" t="s">
        <v>41</v>
      </c>
      <c r="N102" s="10" t="s">
        <v>625</v>
      </c>
      <c r="O102" s="10" t="s">
        <v>625</v>
      </c>
      <c r="P102" s="12"/>
      <c r="Q102" s="13"/>
      <c r="R102" s="12"/>
      <c r="S102" s="12"/>
      <c r="T102" s="12"/>
      <c r="U102" s="12"/>
      <c r="V102" s="12"/>
      <c r="W102" s="12"/>
      <c r="X102" s="13"/>
      <c r="Y102" s="19" t="s">
        <v>43</v>
      </c>
      <c r="Z102" s="15" t="s">
        <v>634</v>
      </c>
      <c r="AA102" s="15"/>
      <c r="AB102" s="9"/>
      <c r="AC102" s="13" t="str">
        <f t="shared" si="1"/>
        <v>M6-NyO-10a-E-1</v>
      </c>
      <c r="AD102" s="13"/>
      <c r="AE102" s="12"/>
      <c r="AF102" s="8" t="s">
        <v>45</v>
      </c>
      <c r="AG102" s="13"/>
      <c r="AH102" s="8" t="s">
        <v>46</v>
      </c>
      <c r="AI102" s="8" t="s">
        <v>47</v>
      </c>
    </row>
    <row r="103" ht="112.5" customHeight="1">
      <c r="A103" s="6" t="s">
        <v>635</v>
      </c>
      <c r="B103" s="10" t="s">
        <v>636</v>
      </c>
      <c r="C103" s="6" t="s">
        <v>33</v>
      </c>
      <c r="D103" s="7" t="s">
        <v>34</v>
      </c>
      <c r="E103" s="6"/>
      <c r="F103" s="18" t="s">
        <v>637</v>
      </c>
      <c r="G103" s="10" t="s">
        <v>621</v>
      </c>
      <c r="H103" s="10" t="s">
        <v>638</v>
      </c>
      <c r="I103" s="6"/>
      <c r="J103" s="6" t="s">
        <v>194</v>
      </c>
      <c r="K103" s="11" t="s">
        <v>639</v>
      </c>
      <c r="L103" s="11" t="s">
        <v>640</v>
      </c>
      <c r="M103" s="6" t="s">
        <v>41</v>
      </c>
      <c r="N103" s="10" t="s">
        <v>641</v>
      </c>
      <c r="O103" s="10" t="s">
        <v>642</v>
      </c>
      <c r="P103" s="11"/>
      <c r="Q103" s="13"/>
      <c r="R103" s="12"/>
      <c r="S103" s="12"/>
      <c r="T103" s="12"/>
      <c r="U103" s="12"/>
      <c r="V103" s="12"/>
      <c r="W103" s="12"/>
      <c r="X103" s="13"/>
      <c r="Y103" s="19" t="s">
        <v>43</v>
      </c>
      <c r="Z103" s="15" t="s">
        <v>643</v>
      </c>
      <c r="AA103" s="15"/>
      <c r="AB103" s="9"/>
      <c r="AC103" s="13" t="str">
        <f t="shared" si="1"/>
        <v>M6-NyO-10b-I-1</v>
      </c>
      <c r="AD103" s="13"/>
      <c r="AE103" s="12"/>
      <c r="AF103" s="8" t="s">
        <v>45</v>
      </c>
      <c r="AG103" s="13"/>
      <c r="AH103" s="8" t="s">
        <v>46</v>
      </c>
      <c r="AI103" s="8" t="s">
        <v>47</v>
      </c>
    </row>
    <row r="104" ht="112.5" customHeight="1">
      <c r="A104" s="6" t="s">
        <v>635</v>
      </c>
      <c r="B104" s="10" t="s">
        <v>636</v>
      </c>
      <c r="C104" s="6" t="s">
        <v>48</v>
      </c>
      <c r="D104" s="7" t="s">
        <v>34</v>
      </c>
      <c r="E104" s="6"/>
      <c r="F104" s="18" t="s">
        <v>644</v>
      </c>
      <c r="G104" s="10"/>
      <c r="H104" s="10" t="s">
        <v>645</v>
      </c>
      <c r="I104" s="6"/>
      <c r="J104" s="8" t="s">
        <v>631</v>
      </c>
      <c r="K104" s="11" t="s">
        <v>646</v>
      </c>
      <c r="L104" s="10" t="s">
        <v>647</v>
      </c>
      <c r="M104" s="6" t="s">
        <v>41</v>
      </c>
      <c r="N104" s="10" t="s">
        <v>641</v>
      </c>
      <c r="O104" s="10" t="s">
        <v>641</v>
      </c>
      <c r="P104" s="14"/>
      <c r="Q104" s="13"/>
      <c r="R104" s="12"/>
      <c r="S104" s="12"/>
      <c r="T104" s="12"/>
      <c r="U104" s="12"/>
      <c r="V104" s="12"/>
      <c r="W104" s="12"/>
      <c r="X104" s="13"/>
      <c r="Y104" s="19" t="s">
        <v>43</v>
      </c>
      <c r="Z104" s="15" t="s">
        <v>648</v>
      </c>
      <c r="AA104" s="15"/>
      <c r="AB104" s="9"/>
      <c r="AC104" s="13" t="str">
        <f t="shared" si="1"/>
        <v>M6-NyO-10b-E-1</v>
      </c>
      <c r="AD104" s="13"/>
      <c r="AE104" s="12"/>
      <c r="AF104" s="8" t="s">
        <v>45</v>
      </c>
      <c r="AG104" s="13"/>
      <c r="AH104" s="8" t="s">
        <v>46</v>
      </c>
      <c r="AI104" s="8" t="s">
        <v>47</v>
      </c>
    </row>
    <row r="105" ht="112.5" customHeight="1">
      <c r="A105" s="6" t="s">
        <v>649</v>
      </c>
      <c r="B105" s="10" t="s">
        <v>650</v>
      </c>
      <c r="C105" s="6" t="s">
        <v>33</v>
      </c>
      <c r="D105" s="7" t="s">
        <v>34</v>
      </c>
      <c r="E105" s="6"/>
      <c r="F105" s="18" t="s">
        <v>651</v>
      </c>
      <c r="G105" s="10" t="s">
        <v>621</v>
      </c>
      <c r="H105" s="10" t="s">
        <v>652</v>
      </c>
      <c r="I105" s="6"/>
      <c r="J105" s="23" t="s">
        <v>194</v>
      </c>
      <c r="K105" s="11" t="s">
        <v>653</v>
      </c>
      <c r="L105" s="11" t="s">
        <v>654</v>
      </c>
      <c r="M105" s="6" t="s">
        <v>41</v>
      </c>
      <c r="N105" s="10" t="s">
        <v>655</v>
      </c>
      <c r="O105" s="10" t="s">
        <v>656</v>
      </c>
      <c r="P105" s="14" t="s">
        <v>657</v>
      </c>
      <c r="Q105" s="13"/>
      <c r="R105" s="12"/>
      <c r="S105" s="12"/>
      <c r="T105" s="12"/>
      <c r="U105" s="12"/>
      <c r="V105" s="12"/>
      <c r="W105" s="12"/>
      <c r="X105" s="13"/>
      <c r="Y105" s="19" t="s">
        <v>43</v>
      </c>
      <c r="Z105" s="15" t="s">
        <v>658</v>
      </c>
      <c r="AA105" s="15"/>
      <c r="AB105" s="9"/>
      <c r="AC105" s="13" t="str">
        <f t="shared" si="1"/>
        <v>M6-NyO-10c-I-1</v>
      </c>
      <c r="AD105" s="13"/>
      <c r="AE105" s="12"/>
      <c r="AF105" s="8" t="s">
        <v>45</v>
      </c>
      <c r="AG105" s="13"/>
      <c r="AH105" s="8" t="s">
        <v>46</v>
      </c>
      <c r="AI105" s="8" t="s">
        <v>47</v>
      </c>
    </row>
    <row r="106" ht="112.5" customHeight="1">
      <c r="A106" s="6" t="s">
        <v>649</v>
      </c>
      <c r="B106" s="10" t="s">
        <v>650</v>
      </c>
      <c r="C106" s="6" t="s">
        <v>48</v>
      </c>
      <c r="D106" s="7" t="s">
        <v>34</v>
      </c>
      <c r="E106" s="6"/>
      <c r="F106" s="18" t="s">
        <v>659</v>
      </c>
      <c r="G106" s="10"/>
      <c r="H106" s="10" t="s">
        <v>660</v>
      </c>
      <c r="I106" s="6"/>
      <c r="J106" s="8" t="s">
        <v>631</v>
      </c>
      <c r="K106" s="10" t="s">
        <v>661</v>
      </c>
      <c r="L106" s="10" t="s">
        <v>647</v>
      </c>
      <c r="M106" s="6" t="s">
        <v>41</v>
      </c>
      <c r="N106" s="10" t="s">
        <v>655</v>
      </c>
      <c r="O106" s="10" t="s">
        <v>655</v>
      </c>
      <c r="P106" s="14"/>
      <c r="Q106" s="13"/>
      <c r="R106" s="12"/>
      <c r="S106" s="12"/>
      <c r="T106" s="12"/>
      <c r="U106" s="12"/>
      <c r="V106" s="12"/>
      <c r="W106" s="12"/>
      <c r="X106" s="13"/>
      <c r="Y106" s="19" t="s">
        <v>43</v>
      </c>
      <c r="Z106" s="15" t="s">
        <v>662</v>
      </c>
      <c r="AA106" s="15"/>
      <c r="AB106" s="9"/>
      <c r="AC106" s="13" t="str">
        <f t="shared" si="1"/>
        <v>M6-NyO-10c-E-1</v>
      </c>
      <c r="AD106" s="13"/>
      <c r="AE106" s="12"/>
      <c r="AF106" s="8" t="s">
        <v>45</v>
      </c>
      <c r="AG106" s="13"/>
      <c r="AH106" s="8" t="s">
        <v>46</v>
      </c>
      <c r="AI106" s="8" t="s">
        <v>47</v>
      </c>
    </row>
    <row r="107" ht="112.5" customHeight="1">
      <c r="A107" s="6" t="s">
        <v>663</v>
      </c>
      <c r="B107" s="10" t="s">
        <v>664</v>
      </c>
      <c r="C107" s="6" t="s">
        <v>33</v>
      </c>
      <c r="D107" s="7" t="s">
        <v>34</v>
      </c>
      <c r="E107" s="6"/>
      <c r="F107" s="18" t="s">
        <v>665</v>
      </c>
      <c r="G107" s="10" t="s">
        <v>666</v>
      </c>
      <c r="H107" s="10" t="s">
        <v>667</v>
      </c>
      <c r="I107" s="6"/>
      <c r="J107" s="6" t="s">
        <v>194</v>
      </c>
      <c r="K107" s="10" t="s">
        <v>668</v>
      </c>
      <c r="L107" s="10" t="s">
        <v>669</v>
      </c>
      <c r="M107" s="6" t="s">
        <v>41</v>
      </c>
      <c r="N107" s="10" t="s">
        <v>670</v>
      </c>
      <c r="O107" s="10" t="s">
        <v>671</v>
      </c>
      <c r="P107" s="11" t="s">
        <v>672</v>
      </c>
      <c r="Q107" s="13"/>
      <c r="R107" s="12"/>
      <c r="S107" s="12"/>
      <c r="T107" s="12"/>
      <c r="U107" s="12"/>
      <c r="V107" s="12"/>
      <c r="W107" s="12"/>
      <c r="X107" s="13"/>
      <c r="Y107" s="19" t="s">
        <v>43</v>
      </c>
      <c r="Z107" s="15" t="s">
        <v>673</v>
      </c>
      <c r="AA107" s="15"/>
      <c r="AB107" s="9"/>
      <c r="AC107" s="13" t="str">
        <f t="shared" si="1"/>
        <v>M6-NyO-10d-I-1</v>
      </c>
      <c r="AD107" s="13"/>
      <c r="AE107" s="12"/>
      <c r="AF107" s="8" t="s">
        <v>45</v>
      </c>
      <c r="AG107" s="13"/>
      <c r="AH107" s="8" t="s">
        <v>46</v>
      </c>
      <c r="AI107" s="8" t="s">
        <v>47</v>
      </c>
    </row>
    <row r="108" ht="112.5" customHeight="1">
      <c r="A108" s="6" t="s">
        <v>663</v>
      </c>
      <c r="B108" s="10" t="s">
        <v>664</v>
      </c>
      <c r="C108" s="6" t="s">
        <v>48</v>
      </c>
      <c r="D108" s="7" t="s">
        <v>34</v>
      </c>
      <c r="E108" s="6"/>
      <c r="F108" s="18" t="s">
        <v>674</v>
      </c>
      <c r="G108" s="10"/>
      <c r="H108" s="10" t="s">
        <v>675</v>
      </c>
      <c r="I108" s="6"/>
      <c r="J108" s="8" t="s">
        <v>631</v>
      </c>
      <c r="K108" s="10" t="s">
        <v>676</v>
      </c>
      <c r="L108" s="10" t="s">
        <v>647</v>
      </c>
      <c r="M108" s="6" t="s">
        <v>41</v>
      </c>
      <c r="N108" s="10" t="s">
        <v>670</v>
      </c>
      <c r="O108" s="14" t="s">
        <v>670</v>
      </c>
      <c r="P108" s="14"/>
      <c r="Q108" s="13"/>
      <c r="R108" s="12"/>
      <c r="S108" s="12"/>
      <c r="T108" s="9"/>
      <c r="U108" s="12"/>
      <c r="V108" s="9"/>
      <c r="W108" s="9"/>
      <c r="X108" s="13"/>
      <c r="Y108" s="19" t="s">
        <v>43</v>
      </c>
      <c r="Z108" s="15" t="s">
        <v>677</v>
      </c>
      <c r="AA108" s="15"/>
      <c r="AB108" s="9"/>
      <c r="AC108" s="13" t="str">
        <f t="shared" si="1"/>
        <v>M6-NyO-10d-E-1</v>
      </c>
      <c r="AD108" s="13"/>
      <c r="AE108" s="12"/>
      <c r="AF108" s="8" t="s">
        <v>45</v>
      </c>
      <c r="AG108" s="13"/>
      <c r="AH108" s="8" t="s">
        <v>46</v>
      </c>
      <c r="AI108" s="8" t="s">
        <v>47</v>
      </c>
    </row>
    <row r="109" ht="112.5" customHeight="1">
      <c r="A109" s="6" t="s">
        <v>678</v>
      </c>
      <c r="B109" s="10" t="s">
        <v>679</v>
      </c>
      <c r="C109" s="6" t="s">
        <v>33</v>
      </c>
      <c r="D109" s="7" t="s">
        <v>34</v>
      </c>
      <c r="E109" s="6"/>
      <c r="F109" s="18" t="s">
        <v>680</v>
      </c>
      <c r="G109" s="10" t="s">
        <v>621</v>
      </c>
      <c r="H109" s="10" t="s">
        <v>681</v>
      </c>
      <c r="I109" s="6"/>
      <c r="J109" s="6" t="s">
        <v>194</v>
      </c>
      <c r="K109" s="10" t="s">
        <v>682</v>
      </c>
      <c r="L109" s="10" t="s">
        <v>683</v>
      </c>
      <c r="M109" s="6" t="s">
        <v>41</v>
      </c>
      <c r="N109" s="10" t="s">
        <v>684</v>
      </c>
      <c r="O109" s="14" t="s">
        <v>685</v>
      </c>
      <c r="P109" s="14" t="s">
        <v>686</v>
      </c>
      <c r="Q109" s="13"/>
      <c r="R109" s="9"/>
      <c r="S109" s="9"/>
      <c r="T109" s="9"/>
      <c r="U109" s="9"/>
      <c r="V109" s="9"/>
      <c r="W109" s="9"/>
      <c r="X109" s="13"/>
      <c r="Y109" s="19" t="s">
        <v>43</v>
      </c>
      <c r="Z109" s="15" t="s">
        <v>687</v>
      </c>
      <c r="AA109" s="15"/>
      <c r="AB109" s="9"/>
      <c r="AC109" s="13" t="str">
        <f t="shared" si="1"/>
        <v>M6-NyO-10e-I-1</v>
      </c>
      <c r="AD109" s="13"/>
      <c r="AE109" s="12"/>
      <c r="AF109" s="8" t="s">
        <v>45</v>
      </c>
      <c r="AG109" s="13"/>
      <c r="AH109" s="8" t="s">
        <v>46</v>
      </c>
      <c r="AI109" s="8" t="s">
        <v>47</v>
      </c>
    </row>
    <row r="110" ht="112.5" customHeight="1">
      <c r="A110" s="6" t="s">
        <v>678</v>
      </c>
      <c r="B110" s="10" t="s">
        <v>679</v>
      </c>
      <c r="C110" s="6" t="s">
        <v>48</v>
      </c>
      <c r="D110" s="7" t="s">
        <v>34</v>
      </c>
      <c r="E110" s="6"/>
      <c r="F110" s="18" t="s">
        <v>688</v>
      </c>
      <c r="G110" s="10"/>
      <c r="H110" s="10" t="s">
        <v>689</v>
      </c>
      <c r="I110" s="6"/>
      <c r="J110" s="8" t="s">
        <v>631</v>
      </c>
      <c r="K110" s="11" t="s">
        <v>690</v>
      </c>
      <c r="L110" s="10" t="s">
        <v>691</v>
      </c>
      <c r="M110" s="8" t="s">
        <v>41</v>
      </c>
      <c r="N110" s="10" t="s">
        <v>684</v>
      </c>
      <c r="O110" s="14" t="s">
        <v>684</v>
      </c>
      <c r="P110" s="14"/>
      <c r="Q110" s="13"/>
      <c r="R110" s="12"/>
      <c r="S110" s="12"/>
      <c r="T110" s="9"/>
      <c r="U110" s="9"/>
      <c r="V110" s="12"/>
      <c r="W110" s="9"/>
      <c r="X110" s="13"/>
      <c r="Y110" s="19" t="s">
        <v>43</v>
      </c>
      <c r="Z110" s="15" t="s">
        <v>692</v>
      </c>
      <c r="AA110" s="15"/>
      <c r="AB110" s="9"/>
      <c r="AC110" s="13" t="str">
        <f t="shared" si="1"/>
        <v>M6-NyO-10e-E-1</v>
      </c>
      <c r="AD110" s="13"/>
      <c r="AE110" s="12"/>
      <c r="AF110" s="8" t="s">
        <v>45</v>
      </c>
      <c r="AG110" s="13"/>
      <c r="AH110" s="8" t="s">
        <v>46</v>
      </c>
      <c r="AI110" s="8" t="s">
        <v>47</v>
      </c>
    </row>
    <row r="111" ht="112.5" customHeight="1">
      <c r="A111" s="6" t="s">
        <v>693</v>
      </c>
      <c r="B111" s="6" t="s">
        <v>694</v>
      </c>
      <c r="C111" s="6" t="s">
        <v>33</v>
      </c>
      <c r="D111" s="7" t="s">
        <v>34</v>
      </c>
      <c r="E111" s="6"/>
      <c r="F111" s="18" t="s">
        <v>695</v>
      </c>
      <c r="G111" s="10"/>
      <c r="H111" s="10"/>
      <c r="I111" s="6" t="s">
        <v>210</v>
      </c>
      <c r="J111" s="8" t="s">
        <v>344</v>
      </c>
      <c r="K111" s="11" t="s">
        <v>696</v>
      </c>
      <c r="L111" s="11" t="s">
        <v>697</v>
      </c>
      <c r="M111" s="6" t="s">
        <v>41</v>
      </c>
      <c r="N111" s="10" t="s">
        <v>698</v>
      </c>
      <c r="O111" s="10" t="s">
        <v>698</v>
      </c>
      <c r="P111" s="12"/>
      <c r="Q111" s="13"/>
      <c r="R111" s="12"/>
      <c r="S111" s="12"/>
      <c r="T111" s="12"/>
      <c r="U111" s="12"/>
      <c r="V111" s="12"/>
      <c r="W111" s="12"/>
      <c r="X111" s="13"/>
      <c r="Y111" s="19" t="s">
        <v>43</v>
      </c>
      <c r="Z111" s="15" t="s">
        <v>699</v>
      </c>
      <c r="AA111" s="15"/>
      <c r="AB111" s="9"/>
      <c r="AC111" s="13" t="str">
        <f t="shared" si="1"/>
        <v>M6-NyO-11a-I-1</v>
      </c>
      <c r="AD111" s="13"/>
      <c r="AE111" s="12"/>
      <c r="AF111" s="8" t="s">
        <v>45</v>
      </c>
      <c r="AG111" s="13"/>
      <c r="AH111" s="8" t="s">
        <v>46</v>
      </c>
      <c r="AI111" s="8" t="s">
        <v>47</v>
      </c>
    </row>
    <row r="112" ht="112.5" customHeight="1">
      <c r="A112" s="6" t="s">
        <v>693</v>
      </c>
      <c r="B112" s="6" t="s">
        <v>694</v>
      </c>
      <c r="C112" s="6" t="s">
        <v>33</v>
      </c>
      <c r="D112" s="7" t="s">
        <v>34</v>
      </c>
      <c r="E112" s="6"/>
      <c r="F112" s="18" t="s">
        <v>700</v>
      </c>
      <c r="G112" s="10"/>
      <c r="H112" s="10"/>
      <c r="I112" s="6" t="s">
        <v>210</v>
      </c>
      <c r="J112" s="8" t="s">
        <v>344</v>
      </c>
      <c r="K112" s="10" t="s">
        <v>701</v>
      </c>
      <c r="L112" s="11" t="s">
        <v>702</v>
      </c>
      <c r="M112" s="6" t="s">
        <v>41</v>
      </c>
      <c r="N112" s="11" t="s">
        <v>703</v>
      </c>
      <c r="O112" s="11" t="s">
        <v>703</v>
      </c>
      <c r="P112" s="12"/>
      <c r="Q112" s="13"/>
      <c r="R112" s="12"/>
      <c r="S112" s="12"/>
      <c r="T112" s="12"/>
      <c r="U112" s="12"/>
      <c r="V112" s="12"/>
      <c r="W112" s="12"/>
      <c r="X112" s="13"/>
      <c r="Y112" s="19" t="s">
        <v>43</v>
      </c>
      <c r="Z112" s="15" t="s">
        <v>704</v>
      </c>
      <c r="AA112" s="15"/>
      <c r="AB112" s="9"/>
      <c r="AC112" s="13" t="str">
        <f t="shared" si="1"/>
        <v>M6-NyO-11a-I-2</v>
      </c>
      <c r="AD112" s="13"/>
      <c r="AE112" s="12"/>
      <c r="AF112" s="8" t="s">
        <v>45</v>
      </c>
      <c r="AG112" s="13"/>
      <c r="AH112" s="8" t="s">
        <v>46</v>
      </c>
      <c r="AI112" s="8" t="s">
        <v>47</v>
      </c>
    </row>
    <row r="113" ht="112.5" customHeight="1">
      <c r="A113" s="6" t="s">
        <v>693</v>
      </c>
      <c r="B113" s="6" t="s">
        <v>694</v>
      </c>
      <c r="C113" s="6" t="s">
        <v>48</v>
      </c>
      <c r="D113" s="7" t="s">
        <v>34</v>
      </c>
      <c r="E113" s="6"/>
      <c r="F113" s="18" t="s">
        <v>705</v>
      </c>
      <c r="G113" s="10"/>
      <c r="H113" s="10"/>
      <c r="I113" s="6" t="s">
        <v>210</v>
      </c>
      <c r="J113" s="6" t="s">
        <v>706</v>
      </c>
      <c r="K113" s="11" t="s">
        <v>707</v>
      </c>
      <c r="L113" s="11" t="s">
        <v>708</v>
      </c>
      <c r="M113" s="6" t="s">
        <v>41</v>
      </c>
      <c r="N113" s="11" t="s">
        <v>709</v>
      </c>
      <c r="O113" s="11" t="s">
        <v>709</v>
      </c>
      <c r="P113" s="12"/>
      <c r="Q113" s="13"/>
      <c r="R113" s="9"/>
      <c r="S113" s="9"/>
      <c r="T113" s="9"/>
      <c r="U113" s="9"/>
      <c r="V113" s="9"/>
      <c r="W113" s="14"/>
      <c r="X113" s="13"/>
      <c r="Y113" s="19" t="s">
        <v>43</v>
      </c>
      <c r="Z113" s="17" t="s">
        <v>710</v>
      </c>
      <c r="AA113" s="17"/>
      <c r="AB113" s="9"/>
      <c r="AC113" s="13" t="str">
        <f t="shared" si="1"/>
        <v>M6-NyO-11a-E-1</v>
      </c>
      <c r="AD113" s="13"/>
      <c r="AE113" s="12"/>
      <c r="AF113" s="8" t="s">
        <v>45</v>
      </c>
      <c r="AG113" s="13"/>
      <c r="AH113" s="8" t="s">
        <v>46</v>
      </c>
      <c r="AI113" s="8" t="s">
        <v>47</v>
      </c>
    </row>
    <row r="114" ht="112.5" customHeight="1">
      <c r="A114" s="6" t="s">
        <v>693</v>
      </c>
      <c r="B114" s="6" t="s">
        <v>694</v>
      </c>
      <c r="C114" s="6" t="s">
        <v>48</v>
      </c>
      <c r="D114" s="7" t="s">
        <v>34</v>
      </c>
      <c r="E114" s="6"/>
      <c r="F114" s="18" t="s">
        <v>705</v>
      </c>
      <c r="G114" s="10"/>
      <c r="H114" s="10"/>
      <c r="I114" s="6" t="s">
        <v>210</v>
      </c>
      <c r="J114" s="6" t="s">
        <v>711</v>
      </c>
      <c r="K114" s="11" t="s">
        <v>712</v>
      </c>
      <c r="L114" s="11" t="s">
        <v>713</v>
      </c>
      <c r="M114" s="6" t="s">
        <v>41</v>
      </c>
      <c r="N114" s="11" t="s">
        <v>709</v>
      </c>
      <c r="O114" s="11" t="s">
        <v>709</v>
      </c>
      <c r="P114" s="12"/>
      <c r="Q114" s="13"/>
      <c r="R114" s="12"/>
      <c r="S114" s="12"/>
      <c r="T114" s="9"/>
      <c r="U114" s="9"/>
      <c r="V114" s="9"/>
      <c r="W114" s="14"/>
      <c r="X114" s="13"/>
      <c r="Y114" s="19" t="s">
        <v>43</v>
      </c>
      <c r="Z114" s="17" t="s">
        <v>714</v>
      </c>
      <c r="AA114" s="17"/>
      <c r="AB114" s="9"/>
      <c r="AC114" s="13" t="str">
        <f t="shared" si="1"/>
        <v>M6-NyO-11a-E-2</v>
      </c>
      <c r="AD114" s="13"/>
      <c r="AE114" s="12"/>
      <c r="AF114" s="8" t="s">
        <v>45</v>
      </c>
      <c r="AG114" s="13"/>
      <c r="AH114" s="8" t="s">
        <v>46</v>
      </c>
      <c r="AI114" s="8" t="s">
        <v>47</v>
      </c>
    </row>
    <row r="115" ht="112.5" customHeight="1">
      <c r="A115" s="6" t="s">
        <v>715</v>
      </c>
      <c r="B115" s="6" t="s">
        <v>716</v>
      </c>
      <c r="C115" s="6" t="s">
        <v>33</v>
      </c>
      <c r="D115" s="7" t="s">
        <v>34</v>
      </c>
      <c r="E115" s="6"/>
      <c r="F115" s="18" t="s">
        <v>717</v>
      </c>
      <c r="G115" s="10"/>
      <c r="H115" s="10"/>
      <c r="I115" s="6" t="s">
        <v>210</v>
      </c>
      <c r="J115" s="8" t="s">
        <v>718</v>
      </c>
      <c r="K115" s="10" t="s">
        <v>719</v>
      </c>
      <c r="L115" s="10" t="s">
        <v>720</v>
      </c>
      <c r="M115" s="6" t="s">
        <v>41</v>
      </c>
      <c r="N115" s="10" t="s">
        <v>721</v>
      </c>
      <c r="O115" s="10" t="s">
        <v>722</v>
      </c>
      <c r="P115" s="12"/>
      <c r="Q115" s="13"/>
      <c r="R115" s="9"/>
      <c r="S115" s="9"/>
      <c r="T115" s="9"/>
      <c r="U115" s="9"/>
      <c r="V115" s="9"/>
      <c r="W115" s="9"/>
      <c r="X115" s="13"/>
      <c r="Y115" s="19" t="s">
        <v>43</v>
      </c>
      <c r="Z115" s="15" t="s">
        <v>723</v>
      </c>
      <c r="AA115" s="15"/>
      <c r="AB115" s="9"/>
      <c r="AC115" s="13" t="str">
        <f t="shared" si="1"/>
        <v>M6-NyO-12a-I-1</v>
      </c>
      <c r="AD115" s="13"/>
      <c r="AE115" s="12"/>
      <c r="AF115" s="8" t="s">
        <v>45</v>
      </c>
      <c r="AG115" s="13"/>
      <c r="AH115" s="8" t="s">
        <v>46</v>
      </c>
      <c r="AI115" s="8" t="s">
        <v>47</v>
      </c>
    </row>
    <row r="116" ht="112.5" customHeight="1">
      <c r="A116" s="6" t="s">
        <v>715</v>
      </c>
      <c r="B116" s="6" t="s">
        <v>716</v>
      </c>
      <c r="C116" s="6" t="s">
        <v>48</v>
      </c>
      <c r="D116" s="7" t="s">
        <v>34</v>
      </c>
      <c r="E116" s="6"/>
      <c r="F116" s="18" t="s">
        <v>724</v>
      </c>
      <c r="G116" s="10" t="s">
        <v>725</v>
      </c>
      <c r="H116" s="10"/>
      <c r="I116" s="6" t="s">
        <v>210</v>
      </c>
      <c r="J116" s="6" t="s">
        <v>101</v>
      </c>
      <c r="K116" s="10" t="s">
        <v>726</v>
      </c>
      <c r="L116" s="11" t="s">
        <v>727</v>
      </c>
      <c r="M116" s="6" t="s">
        <v>41</v>
      </c>
      <c r="N116" s="10" t="s">
        <v>728</v>
      </c>
      <c r="O116" s="14" t="s">
        <v>729</v>
      </c>
      <c r="P116" s="12"/>
      <c r="Q116" s="13"/>
      <c r="R116" s="9"/>
      <c r="S116" s="9"/>
      <c r="T116" s="9"/>
      <c r="U116" s="9"/>
      <c r="V116" s="9"/>
      <c r="W116" s="9"/>
      <c r="X116" s="13"/>
      <c r="Y116" s="19" t="s">
        <v>43</v>
      </c>
      <c r="Z116" s="15" t="s">
        <v>730</v>
      </c>
      <c r="AA116" s="15"/>
      <c r="AB116" s="9"/>
      <c r="AC116" s="13" t="str">
        <f t="shared" si="1"/>
        <v>M6-NyO-12a-E-1</v>
      </c>
      <c r="AD116" s="13"/>
      <c r="AE116" s="12"/>
      <c r="AF116" s="8" t="s">
        <v>45</v>
      </c>
      <c r="AG116" s="13"/>
      <c r="AH116" s="8" t="s">
        <v>46</v>
      </c>
      <c r="AI116" s="8" t="s">
        <v>47</v>
      </c>
    </row>
    <row r="117" ht="112.5" customHeight="1">
      <c r="A117" s="6" t="s">
        <v>715</v>
      </c>
      <c r="B117" s="6" t="s">
        <v>716</v>
      </c>
      <c r="C117" s="6" t="s">
        <v>67</v>
      </c>
      <c r="D117" s="7" t="s">
        <v>34</v>
      </c>
      <c r="E117" s="6"/>
      <c r="F117" s="9" t="s">
        <v>731</v>
      </c>
      <c r="G117" s="10" t="s">
        <v>732</v>
      </c>
      <c r="H117" s="10"/>
      <c r="I117" s="6" t="s">
        <v>210</v>
      </c>
      <c r="J117" s="6" t="s">
        <v>101</v>
      </c>
      <c r="K117" s="10" t="s">
        <v>733</v>
      </c>
      <c r="L117" s="10" t="s">
        <v>734</v>
      </c>
      <c r="M117" s="6" t="s">
        <v>41</v>
      </c>
      <c r="N117" s="10" t="s">
        <v>735</v>
      </c>
      <c r="O117" s="14" t="s">
        <v>736</v>
      </c>
      <c r="P117" s="12"/>
      <c r="Q117" s="13"/>
      <c r="R117" s="9"/>
      <c r="S117" s="9"/>
      <c r="T117" s="9"/>
      <c r="U117" s="12"/>
      <c r="V117" s="9"/>
      <c r="W117" s="9"/>
      <c r="X117" s="13"/>
      <c r="Y117" s="19" t="s">
        <v>43</v>
      </c>
      <c r="Z117" s="15" t="s">
        <v>737</v>
      </c>
      <c r="AA117" s="15"/>
      <c r="AB117" s="9"/>
      <c r="AC117" s="13" t="str">
        <f t="shared" si="1"/>
        <v>M6-NyO-12a-A-1</v>
      </c>
      <c r="AD117" s="13"/>
      <c r="AE117" s="12"/>
      <c r="AF117" s="8" t="s">
        <v>45</v>
      </c>
      <c r="AG117" s="13"/>
      <c r="AH117" s="8" t="s">
        <v>46</v>
      </c>
      <c r="AI117" s="8" t="s">
        <v>47</v>
      </c>
    </row>
    <row r="118" ht="112.5" customHeight="1">
      <c r="A118" s="6" t="s">
        <v>715</v>
      </c>
      <c r="B118" s="6" t="s">
        <v>716</v>
      </c>
      <c r="C118" s="6" t="s">
        <v>67</v>
      </c>
      <c r="D118" s="7" t="s">
        <v>34</v>
      </c>
      <c r="E118" s="6"/>
      <c r="F118" s="9" t="s">
        <v>738</v>
      </c>
      <c r="G118" s="10" t="s">
        <v>732</v>
      </c>
      <c r="H118" s="10" t="s">
        <v>739</v>
      </c>
      <c r="I118" s="6" t="s">
        <v>210</v>
      </c>
      <c r="J118" s="6" t="s">
        <v>101</v>
      </c>
      <c r="K118" s="11" t="s">
        <v>740</v>
      </c>
      <c r="L118" s="10" t="s">
        <v>734</v>
      </c>
      <c r="M118" s="6" t="s">
        <v>41</v>
      </c>
      <c r="N118" s="10" t="s">
        <v>735</v>
      </c>
      <c r="O118" s="14" t="s">
        <v>736</v>
      </c>
      <c r="P118" s="12"/>
      <c r="Q118" s="13"/>
      <c r="R118" s="9"/>
      <c r="S118" s="9"/>
      <c r="T118" s="9"/>
      <c r="U118" s="12"/>
      <c r="V118" s="9"/>
      <c r="W118" s="9"/>
      <c r="X118" s="13"/>
      <c r="Y118" s="19" t="s">
        <v>43</v>
      </c>
      <c r="Z118" s="15" t="s">
        <v>741</v>
      </c>
      <c r="AA118" s="15"/>
      <c r="AB118" s="9"/>
      <c r="AC118" s="13" t="str">
        <f t="shared" si="1"/>
        <v>M6-NyO-12a-A-2</v>
      </c>
      <c r="AD118" s="13"/>
      <c r="AE118" s="12"/>
      <c r="AF118" s="8" t="s">
        <v>45</v>
      </c>
      <c r="AG118" s="13"/>
      <c r="AH118" s="8" t="s">
        <v>46</v>
      </c>
      <c r="AI118" s="8" t="s">
        <v>47</v>
      </c>
    </row>
    <row r="119" ht="112.5" customHeight="1">
      <c r="A119" s="6" t="s">
        <v>715</v>
      </c>
      <c r="B119" s="6" t="s">
        <v>716</v>
      </c>
      <c r="C119" s="6" t="s">
        <v>67</v>
      </c>
      <c r="D119" s="7" t="s">
        <v>34</v>
      </c>
      <c r="E119" s="6"/>
      <c r="F119" s="9" t="s">
        <v>742</v>
      </c>
      <c r="G119" s="10" t="s">
        <v>732</v>
      </c>
      <c r="H119" s="10" t="s">
        <v>743</v>
      </c>
      <c r="I119" s="6" t="s">
        <v>210</v>
      </c>
      <c r="J119" s="6" t="s">
        <v>101</v>
      </c>
      <c r="K119" s="10" t="s">
        <v>744</v>
      </c>
      <c r="L119" s="10" t="s">
        <v>734</v>
      </c>
      <c r="M119" s="6" t="s">
        <v>41</v>
      </c>
      <c r="N119" s="10" t="s">
        <v>735</v>
      </c>
      <c r="O119" s="10" t="s">
        <v>736</v>
      </c>
      <c r="P119" s="12"/>
      <c r="Q119" s="13"/>
      <c r="R119" s="12"/>
      <c r="S119" s="12"/>
      <c r="T119" s="12"/>
      <c r="U119" s="12"/>
      <c r="V119" s="12"/>
      <c r="W119" s="12"/>
      <c r="X119" s="13"/>
      <c r="Y119" s="19" t="s">
        <v>43</v>
      </c>
      <c r="Z119" s="15" t="s">
        <v>745</v>
      </c>
      <c r="AA119" s="15"/>
      <c r="AB119" s="9"/>
      <c r="AC119" s="13" t="str">
        <f t="shared" si="1"/>
        <v>M6-NyO-12a-A-3</v>
      </c>
      <c r="AD119" s="13"/>
      <c r="AE119" s="12"/>
      <c r="AF119" s="8" t="s">
        <v>45</v>
      </c>
      <c r="AG119" s="13"/>
      <c r="AH119" s="8" t="s">
        <v>46</v>
      </c>
      <c r="AI119" s="8" t="s">
        <v>47</v>
      </c>
    </row>
    <row r="120" ht="112.5" customHeight="1">
      <c r="A120" s="6" t="s">
        <v>746</v>
      </c>
      <c r="B120" s="6" t="s">
        <v>747</v>
      </c>
      <c r="C120" s="6" t="s">
        <v>33</v>
      </c>
      <c r="D120" s="7" t="s">
        <v>34</v>
      </c>
      <c r="E120" s="6"/>
      <c r="F120" s="9" t="s">
        <v>748</v>
      </c>
      <c r="G120" s="10"/>
      <c r="H120" s="10" t="s">
        <v>749</v>
      </c>
      <c r="I120" s="6"/>
      <c r="J120" s="8" t="s">
        <v>344</v>
      </c>
      <c r="K120" s="10" t="s">
        <v>750</v>
      </c>
      <c r="L120" s="10" t="s">
        <v>751</v>
      </c>
      <c r="M120" s="6" t="s">
        <v>41</v>
      </c>
      <c r="N120" s="10" t="s">
        <v>752</v>
      </c>
      <c r="O120" s="10" t="s">
        <v>752</v>
      </c>
      <c r="P120" s="9"/>
      <c r="Q120" s="13"/>
      <c r="R120" s="12"/>
      <c r="S120" s="12"/>
      <c r="T120" s="12"/>
      <c r="U120" s="12"/>
      <c r="V120" s="12"/>
      <c r="W120" s="12"/>
      <c r="X120" s="14"/>
      <c r="Y120" s="19" t="s">
        <v>43</v>
      </c>
      <c r="Z120" s="15" t="s">
        <v>753</v>
      </c>
      <c r="AA120" s="15"/>
      <c r="AB120" s="9"/>
      <c r="AC120" s="13" t="str">
        <f t="shared" si="1"/>
        <v>M6-NyO-13a-I-1</v>
      </c>
      <c r="AD120" s="13"/>
      <c r="AE120" s="12"/>
      <c r="AF120" s="8" t="s">
        <v>45</v>
      </c>
      <c r="AG120" s="13"/>
      <c r="AH120" s="8" t="s">
        <v>46</v>
      </c>
      <c r="AI120" s="8" t="s">
        <v>47</v>
      </c>
    </row>
    <row r="121" ht="112.5" customHeight="1">
      <c r="A121" s="6" t="s">
        <v>746</v>
      </c>
      <c r="B121" s="6" t="s">
        <v>747</v>
      </c>
      <c r="C121" s="6" t="s">
        <v>48</v>
      </c>
      <c r="D121" s="7" t="s">
        <v>34</v>
      </c>
      <c r="E121" s="6"/>
      <c r="F121" s="18" t="s">
        <v>754</v>
      </c>
      <c r="G121" s="10" t="s">
        <v>755</v>
      </c>
      <c r="H121" s="10" t="s">
        <v>756</v>
      </c>
      <c r="I121" s="6"/>
      <c r="J121" s="6" t="s">
        <v>101</v>
      </c>
      <c r="K121" s="10" t="s">
        <v>757</v>
      </c>
      <c r="L121" s="10" t="s">
        <v>758</v>
      </c>
      <c r="M121" s="6" t="s">
        <v>41</v>
      </c>
      <c r="N121" s="10" t="s">
        <v>752</v>
      </c>
      <c r="O121" s="10" t="s">
        <v>752</v>
      </c>
      <c r="P121" s="18"/>
      <c r="Q121" s="13"/>
      <c r="R121" s="12"/>
      <c r="S121" s="12"/>
      <c r="T121" s="12"/>
      <c r="U121" s="12"/>
      <c r="V121" s="12"/>
      <c r="W121" s="12"/>
      <c r="X121" s="14"/>
      <c r="Y121" s="19" t="s">
        <v>43</v>
      </c>
      <c r="Z121" s="15" t="s">
        <v>759</v>
      </c>
      <c r="AA121" s="15"/>
      <c r="AB121" s="9"/>
      <c r="AC121" s="13" t="str">
        <f t="shared" si="1"/>
        <v>M6-NyO-13a-E-1</v>
      </c>
      <c r="AD121" s="13"/>
      <c r="AE121" s="12"/>
      <c r="AF121" s="8" t="s">
        <v>45</v>
      </c>
      <c r="AG121" s="13"/>
      <c r="AH121" s="8" t="s">
        <v>46</v>
      </c>
      <c r="AI121" s="8" t="s">
        <v>47</v>
      </c>
    </row>
    <row r="122" ht="112.5" customHeight="1">
      <c r="A122" s="6" t="s">
        <v>746</v>
      </c>
      <c r="B122" s="6" t="s">
        <v>747</v>
      </c>
      <c r="C122" s="6" t="s">
        <v>67</v>
      </c>
      <c r="D122" s="7" t="s">
        <v>34</v>
      </c>
      <c r="E122" s="6"/>
      <c r="F122" s="18" t="s">
        <v>760</v>
      </c>
      <c r="G122" s="10"/>
      <c r="H122" s="10" t="s">
        <v>761</v>
      </c>
      <c r="I122" s="6"/>
      <c r="J122" s="8" t="s">
        <v>762</v>
      </c>
      <c r="K122" s="10" t="s">
        <v>763</v>
      </c>
      <c r="L122" s="11" t="s">
        <v>764</v>
      </c>
      <c r="M122" s="6" t="s">
        <v>41</v>
      </c>
      <c r="N122" s="10" t="s">
        <v>765</v>
      </c>
      <c r="O122" s="11" t="s">
        <v>766</v>
      </c>
      <c r="P122" s="18"/>
      <c r="Q122" s="13"/>
      <c r="R122" s="12"/>
      <c r="S122" s="12"/>
      <c r="T122" s="12"/>
      <c r="U122" s="12"/>
      <c r="V122" s="12"/>
      <c r="W122" s="12"/>
      <c r="X122" s="14"/>
      <c r="Y122" s="19" t="s">
        <v>43</v>
      </c>
      <c r="Z122" s="17" t="s">
        <v>767</v>
      </c>
      <c r="AA122" s="17"/>
      <c r="AB122" s="9"/>
      <c r="AC122" s="13" t="str">
        <f t="shared" si="1"/>
        <v>M6-NyO-13a-A-1</v>
      </c>
      <c r="AD122" s="13"/>
      <c r="AE122" s="12"/>
      <c r="AF122" s="8" t="s">
        <v>45</v>
      </c>
      <c r="AG122" s="13"/>
      <c r="AH122" s="8" t="s">
        <v>46</v>
      </c>
      <c r="AI122" s="8" t="s">
        <v>47</v>
      </c>
    </row>
    <row r="123" ht="112.5" customHeight="1">
      <c r="A123" s="6" t="s">
        <v>746</v>
      </c>
      <c r="B123" s="6" t="s">
        <v>747</v>
      </c>
      <c r="C123" s="6" t="s">
        <v>67</v>
      </c>
      <c r="D123" s="7" t="s">
        <v>34</v>
      </c>
      <c r="E123" s="6"/>
      <c r="F123" s="9" t="s">
        <v>768</v>
      </c>
      <c r="G123" s="10"/>
      <c r="H123" s="10" t="s">
        <v>769</v>
      </c>
      <c r="I123" s="6"/>
      <c r="J123" s="6" t="s">
        <v>770</v>
      </c>
      <c r="K123" s="10" t="s">
        <v>763</v>
      </c>
      <c r="L123" s="11" t="s">
        <v>771</v>
      </c>
      <c r="M123" s="6" t="s">
        <v>41</v>
      </c>
      <c r="N123" s="10" t="s">
        <v>772</v>
      </c>
      <c r="O123" s="11" t="s">
        <v>773</v>
      </c>
      <c r="P123" s="18"/>
      <c r="Q123" s="13"/>
      <c r="R123" s="12"/>
      <c r="S123" s="12"/>
      <c r="T123" s="12"/>
      <c r="U123" s="12"/>
      <c r="V123" s="12"/>
      <c r="W123" s="12"/>
      <c r="X123" s="14"/>
      <c r="Y123" s="19" t="s">
        <v>43</v>
      </c>
      <c r="Z123" s="17" t="s">
        <v>774</v>
      </c>
      <c r="AA123" s="17"/>
      <c r="AB123" s="9"/>
      <c r="AC123" s="13" t="str">
        <f t="shared" si="1"/>
        <v>M6-NyO-13a-A-2</v>
      </c>
      <c r="AD123" s="13"/>
      <c r="AE123" s="12"/>
      <c r="AF123" s="8" t="s">
        <v>45</v>
      </c>
      <c r="AG123" s="13"/>
      <c r="AH123" s="8" t="s">
        <v>46</v>
      </c>
      <c r="AI123" s="8" t="s">
        <v>47</v>
      </c>
    </row>
    <row r="124" ht="112.5" customHeight="1">
      <c r="A124" s="6" t="s">
        <v>746</v>
      </c>
      <c r="B124" s="6" t="s">
        <v>747</v>
      </c>
      <c r="C124" s="6" t="s">
        <v>67</v>
      </c>
      <c r="D124" s="7" t="s">
        <v>34</v>
      </c>
      <c r="E124" s="8"/>
      <c r="F124" s="18" t="s">
        <v>775</v>
      </c>
      <c r="G124" s="10"/>
      <c r="H124" s="10" t="s">
        <v>776</v>
      </c>
      <c r="I124" s="6"/>
      <c r="J124" s="6" t="s">
        <v>770</v>
      </c>
      <c r="K124" s="10" t="s">
        <v>763</v>
      </c>
      <c r="L124" s="11" t="s">
        <v>764</v>
      </c>
      <c r="M124" s="6" t="s">
        <v>41</v>
      </c>
      <c r="N124" s="10" t="s">
        <v>777</v>
      </c>
      <c r="O124" s="11" t="s">
        <v>778</v>
      </c>
      <c r="P124" s="11"/>
      <c r="Q124" s="13"/>
      <c r="R124" s="12"/>
      <c r="S124" s="12"/>
      <c r="T124" s="12"/>
      <c r="U124" s="12"/>
      <c r="V124" s="12"/>
      <c r="W124" s="12"/>
      <c r="X124" s="13"/>
      <c r="Y124" s="19" t="s">
        <v>43</v>
      </c>
      <c r="Z124" s="17" t="s">
        <v>779</v>
      </c>
      <c r="AA124" s="17"/>
      <c r="AB124" s="9"/>
      <c r="AC124" s="13" t="str">
        <f t="shared" si="1"/>
        <v>M6-NyO-13a-A-3</v>
      </c>
      <c r="AD124" s="13"/>
      <c r="AE124" s="12"/>
      <c r="AF124" s="8" t="s">
        <v>45</v>
      </c>
      <c r="AG124" s="13"/>
      <c r="AH124" s="8" t="s">
        <v>46</v>
      </c>
      <c r="AI124" s="8" t="s">
        <v>47</v>
      </c>
    </row>
    <row r="125" ht="112.5" customHeight="1">
      <c r="A125" s="6" t="s">
        <v>780</v>
      </c>
      <c r="B125" s="6" t="s">
        <v>781</v>
      </c>
      <c r="C125" s="6" t="s">
        <v>33</v>
      </c>
      <c r="D125" s="7" t="s">
        <v>34</v>
      </c>
      <c r="E125" s="6"/>
      <c r="F125" s="11" t="s">
        <v>782</v>
      </c>
      <c r="G125" s="11"/>
      <c r="H125" s="10" t="s">
        <v>783</v>
      </c>
      <c r="I125" s="6"/>
      <c r="J125" s="8" t="s">
        <v>160</v>
      </c>
      <c r="K125" s="10" t="s">
        <v>784</v>
      </c>
      <c r="L125" s="11" t="s">
        <v>785</v>
      </c>
      <c r="M125" s="10" t="s">
        <v>41</v>
      </c>
      <c r="N125" s="11" t="s">
        <v>786</v>
      </c>
      <c r="O125" s="11" t="s">
        <v>787</v>
      </c>
      <c r="P125" s="10"/>
      <c r="Q125" s="13"/>
      <c r="R125" s="12"/>
      <c r="S125" s="12"/>
      <c r="T125" s="12"/>
      <c r="U125" s="12"/>
      <c r="V125" s="12"/>
      <c r="W125" s="12"/>
      <c r="X125" s="14"/>
      <c r="Y125" s="19" t="s">
        <v>43</v>
      </c>
      <c r="Z125" s="15" t="s">
        <v>788</v>
      </c>
      <c r="AA125" s="15"/>
      <c r="AB125" s="9"/>
      <c r="AC125" s="13" t="str">
        <f t="shared" si="1"/>
        <v>M6-NyO-14a-I-1</v>
      </c>
      <c r="AD125" s="13"/>
      <c r="AE125" s="12"/>
      <c r="AF125" s="8" t="s">
        <v>45</v>
      </c>
      <c r="AG125" s="13"/>
      <c r="AH125" s="8" t="s">
        <v>46</v>
      </c>
      <c r="AI125" s="8" t="s">
        <v>47</v>
      </c>
    </row>
    <row r="126" ht="112.5" customHeight="1">
      <c r="A126" s="6" t="s">
        <v>780</v>
      </c>
      <c r="B126" s="6" t="s">
        <v>781</v>
      </c>
      <c r="C126" s="6" t="s">
        <v>33</v>
      </c>
      <c r="D126" s="7" t="s">
        <v>34</v>
      </c>
      <c r="E126" s="6"/>
      <c r="F126" s="11" t="s">
        <v>789</v>
      </c>
      <c r="G126" s="10"/>
      <c r="H126" s="10"/>
      <c r="I126" s="6"/>
      <c r="J126" s="8" t="s">
        <v>160</v>
      </c>
      <c r="K126" s="10" t="s">
        <v>784</v>
      </c>
      <c r="L126" s="11" t="s">
        <v>790</v>
      </c>
      <c r="M126" s="10" t="s">
        <v>41</v>
      </c>
      <c r="N126" s="11" t="s">
        <v>791</v>
      </c>
      <c r="O126" s="11" t="s">
        <v>792</v>
      </c>
      <c r="P126" s="10"/>
      <c r="Q126" s="13"/>
      <c r="R126" s="12"/>
      <c r="S126" s="12"/>
      <c r="T126" s="12"/>
      <c r="U126" s="12"/>
      <c r="V126" s="12"/>
      <c r="W126" s="12"/>
      <c r="X126" s="14"/>
      <c r="Y126" s="19" t="s">
        <v>43</v>
      </c>
      <c r="Z126" s="15" t="s">
        <v>793</v>
      </c>
      <c r="AA126" s="15"/>
      <c r="AB126" s="9"/>
      <c r="AC126" s="13" t="str">
        <f t="shared" si="1"/>
        <v>M6-NyO-14a-I-2</v>
      </c>
      <c r="AD126" s="13"/>
      <c r="AE126" s="12"/>
      <c r="AF126" s="8" t="s">
        <v>45</v>
      </c>
      <c r="AG126" s="13"/>
      <c r="AH126" s="8" t="s">
        <v>46</v>
      </c>
      <c r="AI126" s="8" t="s">
        <v>47</v>
      </c>
    </row>
    <row r="127" ht="112.5" customHeight="1">
      <c r="A127" s="6" t="s">
        <v>780</v>
      </c>
      <c r="B127" s="6" t="s">
        <v>781</v>
      </c>
      <c r="C127" s="6" t="s">
        <v>48</v>
      </c>
      <c r="D127" s="7" t="s">
        <v>34</v>
      </c>
      <c r="E127" s="6"/>
      <c r="F127" s="11" t="s">
        <v>794</v>
      </c>
      <c r="G127" s="11" t="s">
        <v>795</v>
      </c>
      <c r="H127" s="10" t="s">
        <v>796</v>
      </c>
      <c r="I127" s="6"/>
      <c r="J127" s="8" t="s">
        <v>166</v>
      </c>
      <c r="K127" s="10" t="s">
        <v>784</v>
      </c>
      <c r="L127" s="11" t="s">
        <v>797</v>
      </c>
      <c r="M127" s="10" t="s">
        <v>41</v>
      </c>
      <c r="N127" s="11" t="s">
        <v>786</v>
      </c>
      <c r="O127" s="11" t="s">
        <v>798</v>
      </c>
      <c r="P127" s="10"/>
      <c r="Q127" s="13"/>
      <c r="R127" s="12"/>
      <c r="S127" s="12"/>
      <c r="T127" s="12"/>
      <c r="U127" s="12"/>
      <c r="V127" s="12"/>
      <c r="W127" s="12"/>
      <c r="X127" s="14"/>
      <c r="Y127" s="19" t="s">
        <v>43</v>
      </c>
      <c r="Z127" s="15" t="s">
        <v>799</v>
      </c>
      <c r="AA127" s="15"/>
      <c r="AB127" s="9"/>
      <c r="AC127" s="13" t="str">
        <f t="shared" si="1"/>
        <v>M6-NyO-14a-E-1</v>
      </c>
      <c r="AD127" s="13"/>
      <c r="AE127" s="12"/>
      <c r="AF127" s="8" t="s">
        <v>45</v>
      </c>
      <c r="AG127" s="13"/>
      <c r="AH127" s="8" t="s">
        <v>46</v>
      </c>
      <c r="AI127" s="8" t="s">
        <v>47</v>
      </c>
    </row>
    <row r="128" ht="112.5" customHeight="1">
      <c r="A128" s="6" t="s">
        <v>780</v>
      </c>
      <c r="B128" s="6" t="s">
        <v>781</v>
      </c>
      <c r="C128" s="6" t="s">
        <v>48</v>
      </c>
      <c r="D128" s="7" t="s">
        <v>34</v>
      </c>
      <c r="E128" s="6"/>
      <c r="F128" s="11" t="s">
        <v>800</v>
      </c>
      <c r="G128" s="11" t="s">
        <v>795</v>
      </c>
      <c r="H128" s="10"/>
      <c r="I128" s="6"/>
      <c r="J128" s="8" t="s">
        <v>166</v>
      </c>
      <c r="K128" s="10" t="s">
        <v>784</v>
      </c>
      <c r="L128" s="11" t="s">
        <v>801</v>
      </c>
      <c r="M128" s="11" t="s">
        <v>41</v>
      </c>
      <c r="N128" s="11" t="s">
        <v>791</v>
      </c>
      <c r="O128" s="11" t="s">
        <v>802</v>
      </c>
      <c r="P128" s="10"/>
      <c r="Q128" s="13"/>
      <c r="R128" s="12"/>
      <c r="S128" s="12"/>
      <c r="T128" s="12"/>
      <c r="U128" s="12"/>
      <c r="V128" s="12"/>
      <c r="W128" s="12"/>
      <c r="X128" s="14"/>
      <c r="Y128" s="19" t="s">
        <v>43</v>
      </c>
      <c r="Z128" s="15" t="s">
        <v>803</v>
      </c>
      <c r="AA128" s="15"/>
      <c r="AB128" s="9"/>
      <c r="AC128" s="13" t="str">
        <f t="shared" si="1"/>
        <v>M6-NyO-14a-E-2</v>
      </c>
      <c r="AD128" s="13"/>
      <c r="AE128" s="12"/>
      <c r="AF128" s="8" t="s">
        <v>45</v>
      </c>
      <c r="AG128" s="13"/>
      <c r="AH128" s="8" t="s">
        <v>46</v>
      </c>
      <c r="AI128" s="8" t="s">
        <v>47</v>
      </c>
    </row>
    <row r="129" ht="112.5" customHeight="1">
      <c r="A129" s="6" t="s">
        <v>780</v>
      </c>
      <c r="B129" s="6" t="s">
        <v>781</v>
      </c>
      <c r="C129" s="6" t="s">
        <v>67</v>
      </c>
      <c r="D129" s="7" t="s">
        <v>34</v>
      </c>
      <c r="E129" s="6"/>
      <c r="F129" s="11" t="s">
        <v>804</v>
      </c>
      <c r="G129" s="11" t="s">
        <v>805</v>
      </c>
      <c r="H129" s="10" t="s">
        <v>806</v>
      </c>
      <c r="I129" s="6"/>
      <c r="J129" s="8" t="s">
        <v>166</v>
      </c>
      <c r="K129" s="10" t="s">
        <v>807</v>
      </c>
      <c r="L129" s="11" t="s">
        <v>797</v>
      </c>
      <c r="M129" s="10" t="s">
        <v>41</v>
      </c>
      <c r="N129" s="11" t="s">
        <v>786</v>
      </c>
      <c r="O129" s="11" t="s">
        <v>798</v>
      </c>
      <c r="P129" s="10"/>
      <c r="Q129" s="13"/>
      <c r="R129" s="12"/>
      <c r="S129" s="12"/>
      <c r="T129" s="12"/>
      <c r="U129" s="12"/>
      <c r="V129" s="12"/>
      <c r="W129" s="12"/>
      <c r="X129" s="14"/>
      <c r="Y129" s="19" t="s">
        <v>43</v>
      </c>
      <c r="Z129" s="15" t="s">
        <v>808</v>
      </c>
      <c r="AA129" s="15"/>
      <c r="AB129" s="9"/>
      <c r="AC129" s="13" t="str">
        <f t="shared" si="1"/>
        <v>M6-NyO-14a-A-1</v>
      </c>
      <c r="AD129" s="13"/>
      <c r="AE129" s="12"/>
      <c r="AF129" s="8" t="s">
        <v>45</v>
      </c>
      <c r="AG129" s="13"/>
      <c r="AH129" s="8" t="s">
        <v>46</v>
      </c>
      <c r="AI129" s="8" t="s">
        <v>47</v>
      </c>
    </row>
    <row r="130" ht="112.5" customHeight="1">
      <c r="A130" s="6" t="s">
        <v>780</v>
      </c>
      <c r="B130" s="6" t="s">
        <v>781</v>
      </c>
      <c r="C130" s="6" t="s">
        <v>67</v>
      </c>
      <c r="D130" s="7" t="s">
        <v>34</v>
      </c>
      <c r="E130" s="6"/>
      <c r="F130" s="11" t="s">
        <v>809</v>
      </c>
      <c r="G130" s="11" t="s">
        <v>810</v>
      </c>
      <c r="H130" s="10" t="s">
        <v>811</v>
      </c>
      <c r="I130" s="6"/>
      <c r="J130" s="8" t="s">
        <v>166</v>
      </c>
      <c r="K130" s="10" t="s">
        <v>807</v>
      </c>
      <c r="L130" s="11" t="s">
        <v>797</v>
      </c>
      <c r="M130" s="10" t="s">
        <v>41</v>
      </c>
      <c r="N130" s="11" t="s">
        <v>786</v>
      </c>
      <c r="O130" s="11" t="s">
        <v>798</v>
      </c>
      <c r="P130" s="10"/>
      <c r="Q130" s="13"/>
      <c r="R130" s="12"/>
      <c r="S130" s="12"/>
      <c r="T130" s="12"/>
      <c r="U130" s="12"/>
      <c r="V130" s="12"/>
      <c r="W130" s="12"/>
      <c r="X130" s="14"/>
      <c r="Y130" s="19" t="s">
        <v>43</v>
      </c>
      <c r="Z130" s="15" t="s">
        <v>812</v>
      </c>
      <c r="AA130" s="15"/>
      <c r="AB130" s="9"/>
      <c r="AC130" s="13" t="str">
        <f t="shared" si="1"/>
        <v>M6-NyO-14a-A-2</v>
      </c>
      <c r="AD130" s="13"/>
      <c r="AE130" s="12"/>
      <c r="AF130" s="8" t="s">
        <v>45</v>
      </c>
      <c r="AG130" s="13"/>
      <c r="AH130" s="8" t="s">
        <v>46</v>
      </c>
      <c r="AI130" s="8" t="s">
        <v>47</v>
      </c>
    </row>
    <row r="131" ht="112.5" customHeight="1">
      <c r="A131" s="6" t="s">
        <v>780</v>
      </c>
      <c r="B131" s="6" t="s">
        <v>781</v>
      </c>
      <c r="C131" s="6" t="s">
        <v>67</v>
      </c>
      <c r="D131" s="7" t="s">
        <v>34</v>
      </c>
      <c r="E131" s="6"/>
      <c r="F131" s="11" t="s">
        <v>813</v>
      </c>
      <c r="G131" s="11" t="s">
        <v>814</v>
      </c>
      <c r="H131" s="10" t="s">
        <v>815</v>
      </c>
      <c r="I131" s="6"/>
      <c r="J131" s="8" t="s">
        <v>166</v>
      </c>
      <c r="K131" s="10" t="s">
        <v>784</v>
      </c>
      <c r="L131" s="11" t="s">
        <v>801</v>
      </c>
      <c r="M131" s="10" t="s">
        <v>41</v>
      </c>
      <c r="N131" s="11" t="s">
        <v>791</v>
      </c>
      <c r="O131" s="11" t="s">
        <v>802</v>
      </c>
      <c r="P131" s="10"/>
      <c r="Q131" s="13"/>
      <c r="R131" s="12"/>
      <c r="S131" s="12"/>
      <c r="T131" s="12"/>
      <c r="U131" s="12"/>
      <c r="V131" s="12"/>
      <c r="W131" s="12"/>
      <c r="X131" s="13"/>
      <c r="Y131" s="19" t="s">
        <v>43</v>
      </c>
      <c r="Z131" s="15" t="s">
        <v>816</v>
      </c>
      <c r="AA131" s="15"/>
      <c r="AB131" s="9"/>
      <c r="AC131" s="13" t="str">
        <f t="shared" si="1"/>
        <v>M6-NyO-14a-A-3</v>
      </c>
      <c r="AD131" s="13"/>
      <c r="AE131" s="12"/>
      <c r="AF131" s="8" t="s">
        <v>45</v>
      </c>
      <c r="AG131" s="13"/>
      <c r="AH131" s="8" t="s">
        <v>46</v>
      </c>
      <c r="AI131" s="8" t="s">
        <v>47</v>
      </c>
    </row>
    <row r="132" ht="112.5" customHeight="1">
      <c r="A132" s="6" t="s">
        <v>817</v>
      </c>
      <c r="B132" s="6" t="s">
        <v>818</v>
      </c>
      <c r="C132" s="6" t="s">
        <v>33</v>
      </c>
      <c r="D132" s="7" t="s">
        <v>34</v>
      </c>
      <c r="E132" s="6"/>
      <c r="F132" s="11" t="s">
        <v>819</v>
      </c>
      <c r="G132" s="10"/>
      <c r="H132" s="10" t="s">
        <v>820</v>
      </c>
      <c r="I132" s="6"/>
      <c r="J132" s="8" t="s">
        <v>160</v>
      </c>
      <c r="K132" s="10" t="s">
        <v>821</v>
      </c>
      <c r="L132" s="11" t="s">
        <v>822</v>
      </c>
      <c r="M132" s="6" t="s">
        <v>41</v>
      </c>
      <c r="N132" s="11" t="s">
        <v>823</v>
      </c>
      <c r="O132" s="11" t="s">
        <v>824</v>
      </c>
      <c r="P132" s="9"/>
      <c r="Q132" s="13"/>
      <c r="R132" s="12"/>
      <c r="S132" s="12"/>
      <c r="T132" s="12"/>
      <c r="U132" s="12"/>
      <c r="V132" s="12"/>
      <c r="W132" s="12"/>
      <c r="X132" s="13"/>
      <c r="Y132" s="19" t="s">
        <v>43</v>
      </c>
      <c r="Z132" s="15" t="s">
        <v>825</v>
      </c>
      <c r="AA132" s="15"/>
      <c r="AB132" s="9"/>
      <c r="AC132" s="13" t="str">
        <f t="shared" si="1"/>
        <v>M6-NyO-15a-I-1</v>
      </c>
      <c r="AD132" s="13"/>
      <c r="AE132" s="12"/>
      <c r="AF132" s="8" t="s">
        <v>45</v>
      </c>
      <c r="AG132" s="13"/>
      <c r="AH132" s="8" t="s">
        <v>46</v>
      </c>
      <c r="AI132" s="8" t="s">
        <v>47</v>
      </c>
    </row>
    <row r="133" ht="112.5" customHeight="1">
      <c r="A133" s="6" t="s">
        <v>817</v>
      </c>
      <c r="B133" s="6" t="s">
        <v>818</v>
      </c>
      <c r="C133" s="6" t="s">
        <v>48</v>
      </c>
      <c r="D133" s="7" t="s">
        <v>34</v>
      </c>
      <c r="E133" s="6"/>
      <c r="F133" s="11" t="s">
        <v>826</v>
      </c>
      <c r="G133" s="11" t="s">
        <v>827</v>
      </c>
      <c r="H133" s="10" t="s">
        <v>828</v>
      </c>
      <c r="I133" s="6"/>
      <c r="J133" s="8" t="s">
        <v>166</v>
      </c>
      <c r="K133" s="10" t="s">
        <v>829</v>
      </c>
      <c r="L133" s="11" t="s">
        <v>830</v>
      </c>
      <c r="M133" s="6" t="s">
        <v>41</v>
      </c>
      <c r="N133" s="11" t="s">
        <v>823</v>
      </c>
      <c r="O133" s="11" t="s">
        <v>831</v>
      </c>
      <c r="P133" s="9"/>
      <c r="Q133" s="13"/>
      <c r="R133" s="12"/>
      <c r="S133" s="12"/>
      <c r="T133" s="12"/>
      <c r="U133" s="12"/>
      <c r="V133" s="12"/>
      <c r="W133" s="12"/>
      <c r="X133" s="13"/>
      <c r="Y133" s="19" t="s">
        <v>43</v>
      </c>
      <c r="Z133" s="15" t="s">
        <v>832</v>
      </c>
      <c r="AA133" s="15"/>
      <c r="AB133" s="9"/>
      <c r="AC133" s="13" t="str">
        <f t="shared" si="1"/>
        <v>M6-NyO-15a-E-1</v>
      </c>
      <c r="AD133" s="13"/>
      <c r="AE133" s="12"/>
      <c r="AF133" s="8" t="s">
        <v>45</v>
      </c>
      <c r="AG133" s="13"/>
      <c r="AH133" s="8" t="s">
        <v>46</v>
      </c>
      <c r="AI133" s="8" t="s">
        <v>47</v>
      </c>
    </row>
    <row r="134" ht="112.5" customHeight="1">
      <c r="A134" s="6" t="s">
        <v>817</v>
      </c>
      <c r="B134" s="6" t="s">
        <v>818</v>
      </c>
      <c r="C134" s="6" t="s">
        <v>67</v>
      </c>
      <c r="D134" s="7" t="s">
        <v>34</v>
      </c>
      <c r="E134" s="6"/>
      <c r="F134" s="11" t="s">
        <v>833</v>
      </c>
      <c r="G134" s="11" t="s">
        <v>834</v>
      </c>
      <c r="H134" s="10" t="s">
        <v>835</v>
      </c>
      <c r="I134" s="6"/>
      <c r="J134" s="8" t="s">
        <v>166</v>
      </c>
      <c r="K134" s="10" t="s">
        <v>836</v>
      </c>
      <c r="L134" s="10" t="s">
        <v>837</v>
      </c>
      <c r="M134" s="6" t="s">
        <v>41</v>
      </c>
      <c r="N134" s="11" t="s">
        <v>823</v>
      </c>
      <c r="O134" s="11" t="s">
        <v>838</v>
      </c>
      <c r="P134" s="12"/>
      <c r="Q134" s="13"/>
      <c r="R134" s="12"/>
      <c r="S134" s="12"/>
      <c r="T134" s="12"/>
      <c r="U134" s="12"/>
      <c r="V134" s="12"/>
      <c r="W134" s="12"/>
      <c r="X134" s="13"/>
      <c r="Y134" s="19" t="s">
        <v>43</v>
      </c>
      <c r="Z134" s="15" t="s">
        <v>839</v>
      </c>
      <c r="AA134" s="15"/>
      <c r="AB134" s="9"/>
      <c r="AC134" s="13" t="str">
        <f t="shared" si="1"/>
        <v>M6-NyO-15a-A-1</v>
      </c>
      <c r="AD134" s="13"/>
      <c r="AE134" s="12"/>
      <c r="AF134" s="8" t="s">
        <v>45</v>
      </c>
      <c r="AG134" s="13"/>
      <c r="AH134" s="8" t="s">
        <v>46</v>
      </c>
      <c r="AI134" s="8" t="s">
        <v>47</v>
      </c>
    </row>
    <row r="135" ht="112.5" customHeight="1">
      <c r="A135" s="6" t="s">
        <v>817</v>
      </c>
      <c r="B135" s="6" t="s">
        <v>818</v>
      </c>
      <c r="C135" s="6" t="s">
        <v>67</v>
      </c>
      <c r="D135" s="7" t="s">
        <v>34</v>
      </c>
      <c r="E135" s="6"/>
      <c r="F135" s="11" t="s">
        <v>840</v>
      </c>
      <c r="G135" s="11" t="s">
        <v>841</v>
      </c>
      <c r="H135" s="10"/>
      <c r="I135" s="6"/>
      <c r="J135" s="8" t="s">
        <v>166</v>
      </c>
      <c r="K135" s="10" t="s">
        <v>836</v>
      </c>
      <c r="L135" s="10" t="s">
        <v>837</v>
      </c>
      <c r="M135" s="6" t="s">
        <v>41</v>
      </c>
      <c r="N135" s="11" t="s">
        <v>823</v>
      </c>
      <c r="O135" s="11" t="s">
        <v>838</v>
      </c>
      <c r="P135" s="12"/>
      <c r="Q135" s="13"/>
      <c r="R135" s="12"/>
      <c r="S135" s="12"/>
      <c r="T135" s="12"/>
      <c r="U135" s="12"/>
      <c r="V135" s="12"/>
      <c r="W135" s="12"/>
      <c r="X135" s="13"/>
      <c r="Y135" s="19" t="s">
        <v>43</v>
      </c>
      <c r="Z135" s="15" t="s">
        <v>842</v>
      </c>
      <c r="AA135" s="15"/>
      <c r="AB135" s="9"/>
      <c r="AC135" s="13" t="str">
        <f t="shared" si="1"/>
        <v>M6-NyO-15a-A-2</v>
      </c>
      <c r="AD135" s="13"/>
      <c r="AE135" s="12"/>
      <c r="AF135" s="8" t="s">
        <v>45</v>
      </c>
      <c r="AG135" s="13"/>
      <c r="AH135" s="8" t="s">
        <v>46</v>
      </c>
      <c r="AI135" s="8" t="s">
        <v>47</v>
      </c>
    </row>
    <row r="136" ht="112.5" customHeight="1">
      <c r="A136" s="6" t="s">
        <v>817</v>
      </c>
      <c r="B136" s="6" t="s">
        <v>818</v>
      </c>
      <c r="C136" s="6" t="s">
        <v>67</v>
      </c>
      <c r="D136" s="7" t="s">
        <v>34</v>
      </c>
      <c r="E136" s="6"/>
      <c r="F136" s="11" t="s">
        <v>843</v>
      </c>
      <c r="G136" s="11" t="s">
        <v>844</v>
      </c>
      <c r="H136" s="10"/>
      <c r="I136" s="6"/>
      <c r="J136" s="8" t="s">
        <v>166</v>
      </c>
      <c r="K136" s="10" t="s">
        <v>836</v>
      </c>
      <c r="L136" s="10" t="s">
        <v>837</v>
      </c>
      <c r="M136" s="6" t="s">
        <v>41</v>
      </c>
      <c r="N136" s="11" t="s">
        <v>823</v>
      </c>
      <c r="O136" s="10" t="s">
        <v>845</v>
      </c>
      <c r="P136" s="9"/>
      <c r="Q136" s="13"/>
      <c r="R136" s="12"/>
      <c r="S136" s="12"/>
      <c r="T136" s="12"/>
      <c r="U136" s="12"/>
      <c r="V136" s="12"/>
      <c r="W136" s="12"/>
      <c r="X136" s="14"/>
      <c r="Y136" s="19" t="s">
        <v>43</v>
      </c>
      <c r="Z136" s="15" t="s">
        <v>846</v>
      </c>
      <c r="AA136" s="15"/>
      <c r="AB136" s="9"/>
      <c r="AC136" s="13" t="str">
        <f t="shared" si="1"/>
        <v>M6-NyO-15a-A-3</v>
      </c>
      <c r="AD136" s="13"/>
      <c r="AE136" s="12"/>
      <c r="AF136" s="8" t="s">
        <v>45</v>
      </c>
      <c r="AG136" s="13"/>
      <c r="AH136" s="8" t="s">
        <v>46</v>
      </c>
      <c r="AI136" s="8" t="s">
        <v>47</v>
      </c>
    </row>
    <row r="137" ht="112.5" customHeight="1">
      <c r="A137" s="6" t="s">
        <v>847</v>
      </c>
      <c r="B137" s="10" t="s">
        <v>848</v>
      </c>
      <c r="C137" s="30" t="s">
        <v>33</v>
      </c>
      <c r="D137" s="7" t="s">
        <v>34</v>
      </c>
      <c r="E137" s="6"/>
      <c r="F137" s="11" t="s">
        <v>849</v>
      </c>
      <c r="G137" s="10"/>
      <c r="H137" s="10"/>
      <c r="I137" s="6" t="s">
        <v>210</v>
      </c>
      <c r="J137" s="6" t="s">
        <v>850</v>
      </c>
      <c r="K137" s="10" t="s">
        <v>851</v>
      </c>
      <c r="L137" s="11" t="s">
        <v>852</v>
      </c>
      <c r="M137" s="6" t="s">
        <v>41</v>
      </c>
      <c r="N137" s="11" t="s">
        <v>853</v>
      </c>
      <c r="O137" s="11" t="s">
        <v>854</v>
      </c>
      <c r="P137" s="9"/>
      <c r="Q137" s="13"/>
      <c r="R137" s="12"/>
      <c r="S137" s="12"/>
      <c r="T137" s="12"/>
      <c r="U137" s="12"/>
      <c r="V137" s="12"/>
      <c r="W137" s="12"/>
      <c r="X137" s="14"/>
      <c r="Y137" s="19" t="s">
        <v>43</v>
      </c>
      <c r="Z137" s="9" t="s">
        <v>855</v>
      </c>
      <c r="AA137" s="9"/>
      <c r="AB137" s="9"/>
      <c r="AC137" s="13" t="str">
        <f t="shared" si="1"/>
        <v>M6-NyO-62a-I-1</v>
      </c>
      <c r="AD137" s="13"/>
      <c r="AE137" s="12"/>
      <c r="AF137" s="13"/>
      <c r="AG137" s="13"/>
      <c r="AH137" s="8"/>
      <c r="AI137" s="8" t="s">
        <v>47</v>
      </c>
    </row>
    <row r="138" ht="112.5" customHeight="1">
      <c r="A138" s="6" t="s">
        <v>847</v>
      </c>
      <c r="B138" s="10" t="s">
        <v>848</v>
      </c>
      <c r="C138" s="31" t="s">
        <v>48</v>
      </c>
      <c r="D138" s="7" t="s">
        <v>34</v>
      </c>
      <c r="E138" s="6"/>
      <c r="F138" s="10" t="s">
        <v>856</v>
      </c>
      <c r="G138" s="10" t="s">
        <v>857</v>
      </c>
      <c r="H138" s="10"/>
      <c r="I138" s="6" t="s">
        <v>210</v>
      </c>
      <c r="J138" s="6" t="s">
        <v>101</v>
      </c>
      <c r="K138" s="10" t="s">
        <v>858</v>
      </c>
      <c r="L138" s="10" t="s">
        <v>859</v>
      </c>
      <c r="M138" s="6" t="s">
        <v>41</v>
      </c>
      <c r="N138" s="10" t="s">
        <v>860</v>
      </c>
      <c r="O138" s="11" t="s">
        <v>861</v>
      </c>
      <c r="P138" s="9"/>
      <c r="Q138" s="13"/>
      <c r="R138" s="12"/>
      <c r="S138" s="12"/>
      <c r="T138" s="12"/>
      <c r="U138" s="12"/>
      <c r="V138" s="12"/>
      <c r="W138" s="12"/>
      <c r="X138" s="14"/>
      <c r="Y138" s="19" t="s">
        <v>43</v>
      </c>
      <c r="Z138" s="9" t="s">
        <v>862</v>
      </c>
      <c r="AA138" s="9"/>
      <c r="AB138" s="9"/>
      <c r="AC138" s="13" t="str">
        <f t="shared" si="1"/>
        <v>M6-NyO-62a-E-1</v>
      </c>
      <c r="AD138" s="13"/>
      <c r="AE138" s="12"/>
      <c r="AF138" s="13"/>
      <c r="AG138" s="13"/>
      <c r="AH138" s="8"/>
      <c r="AI138" s="8" t="s">
        <v>47</v>
      </c>
    </row>
    <row r="139" ht="112.5" customHeight="1">
      <c r="A139" s="6" t="s">
        <v>863</v>
      </c>
      <c r="B139" s="6" t="s">
        <v>864</v>
      </c>
      <c r="C139" s="6" t="s">
        <v>33</v>
      </c>
      <c r="D139" s="7" t="s">
        <v>34</v>
      </c>
      <c r="E139" s="6"/>
      <c r="F139" s="9" t="s">
        <v>865</v>
      </c>
      <c r="G139" s="10"/>
      <c r="H139" s="10" t="s">
        <v>866</v>
      </c>
      <c r="I139" s="6"/>
      <c r="J139" s="6" t="s">
        <v>311</v>
      </c>
      <c r="K139" s="10" t="s">
        <v>867</v>
      </c>
      <c r="L139" s="10" t="s">
        <v>868</v>
      </c>
      <c r="M139" s="6" t="s">
        <v>41</v>
      </c>
      <c r="N139" s="11" t="s">
        <v>869</v>
      </c>
      <c r="O139" s="11" t="s">
        <v>869</v>
      </c>
      <c r="P139" s="9"/>
      <c r="Q139" s="13"/>
      <c r="R139" s="12"/>
      <c r="S139" s="12"/>
      <c r="T139" s="12"/>
      <c r="U139" s="12"/>
      <c r="V139" s="12"/>
      <c r="W139" s="12"/>
      <c r="X139" s="14"/>
      <c r="Y139" s="19" t="s">
        <v>43</v>
      </c>
      <c r="Z139" s="15" t="s">
        <v>870</v>
      </c>
      <c r="AA139" s="15"/>
      <c r="AB139" s="9"/>
      <c r="AC139" s="13" t="str">
        <f t="shared" si="1"/>
        <v>M6-NyO-16a-I-1</v>
      </c>
      <c r="AD139" s="13"/>
      <c r="AE139" s="12"/>
      <c r="AF139" s="8" t="s">
        <v>45</v>
      </c>
      <c r="AG139" s="13"/>
      <c r="AH139" s="8" t="s">
        <v>46</v>
      </c>
      <c r="AI139" s="8" t="s">
        <v>47</v>
      </c>
    </row>
    <row r="140" ht="112.5" customHeight="1">
      <c r="A140" s="6" t="s">
        <v>863</v>
      </c>
      <c r="B140" s="6" t="s">
        <v>864</v>
      </c>
      <c r="C140" s="6" t="s">
        <v>33</v>
      </c>
      <c r="D140" s="7" t="s">
        <v>34</v>
      </c>
      <c r="E140" s="6"/>
      <c r="F140" s="18" t="s">
        <v>871</v>
      </c>
      <c r="G140" s="10"/>
      <c r="H140" s="10" t="s">
        <v>872</v>
      </c>
      <c r="I140" s="6"/>
      <c r="J140" s="8" t="s">
        <v>260</v>
      </c>
      <c r="K140" s="10" t="s">
        <v>873</v>
      </c>
      <c r="L140" s="11" t="s">
        <v>874</v>
      </c>
      <c r="M140" s="6" t="s">
        <v>41</v>
      </c>
      <c r="N140" s="11" t="s">
        <v>869</v>
      </c>
      <c r="O140" s="11" t="s">
        <v>869</v>
      </c>
      <c r="P140" s="9"/>
      <c r="Q140" s="13"/>
      <c r="R140" s="12"/>
      <c r="S140" s="12"/>
      <c r="T140" s="12"/>
      <c r="U140" s="12"/>
      <c r="V140" s="12"/>
      <c r="W140" s="12"/>
      <c r="X140" s="14"/>
      <c r="Y140" s="19" t="s">
        <v>43</v>
      </c>
      <c r="Z140" s="15" t="s">
        <v>875</v>
      </c>
      <c r="AA140" s="15"/>
      <c r="AB140" s="9"/>
      <c r="AC140" s="13" t="str">
        <f t="shared" si="1"/>
        <v>M6-NyO-16a-I-2</v>
      </c>
      <c r="AD140" s="13"/>
      <c r="AE140" s="12"/>
      <c r="AF140" s="8" t="s">
        <v>45</v>
      </c>
      <c r="AG140" s="13"/>
      <c r="AH140" s="8" t="s">
        <v>46</v>
      </c>
      <c r="AI140" s="8" t="s">
        <v>47</v>
      </c>
    </row>
    <row r="141" ht="112.5" customHeight="1">
      <c r="A141" s="6" t="s">
        <v>863</v>
      </c>
      <c r="B141" s="6" t="s">
        <v>864</v>
      </c>
      <c r="C141" s="6" t="s">
        <v>48</v>
      </c>
      <c r="D141" s="7" t="s">
        <v>34</v>
      </c>
      <c r="E141" s="6"/>
      <c r="F141" s="9" t="s">
        <v>876</v>
      </c>
      <c r="G141" s="10" t="s">
        <v>877</v>
      </c>
      <c r="H141" s="10" t="s">
        <v>878</v>
      </c>
      <c r="I141" s="6"/>
      <c r="J141" s="6" t="s">
        <v>101</v>
      </c>
      <c r="K141" s="10" t="s">
        <v>879</v>
      </c>
      <c r="L141" s="10" t="s">
        <v>880</v>
      </c>
      <c r="M141" s="6" t="s">
        <v>41</v>
      </c>
      <c r="N141" s="11" t="s">
        <v>869</v>
      </c>
      <c r="O141" s="11" t="s">
        <v>869</v>
      </c>
      <c r="P141" s="9"/>
      <c r="Q141" s="13"/>
      <c r="R141" s="12"/>
      <c r="S141" s="12"/>
      <c r="T141" s="12"/>
      <c r="U141" s="12"/>
      <c r="V141" s="12"/>
      <c r="W141" s="12"/>
      <c r="X141" s="13"/>
      <c r="Y141" s="19" t="s">
        <v>43</v>
      </c>
      <c r="Z141" s="15" t="s">
        <v>881</v>
      </c>
      <c r="AA141" s="15"/>
      <c r="AB141" s="9"/>
      <c r="AC141" s="13" t="str">
        <f t="shared" si="1"/>
        <v>M6-NyO-16a-E-1</v>
      </c>
      <c r="AD141" s="13"/>
      <c r="AE141" s="12"/>
      <c r="AF141" s="8" t="s">
        <v>45</v>
      </c>
      <c r="AG141" s="13"/>
      <c r="AH141" s="8" t="s">
        <v>46</v>
      </c>
      <c r="AI141" s="8" t="s">
        <v>47</v>
      </c>
    </row>
    <row r="142" ht="112.5" customHeight="1">
      <c r="A142" s="6" t="s">
        <v>882</v>
      </c>
      <c r="B142" s="6" t="s">
        <v>883</v>
      </c>
      <c r="C142" s="6" t="s">
        <v>33</v>
      </c>
      <c r="D142" s="7" t="s">
        <v>34</v>
      </c>
      <c r="E142" s="6"/>
      <c r="F142" s="9" t="s">
        <v>884</v>
      </c>
      <c r="G142" s="10"/>
      <c r="H142" s="10" t="s">
        <v>885</v>
      </c>
      <c r="I142" s="6"/>
      <c r="J142" s="6" t="s">
        <v>886</v>
      </c>
      <c r="K142" s="10" t="s">
        <v>887</v>
      </c>
      <c r="L142" s="10" t="s">
        <v>888</v>
      </c>
      <c r="M142" s="6" t="s">
        <v>41</v>
      </c>
      <c r="N142" s="10" t="s">
        <v>889</v>
      </c>
      <c r="O142" s="11" t="s">
        <v>890</v>
      </c>
      <c r="P142" s="9"/>
      <c r="Q142" s="13"/>
      <c r="R142" s="12"/>
      <c r="S142" s="12"/>
      <c r="T142" s="12"/>
      <c r="U142" s="12"/>
      <c r="V142" s="12"/>
      <c r="W142" s="12"/>
      <c r="X142" s="13"/>
      <c r="Y142" s="19" t="s">
        <v>43</v>
      </c>
      <c r="Z142" s="15" t="s">
        <v>891</v>
      </c>
      <c r="AA142" s="15"/>
      <c r="AB142" s="9"/>
      <c r="AC142" s="13" t="str">
        <f t="shared" si="1"/>
        <v>M6-NyO-16b-I-1</v>
      </c>
      <c r="AD142" s="13"/>
      <c r="AE142" s="12"/>
      <c r="AF142" s="8" t="s">
        <v>45</v>
      </c>
      <c r="AG142" s="13"/>
      <c r="AH142" s="8" t="s">
        <v>46</v>
      </c>
      <c r="AI142" s="8" t="s">
        <v>47</v>
      </c>
    </row>
    <row r="143" ht="112.5" customHeight="1">
      <c r="A143" s="6" t="s">
        <v>882</v>
      </c>
      <c r="B143" s="6" t="s">
        <v>883</v>
      </c>
      <c r="C143" s="6" t="s">
        <v>48</v>
      </c>
      <c r="D143" s="7" t="s">
        <v>34</v>
      </c>
      <c r="E143" s="6"/>
      <c r="F143" s="18" t="s">
        <v>892</v>
      </c>
      <c r="G143" s="10" t="s">
        <v>209</v>
      </c>
      <c r="H143" s="10" t="s">
        <v>893</v>
      </c>
      <c r="I143" s="6"/>
      <c r="J143" s="6" t="s">
        <v>101</v>
      </c>
      <c r="K143" s="10" t="s">
        <v>894</v>
      </c>
      <c r="L143" s="10" t="s">
        <v>895</v>
      </c>
      <c r="M143" s="6" t="s">
        <v>41</v>
      </c>
      <c r="N143" s="10" t="s">
        <v>889</v>
      </c>
      <c r="O143" s="11" t="s">
        <v>890</v>
      </c>
      <c r="P143" s="9"/>
      <c r="Q143" s="13"/>
      <c r="R143" s="12"/>
      <c r="S143" s="12"/>
      <c r="T143" s="12"/>
      <c r="U143" s="12"/>
      <c r="V143" s="12"/>
      <c r="W143" s="12"/>
      <c r="X143" s="14"/>
      <c r="Y143" s="19" t="s">
        <v>43</v>
      </c>
      <c r="Z143" s="15" t="s">
        <v>896</v>
      </c>
      <c r="AA143" s="15"/>
      <c r="AB143" s="9"/>
      <c r="AC143" s="13" t="str">
        <f t="shared" si="1"/>
        <v>M6-NyO-16b-E-1</v>
      </c>
      <c r="AD143" s="13"/>
      <c r="AE143" s="12"/>
      <c r="AF143" s="8" t="s">
        <v>45</v>
      </c>
      <c r="AG143" s="13"/>
      <c r="AH143" s="8" t="s">
        <v>46</v>
      </c>
      <c r="AI143" s="8" t="s">
        <v>47</v>
      </c>
    </row>
    <row r="144" ht="112.5" customHeight="1">
      <c r="A144" s="6" t="s">
        <v>882</v>
      </c>
      <c r="B144" s="6" t="s">
        <v>883</v>
      </c>
      <c r="C144" s="6" t="s">
        <v>67</v>
      </c>
      <c r="D144" s="7" t="s">
        <v>34</v>
      </c>
      <c r="E144" s="6"/>
      <c r="F144" s="9" t="s">
        <v>897</v>
      </c>
      <c r="G144" s="10" t="s">
        <v>898</v>
      </c>
      <c r="H144" s="10" t="s">
        <v>899</v>
      </c>
      <c r="I144" s="6"/>
      <c r="J144" s="6" t="s">
        <v>101</v>
      </c>
      <c r="K144" s="10" t="s">
        <v>900</v>
      </c>
      <c r="L144" s="10" t="s">
        <v>901</v>
      </c>
      <c r="M144" s="6" t="s">
        <v>41</v>
      </c>
      <c r="N144" s="10" t="s">
        <v>889</v>
      </c>
      <c r="O144" s="11" t="s">
        <v>890</v>
      </c>
      <c r="P144" s="12"/>
      <c r="Q144" s="13"/>
      <c r="R144" s="12"/>
      <c r="S144" s="12"/>
      <c r="T144" s="12"/>
      <c r="U144" s="12"/>
      <c r="V144" s="12"/>
      <c r="W144" s="12"/>
      <c r="X144" s="14"/>
      <c r="Y144" s="19" t="s">
        <v>43</v>
      </c>
      <c r="Z144" s="17" t="s">
        <v>902</v>
      </c>
      <c r="AA144" s="17"/>
      <c r="AB144" s="9"/>
      <c r="AC144" s="13" t="str">
        <f t="shared" si="1"/>
        <v>M6-NyO-16b-A-1</v>
      </c>
      <c r="AD144" s="13"/>
      <c r="AE144" s="12"/>
      <c r="AF144" s="8" t="s">
        <v>45</v>
      </c>
      <c r="AG144" s="13"/>
      <c r="AH144" s="8" t="s">
        <v>46</v>
      </c>
      <c r="AI144" s="8" t="s">
        <v>47</v>
      </c>
    </row>
    <row r="145" ht="112.5" customHeight="1">
      <c r="A145" s="6" t="s">
        <v>882</v>
      </c>
      <c r="B145" s="6" t="s">
        <v>883</v>
      </c>
      <c r="C145" s="6" t="s">
        <v>67</v>
      </c>
      <c r="D145" s="7" t="s">
        <v>34</v>
      </c>
      <c r="E145" s="6"/>
      <c r="F145" s="9" t="s">
        <v>903</v>
      </c>
      <c r="G145" s="10" t="s">
        <v>898</v>
      </c>
      <c r="H145" s="10" t="s">
        <v>904</v>
      </c>
      <c r="I145" s="6"/>
      <c r="J145" s="6" t="s">
        <v>101</v>
      </c>
      <c r="K145" s="10" t="s">
        <v>905</v>
      </c>
      <c r="L145" s="10" t="s">
        <v>906</v>
      </c>
      <c r="M145" s="6" t="s">
        <v>41</v>
      </c>
      <c r="N145" s="10" t="s">
        <v>889</v>
      </c>
      <c r="O145" s="11" t="s">
        <v>890</v>
      </c>
      <c r="P145" s="12"/>
      <c r="Q145" s="13"/>
      <c r="R145" s="12"/>
      <c r="S145" s="12"/>
      <c r="T145" s="12"/>
      <c r="U145" s="12"/>
      <c r="V145" s="12"/>
      <c r="W145" s="12"/>
      <c r="X145" s="14"/>
      <c r="Y145" s="19" t="s">
        <v>43</v>
      </c>
      <c r="Z145" s="17" t="s">
        <v>907</v>
      </c>
      <c r="AA145" s="17"/>
      <c r="AB145" s="9"/>
      <c r="AC145" s="13" t="str">
        <f t="shared" si="1"/>
        <v>M6-NyO-16b-A-2</v>
      </c>
      <c r="AD145" s="13"/>
      <c r="AE145" s="12"/>
      <c r="AF145" s="8" t="s">
        <v>45</v>
      </c>
      <c r="AG145" s="13"/>
      <c r="AH145" s="8" t="s">
        <v>46</v>
      </c>
      <c r="AI145" s="8" t="s">
        <v>47</v>
      </c>
    </row>
    <row r="146" ht="112.5" customHeight="1">
      <c r="A146" s="6" t="s">
        <v>882</v>
      </c>
      <c r="B146" s="6" t="s">
        <v>883</v>
      </c>
      <c r="C146" s="6" t="s">
        <v>67</v>
      </c>
      <c r="D146" s="7" t="s">
        <v>34</v>
      </c>
      <c r="E146" s="6"/>
      <c r="F146" s="9" t="s">
        <v>908</v>
      </c>
      <c r="G146" s="10" t="s">
        <v>898</v>
      </c>
      <c r="H146" s="10" t="s">
        <v>909</v>
      </c>
      <c r="I146" s="6"/>
      <c r="J146" s="6" t="s">
        <v>101</v>
      </c>
      <c r="K146" s="10" t="s">
        <v>910</v>
      </c>
      <c r="L146" s="10" t="s">
        <v>911</v>
      </c>
      <c r="M146" s="6" t="s">
        <v>41</v>
      </c>
      <c r="N146" s="10" t="s">
        <v>889</v>
      </c>
      <c r="O146" s="11" t="s">
        <v>890</v>
      </c>
      <c r="P146" s="12"/>
      <c r="Q146" s="13"/>
      <c r="R146" s="12"/>
      <c r="S146" s="12"/>
      <c r="T146" s="12"/>
      <c r="U146" s="12"/>
      <c r="V146" s="12"/>
      <c r="W146" s="12"/>
      <c r="X146" s="14"/>
      <c r="Y146" s="19" t="s">
        <v>43</v>
      </c>
      <c r="Z146" s="17" t="s">
        <v>912</v>
      </c>
      <c r="AA146" s="17"/>
      <c r="AB146" s="9"/>
      <c r="AC146" s="13" t="str">
        <f t="shared" si="1"/>
        <v>M6-NyO-16b-A-3</v>
      </c>
      <c r="AD146" s="13"/>
      <c r="AE146" s="12"/>
      <c r="AF146" s="8" t="s">
        <v>45</v>
      </c>
      <c r="AG146" s="13"/>
      <c r="AH146" s="8" t="s">
        <v>46</v>
      </c>
      <c r="AI146" s="8" t="s">
        <v>47</v>
      </c>
    </row>
    <row r="147" ht="112.5" customHeight="1">
      <c r="A147" s="6" t="s">
        <v>913</v>
      </c>
      <c r="B147" s="6" t="s">
        <v>914</v>
      </c>
      <c r="C147" s="6" t="s">
        <v>33</v>
      </c>
      <c r="D147" s="7" t="s">
        <v>34</v>
      </c>
      <c r="E147" s="6"/>
      <c r="F147" s="9" t="s">
        <v>915</v>
      </c>
      <c r="G147" s="10"/>
      <c r="H147" s="10" t="s">
        <v>916</v>
      </c>
      <c r="I147" s="6"/>
      <c r="J147" s="8" t="s">
        <v>260</v>
      </c>
      <c r="K147" s="10" t="s">
        <v>917</v>
      </c>
      <c r="L147" s="10" t="s">
        <v>918</v>
      </c>
      <c r="M147" s="6" t="s">
        <v>41</v>
      </c>
      <c r="N147" s="10" t="s">
        <v>889</v>
      </c>
      <c r="O147" s="10" t="s">
        <v>889</v>
      </c>
      <c r="P147" s="12"/>
      <c r="Q147" s="13"/>
      <c r="R147" s="12"/>
      <c r="S147" s="12"/>
      <c r="T147" s="12"/>
      <c r="U147" s="12"/>
      <c r="V147" s="12"/>
      <c r="W147" s="12"/>
      <c r="X147" s="13"/>
      <c r="Y147" s="19" t="s">
        <v>43</v>
      </c>
      <c r="Z147" s="15" t="s">
        <v>919</v>
      </c>
      <c r="AA147" s="15"/>
      <c r="AB147" s="9"/>
      <c r="AC147" s="13" t="str">
        <f t="shared" si="1"/>
        <v>M6-NyO-17c-I-1</v>
      </c>
      <c r="AD147" s="13"/>
      <c r="AE147" s="12"/>
      <c r="AF147" s="8" t="s">
        <v>45</v>
      </c>
      <c r="AG147" s="13"/>
      <c r="AH147" s="8" t="s">
        <v>46</v>
      </c>
      <c r="AI147" s="8" t="s">
        <v>47</v>
      </c>
    </row>
    <row r="148" ht="112.5" customHeight="1">
      <c r="A148" s="6" t="s">
        <v>913</v>
      </c>
      <c r="B148" s="6" t="s">
        <v>914</v>
      </c>
      <c r="C148" s="6" t="s">
        <v>48</v>
      </c>
      <c r="D148" s="7" t="s">
        <v>34</v>
      </c>
      <c r="E148" s="6"/>
      <c r="F148" s="18" t="s">
        <v>920</v>
      </c>
      <c r="G148" s="10" t="s">
        <v>921</v>
      </c>
      <c r="H148" s="10" t="s">
        <v>922</v>
      </c>
      <c r="I148" s="6"/>
      <c r="J148" s="6" t="s">
        <v>101</v>
      </c>
      <c r="K148" s="10" t="s">
        <v>923</v>
      </c>
      <c r="L148" s="10" t="s">
        <v>924</v>
      </c>
      <c r="M148" s="6" t="s">
        <v>41</v>
      </c>
      <c r="N148" s="10" t="s">
        <v>889</v>
      </c>
      <c r="O148" s="10" t="s">
        <v>889</v>
      </c>
      <c r="P148" s="12"/>
      <c r="Q148" s="13"/>
      <c r="R148" s="12"/>
      <c r="S148" s="12"/>
      <c r="T148" s="12"/>
      <c r="U148" s="12"/>
      <c r="V148" s="12"/>
      <c r="W148" s="12"/>
      <c r="X148" s="13"/>
      <c r="Y148" s="19" t="s">
        <v>43</v>
      </c>
      <c r="Z148" s="15" t="s">
        <v>925</v>
      </c>
      <c r="AA148" s="15"/>
      <c r="AB148" s="9"/>
      <c r="AC148" s="13" t="str">
        <f t="shared" si="1"/>
        <v>M6-NyO-17c-E-1</v>
      </c>
      <c r="AD148" s="13"/>
      <c r="AE148" s="12"/>
      <c r="AF148" s="8" t="s">
        <v>45</v>
      </c>
      <c r="AG148" s="13"/>
      <c r="AH148" s="8" t="s">
        <v>46</v>
      </c>
      <c r="AI148" s="8" t="s">
        <v>47</v>
      </c>
    </row>
    <row r="149" ht="112.5" customHeight="1">
      <c r="A149" s="6" t="s">
        <v>913</v>
      </c>
      <c r="B149" s="6" t="s">
        <v>914</v>
      </c>
      <c r="C149" s="6" t="s">
        <v>67</v>
      </c>
      <c r="D149" s="7" t="s">
        <v>34</v>
      </c>
      <c r="E149" s="6"/>
      <c r="F149" s="9" t="s">
        <v>926</v>
      </c>
      <c r="G149" s="10" t="s">
        <v>927</v>
      </c>
      <c r="H149" s="10" t="s">
        <v>928</v>
      </c>
      <c r="I149" s="6"/>
      <c r="J149" s="6" t="s">
        <v>101</v>
      </c>
      <c r="K149" s="10" t="s">
        <v>929</v>
      </c>
      <c r="L149" s="10" t="s">
        <v>930</v>
      </c>
      <c r="M149" s="6" t="s">
        <v>41</v>
      </c>
      <c r="N149" s="10" t="s">
        <v>889</v>
      </c>
      <c r="O149" s="11" t="s">
        <v>931</v>
      </c>
      <c r="P149" s="12"/>
      <c r="Q149" s="13"/>
      <c r="R149" s="12"/>
      <c r="S149" s="12"/>
      <c r="T149" s="12"/>
      <c r="U149" s="12"/>
      <c r="V149" s="12"/>
      <c r="W149" s="12"/>
      <c r="X149" s="13"/>
      <c r="Y149" s="19" t="s">
        <v>43</v>
      </c>
      <c r="Z149" s="15" t="s">
        <v>932</v>
      </c>
      <c r="AA149" s="15"/>
      <c r="AB149" s="9"/>
      <c r="AC149" s="13" t="str">
        <f t="shared" si="1"/>
        <v>M6-NyO-17c-A-1</v>
      </c>
      <c r="AD149" s="13"/>
      <c r="AE149" s="12"/>
      <c r="AF149" s="8" t="s">
        <v>45</v>
      </c>
      <c r="AG149" s="13"/>
      <c r="AH149" s="8" t="s">
        <v>46</v>
      </c>
      <c r="AI149" s="8" t="s">
        <v>47</v>
      </c>
    </row>
    <row r="150" ht="112.5" customHeight="1">
      <c r="A150" s="6" t="s">
        <v>913</v>
      </c>
      <c r="B150" s="6" t="s">
        <v>914</v>
      </c>
      <c r="C150" s="6" t="s">
        <v>67</v>
      </c>
      <c r="D150" s="7" t="s">
        <v>34</v>
      </c>
      <c r="E150" s="6"/>
      <c r="F150" s="9" t="s">
        <v>933</v>
      </c>
      <c r="G150" s="10" t="s">
        <v>934</v>
      </c>
      <c r="H150" s="10" t="s">
        <v>935</v>
      </c>
      <c r="I150" s="6"/>
      <c r="J150" s="6" t="s">
        <v>101</v>
      </c>
      <c r="K150" s="10" t="s">
        <v>936</v>
      </c>
      <c r="L150" s="10" t="s">
        <v>937</v>
      </c>
      <c r="M150" s="6" t="s">
        <v>41</v>
      </c>
      <c r="N150" s="10" t="s">
        <v>889</v>
      </c>
      <c r="O150" s="10" t="s">
        <v>938</v>
      </c>
      <c r="P150" s="12"/>
      <c r="Q150" s="13"/>
      <c r="R150" s="12"/>
      <c r="S150" s="12"/>
      <c r="T150" s="12"/>
      <c r="U150" s="12"/>
      <c r="V150" s="12"/>
      <c r="W150" s="12"/>
      <c r="X150" s="13"/>
      <c r="Y150" s="19" t="s">
        <v>43</v>
      </c>
      <c r="Z150" s="15" t="s">
        <v>939</v>
      </c>
      <c r="AA150" s="15"/>
      <c r="AB150" s="9"/>
      <c r="AC150" s="13" t="str">
        <f t="shared" si="1"/>
        <v>M6-NyO-17c-A-2</v>
      </c>
      <c r="AD150" s="13"/>
      <c r="AE150" s="12"/>
      <c r="AF150" s="8" t="s">
        <v>45</v>
      </c>
      <c r="AG150" s="13"/>
      <c r="AH150" s="8" t="s">
        <v>46</v>
      </c>
      <c r="AI150" s="8" t="s">
        <v>47</v>
      </c>
    </row>
    <row r="151" ht="112.5" customHeight="1">
      <c r="A151" s="6" t="s">
        <v>913</v>
      </c>
      <c r="B151" s="6" t="s">
        <v>914</v>
      </c>
      <c r="C151" s="6" t="s">
        <v>67</v>
      </c>
      <c r="D151" s="7" t="s">
        <v>34</v>
      </c>
      <c r="E151" s="6"/>
      <c r="F151" s="9" t="s">
        <v>940</v>
      </c>
      <c r="G151" s="10" t="s">
        <v>941</v>
      </c>
      <c r="H151" s="10" t="s">
        <v>942</v>
      </c>
      <c r="I151" s="6"/>
      <c r="J151" s="6" t="s">
        <v>101</v>
      </c>
      <c r="K151" s="10" t="s">
        <v>936</v>
      </c>
      <c r="L151" s="10" t="s">
        <v>937</v>
      </c>
      <c r="M151" s="6" t="s">
        <v>41</v>
      </c>
      <c r="N151" s="10" t="s">
        <v>889</v>
      </c>
      <c r="O151" s="10" t="s">
        <v>943</v>
      </c>
      <c r="P151" s="12"/>
      <c r="Q151" s="13"/>
      <c r="R151" s="12"/>
      <c r="S151" s="12"/>
      <c r="T151" s="12"/>
      <c r="U151" s="12"/>
      <c r="V151" s="12"/>
      <c r="W151" s="12"/>
      <c r="X151" s="13"/>
      <c r="Y151" s="19" t="s">
        <v>43</v>
      </c>
      <c r="Z151" s="15" t="s">
        <v>944</v>
      </c>
      <c r="AA151" s="15"/>
      <c r="AB151" s="9"/>
      <c r="AC151" s="13" t="str">
        <f t="shared" si="1"/>
        <v>M6-NyO-17c-A-3</v>
      </c>
      <c r="AD151" s="13"/>
      <c r="AE151" s="12"/>
      <c r="AF151" s="8" t="s">
        <v>45</v>
      </c>
      <c r="AG151" s="13"/>
      <c r="AH151" s="8" t="s">
        <v>46</v>
      </c>
      <c r="AI151" s="8" t="s">
        <v>47</v>
      </c>
    </row>
    <row r="152" ht="112.5" customHeight="1">
      <c r="A152" s="6" t="s">
        <v>945</v>
      </c>
      <c r="B152" s="6" t="s">
        <v>946</v>
      </c>
      <c r="C152" s="6" t="s">
        <v>33</v>
      </c>
      <c r="D152" s="7" t="s">
        <v>34</v>
      </c>
      <c r="E152" s="6"/>
      <c r="F152" s="18" t="s">
        <v>947</v>
      </c>
      <c r="G152" s="10"/>
      <c r="H152" s="10"/>
      <c r="I152" s="6" t="s">
        <v>210</v>
      </c>
      <c r="J152" s="6" t="s">
        <v>311</v>
      </c>
      <c r="K152" s="10" t="s">
        <v>948</v>
      </c>
      <c r="L152" s="10" t="s">
        <v>949</v>
      </c>
      <c r="M152" s="6" t="s">
        <v>41</v>
      </c>
      <c r="N152" s="10" t="s">
        <v>950</v>
      </c>
      <c r="O152" s="10" t="s">
        <v>950</v>
      </c>
      <c r="P152" s="9"/>
      <c r="Q152" s="13"/>
      <c r="R152" s="12"/>
      <c r="S152" s="12"/>
      <c r="T152" s="12"/>
      <c r="U152" s="12"/>
      <c r="V152" s="12"/>
      <c r="W152" s="12"/>
      <c r="X152" s="13"/>
      <c r="Y152" s="19" t="s">
        <v>43</v>
      </c>
      <c r="Z152" s="15" t="s">
        <v>951</v>
      </c>
      <c r="AA152" s="15"/>
      <c r="AB152" s="9"/>
      <c r="AC152" s="13" t="str">
        <f t="shared" si="1"/>
        <v>M6-NyO-18a-I-1</v>
      </c>
      <c r="AD152" s="13"/>
      <c r="AE152" s="12"/>
      <c r="AF152" s="8" t="s">
        <v>45</v>
      </c>
      <c r="AG152" s="13"/>
      <c r="AH152" s="8" t="s">
        <v>46</v>
      </c>
      <c r="AI152" s="8" t="s">
        <v>47</v>
      </c>
    </row>
    <row r="153" ht="112.5" customHeight="1">
      <c r="A153" s="6" t="s">
        <v>945</v>
      </c>
      <c r="B153" s="6" t="s">
        <v>946</v>
      </c>
      <c r="C153" s="6" t="s">
        <v>48</v>
      </c>
      <c r="D153" s="7" t="s">
        <v>34</v>
      </c>
      <c r="E153" s="6"/>
      <c r="F153" s="18" t="s">
        <v>952</v>
      </c>
      <c r="G153" s="10" t="s">
        <v>953</v>
      </c>
      <c r="H153" s="10"/>
      <c r="I153" s="6" t="s">
        <v>210</v>
      </c>
      <c r="J153" s="6" t="s">
        <v>101</v>
      </c>
      <c r="K153" s="10" t="s">
        <v>954</v>
      </c>
      <c r="L153" s="10" t="s">
        <v>955</v>
      </c>
      <c r="M153" s="6" t="s">
        <v>41</v>
      </c>
      <c r="N153" s="10" t="s">
        <v>950</v>
      </c>
      <c r="O153" s="10" t="s">
        <v>950</v>
      </c>
      <c r="P153" s="18"/>
      <c r="Q153" s="13"/>
      <c r="R153" s="9"/>
      <c r="S153" s="9"/>
      <c r="T153" s="9"/>
      <c r="U153" s="12"/>
      <c r="V153" s="12"/>
      <c r="W153" s="12"/>
      <c r="X153" s="13"/>
      <c r="Y153" s="19" t="s">
        <v>43</v>
      </c>
      <c r="Z153" s="15" t="s">
        <v>956</v>
      </c>
      <c r="AA153" s="15"/>
      <c r="AB153" s="9"/>
      <c r="AC153" s="13" t="str">
        <f t="shared" si="1"/>
        <v>M6-NyO-18a-E-1</v>
      </c>
      <c r="AD153" s="13"/>
      <c r="AE153" s="12"/>
      <c r="AF153" s="8" t="s">
        <v>45</v>
      </c>
      <c r="AG153" s="13"/>
      <c r="AH153" s="8" t="s">
        <v>46</v>
      </c>
      <c r="AI153" s="8" t="s">
        <v>47</v>
      </c>
    </row>
    <row r="154" ht="112.5" customHeight="1">
      <c r="A154" s="6" t="s">
        <v>945</v>
      </c>
      <c r="B154" s="6" t="s">
        <v>946</v>
      </c>
      <c r="C154" s="6" t="s">
        <v>67</v>
      </c>
      <c r="D154" s="7" t="s">
        <v>34</v>
      </c>
      <c r="E154" s="6"/>
      <c r="F154" s="9" t="s">
        <v>957</v>
      </c>
      <c r="G154" s="10" t="s">
        <v>958</v>
      </c>
      <c r="H154" s="10"/>
      <c r="I154" s="6" t="s">
        <v>210</v>
      </c>
      <c r="J154" s="6" t="s">
        <v>101</v>
      </c>
      <c r="K154" s="10" t="s">
        <v>959</v>
      </c>
      <c r="L154" s="10" t="s">
        <v>955</v>
      </c>
      <c r="M154" s="6" t="s">
        <v>41</v>
      </c>
      <c r="N154" s="10" t="s">
        <v>950</v>
      </c>
      <c r="O154" s="11" t="s">
        <v>960</v>
      </c>
      <c r="P154" s="18"/>
      <c r="Q154" s="13"/>
      <c r="R154" s="9"/>
      <c r="S154" s="9"/>
      <c r="T154" s="12"/>
      <c r="U154" s="9"/>
      <c r="V154" s="9"/>
      <c r="W154" s="12"/>
      <c r="X154" s="13"/>
      <c r="Y154" s="19" t="s">
        <v>43</v>
      </c>
      <c r="Z154" s="15" t="s">
        <v>961</v>
      </c>
      <c r="AA154" s="15"/>
      <c r="AB154" s="9"/>
      <c r="AC154" s="13" t="str">
        <f t="shared" si="1"/>
        <v>M6-NyO-18a-A-1</v>
      </c>
      <c r="AD154" s="13"/>
      <c r="AE154" s="12"/>
      <c r="AF154" s="8" t="s">
        <v>45</v>
      </c>
      <c r="AG154" s="13"/>
      <c r="AH154" s="8" t="s">
        <v>46</v>
      </c>
      <c r="AI154" s="8" t="s">
        <v>47</v>
      </c>
    </row>
    <row r="155" ht="112.5" customHeight="1">
      <c r="A155" s="6" t="s">
        <v>945</v>
      </c>
      <c r="B155" s="6" t="s">
        <v>946</v>
      </c>
      <c r="C155" s="6" t="s">
        <v>67</v>
      </c>
      <c r="D155" s="7" t="s">
        <v>34</v>
      </c>
      <c r="E155" s="6"/>
      <c r="F155" s="9" t="s">
        <v>962</v>
      </c>
      <c r="G155" s="11" t="s">
        <v>963</v>
      </c>
      <c r="H155" s="10"/>
      <c r="I155" s="6" t="s">
        <v>210</v>
      </c>
      <c r="J155" s="6" t="s">
        <v>101</v>
      </c>
      <c r="K155" s="10" t="s">
        <v>964</v>
      </c>
      <c r="L155" s="10" t="s">
        <v>955</v>
      </c>
      <c r="M155" s="6" t="s">
        <v>41</v>
      </c>
      <c r="N155" s="10" t="s">
        <v>950</v>
      </c>
      <c r="O155" s="11" t="s">
        <v>965</v>
      </c>
      <c r="P155" s="18"/>
      <c r="Q155" s="13"/>
      <c r="R155" s="9"/>
      <c r="S155" s="9"/>
      <c r="T155" s="9"/>
      <c r="U155" s="9"/>
      <c r="V155" s="9"/>
      <c r="W155" s="9"/>
      <c r="X155" s="13"/>
      <c r="Y155" s="19" t="s">
        <v>43</v>
      </c>
      <c r="Z155" s="15" t="s">
        <v>966</v>
      </c>
      <c r="AA155" s="15"/>
      <c r="AB155" s="9"/>
      <c r="AC155" s="13" t="str">
        <f t="shared" si="1"/>
        <v>M6-NyO-18a-A-2</v>
      </c>
      <c r="AD155" s="13"/>
      <c r="AE155" s="12"/>
      <c r="AF155" s="8" t="s">
        <v>45</v>
      </c>
      <c r="AG155" s="13"/>
      <c r="AH155" s="8" t="s">
        <v>46</v>
      </c>
      <c r="AI155" s="8" t="s">
        <v>47</v>
      </c>
    </row>
    <row r="156" ht="112.5" customHeight="1">
      <c r="A156" s="6" t="s">
        <v>945</v>
      </c>
      <c r="B156" s="6" t="s">
        <v>946</v>
      </c>
      <c r="C156" s="6" t="s">
        <v>67</v>
      </c>
      <c r="D156" s="7" t="s">
        <v>34</v>
      </c>
      <c r="E156" s="6"/>
      <c r="F156" s="9" t="s">
        <v>967</v>
      </c>
      <c r="G156" s="11" t="s">
        <v>968</v>
      </c>
      <c r="H156" s="10"/>
      <c r="I156" s="6" t="s">
        <v>210</v>
      </c>
      <c r="J156" s="6" t="s">
        <v>101</v>
      </c>
      <c r="K156" s="10" t="s">
        <v>969</v>
      </c>
      <c r="L156" s="10" t="s">
        <v>955</v>
      </c>
      <c r="M156" s="6" t="s">
        <v>41</v>
      </c>
      <c r="N156" s="10" t="s">
        <v>950</v>
      </c>
      <c r="O156" s="11" t="s">
        <v>970</v>
      </c>
      <c r="P156" s="18"/>
      <c r="Q156" s="13"/>
      <c r="R156" s="9"/>
      <c r="S156" s="9"/>
      <c r="T156" s="12"/>
      <c r="U156" s="9"/>
      <c r="V156" s="9"/>
      <c r="W156" s="9"/>
      <c r="X156" s="13"/>
      <c r="Y156" s="19" t="s">
        <v>43</v>
      </c>
      <c r="Z156" s="15" t="s">
        <v>971</v>
      </c>
      <c r="AA156" s="15"/>
      <c r="AB156" s="9"/>
      <c r="AC156" s="13" t="str">
        <f t="shared" si="1"/>
        <v>M6-NyO-18a-A-3</v>
      </c>
      <c r="AD156" s="13"/>
      <c r="AE156" s="12"/>
      <c r="AF156" s="8" t="s">
        <v>45</v>
      </c>
      <c r="AG156" s="13"/>
      <c r="AH156" s="8" t="s">
        <v>46</v>
      </c>
      <c r="AI156" s="8" t="s">
        <v>47</v>
      </c>
    </row>
    <row r="157" ht="112.5" customHeight="1">
      <c r="A157" s="6" t="s">
        <v>972</v>
      </c>
      <c r="B157" s="8" t="s">
        <v>973</v>
      </c>
      <c r="C157" s="6" t="s">
        <v>33</v>
      </c>
      <c r="D157" s="7" t="s">
        <v>34</v>
      </c>
      <c r="E157" s="6"/>
      <c r="F157" s="11" t="s">
        <v>974</v>
      </c>
      <c r="G157" s="10"/>
      <c r="H157" s="10"/>
      <c r="I157" s="6" t="s">
        <v>210</v>
      </c>
      <c r="J157" s="6" t="s">
        <v>311</v>
      </c>
      <c r="K157" s="10" t="s">
        <v>975</v>
      </c>
      <c r="L157" s="10" t="s">
        <v>976</v>
      </c>
      <c r="M157" s="6" t="s">
        <v>41</v>
      </c>
      <c r="N157" s="11" t="s">
        <v>977</v>
      </c>
      <c r="O157" s="10" t="s">
        <v>977</v>
      </c>
      <c r="P157" s="12"/>
      <c r="Q157" s="13"/>
      <c r="R157" s="12"/>
      <c r="S157" s="12"/>
      <c r="T157" s="12"/>
      <c r="U157" s="12"/>
      <c r="V157" s="12"/>
      <c r="W157" s="12"/>
      <c r="X157" s="14"/>
      <c r="Y157" s="19" t="s">
        <v>43</v>
      </c>
      <c r="Z157" s="15" t="s">
        <v>978</v>
      </c>
      <c r="AA157" s="15"/>
      <c r="AB157" s="9"/>
      <c r="AC157" s="13" t="str">
        <f t="shared" si="1"/>
        <v>M6-NyO-18b-I-1</v>
      </c>
      <c r="AD157" s="13"/>
      <c r="AE157" s="12"/>
      <c r="AF157" s="8" t="s">
        <v>45</v>
      </c>
      <c r="AG157" s="13"/>
      <c r="AH157" s="8" t="s">
        <v>46</v>
      </c>
      <c r="AI157" s="8" t="s">
        <v>47</v>
      </c>
    </row>
    <row r="158" ht="112.5" customHeight="1">
      <c r="A158" s="6" t="s">
        <v>972</v>
      </c>
      <c r="B158" s="8" t="s">
        <v>973</v>
      </c>
      <c r="C158" s="6" t="s">
        <v>48</v>
      </c>
      <c r="D158" s="7" t="s">
        <v>34</v>
      </c>
      <c r="E158" s="6"/>
      <c r="F158" s="11" t="s">
        <v>979</v>
      </c>
      <c r="G158" s="11" t="s">
        <v>980</v>
      </c>
      <c r="H158" s="10"/>
      <c r="I158" s="6"/>
      <c r="J158" s="8" t="s">
        <v>166</v>
      </c>
      <c r="K158" s="10" t="s">
        <v>981</v>
      </c>
      <c r="L158" s="10" t="s">
        <v>982</v>
      </c>
      <c r="M158" s="6" t="s">
        <v>41</v>
      </c>
      <c r="N158" s="11" t="s">
        <v>977</v>
      </c>
      <c r="O158" s="10" t="s">
        <v>977</v>
      </c>
      <c r="P158" s="12"/>
      <c r="Q158" s="13"/>
      <c r="R158" s="12"/>
      <c r="S158" s="12"/>
      <c r="T158" s="12"/>
      <c r="U158" s="12"/>
      <c r="V158" s="12"/>
      <c r="W158" s="12"/>
      <c r="X158" s="14"/>
      <c r="Y158" s="19" t="s">
        <v>43</v>
      </c>
      <c r="Z158" s="15" t="s">
        <v>983</v>
      </c>
      <c r="AA158" s="15"/>
      <c r="AB158" s="9"/>
      <c r="AC158" s="13" t="str">
        <f t="shared" si="1"/>
        <v>M6-NyO-18b-E-1</v>
      </c>
      <c r="AD158" s="13"/>
      <c r="AE158" s="12"/>
      <c r="AF158" s="8" t="s">
        <v>45</v>
      </c>
      <c r="AG158" s="13"/>
      <c r="AH158" s="8" t="s">
        <v>46</v>
      </c>
      <c r="AI158" s="8" t="s">
        <v>47</v>
      </c>
    </row>
    <row r="159" ht="112.5" customHeight="1">
      <c r="A159" s="6" t="s">
        <v>972</v>
      </c>
      <c r="B159" s="8" t="s">
        <v>973</v>
      </c>
      <c r="C159" s="6" t="s">
        <v>67</v>
      </c>
      <c r="D159" s="7" t="s">
        <v>34</v>
      </c>
      <c r="E159" s="6"/>
      <c r="F159" s="11" t="s">
        <v>984</v>
      </c>
      <c r="G159" s="11" t="s">
        <v>985</v>
      </c>
      <c r="H159" s="10"/>
      <c r="I159" s="6"/>
      <c r="J159" s="8" t="s">
        <v>166</v>
      </c>
      <c r="K159" s="10" t="s">
        <v>986</v>
      </c>
      <c r="L159" s="10" t="s">
        <v>987</v>
      </c>
      <c r="M159" s="10" t="s">
        <v>41</v>
      </c>
      <c r="N159" s="11" t="s">
        <v>977</v>
      </c>
      <c r="O159" s="10" t="s">
        <v>977</v>
      </c>
      <c r="P159" s="12"/>
      <c r="Q159" s="13"/>
      <c r="R159" s="12"/>
      <c r="S159" s="12"/>
      <c r="T159" s="12"/>
      <c r="U159" s="12"/>
      <c r="V159" s="12"/>
      <c r="W159" s="12"/>
      <c r="X159" s="14"/>
      <c r="Y159" s="19" t="s">
        <v>43</v>
      </c>
      <c r="Z159" s="15" t="s">
        <v>988</v>
      </c>
      <c r="AA159" s="15"/>
      <c r="AB159" s="9"/>
      <c r="AC159" s="13" t="str">
        <f t="shared" si="1"/>
        <v>M6-NyO-18b-A-1</v>
      </c>
      <c r="AD159" s="13"/>
      <c r="AE159" s="12"/>
      <c r="AF159" s="8" t="s">
        <v>45</v>
      </c>
      <c r="AG159" s="13"/>
      <c r="AH159" s="8" t="s">
        <v>46</v>
      </c>
      <c r="AI159" s="8" t="s">
        <v>47</v>
      </c>
    </row>
    <row r="160" ht="112.5" customHeight="1">
      <c r="A160" s="6" t="s">
        <v>972</v>
      </c>
      <c r="B160" s="8" t="s">
        <v>973</v>
      </c>
      <c r="C160" s="6" t="s">
        <v>67</v>
      </c>
      <c r="D160" s="7" t="s">
        <v>34</v>
      </c>
      <c r="E160" s="6"/>
      <c r="F160" s="11" t="s">
        <v>989</v>
      </c>
      <c r="G160" s="11" t="s">
        <v>990</v>
      </c>
      <c r="H160" s="10"/>
      <c r="I160" s="6"/>
      <c r="J160" s="8" t="s">
        <v>166</v>
      </c>
      <c r="K160" s="10" t="s">
        <v>991</v>
      </c>
      <c r="L160" s="10" t="s">
        <v>987</v>
      </c>
      <c r="M160" s="10" t="s">
        <v>41</v>
      </c>
      <c r="N160" s="11" t="s">
        <v>977</v>
      </c>
      <c r="O160" s="10" t="s">
        <v>977</v>
      </c>
      <c r="P160" s="12"/>
      <c r="Q160" s="13"/>
      <c r="R160" s="12"/>
      <c r="S160" s="12"/>
      <c r="T160" s="12"/>
      <c r="U160" s="12"/>
      <c r="V160" s="12"/>
      <c r="W160" s="12"/>
      <c r="X160" s="14"/>
      <c r="Y160" s="19" t="s">
        <v>43</v>
      </c>
      <c r="Z160" s="15" t="s">
        <v>992</v>
      </c>
      <c r="AA160" s="15"/>
      <c r="AB160" s="9"/>
      <c r="AC160" s="13" t="str">
        <f t="shared" si="1"/>
        <v>M6-NyO-18b-A-2</v>
      </c>
      <c r="AD160" s="13"/>
      <c r="AE160" s="12"/>
      <c r="AF160" s="8" t="s">
        <v>45</v>
      </c>
      <c r="AG160" s="13"/>
      <c r="AH160" s="8" t="s">
        <v>46</v>
      </c>
      <c r="AI160" s="8" t="s">
        <v>47</v>
      </c>
    </row>
    <row r="161" ht="112.5" customHeight="1">
      <c r="A161" s="6" t="s">
        <v>972</v>
      </c>
      <c r="B161" s="8" t="s">
        <v>973</v>
      </c>
      <c r="C161" s="6" t="s">
        <v>67</v>
      </c>
      <c r="D161" s="7" t="s">
        <v>34</v>
      </c>
      <c r="E161" s="6"/>
      <c r="F161" s="11" t="s">
        <v>993</v>
      </c>
      <c r="G161" s="11" t="s">
        <v>994</v>
      </c>
      <c r="H161" s="10"/>
      <c r="I161" s="6"/>
      <c r="J161" s="8" t="s">
        <v>166</v>
      </c>
      <c r="K161" s="10" t="s">
        <v>995</v>
      </c>
      <c r="L161" s="10" t="s">
        <v>987</v>
      </c>
      <c r="M161" s="10" t="s">
        <v>41</v>
      </c>
      <c r="N161" s="11" t="s">
        <v>977</v>
      </c>
      <c r="O161" s="10" t="s">
        <v>977</v>
      </c>
      <c r="P161" s="12"/>
      <c r="Q161" s="13"/>
      <c r="R161" s="12"/>
      <c r="S161" s="12"/>
      <c r="T161" s="12"/>
      <c r="U161" s="12"/>
      <c r="V161" s="12"/>
      <c r="W161" s="12"/>
      <c r="X161" s="13"/>
      <c r="Y161" s="19" t="s">
        <v>43</v>
      </c>
      <c r="Z161" s="15" t="s">
        <v>996</v>
      </c>
      <c r="AA161" s="15"/>
      <c r="AB161" s="9"/>
      <c r="AC161" s="13" t="str">
        <f t="shared" si="1"/>
        <v>M6-NyO-18b-A-3</v>
      </c>
      <c r="AD161" s="13"/>
      <c r="AE161" s="12"/>
      <c r="AF161" s="8" t="s">
        <v>45</v>
      </c>
      <c r="AG161" s="13"/>
      <c r="AH161" s="8" t="s">
        <v>46</v>
      </c>
      <c r="AI161" s="8" t="s">
        <v>47</v>
      </c>
    </row>
    <row r="162" ht="112.5" customHeight="1">
      <c r="A162" s="6" t="s">
        <v>997</v>
      </c>
      <c r="B162" s="6" t="s">
        <v>998</v>
      </c>
      <c r="C162" s="6" t="s">
        <v>33</v>
      </c>
      <c r="D162" s="7" t="s">
        <v>34</v>
      </c>
      <c r="E162" s="6"/>
      <c r="F162" s="11" t="s">
        <v>999</v>
      </c>
      <c r="G162" s="10"/>
      <c r="H162" s="10"/>
      <c r="I162" s="6"/>
      <c r="J162" s="6" t="s">
        <v>1000</v>
      </c>
      <c r="K162" s="10" t="s">
        <v>1001</v>
      </c>
      <c r="L162" s="11" t="s">
        <v>1002</v>
      </c>
      <c r="M162" s="10" t="s">
        <v>41</v>
      </c>
      <c r="N162" s="11" t="s">
        <v>977</v>
      </c>
      <c r="O162" s="10" t="s">
        <v>977</v>
      </c>
      <c r="P162" s="12"/>
      <c r="Q162" s="13"/>
      <c r="R162" s="12"/>
      <c r="S162" s="12"/>
      <c r="T162" s="12"/>
      <c r="U162" s="12"/>
      <c r="V162" s="12"/>
      <c r="W162" s="12"/>
      <c r="X162" s="13"/>
      <c r="Y162" s="19" t="s">
        <v>43</v>
      </c>
      <c r="Z162" s="15" t="s">
        <v>1003</v>
      </c>
      <c r="AA162" s="15"/>
      <c r="AB162" s="18"/>
      <c r="AC162" s="13" t="str">
        <f t="shared" si="1"/>
        <v>M6-NyO-19a-I-1</v>
      </c>
      <c r="AD162" s="13"/>
      <c r="AE162" s="12"/>
      <c r="AF162" s="8" t="s">
        <v>45</v>
      </c>
      <c r="AG162" s="13"/>
      <c r="AH162" s="8" t="s">
        <v>46</v>
      </c>
      <c r="AI162" s="8"/>
    </row>
    <row r="163" ht="112.5" customHeight="1">
      <c r="A163" s="6" t="s">
        <v>997</v>
      </c>
      <c r="B163" s="6" t="s">
        <v>998</v>
      </c>
      <c r="C163" s="6" t="s">
        <v>48</v>
      </c>
      <c r="D163" s="7" t="s">
        <v>34</v>
      </c>
      <c r="E163" s="6"/>
      <c r="F163" s="11" t="s">
        <v>1004</v>
      </c>
      <c r="G163" s="11" t="s">
        <v>1005</v>
      </c>
      <c r="H163" s="10" t="s">
        <v>1006</v>
      </c>
      <c r="I163" s="6"/>
      <c r="J163" s="8" t="s">
        <v>166</v>
      </c>
      <c r="K163" s="10" t="s">
        <v>1007</v>
      </c>
      <c r="L163" s="10" t="s">
        <v>1008</v>
      </c>
      <c r="M163" s="8" t="s">
        <v>41</v>
      </c>
      <c r="N163" s="11" t="s">
        <v>977</v>
      </c>
      <c r="O163" s="11" t="s">
        <v>1009</v>
      </c>
      <c r="P163" s="12"/>
      <c r="Q163" s="13"/>
      <c r="R163" s="12"/>
      <c r="S163" s="12"/>
      <c r="T163" s="12"/>
      <c r="U163" s="12"/>
      <c r="V163" s="12"/>
      <c r="W163" s="12"/>
      <c r="X163" s="13"/>
      <c r="Y163" s="6" t="s">
        <v>43</v>
      </c>
      <c r="Z163" s="15" t="s">
        <v>1010</v>
      </c>
      <c r="AA163" s="15"/>
      <c r="AB163" s="18"/>
      <c r="AC163" s="13" t="str">
        <f t="shared" si="1"/>
        <v>M6-NyO-19a-E-1</v>
      </c>
      <c r="AD163" s="13"/>
      <c r="AE163" s="12"/>
      <c r="AF163" s="8" t="s">
        <v>45</v>
      </c>
      <c r="AG163" s="13"/>
      <c r="AH163" s="8" t="s">
        <v>46</v>
      </c>
      <c r="AI163" s="8"/>
    </row>
    <row r="164" ht="112.5" customHeight="1">
      <c r="A164" s="6" t="s">
        <v>997</v>
      </c>
      <c r="B164" s="6" t="s">
        <v>998</v>
      </c>
      <c r="C164" s="6" t="s">
        <v>67</v>
      </c>
      <c r="D164" s="7" t="s">
        <v>34</v>
      </c>
      <c r="E164" s="6"/>
      <c r="F164" s="11" t="s">
        <v>1011</v>
      </c>
      <c r="G164" s="11" t="s">
        <v>1012</v>
      </c>
      <c r="H164" s="10" t="s">
        <v>1013</v>
      </c>
      <c r="I164" s="6"/>
      <c r="J164" s="8" t="s">
        <v>166</v>
      </c>
      <c r="K164" s="10" t="s">
        <v>1014</v>
      </c>
      <c r="L164" s="10" t="s">
        <v>1015</v>
      </c>
      <c r="M164" s="8" t="s">
        <v>41</v>
      </c>
      <c r="N164" s="11" t="s">
        <v>977</v>
      </c>
      <c r="O164" s="11" t="s">
        <v>1016</v>
      </c>
      <c r="P164" s="12"/>
      <c r="Q164" s="13"/>
      <c r="R164" s="9"/>
      <c r="S164" s="9"/>
      <c r="T164" s="9"/>
      <c r="U164" s="9"/>
      <c r="V164" s="12"/>
      <c r="W164" s="12"/>
      <c r="X164" s="14"/>
      <c r="Y164" s="19" t="s">
        <v>43</v>
      </c>
      <c r="Z164" s="15" t="s">
        <v>1017</v>
      </c>
      <c r="AA164" s="15"/>
      <c r="AB164" s="18"/>
      <c r="AC164" s="13" t="str">
        <f t="shared" si="1"/>
        <v>M6-NyO-19a-A-1</v>
      </c>
      <c r="AD164" s="13"/>
      <c r="AE164" s="12"/>
      <c r="AF164" s="8" t="s">
        <v>45</v>
      </c>
      <c r="AG164" s="13"/>
      <c r="AH164" s="8" t="s">
        <v>46</v>
      </c>
      <c r="AI164" s="8"/>
    </row>
    <row r="165" ht="112.5" customHeight="1">
      <c r="A165" s="6" t="s">
        <v>997</v>
      </c>
      <c r="B165" s="6" t="s">
        <v>998</v>
      </c>
      <c r="C165" s="6" t="s">
        <v>67</v>
      </c>
      <c r="D165" s="7" t="s">
        <v>34</v>
      </c>
      <c r="E165" s="6"/>
      <c r="F165" s="11" t="s">
        <v>1018</v>
      </c>
      <c r="G165" s="11" t="s">
        <v>1019</v>
      </c>
      <c r="H165" s="10" t="s">
        <v>1020</v>
      </c>
      <c r="I165" s="6"/>
      <c r="J165" s="8" t="s">
        <v>166</v>
      </c>
      <c r="K165" s="10" t="s">
        <v>1014</v>
      </c>
      <c r="L165" s="10" t="s">
        <v>1021</v>
      </c>
      <c r="M165" s="8" t="s">
        <v>41</v>
      </c>
      <c r="N165" s="11" t="s">
        <v>977</v>
      </c>
      <c r="O165" s="11" t="s">
        <v>1022</v>
      </c>
      <c r="P165" s="12"/>
      <c r="Q165" s="13"/>
      <c r="R165" s="9"/>
      <c r="S165" s="9"/>
      <c r="T165" s="9"/>
      <c r="U165" s="9"/>
      <c r="V165" s="12"/>
      <c r="W165" s="12"/>
      <c r="X165" s="14"/>
      <c r="Y165" s="19" t="s">
        <v>43</v>
      </c>
      <c r="Z165" s="15" t="s">
        <v>1023</v>
      </c>
      <c r="AA165" s="15"/>
      <c r="AB165" s="18"/>
      <c r="AC165" s="13" t="str">
        <f t="shared" si="1"/>
        <v>M6-NyO-19a-A-2</v>
      </c>
      <c r="AD165" s="13"/>
      <c r="AE165" s="12"/>
      <c r="AF165" s="8" t="s">
        <v>45</v>
      </c>
      <c r="AG165" s="13"/>
      <c r="AH165" s="8" t="s">
        <v>46</v>
      </c>
      <c r="AI165" s="8"/>
    </row>
    <row r="166" ht="112.5" customHeight="1">
      <c r="A166" s="6" t="s">
        <v>997</v>
      </c>
      <c r="B166" s="6" t="s">
        <v>998</v>
      </c>
      <c r="C166" s="6" t="s">
        <v>67</v>
      </c>
      <c r="D166" s="7" t="s">
        <v>34</v>
      </c>
      <c r="E166" s="6"/>
      <c r="F166" s="11" t="s">
        <v>1024</v>
      </c>
      <c r="G166" s="11" t="s">
        <v>1025</v>
      </c>
      <c r="H166" s="10" t="s">
        <v>1026</v>
      </c>
      <c r="I166" s="6"/>
      <c r="J166" s="8" t="s">
        <v>166</v>
      </c>
      <c r="K166" s="10" t="s">
        <v>1014</v>
      </c>
      <c r="L166" s="27" t="s">
        <v>1027</v>
      </c>
      <c r="M166" s="8" t="s">
        <v>41</v>
      </c>
      <c r="N166" s="11" t="s">
        <v>977</v>
      </c>
      <c r="O166" s="11" t="s">
        <v>1028</v>
      </c>
      <c r="P166" s="12"/>
      <c r="Q166" s="13"/>
      <c r="R166" s="9"/>
      <c r="S166" s="9"/>
      <c r="T166" s="9"/>
      <c r="U166" s="9"/>
      <c r="V166" s="12"/>
      <c r="W166" s="12"/>
      <c r="X166" s="14"/>
      <c r="Y166" s="19" t="s">
        <v>43</v>
      </c>
      <c r="Z166" s="15" t="s">
        <v>1029</v>
      </c>
      <c r="AA166" s="15"/>
      <c r="AB166" s="18"/>
      <c r="AC166" s="13" t="str">
        <f t="shared" si="1"/>
        <v>M6-NyO-19a-A-3</v>
      </c>
      <c r="AD166" s="13"/>
      <c r="AE166" s="12"/>
      <c r="AF166" s="8" t="s">
        <v>45</v>
      </c>
      <c r="AG166" s="13"/>
      <c r="AH166" s="8" t="s">
        <v>46</v>
      </c>
      <c r="AI166" s="8"/>
    </row>
    <row r="167" ht="112.5" customHeight="1">
      <c r="A167" s="6" t="s">
        <v>1030</v>
      </c>
      <c r="B167" s="6" t="s">
        <v>1031</v>
      </c>
      <c r="C167" s="6" t="s">
        <v>33</v>
      </c>
      <c r="D167" s="7" t="s">
        <v>34</v>
      </c>
      <c r="E167" s="6"/>
      <c r="F167" s="11" t="s">
        <v>1032</v>
      </c>
      <c r="G167" s="10"/>
      <c r="H167" s="10"/>
      <c r="I167" s="6"/>
      <c r="J167" s="6" t="s">
        <v>311</v>
      </c>
      <c r="K167" s="10" t="s">
        <v>1033</v>
      </c>
      <c r="L167" s="11" t="s">
        <v>1034</v>
      </c>
      <c r="M167" s="6" t="s">
        <v>41</v>
      </c>
      <c r="N167" s="11" t="s">
        <v>1035</v>
      </c>
      <c r="O167" s="9" t="s">
        <v>1035</v>
      </c>
      <c r="P167" s="12"/>
      <c r="Q167" s="13"/>
      <c r="R167" s="9"/>
      <c r="S167" s="9"/>
      <c r="T167" s="9"/>
      <c r="U167" s="9"/>
      <c r="V167" s="12"/>
      <c r="W167" s="12"/>
      <c r="X167" s="14"/>
      <c r="Y167" s="19" t="s">
        <v>43</v>
      </c>
      <c r="Z167" s="15" t="s">
        <v>1036</v>
      </c>
      <c r="AA167" s="15"/>
      <c r="AB167" s="18"/>
      <c r="AC167" s="13" t="str">
        <f t="shared" si="1"/>
        <v>M6-NyO-20a-I-1</v>
      </c>
      <c r="AD167" s="13"/>
      <c r="AE167" s="12"/>
      <c r="AF167" s="8" t="s">
        <v>45</v>
      </c>
      <c r="AG167" s="13"/>
      <c r="AH167" s="8" t="s">
        <v>46</v>
      </c>
      <c r="AI167" s="8"/>
    </row>
    <row r="168" ht="112.5" customHeight="1">
      <c r="A168" s="6" t="s">
        <v>1030</v>
      </c>
      <c r="B168" s="6" t="s">
        <v>1031</v>
      </c>
      <c r="C168" s="6" t="s">
        <v>48</v>
      </c>
      <c r="D168" s="7" t="s">
        <v>34</v>
      </c>
      <c r="E168" s="6"/>
      <c r="F168" s="11" t="s">
        <v>1037</v>
      </c>
      <c r="G168" s="11" t="s">
        <v>1038</v>
      </c>
      <c r="H168" s="10"/>
      <c r="I168" s="6"/>
      <c r="J168" s="8" t="s">
        <v>166</v>
      </c>
      <c r="K168" s="10" t="s">
        <v>1039</v>
      </c>
      <c r="L168" s="10" t="s">
        <v>1040</v>
      </c>
      <c r="M168" s="6" t="s">
        <v>41</v>
      </c>
      <c r="N168" s="11" t="s">
        <v>1041</v>
      </c>
      <c r="O168" s="11" t="s">
        <v>1042</v>
      </c>
      <c r="P168" s="12"/>
      <c r="Q168" s="13"/>
      <c r="R168" s="12"/>
      <c r="S168" s="12"/>
      <c r="T168" s="12"/>
      <c r="U168" s="12"/>
      <c r="V168" s="12"/>
      <c r="W168" s="12"/>
      <c r="X168" s="13"/>
      <c r="Y168" s="19" t="s">
        <v>43</v>
      </c>
      <c r="Z168" s="15" t="s">
        <v>1043</v>
      </c>
      <c r="AA168" s="15"/>
      <c r="AB168" s="18"/>
      <c r="AC168" s="13" t="str">
        <f t="shared" si="1"/>
        <v>M6-NyO-20a-E-1</v>
      </c>
      <c r="AD168" s="13"/>
      <c r="AE168" s="12"/>
      <c r="AF168" s="8" t="s">
        <v>45</v>
      </c>
      <c r="AG168" s="13"/>
      <c r="AH168" s="8" t="s">
        <v>46</v>
      </c>
      <c r="AI168" s="8"/>
    </row>
    <row r="169" ht="112.5" customHeight="1">
      <c r="A169" s="6" t="s">
        <v>1030</v>
      </c>
      <c r="B169" s="6" t="s">
        <v>1031</v>
      </c>
      <c r="C169" s="6" t="s">
        <v>67</v>
      </c>
      <c r="D169" s="7" t="s">
        <v>34</v>
      </c>
      <c r="E169" s="6"/>
      <c r="F169" s="11" t="s">
        <v>1044</v>
      </c>
      <c r="G169" s="11" t="s">
        <v>1045</v>
      </c>
      <c r="H169" s="10"/>
      <c r="I169" s="6"/>
      <c r="J169" s="8" t="s">
        <v>166</v>
      </c>
      <c r="K169" s="10" t="s">
        <v>1039</v>
      </c>
      <c r="L169" s="10" t="s">
        <v>1040</v>
      </c>
      <c r="M169" s="6" t="s">
        <v>41</v>
      </c>
      <c r="N169" s="11" t="s">
        <v>1041</v>
      </c>
      <c r="O169" s="10" t="s">
        <v>1046</v>
      </c>
      <c r="P169" s="12"/>
      <c r="Q169" s="13"/>
      <c r="R169" s="12"/>
      <c r="S169" s="12"/>
      <c r="T169" s="12"/>
      <c r="U169" s="12"/>
      <c r="V169" s="12"/>
      <c r="W169" s="12"/>
      <c r="X169" s="13"/>
      <c r="Y169" s="19" t="s">
        <v>43</v>
      </c>
      <c r="Z169" s="15" t="s">
        <v>1047</v>
      </c>
      <c r="AA169" s="15"/>
      <c r="AB169" s="18"/>
      <c r="AC169" s="13" t="str">
        <f t="shared" si="1"/>
        <v>M6-NyO-20a-A-1</v>
      </c>
      <c r="AD169" s="13"/>
      <c r="AE169" s="12"/>
      <c r="AF169" s="8" t="s">
        <v>45</v>
      </c>
      <c r="AG169" s="13"/>
      <c r="AH169" s="8" t="s">
        <v>46</v>
      </c>
      <c r="AI169" s="8"/>
    </row>
    <row r="170" ht="112.5" customHeight="1">
      <c r="A170" s="6" t="s">
        <v>1030</v>
      </c>
      <c r="B170" s="6" t="s">
        <v>1031</v>
      </c>
      <c r="C170" s="6" t="s">
        <v>67</v>
      </c>
      <c r="D170" s="7" t="s">
        <v>34</v>
      </c>
      <c r="E170" s="6"/>
      <c r="F170" s="11" t="s">
        <v>1048</v>
      </c>
      <c r="G170" s="11" t="s">
        <v>1049</v>
      </c>
      <c r="H170" s="10"/>
      <c r="I170" s="6"/>
      <c r="J170" s="8" t="s">
        <v>166</v>
      </c>
      <c r="K170" s="10" t="s">
        <v>1050</v>
      </c>
      <c r="L170" s="10" t="s">
        <v>1040</v>
      </c>
      <c r="M170" s="6" t="s">
        <v>41</v>
      </c>
      <c r="N170" s="11" t="s">
        <v>1041</v>
      </c>
      <c r="O170" s="10" t="s">
        <v>1046</v>
      </c>
      <c r="P170" s="12"/>
      <c r="Q170" s="13"/>
      <c r="R170" s="12"/>
      <c r="S170" s="12"/>
      <c r="T170" s="12"/>
      <c r="U170" s="12"/>
      <c r="V170" s="12"/>
      <c r="W170" s="12"/>
      <c r="X170" s="13"/>
      <c r="Y170" s="19" t="s">
        <v>43</v>
      </c>
      <c r="Z170" s="15" t="s">
        <v>1051</v>
      </c>
      <c r="AA170" s="15"/>
      <c r="AB170" s="18"/>
      <c r="AC170" s="13" t="str">
        <f t="shared" si="1"/>
        <v>M6-NyO-20a-A-2</v>
      </c>
      <c r="AD170" s="13"/>
      <c r="AE170" s="12"/>
      <c r="AF170" s="8" t="s">
        <v>45</v>
      </c>
      <c r="AG170" s="13"/>
      <c r="AH170" s="8" t="s">
        <v>46</v>
      </c>
      <c r="AI170" s="8"/>
    </row>
    <row r="171" ht="112.5" customHeight="1">
      <c r="A171" s="6" t="s">
        <v>1030</v>
      </c>
      <c r="B171" s="6" t="s">
        <v>1031</v>
      </c>
      <c r="C171" s="6" t="s">
        <v>67</v>
      </c>
      <c r="D171" s="7" t="s">
        <v>34</v>
      </c>
      <c r="E171" s="6"/>
      <c r="F171" s="11" t="s">
        <v>1052</v>
      </c>
      <c r="G171" s="11" t="s">
        <v>1053</v>
      </c>
      <c r="H171" s="10"/>
      <c r="I171" s="6"/>
      <c r="J171" s="8" t="s">
        <v>166</v>
      </c>
      <c r="K171" s="10" t="s">
        <v>1054</v>
      </c>
      <c r="L171" s="10" t="s">
        <v>1040</v>
      </c>
      <c r="M171" s="6" t="s">
        <v>41</v>
      </c>
      <c r="N171" s="11" t="s">
        <v>1041</v>
      </c>
      <c r="O171" s="14" t="s">
        <v>1046</v>
      </c>
      <c r="P171" s="12"/>
      <c r="Q171" s="13"/>
      <c r="R171" s="12"/>
      <c r="S171" s="12"/>
      <c r="T171" s="12"/>
      <c r="U171" s="12"/>
      <c r="V171" s="12"/>
      <c r="W171" s="12"/>
      <c r="X171" s="13"/>
      <c r="Y171" s="19" t="s">
        <v>43</v>
      </c>
      <c r="Z171" s="15" t="s">
        <v>1055</v>
      </c>
      <c r="AA171" s="15"/>
      <c r="AB171" s="18"/>
      <c r="AC171" s="13" t="str">
        <f t="shared" si="1"/>
        <v>M6-NyO-20a-A-3</v>
      </c>
      <c r="AD171" s="13"/>
      <c r="AE171" s="12"/>
      <c r="AF171" s="8" t="s">
        <v>45</v>
      </c>
      <c r="AG171" s="13"/>
      <c r="AH171" s="8" t="s">
        <v>46</v>
      </c>
      <c r="AI171" s="8"/>
    </row>
    <row r="172" ht="112.5" customHeight="1">
      <c r="A172" s="6" t="s">
        <v>1056</v>
      </c>
      <c r="B172" s="6" t="s">
        <v>1057</v>
      </c>
      <c r="C172" s="6" t="s">
        <v>33</v>
      </c>
      <c r="D172" s="7" t="s">
        <v>34</v>
      </c>
      <c r="E172" s="6"/>
      <c r="F172" s="11" t="s">
        <v>1058</v>
      </c>
      <c r="G172" s="10"/>
      <c r="H172" s="10" t="s">
        <v>1059</v>
      </c>
      <c r="I172" s="6"/>
      <c r="J172" s="6" t="s">
        <v>311</v>
      </c>
      <c r="K172" s="10" t="s">
        <v>1060</v>
      </c>
      <c r="L172" s="10" t="s">
        <v>1061</v>
      </c>
      <c r="M172" s="6" t="s">
        <v>41</v>
      </c>
      <c r="N172" s="11" t="s">
        <v>1062</v>
      </c>
      <c r="O172" s="14" t="s">
        <v>1062</v>
      </c>
      <c r="P172" s="12"/>
      <c r="Q172" s="13"/>
      <c r="R172" s="12"/>
      <c r="S172" s="12"/>
      <c r="T172" s="12"/>
      <c r="U172" s="12"/>
      <c r="V172" s="12"/>
      <c r="W172" s="12"/>
      <c r="X172" s="13"/>
      <c r="Y172" s="19" t="s">
        <v>43</v>
      </c>
      <c r="Z172" s="15" t="s">
        <v>1063</v>
      </c>
      <c r="AA172" s="15"/>
      <c r="AB172" s="18"/>
      <c r="AC172" s="13" t="str">
        <f t="shared" si="1"/>
        <v>M6-NyO-21a-I-1</v>
      </c>
      <c r="AD172" s="13"/>
      <c r="AE172" s="12"/>
      <c r="AF172" s="8" t="s">
        <v>45</v>
      </c>
      <c r="AG172" s="13"/>
      <c r="AH172" s="8" t="s">
        <v>46</v>
      </c>
      <c r="AI172" s="8"/>
    </row>
    <row r="173" ht="112.5" customHeight="1">
      <c r="A173" s="6" t="s">
        <v>1056</v>
      </c>
      <c r="B173" s="6" t="s">
        <v>1057</v>
      </c>
      <c r="C173" s="6" t="s">
        <v>48</v>
      </c>
      <c r="D173" s="7" t="s">
        <v>34</v>
      </c>
      <c r="E173" s="6"/>
      <c r="F173" s="10" t="s">
        <v>1064</v>
      </c>
      <c r="G173" s="10" t="s">
        <v>1065</v>
      </c>
      <c r="H173" s="10" t="s">
        <v>1066</v>
      </c>
      <c r="I173" s="6"/>
      <c r="J173" s="8" t="s">
        <v>166</v>
      </c>
      <c r="K173" s="10" t="s">
        <v>1067</v>
      </c>
      <c r="L173" s="11" t="s">
        <v>1068</v>
      </c>
      <c r="M173" s="6" t="s">
        <v>41</v>
      </c>
      <c r="N173" s="11" t="s">
        <v>1062</v>
      </c>
      <c r="O173" s="10" t="s">
        <v>1069</v>
      </c>
      <c r="P173" s="11"/>
      <c r="Q173" s="13"/>
      <c r="R173" s="12"/>
      <c r="S173" s="12"/>
      <c r="T173" s="12"/>
      <c r="U173" s="12"/>
      <c r="V173" s="12"/>
      <c r="W173" s="12"/>
      <c r="X173" s="14"/>
      <c r="Y173" s="19" t="s">
        <v>43</v>
      </c>
      <c r="Z173" s="15" t="s">
        <v>1070</v>
      </c>
      <c r="AA173" s="15"/>
      <c r="AB173" s="18"/>
      <c r="AC173" s="13" t="str">
        <f t="shared" si="1"/>
        <v>M6-NyO-21a-E-1</v>
      </c>
      <c r="AD173" s="13"/>
      <c r="AE173" s="12"/>
      <c r="AF173" s="8" t="s">
        <v>45</v>
      </c>
      <c r="AG173" s="13"/>
      <c r="AH173" s="8" t="s">
        <v>46</v>
      </c>
      <c r="AI173" s="8"/>
    </row>
    <row r="174" ht="112.5" customHeight="1">
      <c r="A174" s="6" t="s">
        <v>1056</v>
      </c>
      <c r="B174" s="6" t="s">
        <v>1057</v>
      </c>
      <c r="C174" s="6" t="s">
        <v>67</v>
      </c>
      <c r="D174" s="7" t="s">
        <v>34</v>
      </c>
      <c r="E174" s="6"/>
      <c r="F174" s="11" t="s">
        <v>1071</v>
      </c>
      <c r="G174" s="10" t="s">
        <v>1072</v>
      </c>
      <c r="H174" s="10" t="s">
        <v>1073</v>
      </c>
      <c r="I174" s="6"/>
      <c r="J174" s="8" t="s">
        <v>166</v>
      </c>
      <c r="K174" s="11" t="s">
        <v>1074</v>
      </c>
      <c r="L174" s="11" t="s">
        <v>1075</v>
      </c>
      <c r="M174" s="6" t="s">
        <v>41</v>
      </c>
      <c r="N174" s="11" t="s">
        <v>1062</v>
      </c>
      <c r="O174" s="14" t="s">
        <v>1076</v>
      </c>
      <c r="P174" s="14"/>
      <c r="Q174" s="13"/>
      <c r="R174" s="9"/>
      <c r="S174" s="9"/>
      <c r="T174" s="9"/>
      <c r="U174" s="9"/>
      <c r="V174" s="18"/>
      <c r="W174" s="12"/>
      <c r="X174" s="14"/>
      <c r="Y174" s="19" t="s">
        <v>43</v>
      </c>
      <c r="Z174" s="15" t="s">
        <v>1077</v>
      </c>
      <c r="AA174" s="15"/>
      <c r="AB174" s="18"/>
      <c r="AC174" s="13" t="str">
        <f t="shared" si="1"/>
        <v>M6-NyO-21a-A-1</v>
      </c>
      <c r="AD174" s="13"/>
      <c r="AE174" s="12"/>
      <c r="AF174" s="8" t="s">
        <v>45</v>
      </c>
      <c r="AG174" s="13"/>
      <c r="AH174" s="8" t="s">
        <v>46</v>
      </c>
      <c r="AI174" s="8"/>
    </row>
    <row r="175" ht="112.5" customHeight="1">
      <c r="A175" s="6" t="s">
        <v>1056</v>
      </c>
      <c r="B175" s="6" t="s">
        <v>1057</v>
      </c>
      <c r="C175" s="6" t="s">
        <v>67</v>
      </c>
      <c r="D175" s="7" t="s">
        <v>34</v>
      </c>
      <c r="E175" s="6"/>
      <c r="F175" s="10" t="s">
        <v>1078</v>
      </c>
      <c r="G175" s="10" t="s">
        <v>1079</v>
      </c>
      <c r="H175" s="10" t="s">
        <v>1080</v>
      </c>
      <c r="I175" s="6"/>
      <c r="J175" s="8" t="s">
        <v>166</v>
      </c>
      <c r="K175" s="11" t="s">
        <v>1074</v>
      </c>
      <c r="L175" s="11" t="s">
        <v>1075</v>
      </c>
      <c r="M175" s="6" t="s">
        <v>41</v>
      </c>
      <c r="N175" s="11" t="s">
        <v>1062</v>
      </c>
      <c r="O175" s="14" t="s">
        <v>1076</v>
      </c>
      <c r="P175" s="14"/>
      <c r="Q175" s="13"/>
      <c r="R175" s="9"/>
      <c r="S175" s="9"/>
      <c r="T175" s="9"/>
      <c r="U175" s="9"/>
      <c r="V175" s="14"/>
      <c r="W175" s="12"/>
      <c r="X175" s="14"/>
      <c r="Y175" s="19" t="s">
        <v>43</v>
      </c>
      <c r="Z175" s="15" t="s">
        <v>1081</v>
      </c>
      <c r="AA175" s="15"/>
      <c r="AB175" s="18"/>
      <c r="AC175" s="13" t="str">
        <f t="shared" si="1"/>
        <v>M6-NyO-21a-A-2</v>
      </c>
      <c r="AD175" s="13"/>
      <c r="AE175" s="12"/>
      <c r="AF175" s="8" t="s">
        <v>45</v>
      </c>
      <c r="AG175" s="13"/>
      <c r="AH175" s="8" t="s">
        <v>46</v>
      </c>
      <c r="AI175" s="8"/>
    </row>
    <row r="176" ht="112.5" customHeight="1">
      <c r="A176" s="6" t="s">
        <v>1056</v>
      </c>
      <c r="B176" s="6" t="s">
        <v>1057</v>
      </c>
      <c r="C176" s="6" t="s">
        <v>67</v>
      </c>
      <c r="D176" s="7" t="s">
        <v>34</v>
      </c>
      <c r="E176" s="6"/>
      <c r="F176" s="11" t="s">
        <v>1082</v>
      </c>
      <c r="G176" s="11" t="s">
        <v>1083</v>
      </c>
      <c r="H176" s="10" t="s">
        <v>1084</v>
      </c>
      <c r="I176" s="6"/>
      <c r="J176" s="8" t="s">
        <v>166</v>
      </c>
      <c r="K176" s="11" t="s">
        <v>1074</v>
      </c>
      <c r="L176" s="11" t="s">
        <v>1075</v>
      </c>
      <c r="M176" s="6" t="s">
        <v>41</v>
      </c>
      <c r="N176" s="11" t="s">
        <v>1062</v>
      </c>
      <c r="O176" s="14" t="s">
        <v>1076</v>
      </c>
      <c r="P176" s="14"/>
      <c r="Q176" s="13"/>
      <c r="R176" s="9"/>
      <c r="S176" s="9"/>
      <c r="T176" s="9"/>
      <c r="U176" s="9"/>
      <c r="V176" s="14"/>
      <c r="W176" s="12"/>
      <c r="X176" s="14"/>
      <c r="Y176" s="19" t="s">
        <v>43</v>
      </c>
      <c r="Z176" s="15" t="s">
        <v>1085</v>
      </c>
      <c r="AA176" s="15"/>
      <c r="AB176" s="18"/>
      <c r="AC176" s="13" t="str">
        <f t="shared" si="1"/>
        <v>M6-NyO-21a-A-3</v>
      </c>
      <c r="AD176" s="13"/>
      <c r="AE176" s="12"/>
      <c r="AF176" s="8" t="s">
        <v>45</v>
      </c>
      <c r="AG176" s="13"/>
      <c r="AH176" s="8" t="s">
        <v>46</v>
      </c>
      <c r="AI176" s="8"/>
    </row>
    <row r="177" ht="112.5" customHeight="1">
      <c r="A177" s="6" t="s">
        <v>1086</v>
      </c>
      <c r="B177" s="10" t="s">
        <v>1087</v>
      </c>
      <c r="C177" s="30" t="s">
        <v>33</v>
      </c>
      <c r="D177" s="7" t="s">
        <v>34</v>
      </c>
      <c r="E177" s="6"/>
      <c r="F177" s="11" t="s">
        <v>1088</v>
      </c>
      <c r="G177" s="10"/>
      <c r="H177" s="10"/>
      <c r="I177" s="6" t="s">
        <v>210</v>
      </c>
      <c r="J177" s="8" t="s">
        <v>466</v>
      </c>
      <c r="K177" s="10" t="s">
        <v>1089</v>
      </c>
      <c r="L177" s="11" t="s">
        <v>1090</v>
      </c>
      <c r="M177" s="19" t="s">
        <v>41</v>
      </c>
      <c r="N177" s="26" t="s">
        <v>1091</v>
      </c>
      <c r="O177" s="26" t="s">
        <v>1092</v>
      </c>
      <c r="P177" s="14"/>
      <c r="Q177" s="13"/>
      <c r="R177" s="9"/>
      <c r="S177" s="9"/>
      <c r="T177" s="9"/>
      <c r="U177" s="9"/>
      <c r="V177" s="14"/>
      <c r="W177" s="12"/>
      <c r="X177" s="14"/>
      <c r="Y177" s="19" t="s">
        <v>43</v>
      </c>
      <c r="Z177" s="15" t="s">
        <v>1093</v>
      </c>
      <c r="AA177" s="15"/>
      <c r="AB177" s="9"/>
      <c r="AC177" s="13" t="str">
        <f t="shared" si="1"/>
        <v>M6-NyO-22a-I-1</v>
      </c>
      <c r="AD177" s="13"/>
      <c r="AE177" s="12"/>
      <c r="AF177" s="8" t="s">
        <v>45</v>
      </c>
      <c r="AG177" s="8" t="s">
        <v>570</v>
      </c>
      <c r="AH177" s="8" t="s">
        <v>46</v>
      </c>
      <c r="AI177" s="8" t="s">
        <v>47</v>
      </c>
    </row>
    <row r="178" ht="112.5" customHeight="1">
      <c r="A178" s="6" t="s">
        <v>1086</v>
      </c>
      <c r="B178" s="10" t="s">
        <v>1087</v>
      </c>
      <c r="C178" s="31" t="s">
        <v>48</v>
      </c>
      <c r="D178" s="7" t="s">
        <v>34</v>
      </c>
      <c r="E178" s="6"/>
      <c r="F178" s="11" t="s">
        <v>1094</v>
      </c>
      <c r="G178" s="11" t="s">
        <v>1095</v>
      </c>
      <c r="H178" s="10"/>
      <c r="I178" s="6" t="s">
        <v>210</v>
      </c>
      <c r="J178" s="6" t="s">
        <v>52</v>
      </c>
      <c r="K178" s="10" t="s">
        <v>1096</v>
      </c>
      <c r="L178" s="26" t="s">
        <v>1097</v>
      </c>
      <c r="M178" s="19" t="s">
        <v>41</v>
      </c>
      <c r="N178" s="26" t="s">
        <v>1091</v>
      </c>
      <c r="O178" s="26" t="s">
        <v>1092</v>
      </c>
      <c r="P178" s="14"/>
      <c r="Q178" s="13"/>
      <c r="R178" s="9"/>
      <c r="S178" s="9"/>
      <c r="T178" s="9"/>
      <c r="U178" s="9"/>
      <c r="V178" s="14"/>
      <c r="W178" s="12"/>
      <c r="X178" s="14"/>
      <c r="Y178" s="19" t="s">
        <v>43</v>
      </c>
      <c r="Z178" s="17" t="s">
        <v>1098</v>
      </c>
      <c r="AA178" s="17"/>
      <c r="AB178" s="9"/>
      <c r="AC178" s="13" t="str">
        <f t="shared" si="1"/>
        <v>M6-NyO-22a-E-1</v>
      </c>
      <c r="AD178" s="13"/>
      <c r="AE178" s="12"/>
      <c r="AF178" s="8" t="s">
        <v>45</v>
      </c>
      <c r="AG178" s="8" t="s">
        <v>570</v>
      </c>
      <c r="AH178" s="8" t="s">
        <v>46</v>
      </c>
      <c r="AI178" s="8" t="s">
        <v>47</v>
      </c>
    </row>
    <row r="179" ht="112.5" customHeight="1">
      <c r="A179" s="6" t="s">
        <v>1086</v>
      </c>
      <c r="B179" s="10" t="s">
        <v>1087</v>
      </c>
      <c r="C179" s="32" t="s">
        <v>67</v>
      </c>
      <c r="D179" s="7" t="s">
        <v>34</v>
      </c>
      <c r="E179" s="8"/>
      <c r="F179" s="11" t="s">
        <v>1099</v>
      </c>
      <c r="G179" s="11" t="s">
        <v>1100</v>
      </c>
      <c r="H179" s="10"/>
      <c r="I179" s="6" t="s">
        <v>210</v>
      </c>
      <c r="J179" s="6" t="s">
        <v>52</v>
      </c>
      <c r="K179" s="10" t="s">
        <v>1101</v>
      </c>
      <c r="L179" s="11" t="s">
        <v>1102</v>
      </c>
      <c r="M179" s="19" t="s">
        <v>41</v>
      </c>
      <c r="N179" s="26" t="s">
        <v>1091</v>
      </c>
      <c r="O179" s="26" t="s">
        <v>1103</v>
      </c>
      <c r="P179" s="14"/>
      <c r="Q179" s="13"/>
      <c r="R179" s="9"/>
      <c r="S179" s="9"/>
      <c r="T179" s="9"/>
      <c r="U179" s="9"/>
      <c r="V179" s="14"/>
      <c r="W179" s="12"/>
      <c r="X179" s="14"/>
      <c r="Y179" s="19" t="s">
        <v>43</v>
      </c>
      <c r="Z179" s="17" t="s">
        <v>1104</v>
      </c>
      <c r="AA179" s="17"/>
      <c r="AB179" s="9"/>
      <c r="AC179" s="13" t="str">
        <f t="shared" si="1"/>
        <v>M6-NyO-22a-A-1</v>
      </c>
      <c r="AD179" s="13"/>
      <c r="AE179" s="12"/>
      <c r="AF179" s="8" t="s">
        <v>45</v>
      </c>
      <c r="AG179" s="8" t="s">
        <v>570</v>
      </c>
      <c r="AH179" s="8" t="s">
        <v>46</v>
      </c>
      <c r="AI179" s="8" t="s">
        <v>47</v>
      </c>
    </row>
    <row r="180" ht="112.5" customHeight="1">
      <c r="A180" s="6" t="s">
        <v>1086</v>
      </c>
      <c r="B180" s="10" t="s">
        <v>1087</v>
      </c>
      <c r="C180" s="32" t="s">
        <v>67</v>
      </c>
      <c r="D180" s="7" t="s">
        <v>34</v>
      </c>
      <c r="E180" s="8"/>
      <c r="F180" s="11" t="s">
        <v>1105</v>
      </c>
      <c r="G180" s="11" t="s">
        <v>1106</v>
      </c>
      <c r="H180" s="10"/>
      <c r="I180" s="6" t="s">
        <v>210</v>
      </c>
      <c r="J180" s="6" t="s">
        <v>52</v>
      </c>
      <c r="K180" s="10" t="s">
        <v>1101</v>
      </c>
      <c r="L180" s="11" t="s">
        <v>1102</v>
      </c>
      <c r="M180" s="19" t="s">
        <v>41</v>
      </c>
      <c r="N180" s="26" t="s">
        <v>1091</v>
      </c>
      <c r="O180" s="26" t="s">
        <v>1103</v>
      </c>
      <c r="P180" s="14"/>
      <c r="Q180" s="13"/>
      <c r="R180" s="9"/>
      <c r="S180" s="9"/>
      <c r="T180" s="9"/>
      <c r="U180" s="9"/>
      <c r="V180" s="14"/>
      <c r="W180" s="12"/>
      <c r="X180" s="14"/>
      <c r="Y180" s="19" t="s">
        <v>43</v>
      </c>
      <c r="Z180" s="17" t="s">
        <v>1107</v>
      </c>
      <c r="AA180" s="17"/>
      <c r="AB180" s="9"/>
      <c r="AC180" s="13" t="str">
        <f t="shared" si="1"/>
        <v>M6-NyO-22a-A-2</v>
      </c>
      <c r="AD180" s="13"/>
      <c r="AE180" s="12"/>
      <c r="AF180" s="8" t="s">
        <v>45</v>
      </c>
      <c r="AG180" s="8" t="s">
        <v>570</v>
      </c>
      <c r="AH180" s="8" t="s">
        <v>46</v>
      </c>
      <c r="AI180" s="8" t="s">
        <v>47</v>
      </c>
    </row>
    <row r="181" ht="112.5" customHeight="1">
      <c r="A181" s="6" t="s">
        <v>1086</v>
      </c>
      <c r="B181" s="10" t="s">
        <v>1087</v>
      </c>
      <c r="C181" s="32" t="s">
        <v>67</v>
      </c>
      <c r="D181" s="7" t="s">
        <v>34</v>
      </c>
      <c r="E181" s="8"/>
      <c r="F181" s="11" t="s">
        <v>1108</v>
      </c>
      <c r="G181" s="11" t="s">
        <v>1109</v>
      </c>
      <c r="H181" s="10"/>
      <c r="I181" s="6" t="s">
        <v>210</v>
      </c>
      <c r="J181" s="6" t="s">
        <v>52</v>
      </c>
      <c r="K181" s="10" t="s">
        <v>1101</v>
      </c>
      <c r="L181" s="11" t="s">
        <v>1102</v>
      </c>
      <c r="M181" s="19" t="s">
        <v>41</v>
      </c>
      <c r="N181" s="26" t="s">
        <v>1091</v>
      </c>
      <c r="O181" s="26" t="s">
        <v>1103</v>
      </c>
      <c r="P181" s="14"/>
      <c r="Q181" s="13"/>
      <c r="R181" s="9"/>
      <c r="S181" s="9"/>
      <c r="T181" s="9"/>
      <c r="U181" s="9"/>
      <c r="V181" s="14"/>
      <c r="W181" s="12"/>
      <c r="X181" s="14"/>
      <c r="Y181" s="19" t="s">
        <v>43</v>
      </c>
      <c r="Z181" s="17" t="s">
        <v>1110</v>
      </c>
      <c r="AA181" s="17"/>
      <c r="AB181" s="9"/>
      <c r="AC181" s="13" t="str">
        <f t="shared" si="1"/>
        <v>M6-NyO-22a-A-3</v>
      </c>
      <c r="AD181" s="13"/>
      <c r="AE181" s="12"/>
      <c r="AF181" s="8" t="s">
        <v>45</v>
      </c>
      <c r="AG181" s="8" t="s">
        <v>570</v>
      </c>
      <c r="AH181" s="8" t="s">
        <v>46</v>
      </c>
      <c r="AI181" s="8" t="s">
        <v>47</v>
      </c>
    </row>
    <row r="182" ht="112.5" customHeight="1">
      <c r="A182" s="6" t="s">
        <v>1111</v>
      </c>
      <c r="B182" s="10" t="s">
        <v>1112</v>
      </c>
      <c r="C182" s="30" t="s">
        <v>33</v>
      </c>
      <c r="D182" s="33" t="s">
        <v>34</v>
      </c>
      <c r="E182" s="6"/>
      <c r="F182" s="11" t="s">
        <v>1113</v>
      </c>
      <c r="G182" s="10"/>
      <c r="H182" s="10"/>
      <c r="I182" s="6" t="s">
        <v>210</v>
      </c>
      <c r="J182" s="8" t="s">
        <v>1114</v>
      </c>
      <c r="K182" s="10" t="s">
        <v>1089</v>
      </c>
      <c r="L182" s="11" t="s">
        <v>1115</v>
      </c>
      <c r="M182" s="19" t="s">
        <v>41</v>
      </c>
      <c r="N182" s="26" t="s">
        <v>1116</v>
      </c>
      <c r="O182" s="26" t="s">
        <v>1116</v>
      </c>
      <c r="P182" s="14"/>
      <c r="Q182" s="13"/>
      <c r="R182" s="9"/>
      <c r="S182" s="9"/>
      <c r="T182" s="9"/>
      <c r="U182" s="9"/>
      <c r="V182" s="14"/>
      <c r="W182" s="12"/>
      <c r="X182" s="14"/>
      <c r="Y182" s="19" t="s">
        <v>43</v>
      </c>
      <c r="Z182" s="15" t="s">
        <v>1117</v>
      </c>
      <c r="AA182" s="15"/>
      <c r="AB182" s="9"/>
      <c r="AC182" s="13" t="str">
        <f t="shared" si="1"/>
        <v>M6-NyO-22b-I-1</v>
      </c>
      <c r="AD182" s="13"/>
      <c r="AE182" s="12"/>
      <c r="AF182" s="8" t="s">
        <v>45</v>
      </c>
      <c r="AG182" s="8" t="s">
        <v>570</v>
      </c>
      <c r="AH182" s="8" t="s">
        <v>46</v>
      </c>
      <c r="AI182" s="8" t="s">
        <v>47</v>
      </c>
    </row>
    <row r="183" ht="112.5" customHeight="1">
      <c r="A183" s="6" t="s">
        <v>1111</v>
      </c>
      <c r="B183" s="10" t="s">
        <v>1112</v>
      </c>
      <c r="C183" s="31" t="s">
        <v>48</v>
      </c>
      <c r="D183" s="33" t="s">
        <v>34</v>
      </c>
      <c r="E183" s="6"/>
      <c r="F183" s="11" t="s">
        <v>1118</v>
      </c>
      <c r="G183" s="11" t="s">
        <v>1119</v>
      </c>
      <c r="H183" s="10"/>
      <c r="I183" s="6" t="s">
        <v>210</v>
      </c>
      <c r="J183" s="8" t="s">
        <v>166</v>
      </c>
      <c r="K183" s="10" t="s">
        <v>1096</v>
      </c>
      <c r="L183" s="26" t="s">
        <v>1120</v>
      </c>
      <c r="M183" s="19" t="s">
        <v>41</v>
      </c>
      <c r="N183" s="26" t="s">
        <v>1116</v>
      </c>
      <c r="O183" s="26" t="s">
        <v>1116</v>
      </c>
      <c r="P183" s="14"/>
      <c r="Q183" s="13"/>
      <c r="R183" s="9"/>
      <c r="S183" s="9"/>
      <c r="T183" s="9"/>
      <c r="U183" s="9"/>
      <c r="V183" s="14"/>
      <c r="W183" s="12"/>
      <c r="X183" s="14"/>
      <c r="Y183" s="19" t="s">
        <v>43</v>
      </c>
      <c r="Z183" s="17" t="s">
        <v>1121</v>
      </c>
      <c r="AA183" s="17"/>
      <c r="AB183" s="9"/>
      <c r="AC183" s="13" t="str">
        <f t="shared" si="1"/>
        <v>M6-NyO-22b-E-1</v>
      </c>
      <c r="AD183" s="13"/>
      <c r="AE183" s="12"/>
      <c r="AF183" s="8" t="s">
        <v>45</v>
      </c>
      <c r="AG183" s="8" t="s">
        <v>570</v>
      </c>
      <c r="AH183" s="8" t="s">
        <v>46</v>
      </c>
      <c r="AI183" s="8" t="s">
        <v>47</v>
      </c>
    </row>
    <row r="184" ht="112.5" customHeight="1">
      <c r="A184" s="6" t="s">
        <v>1111</v>
      </c>
      <c r="B184" s="10" t="s">
        <v>1112</v>
      </c>
      <c r="C184" s="32" t="s">
        <v>67</v>
      </c>
      <c r="D184" s="33" t="s">
        <v>34</v>
      </c>
      <c r="E184" s="8"/>
      <c r="F184" s="11" t="s">
        <v>1122</v>
      </c>
      <c r="G184" s="11" t="s">
        <v>1123</v>
      </c>
      <c r="H184" s="10"/>
      <c r="I184" s="6" t="s">
        <v>210</v>
      </c>
      <c r="J184" s="8" t="s">
        <v>166</v>
      </c>
      <c r="K184" s="10" t="s">
        <v>1101</v>
      </c>
      <c r="L184" s="11" t="s">
        <v>1124</v>
      </c>
      <c r="M184" s="19" t="s">
        <v>41</v>
      </c>
      <c r="N184" s="26" t="s">
        <v>1116</v>
      </c>
      <c r="O184" s="26" t="s">
        <v>1125</v>
      </c>
      <c r="P184" s="14"/>
      <c r="Q184" s="13"/>
      <c r="R184" s="9"/>
      <c r="S184" s="9"/>
      <c r="T184" s="9"/>
      <c r="U184" s="9"/>
      <c r="V184" s="14"/>
      <c r="W184" s="12"/>
      <c r="X184" s="14"/>
      <c r="Y184" s="19" t="s">
        <v>43</v>
      </c>
      <c r="Z184" s="17" t="s">
        <v>1126</v>
      </c>
      <c r="AA184" s="17"/>
      <c r="AB184" s="9"/>
      <c r="AC184" s="13" t="str">
        <f t="shared" si="1"/>
        <v>M6-NyO-22b-A-1</v>
      </c>
      <c r="AD184" s="13"/>
      <c r="AE184" s="12"/>
      <c r="AF184" s="8" t="s">
        <v>45</v>
      </c>
      <c r="AG184" s="8" t="s">
        <v>570</v>
      </c>
      <c r="AH184" s="8" t="s">
        <v>46</v>
      </c>
      <c r="AI184" s="8" t="s">
        <v>47</v>
      </c>
    </row>
    <row r="185" ht="112.5" customHeight="1">
      <c r="A185" s="6" t="s">
        <v>1111</v>
      </c>
      <c r="B185" s="10" t="s">
        <v>1112</v>
      </c>
      <c r="C185" s="32" t="s">
        <v>67</v>
      </c>
      <c r="D185" s="33" t="s">
        <v>34</v>
      </c>
      <c r="E185" s="8"/>
      <c r="F185" s="11" t="s">
        <v>1127</v>
      </c>
      <c r="G185" s="11" t="s">
        <v>1128</v>
      </c>
      <c r="H185" s="10"/>
      <c r="I185" s="6" t="s">
        <v>210</v>
      </c>
      <c r="J185" s="8" t="s">
        <v>166</v>
      </c>
      <c r="K185" s="10" t="s">
        <v>1101</v>
      </c>
      <c r="L185" s="11" t="s">
        <v>1124</v>
      </c>
      <c r="M185" s="19" t="s">
        <v>41</v>
      </c>
      <c r="N185" s="26" t="s">
        <v>1116</v>
      </c>
      <c r="O185" s="26" t="s">
        <v>1129</v>
      </c>
      <c r="P185" s="14"/>
      <c r="Q185" s="13"/>
      <c r="R185" s="9"/>
      <c r="S185" s="9"/>
      <c r="T185" s="9"/>
      <c r="U185" s="9"/>
      <c r="V185" s="14"/>
      <c r="W185" s="12"/>
      <c r="X185" s="14"/>
      <c r="Y185" s="19" t="s">
        <v>43</v>
      </c>
      <c r="Z185" s="17" t="s">
        <v>1130</v>
      </c>
      <c r="AA185" s="17"/>
      <c r="AB185" s="9"/>
      <c r="AC185" s="13" t="str">
        <f t="shared" si="1"/>
        <v>M6-NyO-22b-A-2</v>
      </c>
      <c r="AD185" s="13"/>
      <c r="AE185" s="12"/>
      <c r="AF185" s="8" t="s">
        <v>45</v>
      </c>
      <c r="AG185" s="8" t="s">
        <v>570</v>
      </c>
      <c r="AH185" s="8" t="s">
        <v>46</v>
      </c>
      <c r="AI185" s="8" t="s">
        <v>47</v>
      </c>
    </row>
    <row r="186" ht="112.5" customHeight="1">
      <c r="A186" s="6" t="s">
        <v>1111</v>
      </c>
      <c r="B186" s="10" t="s">
        <v>1112</v>
      </c>
      <c r="C186" s="32" t="s">
        <v>67</v>
      </c>
      <c r="D186" s="33" t="s">
        <v>34</v>
      </c>
      <c r="E186" s="8"/>
      <c r="F186" s="11" t="s">
        <v>1131</v>
      </c>
      <c r="G186" s="11" t="s">
        <v>1132</v>
      </c>
      <c r="H186" s="10"/>
      <c r="I186" s="6" t="s">
        <v>210</v>
      </c>
      <c r="J186" s="8" t="s">
        <v>166</v>
      </c>
      <c r="K186" s="10" t="s">
        <v>1101</v>
      </c>
      <c r="L186" s="11" t="s">
        <v>1133</v>
      </c>
      <c r="M186" s="19" t="s">
        <v>41</v>
      </c>
      <c r="N186" s="26" t="s">
        <v>1116</v>
      </c>
      <c r="O186" s="26" t="s">
        <v>1129</v>
      </c>
      <c r="P186" s="14"/>
      <c r="Q186" s="13"/>
      <c r="R186" s="9"/>
      <c r="S186" s="9"/>
      <c r="T186" s="9"/>
      <c r="U186" s="9"/>
      <c r="V186" s="14"/>
      <c r="W186" s="12"/>
      <c r="X186" s="14"/>
      <c r="Y186" s="19" t="s">
        <v>43</v>
      </c>
      <c r="Z186" s="17" t="s">
        <v>1134</v>
      </c>
      <c r="AA186" s="17"/>
      <c r="AB186" s="9"/>
      <c r="AC186" s="13" t="str">
        <f t="shared" si="1"/>
        <v>M6-NyO-22b-A-3</v>
      </c>
      <c r="AD186" s="13"/>
      <c r="AE186" s="12"/>
      <c r="AF186" s="8" t="s">
        <v>45</v>
      </c>
      <c r="AG186" s="8" t="s">
        <v>570</v>
      </c>
      <c r="AH186" s="8" t="s">
        <v>46</v>
      </c>
      <c r="AI186" s="8" t="s">
        <v>47</v>
      </c>
    </row>
    <row r="187" ht="112.5" customHeight="1">
      <c r="A187" s="6" t="s">
        <v>1135</v>
      </c>
      <c r="B187" s="6" t="s">
        <v>1136</v>
      </c>
      <c r="C187" s="6" t="s">
        <v>33</v>
      </c>
      <c r="D187" s="7" t="s">
        <v>34</v>
      </c>
      <c r="E187" s="6"/>
      <c r="F187" s="10" t="s">
        <v>1137</v>
      </c>
      <c r="G187" s="10"/>
      <c r="H187" s="10"/>
      <c r="I187" s="6" t="s">
        <v>1138</v>
      </c>
      <c r="J187" s="8" t="s">
        <v>1139</v>
      </c>
      <c r="K187" s="10" t="s">
        <v>1140</v>
      </c>
      <c r="L187" s="11"/>
      <c r="M187" s="6" t="s">
        <v>41</v>
      </c>
      <c r="N187" s="26" t="s">
        <v>1141</v>
      </c>
      <c r="O187" s="26" t="s">
        <v>1142</v>
      </c>
      <c r="P187" s="12"/>
      <c r="Q187" s="13"/>
      <c r="R187" s="9"/>
      <c r="S187" s="9"/>
      <c r="T187" s="9"/>
      <c r="U187" s="9"/>
      <c r="V187" s="14"/>
      <c r="W187" s="12"/>
      <c r="X187" s="14"/>
      <c r="Y187" s="19" t="s">
        <v>43</v>
      </c>
      <c r="Z187" s="15" t="s">
        <v>1143</v>
      </c>
      <c r="AA187" s="17"/>
      <c r="AB187" s="9"/>
      <c r="AC187" s="13" t="str">
        <f t="shared" si="1"/>
        <v>M6-NyO-23a-I-1</v>
      </c>
      <c r="AD187" s="13"/>
      <c r="AE187" s="12"/>
      <c r="AF187" s="8" t="s">
        <v>45</v>
      </c>
      <c r="AG187" s="13"/>
      <c r="AH187" s="8" t="s">
        <v>46</v>
      </c>
      <c r="AI187" s="8" t="s">
        <v>47</v>
      </c>
    </row>
    <row r="188" ht="112.5" customHeight="1">
      <c r="A188" s="6" t="s">
        <v>1135</v>
      </c>
      <c r="B188" s="6" t="s">
        <v>1136</v>
      </c>
      <c r="C188" s="8" t="s">
        <v>33</v>
      </c>
      <c r="D188" s="7" t="s">
        <v>34</v>
      </c>
      <c r="E188" s="6"/>
      <c r="F188" s="10" t="s">
        <v>1144</v>
      </c>
      <c r="G188" s="10"/>
      <c r="H188" s="10"/>
      <c r="I188" s="6" t="s">
        <v>1138</v>
      </c>
      <c r="J188" s="8" t="s">
        <v>1139</v>
      </c>
      <c r="K188" s="10" t="s">
        <v>1140</v>
      </c>
      <c r="L188" s="10"/>
      <c r="M188" s="6" t="s">
        <v>41</v>
      </c>
      <c r="N188" s="26" t="s">
        <v>1141</v>
      </c>
      <c r="O188" s="26" t="s">
        <v>1142</v>
      </c>
      <c r="P188" s="12"/>
      <c r="Q188" s="13"/>
      <c r="R188" s="12"/>
      <c r="S188" s="12"/>
      <c r="T188" s="12"/>
      <c r="U188" s="12"/>
      <c r="V188" s="12"/>
      <c r="W188" s="12"/>
      <c r="X188" s="13"/>
      <c r="Y188" s="19" t="s">
        <v>43</v>
      </c>
      <c r="Z188" s="17" t="s">
        <v>1145</v>
      </c>
      <c r="AA188" s="34"/>
      <c r="AB188" s="9"/>
      <c r="AC188" s="13" t="str">
        <f t="shared" si="1"/>
        <v>M6-NyO-23a-I-2</v>
      </c>
      <c r="AD188" s="13"/>
      <c r="AE188" s="12"/>
      <c r="AF188" s="8" t="s">
        <v>45</v>
      </c>
      <c r="AG188" s="13"/>
      <c r="AH188" s="8" t="s">
        <v>46</v>
      </c>
      <c r="AI188" s="8" t="s">
        <v>47</v>
      </c>
    </row>
    <row r="189" ht="112.5" customHeight="1">
      <c r="A189" s="6" t="s">
        <v>1135</v>
      </c>
      <c r="B189" s="6" t="s">
        <v>1136</v>
      </c>
      <c r="C189" s="8" t="s">
        <v>33</v>
      </c>
      <c r="D189" s="7" t="s">
        <v>34</v>
      </c>
      <c r="E189" s="6"/>
      <c r="F189" s="10" t="s">
        <v>1146</v>
      </c>
      <c r="G189" s="10"/>
      <c r="H189" s="10"/>
      <c r="I189" s="6" t="s">
        <v>1138</v>
      </c>
      <c r="J189" s="8" t="s">
        <v>1139</v>
      </c>
      <c r="K189" s="10" t="s">
        <v>1140</v>
      </c>
      <c r="L189" s="10"/>
      <c r="M189" s="6" t="s">
        <v>41</v>
      </c>
      <c r="N189" s="26" t="s">
        <v>1141</v>
      </c>
      <c r="O189" s="26" t="s">
        <v>1142</v>
      </c>
      <c r="P189" s="12"/>
      <c r="Q189" s="13"/>
      <c r="R189" s="12"/>
      <c r="S189" s="12"/>
      <c r="T189" s="12"/>
      <c r="U189" s="12"/>
      <c r="V189" s="12"/>
      <c r="W189" s="12"/>
      <c r="X189" s="14"/>
      <c r="Y189" s="19" t="s">
        <v>43</v>
      </c>
      <c r="Z189" s="17" t="s">
        <v>1147</v>
      </c>
      <c r="AA189" s="17"/>
      <c r="AB189" s="9"/>
      <c r="AC189" s="13" t="str">
        <f t="shared" si="1"/>
        <v>M6-NyO-23a-I-3</v>
      </c>
      <c r="AD189" s="13"/>
      <c r="AE189" s="12"/>
      <c r="AF189" s="8" t="s">
        <v>45</v>
      </c>
      <c r="AG189" s="13"/>
      <c r="AH189" s="8" t="s">
        <v>46</v>
      </c>
      <c r="AI189" s="8" t="s">
        <v>47</v>
      </c>
    </row>
    <row r="190" ht="112.5" customHeight="1">
      <c r="A190" s="6" t="s">
        <v>1135</v>
      </c>
      <c r="B190" s="6" t="s">
        <v>1136</v>
      </c>
      <c r="C190" s="8" t="s">
        <v>33</v>
      </c>
      <c r="D190" s="7" t="s">
        <v>34</v>
      </c>
      <c r="E190" s="6"/>
      <c r="F190" s="10" t="s">
        <v>1148</v>
      </c>
      <c r="G190" s="10"/>
      <c r="H190" s="10"/>
      <c r="I190" s="6" t="s">
        <v>1138</v>
      </c>
      <c r="J190" s="8" t="s">
        <v>1139</v>
      </c>
      <c r="K190" s="10" t="s">
        <v>1140</v>
      </c>
      <c r="L190" s="10"/>
      <c r="M190" s="6" t="s">
        <v>41</v>
      </c>
      <c r="N190" s="26" t="s">
        <v>1141</v>
      </c>
      <c r="O190" s="26" t="s">
        <v>1142</v>
      </c>
      <c r="P190" s="12"/>
      <c r="Q190" s="13"/>
      <c r="R190" s="12"/>
      <c r="S190" s="12"/>
      <c r="T190" s="12"/>
      <c r="U190" s="12"/>
      <c r="V190" s="12"/>
      <c r="W190" s="12"/>
      <c r="X190" s="14"/>
      <c r="Y190" s="19" t="s">
        <v>43</v>
      </c>
      <c r="Z190" s="17" t="s">
        <v>1149</v>
      </c>
      <c r="AA190" s="34"/>
      <c r="AB190" s="9"/>
      <c r="AC190" s="13" t="str">
        <f t="shared" si="1"/>
        <v>M6-NyO-23a-I-4</v>
      </c>
      <c r="AD190" s="13"/>
      <c r="AE190" s="12"/>
      <c r="AF190" s="8" t="s">
        <v>45</v>
      </c>
      <c r="AG190" s="13"/>
      <c r="AH190" s="8" t="s">
        <v>46</v>
      </c>
      <c r="AI190" s="8" t="s">
        <v>47</v>
      </c>
    </row>
    <row r="191" ht="112.5" customHeight="1">
      <c r="A191" s="6" t="s">
        <v>1135</v>
      </c>
      <c r="B191" s="6" t="s">
        <v>1136</v>
      </c>
      <c r="C191" s="8" t="s">
        <v>33</v>
      </c>
      <c r="D191" s="7" t="s">
        <v>34</v>
      </c>
      <c r="E191" s="6"/>
      <c r="F191" s="10" t="s">
        <v>1150</v>
      </c>
      <c r="G191" s="10"/>
      <c r="H191" s="10"/>
      <c r="I191" s="6" t="s">
        <v>1138</v>
      </c>
      <c r="J191" s="8" t="s">
        <v>1139</v>
      </c>
      <c r="K191" s="10" t="s">
        <v>1140</v>
      </c>
      <c r="L191" s="10"/>
      <c r="M191" s="6" t="s">
        <v>41</v>
      </c>
      <c r="N191" s="26" t="s">
        <v>1141</v>
      </c>
      <c r="O191" s="26" t="s">
        <v>1142</v>
      </c>
      <c r="P191" s="12"/>
      <c r="Q191" s="13"/>
      <c r="R191" s="12"/>
      <c r="S191" s="12"/>
      <c r="T191" s="12"/>
      <c r="U191" s="12"/>
      <c r="V191" s="12"/>
      <c r="W191" s="12"/>
      <c r="X191" s="14"/>
      <c r="Y191" s="19" t="s">
        <v>43</v>
      </c>
      <c r="Z191" s="15" t="s">
        <v>1151</v>
      </c>
      <c r="AA191" s="17"/>
      <c r="AB191" s="9"/>
      <c r="AC191" s="13" t="str">
        <f t="shared" si="1"/>
        <v>M6-NyO-23a-I-5</v>
      </c>
      <c r="AD191" s="13"/>
      <c r="AE191" s="12"/>
      <c r="AF191" s="8" t="s">
        <v>45</v>
      </c>
      <c r="AG191" s="13"/>
      <c r="AH191" s="8" t="s">
        <v>46</v>
      </c>
      <c r="AI191" s="8" t="s">
        <v>47</v>
      </c>
    </row>
    <row r="192" ht="112.5" customHeight="1">
      <c r="A192" s="6" t="s">
        <v>1135</v>
      </c>
      <c r="B192" s="6" t="s">
        <v>1136</v>
      </c>
      <c r="C192" s="8" t="s">
        <v>48</v>
      </c>
      <c r="D192" s="7" t="s">
        <v>34</v>
      </c>
      <c r="E192" s="6"/>
      <c r="F192" s="10" t="s">
        <v>1152</v>
      </c>
      <c r="G192" s="11" t="s">
        <v>1153</v>
      </c>
      <c r="H192" s="10"/>
      <c r="I192" s="6" t="s">
        <v>1138</v>
      </c>
      <c r="J192" s="6" t="s">
        <v>166</v>
      </c>
      <c r="K192" s="10" t="s">
        <v>1154</v>
      </c>
      <c r="L192" s="10" t="s">
        <v>1155</v>
      </c>
      <c r="M192" s="6" t="s">
        <v>41</v>
      </c>
      <c r="N192" s="26" t="s">
        <v>1141</v>
      </c>
      <c r="O192" s="26" t="s">
        <v>1142</v>
      </c>
      <c r="P192" s="12"/>
      <c r="Q192" s="13"/>
      <c r="R192" s="12"/>
      <c r="S192" s="12"/>
      <c r="T192" s="12"/>
      <c r="U192" s="12"/>
      <c r="V192" s="12"/>
      <c r="W192" s="12"/>
      <c r="X192" s="14"/>
      <c r="Y192" s="19" t="s">
        <v>43</v>
      </c>
      <c r="Z192" s="35" t="s">
        <v>1156</v>
      </c>
      <c r="AA192" s="17"/>
      <c r="AB192" s="9"/>
      <c r="AC192" s="13" t="str">
        <f t="shared" si="1"/>
        <v>M6-NyO-23a-E-1</v>
      </c>
      <c r="AD192" s="13"/>
      <c r="AE192" s="12"/>
      <c r="AF192" s="8" t="s">
        <v>45</v>
      </c>
      <c r="AG192" s="13"/>
      <c r="AH192" s="8" t="s">
        <v>46</v>
      </c>
      <c r="AI192" s="8" t="s">
        <v>47</v>
      </c>
    </row>
    <row r="193" ht="112.5" customHeight="1">
      <c r="A193" s="6" t="s">
        <v>1135</v>
      </c>
      <c r="B193" s="6" t="s">
        <v>1136</v>
      </c>
      <c r="C193" s="8" t="s">
        <v>48</v>
      </c>
      <c r="D193" s="7" t="s">
        <v>34</v>
      </c>
      <c r="E193" s="6"/>
      <c r="F193" s="10" t="s">
        <v>1152</v>
      </c>
      <c r="G193" s="11" t="s">
        <v>1153</v>
      </c>
      <c r="H193" s="10"/>
      <c r="I193" s="6" t="s">
        <v>1138</v>
      </c>
      <c r="J193" s="6" t="s">
        <v>166</v>
      </c>
      <c r="K193" s="10" t="s">
        <v>1157</v>
      </c>
      <c r="L193" s="10" t="s">
        <v>1158</v>
      </c>
      <c r="M193" s="6" t="s">
        <v>41</v>
      </c>
      <c r="N193" s="26" t="s">
        <v>1141</v>
      </c>
      <c r="O193" s="26" t="s">
        <v>1142</v>
      </c>
      <c r="P193" s="12"/>
      <c r="Q193" s="13"/>
      <c r="R193" s="12"/>
      <c r="S193" s="12"/>
      <c r="T193" s="12"/>
      <c r="U193" s="12"/>
      <c r="V193" s="12"/>
      <c r="W193" s="12"/>
      <c r="X193" s="14"/>
      <c r="Y193" s="19" t="s">
        <v>43</v>
      </c>
      <c r="Z193" s="36" t="s">
        <v>1159</v>
      </c>
      <c r="AA193" s="17"/>
      <c r="AB193" s="9"/>
      <c r="AC193" s="13" t="str">
        <f t="shared" si="1"/>
        <v>M6-NyO-23a-E-2</v>
      </c>
      <c r="AD193" s="13"/>
      <c r="AE193" s="12"/>
      <c r="AF193" s="8" t="s">
        <v>45</v>
      </c>
      <c r="AG193" s="13"/>
      <c r="AH193" s="8" t="s">
        <v>46</v>
      </c>
      <c r="AI193" s="8" t="s">
        <v>47</v>
      </c>
    </row>
    <row r="194" ht="112.5" customHeight="1">
      <c r="A194" s="6" t="s">
        <v>1135</v>
      </c>
      <c r="B194" s="6" t="s">
        <v>1136</v>
      </c>
      <c r="C194" s="8" t="s">
        <v>48</v>
      </c>
      <c r="D194" s="7" t="s">
        <v>34</v>
      </c>
      <c r="E194" s="6"/>
      <c r="F194" s="10" t="s">
        <v>1152</v>
      </c>
      <c r="G194" s="11" t="s">
        <v>1153</v>
      </c>
      <c r="H194" s="10"/>
      <c r="I194" s="6" t="s">
        <v>1138</v>
      </c>
      <c r="J194" s="6" t="s">
        <v>166</v>
      </c>
      <c r="K194" s="10" t="s">
        <v>1160</v>
      </c>
      <c r="L194" s="10" t="s">
        <v>1161</v>
      </c>
      <c r="M194" s="6" t="s">
        <v>41</v>
      </c>
      <c r="N194" s="26" t="s">
        <v>1141</v>
      </c>
      <c r="O194" s="26" t="s">
        <v>1142</v>
      </c>
      <c r="P194" s="12"/>
      <c r="Q194" s="13"/>
      <c r="R194" s="12"/>
      <c r="S194" s="12"/>
      <c r="T194" s="12"/>
      <c r="U194" s="12"/>
      <c r="V194" s="12"/>
      <c r="W194" s="12"/>
      <c r="X194" s="14"/>
      <c r="Y194" s="19" t="s">
        <v>43</v>
      </c>
      <c r="Z194" s="36" t="s">
        <v>1162</v>
      </c>
      <c r="AA194" s="17"/>
      <c r="AB194" s="9"/>
      <c r="AC194" s="13" t="str">
        <f t="shared" si="1"/>
        <v>M6-NyO-23a-E-3</v>
      </c>
      <c r="AD194" s="13"/>
      <c r="AE194" s="12"/>
      <c r="AF194" s="8" t="s">
        <v>45</v>
      </c>
      <c r="AG194" s="13"/>
      <c r="AH194" s="8" t="s">
        <v>46</v>
      </c>
      <c r="AI194" s="8" t="s">
        <v>47</v>
      </c>
    </row>
    <row r="195" ht="112.5" customHeight="1">
      <c r="A195" s="6" t="s">
        <v>1135</v>
      </c>
      <c r="B195" s="6" t="s">
        <v>1136</v>
      </c>
      <c r="C195" s="8" t="s">
        <v>48</v>
      </c>
      <c r="D195" s="7" t="s">
        <v>34</v>
      </c>
      <c r="E195" s="6"/>
      <c r="F195" s="10" t="s">
        <v>1152</v>
      </c>
      <c r="G195" s="11" t="s">
        <v>1153</v>
      </c>
      <c r="H195" s="10"/>
      <c r="I195" s="6" t="s">
        <v>1138</v>
      </c>
      <c r="J195" s="6" t="s">
        <v>166</v>
      </c>
      <c r="K195" s="10" t="s">
        <v>1163</v>
      </c>
      <c r="L195" s="10" t="s">
        <v>1164</v>
      </c>
      <c r="M195" s="6" t="s">
        <v>41</v>
      </c>
      <c r="N195" s="26" t="s">
        <v>1141</v>
      </c>
      <c r="O195" s="26" t="s">
        <v>1142</v>
      </c>
      <c r="P195" s="12"/>
      <c r="Q195" s="13"/>
      <c r="R195" s="12"/>
      <c r="S195" s="12"/>
      <c r="T195" s="12"/>
      <c r="U195" s="12"/>
      <c r="V195" s="12"/>
      <c r="W195" s="12"/>
      <c r="X195" s="14"/>
      <c r="Y195" s="19" t="s">
        <v>43</v>
      </c>
      <c r="Z195" s="36" t="s">
        <v>1165</v>
      </c>
      <c r="AA195" s="17"/>
      <c r="AB195" s="9"/>
      <c r="AC195" s="13" t="str">
        <f t="shared" si="1"/>
        <v>M6-NyO-23a-E-4</v>
      </c>
      <c r="AD195" s="13"/>
      <c r="AE195" s="12"/>
      <c r="AF195" s="8" t="s">
        <v>45</v>
      </c>
      <c r="AG195" s="13"/>
      <c r="AH195" s="8" t="s">
        <v>46</v>
      </c>
      <c r="AI195" s="8" t="s">
        <v>47</v>
      </c>
    </row>
    <row r="196" ht="112.5" customHeight="1">
      <c r="A196" s="6" t="s">
        <v>1135</v>
      </c>
      <c r="B196" s="6" t="s">
        <v>1136</v>
      </c>
      <c r="C196" s="8" t="s">
        <v>48</v>
      </c>
      <c r="D196" s="7" t="s">
        <v>34</v>
      </c>
      <c r="E196" s="6"/>
      <c r="F196" s="10" t="s">
        <v>1152</v>
      </c>
      <c r="G196" s="11" t="s">
        <v>1153</v>
      </c>
      <c r="H196" s="10"/>
      <c r="I196" s="6" t="s">
        <v>1138</v>
      </c>
      <c r="J196" s="6" t="s">
        <v>166</v>
      </c>
      <c r="K196" s="10" t="s">
        <v>1166</v>
      </c>
      <c r="L196" s="10" t="s">
        <v>1167</v>
      </c>
      <c r="M196" s="6" t="s">
        <v>41</v>
      </c>
      <c r="N196" s="26" t="s">
        <v>1141</v>
      </c>
      <c r="O196" s="26" t="s">
        <v>1142</v>
      </c>
      <c r="P196" s="12"/>
      <c r="Q196" s="13"/>
      <c r="R196" s="12"/>
      <c r="S196" s="12"/>
      <c r="T196" s="12"/>
      <c r="U196" s="12"/>
      <c r="V196" s="12"/>
      <c r="W196" s="12"/>
      <c r="X196" s="14"/>
      <c r="Y196" s="19" t="s">
        <v>43</v>
      </c>
      <c r="Z196" s="36" t="s">
        <v>1168</v>
      </c>
      <c r="AA196" s="17"/>
      <c r="AB196" s="9"/>
      <c r="AC196" s="13" t="str">
        <f t="shared" si="1"/>
        <v>M6-NyO-23a-E-5</v>
      </c>
      <c r="AD196" s="13"/>
      <c r="AE196" s="12"/>
      <c r="AF196" s="8" t="s">
        <v>45</v>
      </c>
      <c r="AG196" s="13"/>
      <c r="AH196" s="8" t="s">
        <v>46</v>
      </c>
      <c r="AI196" s="8" t="s">
        <v>47</v>
      </c>
    </row>
    <row r="197" ht="112.5" customHeight="1">
      <c r="A197" s="6" t="s">
        <v>1169</v>
      </c>
      <c r="B197" s="6" t="s">
        <v>1170</v>
      </c>
      <c r="C197" s="6" t="s">
        <v>33</v>
      </c>
      <c r="D197" s="7" t="s">
        <v>34</v>
      </c>
      <c r="E197" s="6"/>
      <c r="F197" s="10" t="s">
        <v>1171</v>
      </c>
      <c r="G197" s="10"/>
      <c r="H197" s="10"/>
      <c r="I197" s="6" t="s">
        <v>210</v>
      </c>
      <c r="J197" s="6" t="s">
        <v>311</v>
      </c>
      <c r="K197" s="10" t="s">
        <v>1172</v>
      </c>
      <c r="L197" s="10" t="s">
        <v>1173</v>
      </c>
      <c r="M197" s="6" t="s">
        <v>41</v>
      </c>
      <c r="N197" s="10" t="s">
        <v>1174</v>
      </c>
      <c r="O197" s="11" t="s">
        <v>1175</v>
      </c>
      <c r="P197" s="12"/>
      <c r="Q197" s="13"/>
      <c r="R197" s="18"/>
      <c r="S197" s="18"/>
      <c r="T197" s="18"/>
      <c r="U197" s="18"/>
      <c r="V197" s="18"/>
      <c r="W197" s="18"/>
      <c r="X197" s="11"/>
      <c r="Y197" s="19" t="s">
        <v>43</v>
      </c>
      <c r="Z197" s="15" t="s">
        <v>1176</v>
      </c>
      <c r="AA197" s="15"/>
      <c r="AB197" s="9"/>
      <c r="AC197" s="13" t="str">
        <f t="shared" si="1"/>
        <v>M6-NyO-24a-I-1</v>
      </c>
      <c r="AD197" s="13"/>
      <c r="AE197" s="12"/>
      <c r="AF197" s="8" t="s">
        <v>45</v>
      </c>
      <c r="AG197" s="13"/>
      <c r="AH197" s="8" t="s">
        <v>46</v>
      </c>
      <c r="AI197" s="8" t="s">
        <v>47</v>
      </c>
    </row>
    <row r="198" ht="112.5" customHeight="1">
      <c r="A198" s="6" t="s">
        <v>1169</v>
      </c>
      <c r="B198" s="6" t="s">
        <v>1170</v>
      </c>
      <c r="C198" s="6" t="s">
        <v>48</v>
      </c>
      <c r="D198" s="7" t="s">
        <v>34</v>
      </c>
      <c r="E198" s="6"/>
      <c r="F198" s="11" t="s">
        <v>1177</v>
      </c>
      <c r="G198" s="10" t="s">
        <v>1178</v>
      </c>
      <c r="H198" s="10" t="s">
        <v>1179</v>
      </c>
      <c r="I198" s="6" t="s">
        <v>210</v>
      </c>
      <c r="J198" s="6" t="s">
        <v>101</v>
      </c>
      <c r="K198" s="10" t="s">
        <v>1180</v>
      </c>
      <c r="L198" s="10" t="s">
        <v>1181</v>
      </c>
      <c r="M198" s="6" t="s">
        <v>41</v>
      </c>
      <c r="N198" s="11" t="s">
        <v>1174</v>
      </c>
      <c r="O198" s="11" t="s">
        <v>1182</v>
      </c>
      <c r="P198" s="12"/>
      <c r="Q198" s="13"/>
      <c r="R198" s="9"/>
      <c r="S198" s="9"/>
      <c r="T198" s="9"/>
      <c r="U198" s="9"/>
      <c r="V198" s="9"/>
      <c r="W198" s="12"/>
      <c r="X198" s="11"/>
      <c r="Y198" s="19" t="s">
        <v>43</v>
      </c>
      <c r="Z198" s="15" t="s">
        <v>1183</v>
      </c>
      <c r="AA198" s="15"/>
      <c r="AB198" s="9"/>
      <c r="AC198" s="13" t="str">
        <f t="shared" si="1"/>
        <v>M6-NyO-24a-E-1</v>
      </c>
      <c r="AD198" s="13"/>
      <c r="AE198" s="12"/>
      <c r="AF198" s="8" t="s">
        <v>45</v>
      </c>
      <c r="AG198" s="13"/>
      <c r="AH198" s="8" t="s">
        <v>46</v>
      </c>
      <c r="AI198" s="8" t="s">
        <v>47</v>
      </c>
    </row>
    <row r="199" ht="112.5" customHeight="1">
      <c r="A199" s="6" t="s">
        <v>1169</v>
      </c>
      <c r="B199" s="6" t="s">
        <v>1170</v>
      </c>
      <c r="C199" s="6" t="s">
        <v>48</v>
      </c>
      <c r="D199" s="7" t="s">
        <v>34</v>
      </c>
      <c r="E199" s="6"/>
      <c r="F199" s="11" t="s">
        <v>1184</v>
      </c>
      <c r="G199" s="10" t="s">
        <v>1178</v>
      </c>
      <c r="H199" s="10" t="s">
        <v>1185</v>
      </c>
      <c r="I199" s="6" t="s">
        <v>210</v>
      </c>
      <c r="J199" s="6" t="s">
        <v>101</v>
      </c>
      <c r="K199" s="10" t="s">
        <v>1180</v>
      </c>
      <c r="L199" s="10" t="s">
        <v>1186</v>
      </c>
      <c r="M199" s="6" t="s">
        <v>41</v>
      </c>
      <c r="N199" s="10" t="s">
        <v>1174</v>
      </c>
      <c r="O199" s="11" t="s">
        <v>1187</v>
      </c>
      <c r="P199" s="12"/>
      <c r="Q199" s="13"/>
      <c r="R199" s="18"/>
      <c r="S199" s="18"/>
      <c r="T199" s="18"/>
      <c r="U199" s="18"/>
      <c r="V199" s="18"/>
      <c r="W199" s="18"/>
      <c r="X199" s="11"/>
      <c r="Y199" s="19" t="s">
        <v>43</v>
      </c>
      <c r="Z199" s="15" t="s">
        <v>1188</v>
      </c>
      <c r="AA199" s="15"/>
      <c r="AB199" s="9"/>
      <c r="AC199" s="13" t="str">
        <f t="shared" si="1"/>
        <v>M6-NyO-24a-E-2</v>
      </c>
      <c r="AD199" s="13"/>
      <c r="AE199" s="12"/>
      <c r="AF199" s="8" t="s">
        <v>45</v>
      </c>
      <c r="AG199" s="13"/>
      <c r="AH199" s="8" t="s">
        <v>46</v>
      </c>
      <c r="AI199" s="8" t="s">
        <v>47</v>
      </c>
    </row>
    <row r="200" ht="112.5" customHeight="1">
      <c r="A200" s="6" t="s">
        <v>1169</v>
      </c>
      <c r="B200" s="6" t="s">
        <v>1170</v>
      </c>
      <c r="C200" s="6" t="s">
        <v>67</v>
      </c>
      <c r="D200" s="7" t="s">
        <v>34</v>
      </c>
      <c r="E200" s="6"/>
      <c r="F200" s="11" t="s">
        <v>1189</v>
      </c>
      <c r="G200" s="11" t="s">
        <v>1190</v>
      </c>
      <c r="H200" s="10"/>
      <c r="I200" s="6" t="s">
        <v>210</v>
      </c>
      <c r="J200" s="6" t="s">
        <v>101</v>
      </c>
      <c r="K200" s="11" t="s">
        <v>1191</v>
      </c>
      <c r="L200" s="11" t="s">
        <v>1192</v>
      </c>
      <c r="M200" s="8" t="s">
        <v>41</v>
      </c>
      <c r="N200" s="11" t="s">
        <v>1193</v>
      </c>
      <c r="O200" s="11" t="s">
        <v>1194</v>
      </c>
      <c r="P200" s="12"/>
      <c r="Q200" s="13"/>
      <c r="R200" s="18"/>
      <c r="S200" s="18"/>
      <c r="T200" s="18"/>
      <c r="U200" s="18"/>
      <c r="V200" s="9"/>
      <c r="W200" s="12"/>
      <c r="X200" s="13"/>
      <c r="Y200" s="19" t="s">
        <v>43</v>
      </c>
      <c r="Z200" s="15" t="s">
        <v>1195</v>
      </c>
      <c r="AA200" s="15"/>
      <c r="AB200" s="9"/>
      <c r="AC200" s="13" t="str">
        <f t="shared" si="1"/>
        <v>M6-NyO-24a-A-1</v>
      </c>
      <c r="AD200" s="13"/>
      <c r="AE200" s="12"/>
      <c r="AF200" s="8" t="s">
        <v>45</v>
      </c>
      <c r="AG200" s="8" t="s">
        <v>570</v>
      </c>
      <c r="AH200" s="8" t="s">
        <v>46</v>
      </c>
      <c r="AI200" s="8" t="s">
        <v>47</v>
      </c>
    </row>
    <row r="201" ht="112.5" customHeight="1">
      <c r="A201" s="6" t="s">
        <v>1169</v>
      </c>
      <c r="B201" s="6" t="s">
        <v>1170</v>
      </c>
      <c r="C201" s="6" t="s">
        <v>67</v>
      </c>
      <c r="D201" s="7" t="s">
        <v>34</v>
      </c>
      <c r="E201" s="6"/>
      <c r="F201" s="9" t="s">
        <v>1196</v>
      </c>
      <c r="G201" s="11" t="s">
        <v>1197</v>
      </c>
      <c r="H201" s="10"/>
      <c r="I201" s="6" t="s">
        <v>210</v>
      </c>
      <c r="J201" s="6" t="s">
        <v>101</v>
      </c>
      <c r="K201" s="11" t="s">
        <v>1191</v>
      </c>
      <c r="L201" s="11" t="s">
        <v>1198</v>
      </c>
      <c r="M201" s="8" t="s">
        <v>41</v>
      </c>
      <c r="N201" s="11" t="s">
        <v>1193</v>
      </c>
      <c r="O201" s="10" t="s">
        <v>1194</v>
      </c>
      <c r="P201" s="12"/>
      <c r="Q201" s="13"/>
      <c r="R201" s="12"/>
      <c r="S201" s="12"/>
      <c r="T201" s="12"/>
      <c r="U201" s="12"/>
      <c r="V201" s="12"/>
      <c r="W201" s="12"/>
      <c r="X201" s="13"/>
      <c r="Y201" s="19" t="s">
        <v>43</v>
      </c>
      <c r="Z201" s="15" t="s">
        <v>1199</v>
      </c>
      <c r="AA201" s="15"/>
      <c r="AB201" s="9"/>
      <c r="AC201" s="13" t="str">
        <f t="shared" si="1"/>
        <v>M6-NyO-24a-A-2</v>
      </c>
      <c r="AD201" s="13"/>
      <c r="AE201" s="12"/>
      <c r="AF201" s="8" t="s">
        <v>45</v>
      </c>
      <c r="AG201" s="8" t="s">
        <v>570</v>
      </c>
      <c r="AH201" s="8" t="s">
        <v>46</v>
      </c>
      <c r="AI201" s="8" t="s">
        <v>47</v>
      </c>
    </row>
    <row r="202" ht="112.5" customHeight="1">
      <c r="A202" s="6" t="s">
        <v>1169</v>
      </c>
      <c r="B202" s="6" t="s">
        <v>1170</v>
      </c>
      <c r="C202" s="6" t="s">
        <v>67</v>
      </c>
      <c r="D202" s="7" t="s">
        <v>34</v>
      </c>
      <c r="E202" s="6"/>
      <c r="F202" s="9" t="s">
        <v>1200</v>
      </c>
      <c r="G202" s="11" t="s">
        <v>1201</v>
      </c>
      <c r="H202" s="10"/>
      <c r="I202" s="6" t="s">
        <v>210</v>
      </c>
      <c r="J202" s="6" t="s">
        <v>101</v>
      </c>
      <c r="K202" s="11" t="s">
        <v>1191</v>
      </c>
      <c r="L202" s="11" t="s">
        <v>1198</v>
      </c>
      <c r="M202" s="8" t="s">
        <v>41</v>
      </c>
      <c r="N202" s="11" t="s">
        <v>1193</v>
      </c>
      <c r="O202" s="10" t="s">
        <v>1194</v>
      </c>
      <c r="P202" s="12"/>
      <c r="Q202" s="13"/>
      <c r="R202" s="12"/>
      <c r="S202" s="12"/>
      <c r="T202" s="12"/>
      <c r="U202" s="12"/>
      <c r="V202" s="12"/>
      <c r="W202" s="12"/>
      <c r="X202" s="13"/>
      <c r="Y202" s="19" t="s">
        <v>43</v>
      </c>
      <c r="Z202" s="15" t="s">
        <v>1202</v>
      </c>
      <c r="AA202" s="15"/>
      <c r="AB202" s="9"/>
      <c r="AC202" s="13" t="str">
        <f t="shared" si="1"/>
        <v>M6-NyO-24a-A-3</v>
      </c>
      <c r="AD202" s="13"/>
      <c r="AE202" s="12"/>
      <c r="AF202" s="8" t="s">
        <v>45</v>
      </c>
      <c r="AG202" s="8" t="s">
        <v>570</v>
      </c>
      <c r="AH202" s="8" t="s">
        <v>46</v>
      </c>
      <c r="AI202" s="8" t="s">
        <v>47</v>
      </c>
    </row>
    <row r="203" ht="112.5" customHeight="1">
      <c r="A203" s="6" t="s">
        <v>1203</v>
      </c>
      <c r="B203" s="6" t="s">
        <v>1204</v>
      </c>
      <c r="C203" s="6" t="s">
        <v>33</v>
      </c>
      <c r="D203" s="7" t="s">
        <v>34</v>
      </c>
      <c r="E203" s="6"/>
      <c r="F203" s="9" t="s">
        <v>1205</v>
      </c>
      <c r="G203" s="11"/>
      <c r="H203" s="10"/>
      <c r="I203" s="6"/>
      <c r="J203" s="8" t="s">
        <v>344</v>
      </c>
      <c r="K203" s="11" t="s">
        <v>1206</v>
      </c>
      <c r="L203" s="11" t="s">
        <v>1207</v>
      </c>
      <c r="M203" s="8" t="s">
        <v>41</v>
      </c>
      <c r="N203" s="11" t="s">
        <v>1208</v>
      </c>
      <c r="O203" s="11" t="s">
        <v>1209</v>
      </c>
      <c r="P203" s="12"/>
      <c r="Q203" s="13"/>
      <c r="R203" s="12"/>
      <c r="S203" s="12"/>
      <c r="T203" s="12"/>
      <c r="U203" s="12"/>
      <c r="V203" s="12"/>
      <c r="W203" s="12"/>
      <c r="X203" s="13"/>
      <c r="Y203" s="19" t="s">
        <v>43</v>
      </c>
      <c r="Z203" s="15" t="s">
        <v>1210</v>
      </c>
      <c r="AA203" s="15"/>
      <c r="AB203" s="18"/>
      <c r="AC203" s="13" t="str">
        <f t="shared" si="1"/>
        <v>M6-NyO-25a-I-1</v>
      </c>
      <c r="AD203" s="13"/>
      <c r="AE203" s="12"/>
      <c r="AF203" s="8" t="s">
        <v>45</v>
      </c>
      <c r="AG203" s="8" t="s">
        <v>570</v>
      </c>
      <c r="AH203" s="8" t="s">
        <v>46</v>
      </c>
      <c r="AI203" s="8"/>
    </row>
    <row r="204" ht="112.5" customHeight="1">
      <c r="A204" s="6" t="s">
        <v>1203</v>
      </c>
      <c r="B204" s="6" t="s">
        <v>1204</v>
      </c>
      <c r="C204" s="6" t="s">
        <v>48</v>
      </c>
      <c r="D204" s="7" t="s">
        <v>34</v>
      </c>
      <c r="E204" s="6"/>
      <c r="F204" s="9" t="s">
        <v>1211</v>
      </c>
      <c r="G204" s="11" t="s">
        <v>1212</v>
      </c>
      <c r="H204" s="10"/>
      <c r="I204" s="6"/>
      <c r="J204" s="8" t="s">
        <v>166</v>
      </c>
      <c r="K204" s="11" t="s">
        <v>1213</v>
      </c>
      <c r="L204" s="11" t="s">
        <v>1214</v>
      </c>
      <c r="M204" s="8" t="s">
        <v>41</v>
      </c>
      <c r="N204" s="11" t="s">
        <v>1215</v>
      </c>
      <c r="O204" s="9" t="s">
        <v>1216</v>
      </c>
      <c r="P204" s="12"/>
      <c r="Q204" s="13"/>
      <c r="R204" s="12"/>
      <c r="S204" s="12"/>
      <c r="T204" s="12"/>
      <c r="U204" s="12"/>
      <c r="V204" s="12"/>
      <c r="W204" s="12"/>
      <c r="X204" s="13"/>
      <c r="Y204" s="19" t="s">
        <v>43</v>
      </c>
      <c r="Z204" s="15" t="s">
        <v>1217</v>
      </c>
      <c r="AA204" s="15"/>
      <c r="AB204" s="18"/>
      <c r="AC204" s="13" t="str">
        <f t="shared" si="1"/>
        <v>M6-NyO-25a-E-1</v>
      </c>
      <c r="AD204" s="13"/>
      <c r="AE204" s="12"/>
      <c r="AF204" s="8" t="s">
        <v>45</v>
      </c>
      <c r="AG204" s="8" t="s">
        <v>570</v>
      </c>
      <c r="AH204" s="8" t="s">
        <v>46</v>
      </c>
      <c r="AI204" s="8"/>
    </row>
    <row r="205" ht="112.5" customHeight="1">
      <c r="A205" s="6" t="s">
        <v>1203</v>
      </c>
      <c r="B205" s="6" t="s">
        <v>1204</v>
      </c>
      <c r="C205" s="6" t="s">
        <v>67</v>
      </c>
      <c r="D205" s="7" t="s">
        <v>34</v>
      </c>
      <c r="E205" s="6"/>
      <c r="F205" s="9" t="s">
        <v>1218</v>
      </c>
      <c r="G205" s="11" t="s">
        <v>1219</v>
      </c>
      <c r="H205" s="10"/>
      <c r="I205" s="6"/>
      <c r="J205" s="6" t="s">
        <v>166</v>
      </c>
      <c r="K205" s="11" t="s">
        <v>1220</v>
      </c>
      <c r="L205" s="11" t="s">
        <v>1221</v>
      </c>
      <c r="M205" s="8" t="s">
        <v>41</v>
      </c>
      <c r="N205" s="11" t="s">
        <v>1215</v>
      </c>
      <c r="O205" s="9" t="s">
        <v>1222</v>
      </c>
      <c r="P205" s="12"/>
      <c r="Q205" s="13"/>
      <c r="R205" s="12"/>
      <c r="S205" s="12"/>
      <c r="T205" s="12"/>
      <c r="U205" s="12"/>
      <c r="V205" s="12"/>
      <c r="W205" s="12"/>
      <c r="X205" s="13"/>
      <c r="Y205" s="19" t="s">
        <v>43</v>
      </c>
      <c r="Z205" s="17" t="s">
        <v>1223</v>
      </c>
      <c r="AA205" s="17"/>
      <c r="AB205" s="18"/>
      <c r="AC205" s="13" t="str">
        <f t="shared" si="1"/>
        <v>M6-NyO-25a-A-1</v>
      </c>
      <c r="AD205" s="13"/>
      <c r="AE205" s="12"/>
      <c r="AF205" s="8" t="s">
        <v>45</v>
      </c>
      <c r="AG205" s="8" t="s">
        <v>570</v>
      </c>
      <c r="AH205" s="8" t="s">
        <v>46</v>
      </c>
      <c r="AI205" s="8"/>
    </row>
    <row r="206" ht="112.5" customHeight="1">
      <c r="A206" s="6" t="s">
        <v>1203</v>
      </c>
      <c r="B206" s="6" t="s">
        <v>1204</v>
      </c>
      <c r="C206" s="6" t="s">
        <v>67</v>
      </c>
      <c r="D206" s="7" t="s">
        <v>34</v>
      </c>
      <c r="E206" s="6"/>
      <c r="F206" s="9" t="s">
        <v>1224</v>
      </c>
      <c r="G206" s="11" t="s">
        <v>1225</v>
      </c>
      <c r="H206" s="10"/>
      <c r="I206" s="6"/>
      <c r="J206" s="6" t="s">
        <v>166</v>
      </c>
      <c r="K206" s="11" t="s">
        <v>1226</v>
      </c>
      <c r="L206" s="11" t="s">
        <v>1227</v>
      </c>
      <c r="M206" s="8" t="s">
        <v>41</v>
      </c>
      <c r="N206" s="11" t="s">
        <v>1215</v>
      </c>
      <c r="O206" s="9" t="s">
        <v>1228</v>
      </c>
      <c r="P206" s="12"/>
      <c r="Q206" s="13"/>
      <c r="R206" s="12"/>
      <c r="S206" s="12"/>
      <c r="T206" s="12"/>
      <c r="U206" s="12"/>
      <c r="V206" s="12"/>
      <c r="W206" s="12"/>
      <c r="X206" s="13"/>
      <c r="Y206" s="19" t="s">
        <v>43</v>
      </c>
      <c r="Z206" s="17" t="s">
        <v>1229</v>
      </c>
      <c r="AA206" s="17"/>
      <c r="AB206" s="18"/>
      <c r="AC206" s="13" t="str">
        <f t="shared" si="1"/>
        <v>M6-NyO-25a-A-2</v>
      </c>
      <c r="AD206" s="13"/>
      <c r="AE206" s="12"/>
      <c r="AF206" s="8" t="s">
        <v>45</v>
      </c>
      <c r="AG206" s="8" t="s">
        <v>570</v>
      </c>
      <c r="AH206" s="8" t="s">
        <v>46</v>
      </c>
      <c r="AI206" s="8"/>
    </row>
    <row r="207" ht="112.5" customHeight="1">
      <c r="A207" s="6" t="s">
        <v>1203</v>
      </c>
      <c r="B207" s="6" t="s">
        <v>1204</v>
      </c>
      <c r="C207" s="6" t="s">
        <v>67</v>
      </c>
      <c r="D207" s="7" t="s">
        <v>34</v>
      </c>
      <c r="E207" s="6"/>
      <c r="F207" s="9" t="s">
        <v>1230</v>
      </c>
      <c r="G207" s="11" t="s">
        <v>1231</v>
      </c>
      <c r="H207" s="10"/>
      <c r="I207" s="6"/>
      <c r="J207" s="6" t="s">
        <v>166</v>
      </c>
      <c r="K207" s="11" t="s">
        <v>1226</v>
      </c>
      <c r="L207" s="11" t="s">
        <v>1227</v>
      </c>
      <c r="M207" s="8" t="s">
        <v>41</v>
      </c>
      <c r="N207" s="11" t="s">
        <v>1215</v>
      </c>
      <c r="O207" s="9" t="s">
        <v>1232</v>
      </c>
      <c r="P207" s="12"/>
      <c r="Q207" s="13"/>
      <c r="R207" s="12"/>
      <c r="S207" s="12"/>
      <c r="T207" s="12"/>
      <c r="U207" s="12"/>
      <c r="V207" s="12"/>
      <c r="W207" s="12"/>
      <c r="X207" s="13"/>
      <c r="Y207" s="19" t="s">
        <v>43</v>
      </c>
      <c r="Z207" s="17" t="s">
        <v>1233</v>
      </c>
      <c r="AA207" s="17"/>
      <c r="AB207" s="18"/>
      <c r="AC207" s="13" t="str">
        <f t="shared" si="1"/>
        <v>M6-NyO-25a-A-3</v>
      </c>
      <c r="AD207" s="13"/>
      <c r="AE207" s="12"/>
      <c r="AF207" s="8" t="s">
        <v>45</v>
      </c>
      <c r="AG207" s="8" t="s">
        <v>570</v>
      </c>
      <c r="AH207" s="8" t="s">
        <v>46</v>
      </c>
      <c r="AI207" s="8"/>
    </row>
    <row r="208" ht="112.5" customHeight="1">
      <c r="A208" s="6" t="s">
        <v>1203</v>
      </c>
      <c r="B208" s="6" t="s">
        <v>1204</v>
      </c>
      <c r="C208" s="6" t="s">
        <v>67</v>
      </c>
      <c r="D208" s="7" t="s">
        <v>34</v>
      </c>
      <c r="E208" s="6"/>
      <c r="F208" s="9" t="s">
        <v>1234</v>
      </c>
      <c r="G208" s="11" t="s">
        <v>1235</v>
      </c>
      <c r="H208" s="10"/>
      <c r="I208" s="6"/>
      <c r="J208" s="6" t="s">
        <v>166</v>
      </c>
      <c r="K208" s="11" t="s">
        <v>1226</v>
      </c>
      <c r="L208" s="11" t="s">
        <v>1227</v>
      </c>
      <c r="M208" s="8" t="s">
        <v>41</v>
      </c>
      <c r="N208" s="11" t="s">
        <v>1215</v>
      </c>
      <c r="O208" s="9" t="s">
        <v>1228</v>
      </c>
      <c r="P208" s="12"/>
      <c r="Q208" s="13"/>
      <c r="R208" s="12"/>
      <c r="S208" s="12"/>
      <c r="T208" s="12"/>
      <c r="U208" s="12"/>
      <c r="V208" s="12"/>
      <c r="W208" s="12"/>
      <c r="X208" s="13"/>
      <c r="Y208" s="19" t="s">
        <v>43</v>
      </c>
      <c r="Z208" s="17" t="s">
        <v>1236</v>
      </c>
      <c r="AA208" s="17"/>
      <c r="AB208" s="18"/>
      <c r="AC208" s="13" t="str">
        <f t="shared" si="1"/>
        <v>M6-NyO-25a-A-4</v>
      </c>
      <c r="AD208" s="13"/>
      <c r="AE208" s="12"/>
      <c r="AF208" s="8" t="s">
        <v>45</v>
      </c>
      <c r="AG208" s="8" t="s">
        <v>570</v>
      </c>
      <c r="AH208" s="8" t="s">
        <v>46</v>
      </c>
      <c r="AI208" s="8"/>
    </row>
    <row r="209" ht="112.5" customHeight="1">
      <c r="A209" s="6" t="s">
        <v>1203</v>
      </c>
      <c r="B209" s="6" t="s">
        <v>1204</v>
      </c>
      <c r="C209" s="6" t="s">
        <v>67</v>
      </c>
      <c r="D209" s="7" t="s">
        <v>34</v>
      </c>
      <c r="E209" s="6"/>
      <c r="F209" s="9" t="s">
        <v>1237</v>
      </c>
      <c r="G209" s="11" t="s">
        <v>1238</v>
      </c>
      <c r="H209" s="10"/>
      <c r="I209" s="6"/>
      <c r="J209" s="6" t="s">
        <v>166</v>
      </c>
      <c r="K209" s="11" t="s">
        <v>1220</v>
      </c>
      <c r="L209" s="11" t="s">
        <v>1221</v>
      </c>
      <c r="M209" s="8" t="s">
        <v>41</v>
      </c>
      <c r="N209" s="11" t="s">
        <v>1215</v>
      </c>
      <c r="O209" s="9" t="s">
        <v>1222</v>
      </c>
      <c r="P209" s="12"/>
      <c r="Q209" s="13"/>
      <c r="R209" s="12"/>
      <c r="S209" s="12"/>
      <c r="T209" s="12"/>
      <c r="U209" s="12"/>
      <c r="V209" s="12"/>
      <c r="W209" s="12"/>
      <c r="X209" s="13"/>
      <c r="Y209" s="19" t="s">
        <v>43</v>
      </c>
      <c r="Z209" s="17" t="s">
        <v>1239</v>
      </c>
      <c r="AA209" s="17"/>
      <c r="AB209" s="18"/>
      <c r="AC209" s="13" t="str">
        <f t="shared" si="1"/>
        <v>M6-NyO-25a-A-5</v>
      </c>
      <c r="AD209" s="13"/>
      <c r="AE209" s="12"/>
      <c r="AF209" s="8" t="s">
        <v>45</v>
      </c>
      <c r="AG209" s="8" t="s">
        <v>570</v>
      </c>
      <c r="AH209" s="8" t="s">
        <v>46</v>
      </c>
      <c r="AI209" s="8"/>
    </row>
    <row r="210" ht="112.5" customHeight="1">
      <c r="A210" s="6" t="s">
        <v>1240</v>
      </c>
      <c r="B210" s="6" t="s">
        <v>1241</v>
      </c>
      <c r="C210" s="6" t="s">
        <v>33</v>
      </c>
      <c r="D210" s="7" t="s">
        <v>34</v>
      </c>
      <c r="E210" s="6"/>
      <c r="F210" s="10" t="s">
        <v>1242</v>
      </c>
      <c r="G210" s="10"/>
      <c r="H210" s="10" t="s">
        <v>1243</v>
      </c>
      <c r="I210" s="6" t="s">
        <v>1244</v>
      </c>
      <c r="J210" s="6" t="s">
        <v>194</v>
      </c>
      <c r="K210" s="10" t="s">
        <v>1245</v>
      </c>
      <c r="L210" s="11" t="s">
        <v>1246</v>
      </c>
      <c r="M210" s="6" t="s">
        <v>41</v>
      </c>
      <c r="N210" s="11" t="s">
        <v>1247</v>
      </c>
      <c r="O210" s="11" t="s">
        <v>1248</v>
      </c>
      <c r="P210" s="12"/>
      <c r="Q210" s="13"/>
      <c r="R210" s="18"/>
      <c r="S210" s="18"/>
      <c r="T210" s="12"/>
      <c r="U210" s="18"/>
      <c r="V210" s="18"/>
      <c r="W210" s="9"/>
      <c r="X210" s="13"/>
      <c r="Y210" s="19" t="s">
        <v>43</v>
      </c>
      <c r="Z210" s="17" t="s">
        <v>1249</v>
      </c>
      <c r="AA210" s="17"/>
      <c r="AB210" s="9"/>
      <c r="AC210" s="13" t="str">
        <f t="shared" si="1"/>
        <v>M6-NyO-26a-I-1</v>
      </c>
      <c r="AD210" s="13"/>
      <c r="AE210" s="12"/>
      <c r="AF210" s="8" t="s">
        <v>45</v>
      </c>
      <c r="AG210" s="13"/>
      <c r="AH210" s="8" t="s">
        <v>46</v>
      </c>
      <c r="AI210" s="8" t="s">
        <v>47</v>
      </c>
    </row>
    <row r="211" ht="112.5" customHeight="1">
      <c r="A211" s="6" t="s">
        <v>1240</v>
      </c>
      <c r="B211" s="6" t="s">
        <v>1241</v>
      </c>
      <c r="C211" s="6" t="s">
        <v>48</v>
      </c>
      <c r="D211" s="7" t="s">
        <v>34</v>
      </c>
      <c r="E211" s="6"/>
      <c r="F211" s="9" t="s">
        <v>1250</v>
      </c>
      <c r="G211" s="10"/>
      <c r="H211" s="10"/>
      <c r="I211" s="6"/>
      <c r="J211" s="8" t="s">
        <v>1251</v>
      </c>
      <c r="K211" s="11" t="s">
        <v>1252</v>
      </c>
      <c r="L211" s="11" t="s">
        <v>1253</v>
      </c>
      <c r="M211" s="8" t="s">
        <v>41</v>
      </c>
      <c r="N211" s="9" t="s">
        <v>1254</v>
      </c>
      <c r="O211" s="9" t="s">
        <v>1254</v>
      </c>
      <c r="P211" s="9"/>
      <c r="Q211" s="13"/>
      <c r="R211" s="18"/>
      <c r="S211" s="18"/>
      <c r="T211" s="12"/>
      <c r="U211" s="18"/>
      <c r="V211" s="18"/>
      <c r="W211" s="9"/>
      <c r="X211" s="13"/>
      <c r="Y211" s="19" t="s">
        <v>43</v>
      </c>
      <c r="Z211" s="15" t="s">
        <v>1255</v>
      </c>
      <c r="AA211" s="15"/>
      <c r="AB211" s="9"/>
      <c r="AC211" s="13" t="str">
        <f t="shared" si="1"/>
        <v>M6-NyO-26a-E-1</v>
      </c>
      <c r="AD211" s="13"/>
      <c r="AE211" s="12"/>
      <c r="AF211" s="8" t="s">
        <v>45</v>
      </c>
      <c r="AG211" s="8" t="s">
        <v>570</v>
      </c>
      <c r="AH211" s="8" t="s">
        <v>46</v>
      </c>
      <c r="AI211" s="8" t="s">
        <v>47</v>
      </c>
    </row>
    <row r="212" ht="112.5" customHeight="1">
      <c r="A212" s="6" t="s">
        <v>1240</v>
      </c>
      <c r="B212" s="6" t="s">
        <v>1241</v>
      </c>
      <c r="C212" s="6" t="s">
        <v>67</v>
      </c>
      <c r="D212" s="7" t="s">
        <v>34</v>
      </c>
      <c r="E212" s="6"/>
      <c r="F212" s="10" t="s">
        <v>1256</v>
      </c>
      <c r="G212" s="10" t="s">
        <v>1257</v>
      </c>
      <c r="H212" s="10" t="s">
        <v>1258</v>
      </c>
      <c r="I212" s="6" t="s">
        <v>210</v>
      </c>
      <c r="J212" s="8" t="s">
        <v>1259</v>
      </c>
      <c r="K212" s="11" t="s">
        <v>1260</v>
      </c>
      <c r="L212" s="10" t="s">
        <v>1261</v>
      </c>
      <c r="M212" s="6" t="s">
        <v>41</v>
      </c>
      <c r="N212" s="11" t="s">
        <v>1254</v>
      </c>
      <c r="O212" s="11" t="s">
        <v>1262</v>
      </c>
      <c r="P212" s="9"/>
      <c r="Q212" s="13"/>
      <c r="R212" s="18"/>
      <c r="S212" s="18"/>
      <c r="T212" s="12"/>
      <c r="U212" s="18"/>
      <c r="V212" s="18"/>
      <c r="W212" s="12"/>
      <c r="X212" s="13"/>
      <c r="Y212" s="19" t="s">
        <v>43</v>
      </c>
      <c r="Z212" s="15" t="s">
        <v>1263</v>
      </c>
      <c r="AA212" s="15"/>
      <c r="AB212" s="9"/>
      <c r="AC212" s="13" t="str">
        <f t="shared" si="1"/>
        <v>M6-NyO-26a-A-1</v>
      </c>
      <c r="AD212" s="13"/>
      <c r="AE212" s="12"/>
      <c r="AF212" s="8" t="s">
        <v>45</v>
      </c>
      <c r="AG212" s="8" t="s">
        <v>570</v>
      </c>
      <c r="AH212" s="8" t="s">
        <v>46</v>
      </c>
      <c r="AI212" s="8" t="s">
        <v>47</v>
      </c>
    </row>
    <row r="213" ht="112.5" customHeight="1">
      <c r="A213" s="6" t="s">
        <v>1240</v>
      </c>
      <c r="B213" s="6" t="s">
        <v>1241</v>
      </c>
      <c r="C213" s="6" t="s">
        <v>67</v>
      </c>
      <c r="D213" s="7" t="s">
        <v>34</v>
      </c>
      <c r="E213" s="6"/>
      <c r="F213" s="10" t="s">
        <v>1264</v>
      </c>
      <c r="G213" s="10" t="s">
        <v>1265</v>
      </c>
      <c r="H213" s="10" t="s">
        <v>1266</v>
      </c>
      <c r="I213" s="6" t="s">
        <v>210</v>
      </c>
      <c r="J213" s="8" t="s">
        <v>1259</v>
      </c>
      <c r="K213" s="11" t="s">
        <v>1267</v>
      </c>
      <c r="L213" s="10" t="s">
        <v>1261</v>
      </c>
      <c r="M213" s="6" t="s">
        <v>41</v>
      </c>
      <c r="N213" s="10" t="s">
        <v>1254</v>
      </c>
      <c r="O213" s="10" t="s">
        <v>1262</v>
      </c>
      <c r="P213" s="12"/>
      <c r="Q213" s="13"/>
      <c r="R213" s="9"/>
      <c r="S213" s="9"/>
      <c r="T213" s="12"/>
      <c r="U213" s="9"/>
      <c r="V213" s="9"/>
      <c r="W213" s="12"/>
      <c r="X213" s="13"/>
      <c r="Y213" s="19" t="s">
        <v>43</v>
      </c>
      <c r="Z213" s="15" t="s">
        <v>1268</v>
      </c>
      <c r="AA213" s="15"/>
      <c r="AB213" s="9"/>
      <c r="AC213" s="13" t="str">
        <f t="shared" si="1"/>
        <v>M6-NyO-26a-A-2</v>
      </c>
      <c r="AD213" s="13"/>
      <c r="AE213" s="12"/>
      <c r="AF213" s="8" t="s">
        <v>45</v>
      </c>
      <c r="AG213" s="8" t="s">
        <v>570</v>
      </c>
      <c r="AH213" s="8" t="s">
        <v>46</v>
      </c>
      <c r="AI213" s="8" t="s">
        <v>47</v>
      </c>
    </row>
    <row r="214" ht="112.5" customHeight="1">
      <c r="A214" s="6" t="s">
        <v>1240</v>
      </c>
      <c r="B214" s="6" t="s">
        <v>1241</v>
      </c>
      <c r="C214" s="6" t="s">
        <v>67</v>
      </c>
      <c r="D214" s="7" t="s">
        <v>34</v>
      </c>
      <c r="E214" s="6"/>
      <c r="F214" s="10" t="s">
        <v>1269</v>
      </c>
      <c r="G214" s="10" t="s">
        <v>1270</v>
      </c>
      <c r="H214" s="10" t="s">
        <v>1271</v>
      </c>
      <c r="I214" s="6" t="s">
        <v>210</v>
      </c>
      <c r="J214" s="8" t="s">
        <v>1259</v>
      </c>
      <c r="K214" s="10" t="s">
        <v>1272</v>
      </c>
      <c r="L214" s="10" t="s">
        <v>1261</v>
      </c>
      <c r="M214" s="6" t="s">
        <v>41</v>
      </c>
      <c r="N214" s="10" t="s">
        <v>1254</v>
      </c>
      <c r="O214" s="10" t="s">
        <v>1262</v>
      </c>
      <c r="P214" s="12"/>
      <c r="Q214" s="13"/>
      <c r="R214" s="9"/>
      <c r="S214" s="9"/>
      <c r="T214" s="12"/>
      <c r="U214" s="9"/>
      <c r="V214" s="9"/>
      <c r="W214" s="12"/>
      <c r="X214" s="13"/>
      <c r="Y214" s="19" t="s">
        <v>43</v>
      </c>
      <c r="Z214" s="15" t="s">
        <v>1273</v>
      </c>
      <c r="AA214" s="15"/>
      <c r="AB214" s="9"/>
      <c r="AC214" s="13" t="str">
        <f t="shared" si="1"/>
        <v>M6-NyO-26a-A-3</v>
      </c>
      <c r="AD214" s="13"/>
      <c r="AE214" s="12"/>
      <c r="AF214" s="8" t="s">
        <v>45</v>
      </c>
      <c r="AG214" s="8" t="s">
        <v>570</v>
      </c>
      <c r="AH214" s="8" t="s">
        <v>46</v>
      </c>
      <c r="AI214" s="8" t="s">
        <v>47</v>
      </c>
    </row>
    <row r="215" ht="112.5" customHeight="1">
      <c r="A215" s="6" t="s">
        <v>1274</v>
      </c>
      <c r="B215" s="10" t="s">
        <v>1275</v>
      </c>
      <c r="C215" s="30" t="s">
        <v>33</v>
      </c>
      <c r="D215" s="7" t="s">
        <v>34</v>
      </c>
      <c r="E215" s="6"/>
      <c r="F215" s="11" t="s">
        <v>1276</v>
      </c>
      <c r="G215" s="10"/>
      <c r="H215" s="10"/>
      <c r="I215" s="8" t="s">
        <v>210</v>
      </c>
      <c r="J215" s="8" t="s">
        <v>1277</v>
      </c>
      <c r="K215" s="11" t="s">
        <v>1278</v>
      </c>
      <c r="L215" s="11" t="s">
        <v>1279</v>
      </c>
      <c r="M215" s="8" t="s">
        <v>41</v>
      </c>
      <c r="N215" s="11" t="s">
        <v>1280</v>
      </c>
      <c r="O215" s="11" t="s">
        <v>1281</v>
      </c>
      <c r="P215" s="12"/>
      <c r="Q215" s="13"/>
      <c r="R215" s="9"/>
      <c r="S215" s="9"/>
      <c r="T215" s="12"/>
      <c r="U215" s="9"/>
      <c r="V215" s="9"/>
      <c r="W215" s="12"/>
      <c r="X215" s="13"/>
      <c r="Y215" s="19" t="s">
        <v>43</v>
      </c>
      <c r="Z215" s="37" t="s">
        <v>1282</v>
      </c>
      <c r="AA215" s="15"/>
      <c r="AB215" s="9"/>
      <c r="AC215" s="13" t="str">
        <f t="shared" si="1"/>
        <v>M6-NyO-26b-I-1</v>
      </c>
      <c r="AD215" s="13"/>
      <c r="AE215" s="12"/>
      <c r="AF215" s="8" t="s">
        <v>45</v>
      </c>
      <c r="AG215" s="8"/>
      <c r="AH215" s="8" t="s">
        <v>46</v>
      </c>
      <c r="AI215" s="8" t="s">
        <v>47</v>
      </c>
    </row>
    <row r="216" ht="112.5" customHeight="1">
      <c r="A216" s="6" t="s">
        <v>1274</v>
      </c>
      <c r="B216" s="10" t="s">
        <v>1275</v>
      </c>
      <c r="C216" s="30" t="s">
        <v>33</v>
      </c>
      <c r="D216" s="7" t="s">
        <v>34</v>
      </c>
      <c r="E216" s="6"/>
      <c r="F216" s="11" t="s">
        <v>1283</v>
      </c>
      <c r="G216" s="10"/>
      <c r="H216" s="10"/>
      <c r="I216" s="8" t="s">
        <v>210</v>
      </c>
      <c r="J216" s="8" t="s">
        <v>1277</v>
      </c>
      <c r="K216" s="11" t="s">
        <v>1278</v>
      </c>
      <c r="L216" s="11" t="s">
        <v>1284</v>
      </c>
      <c r="M216" s="8" t="s">
        <v>41</v>
      </c>
      <c r="N216" s="11" t="s">
        <v>1280</v>
      </c>
      <c r="O216" s="11" t="s">
        <v>1281</v>
      </c>
      <c r="P216" s="12"/>
      <c r="Q216" s="13"/>
      <c r="R216" s="9"/>
      <c r="S216" s="9"/>
      <c r="T216" s="12"/>
      <c r="U216" s="9"/>
      <c r="V216" s="9"/>
      <c r="W216" s="12"/>
      <c r="X216" s="13"/>
      <c r="Y216" s="19" t="s">
        <v>43</v>
      </c>
      <c r="Z216" s="37" t="s">
        <v>1285</v>
      </c>
      <c r="AA216" s="15"/>
      <c r="AB216" s="9"/>
      <c r="AC216" s="13" t="str">
        <f t="shared" si="1"/>
        <v>M6-NyO-26b-I-2</v>
      </c>
      <c r="AD216" s="13"/>
      <c r="AE216" s="12"/>
      <c r="AF216" s="8" t="s">
        <v>45</v>
      </c>
      <c r="AG216" s="8"/>
      <c r="AH216" s="8" t="s">
        <v>46</v>
      </c>
      <c r="AI216" s="8" t="s">
        <v>47</v>
      </c>
    </row>
    <row r="217" ht="112.5" customHeight="1">
      <c r="A217" s="6" t="s">
        <v>1274</v>
      </c>
      <c r="B217" s="10" t="s">
        <v>1275</v>
      </c>
      <c r="C217" s="30" t="s">
        <v>33</v>
      </c>
      <c r="D217" s="7" t="s">
        <v>34</v>
      </c>
      <c r="E217" s="6"/>
      <c r="F217" s="11" t="s">
        <v>1286</v>
      </c>
      <c r="G217" s="10"/>
      <c r="H217" s="10"/>
      <c r="I217" s="8" t="s">
        <v>210</v>
      </c>
      <c r="J217" s="8" t="s">
        <v>1277</v>
      </c>
      <c r="K217" s="11" t="s">
        <v>1278</v>
      </c>
      <c r="L217" s="11" t="s">
        <v>1279</v>
      </c>
      <c r="M217" s="8" t="s">
        <v>41</v>
      </c>
      <c r="N217" s="11" t="s">
        <v>1280</v>
      </c>
      <c r="O217" s="11" t="s">
        <v>1281</v>
      </c>
      <c r="P217" s="12"/>
      <c r="Q217" s="13"/>
      <c r="R217" s="9"/>
      <c r="S217" s="9"/>
      <c r="T217" s="12"/>
      <c r="U217" s="9"/>
      <c r="V217" s="9"/>
      <c r="W217" s="12"/>
      <c r="X217" s="13"/>
      <c r="Y217" s="19" t="s">
        <v>43</v>
      </c>
      <c r="Z217" s="37" t="s">
        <v>1287</v>
      </c>
      <c r="AA217" s="15"/>
      <c r="AB217" s="9"/>
      <c r="AC217" s="13" t="str">
        <f t="shared" si="1"/>
        <v>M6-NyO-26b-I-3</v>
      </c>
      <c r="AD217" s="13"/>
      <c r="AE217" s="12"/>
      <c r="AF217" s="8" t="s">
        <v>45</v>
      </c>
      <c r="AG217" s="8"/>
      <c r="AH217" s="8" t="s">
        <v>46</v>
      </c>
      <c r="AI217" s="8" t="s">
        <v>47</v>
      </c>
    </row>
    <row r="218" ht="112.5" customHeight="1">
      <c r="A218" s="6" t="s">
        <v>1274</v>
      </c>
      <c r="B218" s="10" t="s">
        <v>1275</v>
      </c>
      <c r="C218" s="30" t="s">
        <v>33</v>
      </c>
      <c r="D218" s="7" t="s">
        <v>34</v>
      </c>
      <c r="E218" s="6"/>
      <c r="F218" s="11" t="s">
        <v>1288</v>
      </c>
      <c r="G218" s="10"/>
      <c r="H218" s="10"/>
      <c r="I218" s="8" t="s">
        <v>210</v>
      </c>
      <c r="J218" s="8" t="s">
        <v>1277</v>
      </c>
      <c r="K218" s="11" t="s">
        <v>1278</v>
      </c>
      <c r="L218" s="11" t="s">
        <v>1284</v>
      </c>
      <c r="M218" s="8" t="s">
        <v>41</v>
      </c>
      <c r="N218" s="11" t="s">
        <v>1280</v>
      </c>
      <c r="O218" s="11" t="s">
        <v>1281</v>
      </c>
      <c r="P218" s="12"/>
      <c r="Q218" s="13"/>
      <c r="R218" s="9"/>
      <c r="S218" s="9"/>
      <c r="T218" s="12"/>
      <c r="U218" s="9"/>
      <c r="V218" s="9"/>
      <c r="W218" s="12"/>
      <c r="X218" s="13"/>
      <c r="Y218" s="19" t="s">
        <v>43</v>
      </c>
      <c r="Z218" s="37" t="s">
        <v>1289</v>
      </c>
      <c r="AA218" s="15"/>
      <c r="AB218" s="9"/>
      <c r="AC218" s="13" t="str">
        <f t="shared" si="1"/>
        <v>M6-NyO-26b-I-4</v>
      </c>
      <c r="AD218" s="13"/>
      <c r="AE218" s="12"/>
      <c r="AF218" s="8" t="s">
        <v>45</v>
      </c>
      <c r="AG218" s="8"/>
      <c r="AH218" s="8" t="s">
        <v>46</v>
      </c>
      <c r="AI218" s="8" t="s">
        <v>47</v>
      </c>
    </row>
    <row r="219" ht="112.5" customHeight="1">
      <c r="A219" s="6" t="s">
        <v>1290</v>
      </c>
      <c r="B219" s="6" t="s">
        <v>1291</v>
      </c>
      <c r="C219" s="6" t="s">
        <v>33</v>
      </c>
      <c r="D219" s="7" t="s">
        <v>34</v>
      </c>
      <c r="E219" s="6"/>
      <c r="F219" s="11" t="s">
        <v>1292</v>
      </c>
      <c r="G219" s="10"/>
      <c r="H219" s="10"/>
      <c r="I219" s="8" t="s">
        <v>210</v>
      </c>
      <c r="J219" s="8"/>
      <c r="K219" s="10"/>
      <c r="L219" s="11"/>
      <c r="M219" s="6" t="s">
        <v>41</v>
      </c>
      <c r="N219" s="11"/>
      <c r="O219" s="26"/>
      <c r="P219" s="12"/>
      <c r="Q219" s="13"/>
      <c r="R219" s="12"/>
      <c r="S219" s="12"/>
      <c r="T219" s="12"/>
      <c r="U219" s="12"/>
      <c r="V219" s="12"/>
      <c r="W219" s="12"/>
      <c r="X219" s="13"/>
      <c r="Y219" s="19" t="s">
        <v>43</v>
      </c>
      <c r="Z219" s="15" t="s">
        <v>1293</v>
      </c>
      <c r="AA219" s="17"/>
      <c r="AB219" s="9"/>
      <c r="AC219" s="13" t="str">
        <f>IF(D219&lt;&gt;"No hacer",CONCATENATE(A219,"-",LEFT(C219),"-",IF(A214&lt;&gt;A219,1,IF(C214=C219,RIGHT(AC214)+1,1))))</f>
        <v>M6-NyO-27a-I-1</v>
      </c>
      <c r="AD219" s="13"/>
      <c r="AE219" s="12"/>
      <c r="AF219" s="8" t="s">
        <v>45</v>
      </c>
      <c r="AG219" s="8" t="s">
        <v>570</v>
      </c>
      <c r="AH219" s="8" t="s">
        <v>46</v>
      </c>
      <c r="AI219" s="8" t="s">
        <v>47</v>
      </c>
    </row>
    <row r="220" ht="112.5" customHeight="1">
      <c r="A220" s="6" t="s">
        <v>1290</v>
      </c>
      <c r="B220" s="6" t="s">
        <v>1291</v>
      </c>
      <c r="C220" s="6" t="s">
        <v>48</v>
      </c>
      <c r="D220" s="7" t="s">
        <v>34</v>
      </c>
      <c r="E220" s="6"/>
      <c r="F220" s="9" t="s">
        <v>1294</v>
      </c>
      <c r="G220" s="11" t="s">
        <v>1295</v>
      </c>
      <c r="H220" s="10"/>
      <c r="I220" s="6"/>
      <c r="J220" s="8" t="s">
        <v>166</v>
      </c>
      <c r="K220" s="11" t="s">
        <v>1296</v>
      </c>
      <c r="L220" s="11" t="s">
        <v>1297</v>
      </c>
      <c r="M220" s="8" t="s">
        <v>575</v>
      </c>
      <c r="N220" s="11"/>
      <c r="O220" s="26"/>
      <c r="P220" s="14"/>
      <c r="Q220" s="13"/>
      <c r="R220" s="12"/>
      <c r="S220" s="9" t="s">
        <v>1298</v>
      </c>
      <c r="T220" s="9" t="s">
        <v>1299</v>
      </c>
      <c r="U220" s="9" t="s">
        <v>1300</v>
      </c>
      <c r="V220" s="12"/>
      <c r="W220" s="12"/>
      <c r="X220" s="13"/>
      <c r="Y220" s="19" t="s">
        <v>43</v>
      </c>
      <c r="Z220" s="15" t="s">
        <v>1301</v>
      </c>
      <c r="AA220" s="15"/>
      <c r="AB220" s="9"/>
      <c r="AC220" s="13" t="str">
        <f t="shared" ref="AC220:AC255" si="2">IF(D220&lt;&gt;"No hacer",CONCATENATE(A220,"-",LEFT(C220),"-",IF(A219&lt;&gt;A220,1,IF(C219=C220,RIGHT(AC219)+1,1))))</f>
        <v>M6-NyO-27a-E-1</v>
      </c>
      <c r="AD220" s="13"/>
      <c r="AE220" s="12"/>
      <c r="AF220" s="8" t="s">
        <v>45</v>
      </c>
      <c r="AG220" s="8" t="s">
        <v>570</v>
      </c>
      <c r="AH220" s="8" t="s">
        <v>46</v>
      </c>
      <c r="AI220" s="8" t="s">
        <v>47</v>
      </c>
    </row>
    <row r="221" ht="112.5" customHeight="1">
      <c r="A221" s="6" t="s">
        <v>1290</v>
      </c>
      <c r="B221" s="6" t="s">
        <v>1291</v>
      </c>
      <c r="C221" s="6" t="s">
        <v>48</v>
      </c>
      <c r="D221" s="7" t="s">
        <v>34</v>
      </c>
      <c r="E221" s="6"/>
      <c r="F221" s="9" t="s">
        <v>1302</v>
      </c>
      <c r="G221" s="11"/>
      <c r="H221" s="10"/>
      <c r="I221" s="6"/>
      <c r="J221" s="8" t="s">
        <v>1303</v>
      </c>
      <c r="K221" s="11" t="s">
        <v>1304</v>
      </c>
      <c r="L221" s="11" t="s">
        <v>1305</v>
      </c>
      <c r="M221" s="8" t="s">
        <v>575</v>
      </c>
      <c r="N221" s="11"/>
      <c r="O221" s="26"/>
      <c r="P221" s="12"/>
      <c r="Q221" s="13"/>
      <c r="R221" s="12"/>
      <c r="S221" s="9" t="s">
        <v>1306</v>
      </c>
      <c r="T221" s="9" t="s">
        <v>1307</v>
      </c>
      <c r="U221" s="9" t="s">
        <v>1308</v>
      </c>
      <c r="V221" s="9" t="s">
        <v>1309</v>
      </c>
      <c r="W221" s="12"/>
      <c r="X221" s="13"/>
      <c r="Y221" s="19" t="s">
        <v>43</v>
      </c>
      <c r="Z221" s="15" t="s">
        <v>1310</v>
      </c>
      <c r="AA221" s="15"/>
      <c r="AB221" s="9"/>
      <c r="AC221" s="13" t="str">
        <f t="shared" si="2"/>
        <v>M6-NyO-27a-E-2</v>
      </c>
      <c r="AD221" s="13"/>
      <c r="AE221" s="12"/>
      <c r="AF221" s="8" t="s">
        <v>45</v>
      </c>
      <c r="AG221" s="13"/>
      <c r="AH221" s="8" t="s">
        <v>46</v>
      </c>
      <c r="AI221" s="8" t="s">
        <v>47</v>
      </c>
    </row>
    <row r="222" ht="112.5" customHeight="1">
      <c r="A222" s="6" t="s">
        <v>1290</v>
      </c>
      <c r="B222" s="6" t="s">
        <v>1291</v>
      </c>
      <c r="C222" s="6" t="s">
        <v>67</v>
      </c>
      <c r="D222" s="7" t="s">
        <v>34</v>
      </c>
      <c r="E222" s="6"/>
      <c r="F222" s="9" t="s">
        <v>1311</v>
      </c>
      <c r="G222" s="16" t="s">
        <v>1312</v>
      </c>
      <c r="H222" s="10"/>
      <c r="I222" s="6"/>
      <c r="J222" s="8" t="s">
        <v>166</v>
      </c>
      <c r="K222" s="11" t="s">
        <v>1313</v>
      </c>
      <c r="L222" s="16" t="s">
        <v>1314</v>
      </c>
      <c r="M222" s="8" t="s">
        <v>575</v>
      </c>
      <c r="N222" s="11"/>
      <c r="O222" s="26"/>
      <c r="P222" s="12"/>
      <c r="Q222" s="13"/>
      <c r="R222" s="12"/>
      <c r="S222" s="9" t="s">
        <v>1315</v>
      </c>
      <c r="T222" s="9" t="s">
        <v>1307</v>
      </c>
      <c r="U222" s="9" t="s">
        <v>1308</v>
      </c>
      <c r="V222" s="9" t="s">
        <v>1316</v>
      </c>
      <c r="W222" s="12"/>
      <c r="X222" s="8"/>
      <c r="Y222" s="19" t="s">
        <v>43</v>
      </c>
      <c r="Z222" s="15" t="s">
        <v>1317</v>
      </c>
      <c r="AA222" s="15"/>
      <c r="AB222" s="9"/>
      <c r="AC222" s="13" t="str">
        <f t="shared" si="2"/>
        <v>M6-NyO-27a-A-1</v>
      </c>
      <c r="AD222" s="13"/>
      <c r="AE222" s="12"/>
      <c r="AF222" s="8" t="s">
        <v>45</v>
      </c>
      <c r="AG222" s="8" t="s">
        <v>570</v>
      </c>
      <c r="AH222" s="8" t="s">
        <v>46</v>
      </c>
      <c r="AI222" s="8" t="s">
        <v>47</v>
      </c>
    </row>
    <row r="223" ht="112.5" customHeight="1">
      <c r="A223" s="6" t="s">
        <v>1290</v>
      </c>
      <c r="B223" s="6" t="s">
        <v>1291</v>
      </c>
      <c r="C223" s="6" t="s">
        <v>67</v>
      </c>
      <c r="D223" s="7" t="s">
        <v>34</v>
      </c>
      <c r="E223" s="8"/>
      <c r="F223" s="9" t="s">
        <v>1318</v>
      </c>
      <c r="G223" s="11" t="s">
        <v>1319</v>
      </c>
      <c r="H223" s="10"/>
      <c r="I223" s="6"/>
      <c r="J223" s="8" t="s">
        <v>166</v>
      </c>
      <c r="K223" s="11" t="s">
        <v>1320</v>
      </c>
      <c r="L223" s="11" t="s">
        <v>1314</v>
      </c>
      <c r="M223" s="8" t="s">
        <v>575</v>
      </c>
      <c r="N223" s="11"/>
      <c r="O223" s="26"/>
      <c r="P223" s="12"/>
      <c r="Q223" s="13"/>
      <c r="R223" s="12"/>
      <c r="S223" s="9" t="s">
        <v>1315</v>
      </c>
      <c r="T223" s="9" t="s">
        <v>1321</v>
      </c>
      <c r="U223" s="9" t="s">
        <v>1308</v>
      </c>
      <c r="V223" s="9" t="s">
        <v>1316</v>
      </c>
      <c r="W223" s="12"/>
      <c r="X223" s="13"/>
      <c r="Y223" s="19" t="s">
        <v>43</v>
      </c>
      <c r="Z223" s="15" t="s">
        <v>1322</v>
      </c>
      <c r="AA223" s="15"/>
      <c r="AB223" s="9"/>
      <c r="AC223" s="13" t="str">
        <f t="shared" si="2"/>
        <v>M6-NyO-27a-A-2</v>
      </c>
      <c r="AD223" s="13"/>
      <c r="AE223" s="12"/>
      <c r="AF223" s="8" t="s">
        <v>45</v>
      </c>
      <c r="AG223" s="8" t="s">
        <v>570</v>
      </c>
      <c r="AH223" s="8" t="s">
        <v>46</v>
      </c>
      <c r="AI223" s="8" t="s">
        <v>47</v>
      </c>
    </row>
    <row r="224" ht="112.5" customHeight="1">
      <c r="A224" s="6" t="s">
        <v>1290</v>
      </c>
      <c r="B224" s="6" t="s">
        <v>1291</v>
      </c>
      <c r="C224" s="6" t="s">
        <v>67</v>
      </c>
      <c r="D224" s="7" t="s">
        <v>34</v>
      </c>
      <c r="E224" s="8"/>
      <c r="F224" s="9" t="s">
        <v>1323</v>
      </c>
      <c r="G224" s="11" t="s">
        <v>1324</v>
      </c>
      <c r="H224" s="10"/>
      <c r="I224" s="6"/>
      <c r="J224" s="8" t="s">
        <v>166</v>
      </c>
      <c r="K224" s="11" t="s">
        <v>1320</v>
      </c>
      <c r="L224" s="16" t="s">
        <v>1325</v>
      </c>
      <c r="M224" s="8" t="s">
        <v>575</v>
      </c>
      <c r="N224" s="11"/>
      <c r="O224" s="26"/>
      <c r="P224" s="12"/>
      <c r="Q224" s="13"/>
      <c r="R224" s="12"/>
      <c r="S224" s="9" t="s">
        <v>1326</v>
      </c>
      <c r="T224" s="9" t="s">
        <v>1327</v>
      </c>
      <c r="U224" s="9" t="s">
        <v>1308</v>
      </c>
      <c r="V224" s="9" t="s">
        <v>1328</v>
      </c>
      <c r="W224" s="12"/>
      <c r="X224" s="13"/>
      <c r="Y224" s="19" t="s">
        <v>43</v>
      </c>
      <c r="Z224" s="15" t="s">
        <v>1329</v>
      </c>
      <c r="AA224" s="15"/>
      <c r="AB224" s="9"/>
      <c r="AC224" s="13" t="str">
        <f t="shared" si="2"/>
        <v>M6-NyO-27a-A-3</v>
      </c>
      <c r="AD224" s="13"/>
      <c r="AE224" s="12"/>
      <c r="AF224" s="8" t="s">
        <v>45</v>
      </c>
      <c r="AG224" s="8" t="s">
        <v>570</v>
      </c>
      <c r="AH224" s="8" t="s">
        <v>46</v>
      </c>
      <c r="AI224" s="8" t="s">
        <v>47</v>
      </c>
    </row>
    <row r="225" ht="112.5" customHeight="1">
      <c r="A225" s="6" t="s">
        <v>1330</v>
      </c>
      <c r="B225" s="6" t="s">
        <v>1331</v>
      </c>
      <c r="C225" s="6" t="s">
        <v>33</v>
      </c>
      <c r="D225" s="7" t="s">
        <v>34</v>
      </c>
      <c r="E225" s="8"/>
      <c r="F225" s="10" t="s">
        <v>1332</v>
      </c>
      <c r="G225" s="10"/>
      <c r="H225" s="10" t="s">
        <v>1333</v>
      </c>
      <c r="I225" s="6"/>
      <c r="J225" s="19" t="s">
        <v>1334</v>
      </c>
      <c r="K225" s="10" t="s">
        <v>1335</v>
      </c>
      <c r="L225" s="10" t="s">
        <v>1336</v>
      </c>
      <c r="M225" s="6" t="s">
        <v>41</v>
      </c>
      <c r="N225" s="10" t="s">
        <v>1337</v>
      </c>
      <c r="O225" s="10" t="s">
        <v>1338</v>
      </c>
      <c r="P225" s="12"/>
      <c r="Q225" s="13"/>
      <c r="R225" s="12"/>
      <c r="S225" s="12"/>
      <c r="T225" s="12"/>
      <c r="U225" s="12"/>
      <c r="V225" s="12"/>
      <c r="W225" s="12"/>
      <c r="X225" s="13"/>
      <c r="Y225" s="19" t="s">
        <v>43</v>
      </c>
      <c r="Z225" s="15" t="s">
        <v>1339</v>
      </c>
      <c r="AA225" s="15"/>
      <c r="AB225" s="9"/>
      <c r="AC225" s="13" t="str">
        <f t="shared" si="2"/>
        <v>M6-NyO-27b-I-1</v>
      </c>
      <c r="AD225" s="13"/>
      <c r="AE225" s="12"/>
      <c r="AF225" s="8" t="s">
        <v>45</v>
      </c>
      <c r="AG225" s="8" t="s">
        <v>570</v>
      </c>
      <c r="AH225" s="8" t="s">
        <v>46</v>
      </c>
      <c r="AI225" s="8" t="s">
        <v>47</v>
      </c>
    </row>
    <row r="226" ht="112.5" customHeight="1">
      <c r="A226" s="6" t="s">
        <v>1330</v>
      </c>
      <c r="B226" s="6" t="s">
        <v>1331</v>
      </c>
      <c r="C226" s="6" t="s">
        <v>48</v>
      </c>
      <c r="D226" s="7" t="s">
        <v>34</v>
      </c>
      <c r="E226" s="6"/>
      <c r="F226" s="10" t="s">
        <v>1340</v>
      </c>
      <c r="G226" s="10" t="s">
        <v>1341</v>
      </c>
      <c r="H226" s="10" t="s">
        <v>1342</v>
      </c>
      <c r="I226" s="6"/>
      <c r="J226" s="6" t="s">
        <v>101</v>
      </c>
      <c r="K226" s="10" t="s">
        <v>1335</v>
      </c>
      <c r="L226" s="10" t="s">
        <v>1343</v>
      </c>
      <c r="M226" s="6" t="s">
        <v>41</v>
      </c>
      <c r="N226" s="10" t="s">
        <v>1337</v>
      </c>
      <c r="O226" s="10" t="s">
        <v>1338</v>
      </c>
      <c r="P226" s="12"/>
      <c r="Q226" s="13"/>
      <c r="R226" s="12"/>
      <c r="S226" s="12"/>
      <c r="T226" s="12"/>
      <c r="U226" s="12"/>
      <c r="V226" s="12"/>
      <c r="W226" s="12"/>
      <c r="X226" s="14"/>
      <c r="Y226" s="19" t="s">
        <v>43</v>
      </c>
      <c r="Z226" s="15" t="s">
        <v>1344</v>
      </c>
      <c r="AA226" s="15"/>
      <c r="AB226" s="9"/>
      <c r="AC226" s="13" t="str">
        <f t="shared" si="2"/>
        <v>M6-NyO-27b-E-1</v>
      </c>
      <c r="AD226" s="13"/>
      <c r="AE226" s="12"/>
      <c r="AF226" s="8" t="s">
        <v>45</v>
      </c>
      <c r="AG226" s="8" t="s">
        <v>570</v>
      </c>
      <c r="AH226" s="8" t="s">
        <v>46</v>
      </c>
      <c r="AI226" s="8" t="s">
        <v>47</v>
      </c>
    </row>
    <row r="227" ht="112.5" customHeight="1">
      <c r="A227" s="6" t="s">
        <v>1330</v>
      </c>
      <c r="B227" s="6" t="s">
        <v>1331</v>
      </c>
      <c r="C227" s="6" t="s">
        <v>67</v>
      </c>
      <c r="D227" s="7" t="s">
        <v>34</v>
      </c>
      <c r="E227" s="6"/>
      <c r="F227" s="10" t="s">
        <v>1345</v>
      </c>
      <c r="G227" s="10" t="s">
        <v>1346</v>
      </c>
      <c r="H227" s="10"/>
      <c r="I227" s="6"/>
      <c r="J227" s="6" t="s">
        <v>101</v>
      </c>
      <c r="K227" s="10" t="s">
        <v>1335</v>
      </c>
      <c r="L227" s="10" t="s">
        <v>1347</v>
      </c>
      <c r="M227" s="6" t="s">
        <v>41</v>
      </c>
      <c r="N227" s="10" t="s">
        <v>1337</v>
      </c>
      <c r="O227" s="10" t="s">
        <v>1348</v>
      </c>
      <c r="P227" s="12"/>
      <c r="Q227" s="13"/>
      <c r="R227" s="12"/>
      <c r="S227" s="12"/>
      <c r="T227" s="12"/>
      <c r="U227" s="12"/>
      <c r="V227" s="12"/>
      <c r="W227" s="12"/>
      <c r="X227" s="14"/>
      <c r="Y227" s="19" t="s">
        <v>43</v>
      </c>
      <c r="Z227" s="15" t="s">
        <v>1349</v>
      </c>
      <c r="AA227" s="15"/>
      <c r="AB227" s="9"/>
      <c r="AC227" s="13" t="str">
        <f t="shared" si="2"/>
        <v>M6-NyO-27b-A-1</v>
      </c>
      <c r="AD227" s="13"/>
      <c r="AE227" s="12"/>
      <c r="AF227" s="8" t="s">
        <v>45</v>
      </c>
      <c r="AG227" s="8" t="s">
        <v>570</v>
      </c>
      <c r="AH227" s="8" t="s">
        <v>46</v>
      </c>
      <c r="AI227" s="8" t="s">
        <v>47</v>
      </c>
    </row>
    <row r="228" ht="112.5" customHeight="1">
      <c r="A228" s="6" t="s">
        <v>1330</v>
      </c>
      <c r="B228" s="6" t="s">
        <v>1331</v>
      </c>
      <c r="C228" s="6" t="s">
        <v>67</v>
      </c>
      <c r="D228" s="7" t="s">
        <v>34</v>
      </c>
      <c r="E228" s="8"/>
      <c r="F228" s="10" t="s">
        <v>1350</v>
      </c>
      <c r="G228" s="10" t="s">
        <v>1346</v>
      </c>
      <c r="H228" s="10" t="s">
        <v>1351</v>
      </c>
      <c r="I228" s="6"/>
      <c r="J228" s="6" t="s">
        <v>166</v>
      </c>
      <c r="K228" s="10" t="s">
        <v>1335</v>
      </c>
      <c r="L228" s="10" t="s">
        <v>1347</v>
      </c>
      <c r="M228" s="6" t="s">
        <v>41</v>
      </c>
      <c r="N228" s="10" t="s">
        <v>1337</v>
      </c>
      <c r="O228" s="10" t="s">
        <v>1352</v>
      </c>
      <c r="P228" s="12"/>
      <c r="Q228" s="13"/>
      <c r="R228" s="12"/>
      <c r="S228" s="12"/>
      <c r="T228" s="12"/>
      <c r="U228" s="12"/>
      <c r="V228" s="12"/>
      <c r="W228" s="12"/>
      <c r="X228" s="13"/>
      <c r="Y228" s="19" t="s">
        <v>43</v>
      </c>
      <c r="Z228" s="15" t="s">
        <v>1353</v>
      </c>
      <c r="AA228" s="15"/>
      <c r="AB228" s="9"/>
      <c r="AC228" s="13" t="str">
        <f t="shared" si="2"/>
        <v>M6-NyO-27b-A-2</v>
      </c>
      <c r="AD228" s="13"/>
      <c r="AE228" s="12"/>
      <c r="AF228" s="8" t="s">
        <v>45</v>
      </c>
      <c r="AG228" s="8" t="s">
        <v>570</v>
      </c>
      <c r="AH228" s="8" t="s">
        <v>46</v>
      </c>
      <c r="AI228" s="8" t="s">
        <v>47</v>
      </c>
    </row>
    <row r="229" ht="112.5" customHeight="1">
      <c r="A229" s="6" t="s">
        <v>1330</v>
      </c>
      <c r="B229" s="6" t="s">
        <v>1331</v>
      </c>
      <c r="C229" s="6" t="s">
        <v>67</v>
      </c>
      <c r="D229" s="7" t="s">
        <v>34</v>
      </c>
      <c r="E229" s="6"/>
      <c r="F229" s="10" t="s">
        <v>1354</v>
      </c>
      <c r="G229" s="10" t="s">
        <v>1346</v>
      </c>
      <c r="H229" s="10" t="s">
        <v>1355</v>
      </c>
      <c r="I229" s="6"/>
      <c r="J229" s="6" t="s">
        <v>166</v>
      </c>
      <c r="K229" s="10" t="s">
        <v>1335</v>
      </c>
      <c r="L229" s="10" t="s">
        <v>1347</v>
      </c>
      <c r="M229" s="6" t="s">
        <v>41</v>
      </c>
      <c r="N229" s="10" t="s">
        <v>1337</v>
      </c>
      <c r="O229" s="10" t="s">
        <v>1356</v>
      </c>
      <c r="P229" s="12"/>
      <c r="Q229" s="13"/>
      <c r="R229" s="12"/>
      <c r="S229" s="12"/>
      <c r="T229" s="12"/>
      <c r="U229" s="12"/>
      <c r="V229" s="12"/>
      <c r="W229" s="12"/>
      <c r="X229" s="13"/>
      <c r="Y229" s="19" t="s">
        <v>43</v>
      </c>
      <c r="Z229" s="15" t="s">
        <v>1357</v>
      </c>
      <c r="AA229" s="15"/>
      <c r="AB229" s="9"/>
      <c r="AC229" s="13" t="str">
        <f t="shared" si="2"/>
        <v>M6-NyO-27b-A-3</v>
      </c>
      <c r="AD229" s="13"/>
      <c r="AE229" s="12"/>
      <c r="AF229" s="8" t="s">
        <v>45</v>
      </c>
      <c r="AG229" s="8" t="s">
        <v>570</v>
      </c>
      <c r="AH229" s="8" t="s">
        <v>46</v>
      </c>
      <c r="AI229" s="8" t="s">
        <v>47</v>
      </c>
    </row>
    <row r="230" ht="112.5" customHeight="1">
      <c r="A230" s="6" t="s">
        <v>1358</v>
      </c>
      <c r="B230" s="6" t="s">
        <v>1359</v>
      </c>
      <c r="C230" s="6" t="s">
        <v>33</v>
      </c>
      <c r="D230" s="7" t="s">
        <v>34</v>
      </c>
      <c r="E230" s="6"/>
      <c r="F230" s="10" t="s">
        <v>1360</v>
      </c>
      <c r="G230" s="10"/>
      <c r="H230" s="10"/>
      <c r="I230" s="6" t="s">
        <v>210</v>
      </c>
      <c r="J230" s="19" t="s">
        <v>1334</v>
      </c>
      <c r="K230" s="10" t="s">
        <v>1361</v>
      </c>
      <c r="L230" s="10" t="s">
        <v>1362</v>
      </c>
      <c r="M230" s="6" t="s">
        <v>41</v>
      </c>
      <c r="N230" s="11" t="s">
        <v>1363</v>
      </c>
      <c r="O230" s="11" t="s">
        <v>1364</v>
      </c>
      <c r="P230" s="12"/>
      <c r="Q230" s="13"/>
      <c r="R230" s="12"/>
      <c r="S230" s="12"/>
      <c r="T230" s="12"/>
      <c r="U230" s="12"/>
      <c r="V230" s="12"/>
      <c r="W230" s="12"/>
      <c r="X230" s="13"/>
      <c r="Y230" s="19" t="s">
        <v>43</v>
      </c>
      <c r="Z230" s="15" t="s">
        <v>1365</v>
      </c>
      <c r="AA230" s="15"/>
      <c r="AB230" s="9"/>
      <c r="AC230" s="13" t="str">
        <f t="shared" si="2"/>
        <v>M6-NyO-27c-I-1</v>
      </c>
      <c r="AD230" s="13"/>
      <c r="AE230" s="12"/>
      <c r="AF230" s="8" t="s">
        <v>45</v>
      </c>
      <c r="AG230" s="8" t="s">
        <v>570</v>
      </c>
      <c r="AH230" s="8" t="s">
        <v>46</v>
      </c>
      <c r="AI230" s="8" t="s">
        <v>47</v>
      </c>
    </row>
    <row r="231" ht="112.5" customHeight="1">
      <c r="A231" s="6" t="s">
        <v>1358</v>
      </c>
      <c r="B231" s="6" t="s">
        <v>1359</v>
      </c>
      <c r="C231" s="6" t="s">
        <v>33</v>
      </c>
      <c r="D231" s="7" t="s">
        <v>34</v>
      </c>
      <c r="E231" s="6"/>
      <c r="F231" s="11" t="s">
        <v>1366</v>
      </c>
      <c r="G231" s="10"/>
      <c r="H231" s="10"/>
      <c r="I231" s="6" t="s">
        <v>210</v>
      </c>
      <c r="J231" s="19" t="s">
        <v>1334</v>
      </c>
      <c r="K231" s="10" t="s">
        <v>1361</v>
      </c>
      <c r="L231" s="10" t="s">
        <v>1367</v>
      </c>
      <c r="M231" s="6" t="s">
        <v>41</v>
      </c>
      <c r="N231" s="10" t="s">
        <v>1368</v>
      </c>
      <c r="O231" s="11" t="s">
        <v>1369</v>
      </c>
      <c r="P231" s="12"/>
      <c r="Q231" s="13"/>
      <c r="R231" s="12"/>
      <c r="S231" s="12"/>
      <c r="T231" s="12"/>
      <c r="U231" s="18"/>
      <c r="V231" s="12"/>
      <c r="W231" s="12"/>
      <c r="X231" s="13"/>
      <c r="Y231" s="19" t="s">
        <v>43</v>
      </c>
      <c r="Z231" s="15" t="s">
        <v>1370</v>
      </c>
      <c r="AA231" s="15"/>
      <c r="AB231" s="9"/>
      <c r="AC231" s="13" t="str">
        <f t="shared" si="2"/>
        <v>M6-NyO-27c-I-2</v>
      </c>
      <c r="AD231" s="13"/>
      <c r="AE231" s="12"/>
      <c r="AF231" s="8" t="s">
        <v>45</v>
      </c>
      <c r="AG231" s="8" t="s">
        <v>570</v>
      </c>
      <c r="AH231" s="8" t="s">
        <v>46</v>
      </c>
      <c r="AI231" s="8" t="s">
        <v>47</v>
      </c>
    </row>
    <row r="232" ht="112.5" customHeight="1">
      <c r="A232" s="6" t="s">
        <v>1358</v>
      </c>
      <c r="B232" s="6" t="s">
        <v>1359</v>
      </c>
      <c r="C232" s="6" t="s">
        <v>48</v>
      </c>
      <c r="D232" s="7" t="s">
        <v>34</v>
      </c>
      <c r="E232" s="6"/>
      <c r="F232" s="10" t="s">
        <v>1371</v>
      </c>
      <c r="G232" s="10"/>
      <c r="H232" s="10"/>
      <c r="I232" s="6" t="s">
        <v>210</v>
      </c>
      <c r="J232" s="6" t="s">
        <v>1372</v>
      </c>
      <c r="K232" s="10" t="s">
        <v>1373</v>
      </c>
      <c r="L232" s="10" t="s">
        <v>1374</v>
      </c>
      <c r="M232" s="6" t="s">
        <v>41</v>
      </c>
      <c r="N232" s="11" t="s">
        <v>1375</v>
      </c>
      <c r="O232" s="11" t="s">
        <v>1376</v>
      </c>
      <c r="P232" s="12"/>
      <c r="Q232" s="13"/>
      <c r="R232" s="12"/>
      <c r="S232" s="12"/>
      <c r="T232" s="12"/>
      <c r="U232" s="18"/>
      <c r="V232" s="12"/>
      <c r="W232" s="12"/>
      <c r="X232" s="13"/>
      <c r="Y232" s="19" t="s">
        <v>43</v>
      </c>
      <c r="Z232" s="17" t="s">
        <v>1377</v>
      </c>
      <c r="AA232" s="17"/>
      <c r="AB232" s="9"/>
      <c r="AC232" s="13" t="str">
        <f t="shared" si="2"/>
        <v>M6-NyO-27c-E-1</v>
      </c>
      <c r="AD232" s="13"/>
      <c r="AE232" s="12"/>
      <c r="AF232" s="8" t="s">
        <v>45</v>
      </c>
      <c r="AG232" s="8" t="s">
        <v>570</v>
      </c>
      <c r="AH232" s="8" t="s">
        <v>46</v>
      </c>
      <c r="AI232" s="8" t="s">
        <v>47</v>
      </c>
    </row>
    <row r="233" ht="112.5" customHeight="1">
      <c r="A233" s="6" t="s">
        <v>1358</v>
      </c>
      <c r="B233" s="6" t="s">
        <v>1359</v>
      </c>
      <c r="C233" s="6" t="s">
        <v>48</v>
      </c>
      <c r="D233" s="7" t="s">
        <v>34</v>
      </c>
      <c r="E233" s="6"/>
      <c r="F233" s="10" t="s">
        <v>1378</v>
      </c>
      <c r="G233" s="10"/>
      <c r="H233" s="10"/>
      <c r="I233" s="6" t="s">
        <v>210</v>
      </c>
      <c r="J233" s="6" t="s">
        <v>1379</v>
      </c>
      <c r="K233" s="10" t="s">
        <v>1373</v>
      </c>
      <c r="L233" s="10" t="s">
        <v>1374</v>
      </c>
      <c r="M233" s="6" t="s">
        <v>41</v>
      </c>
      <c r="N233" s="11" t="s">
        <v>1380</v>
      </c>
      <c r="O233" s="11" t="s">
        <v>1381</v>
      </c>
      <c r="P233" s="12"/>
      <c r="Q233" s="13"/>
      <c r="R233" s="12"/>
      <c r="S233" s="12"/>
      <c r="T233" s="12"/>
      <c r="U233" s="18"/>
      <c r="V233" s="12"/>
      <c r="W233" s="12"/>
      <c r="X233" s="13"/>
      <c r="Y233" s="19" t="s">
        <v>43</v>
      </c>
      <c r="Z233" s="17" t="s">
        <v>1382</v>
      </c>
      <c r="AA233" s="17"/>
      <c r="AB233" s="9"/>
      <c r="AC233" s="13" t="str">
        <f t="shared" si="2"/>
        <v>M6-NyO-27c-E-2</v>
      </c>
      <c r="AD233" s="13"/>
      <c r="AE233" s="12"/>
      <c r="AF233" s="8" t="s">
        <v>45</v>
      </c>
      <c r="AG233" s="8" t="s">
        <v>570</v>
      </c>
      <c r="AH233" s="8" t="s">
        <v>46</v>
      </c>
      <c r="AI233" s="8" t="s">
        <v>47</v>
      </c>
    </row>
    <row r="234" ht="112.5" customHeight="1">
      <c r="A234" s="6" t="s">
        <v>1358</v>
      </c>
      <c r="B234" s="6" t="s">
        <v>1359</v>
      </c>
      <c r="C234" s="6" t="s">
        <v>48</v>
      </c>
      <c r="D234" s="7" t="s">
        <v>34</v>
      </c>
      <c r="E234" s="6"/>
      <c r="F234" s="10" t="s">
        <v>1383</v>
      </c>
      <c r="G234" s="10"/>
      <c r="H234" s="10"/>
      <c r="I234" s="6" t="s">
        <v>210</v>
      </c>
      <c r="J234" s="6" t="s">
        <v>1372</v>
      </c>
      <c r="K234" s="10" t="s">
        <v>1384</v>
      </c>
      <c r="L234" s="27" t="s">
        <v>1385</v>
      </c>
      <c r="M234" s="6" t="s">
        <v>41</v>
      </c>
      <c r="N234" s="10" t="s">
        <v>1368</v>
      </c>
      <c r="O234" s="11" t="s">
        <v>1386</v>
      </c>
      <c r="P234" s="12"/>
      <c r="Q234" s="13"/>
      <c r="R234" s="12"/>
      <c r="S234" s="12"/>
      <c r="T234" s="12"/>
      <c r="U234" s="18"/>
      <c r="V234" s="12"/>
      <c r="W234" s="12"/>
      <c r="X234" s="13"/>
      <c r="Y234" s="19" t="s">
        <v>43</v>
      </c>
      <c r="Z234" s="15" t="s">
        <v>1387</v>
      </c>
      <c r="AA234" s="15"/>
      <c r="AB234" s="9"/>
      <c r="AC234" s="13" t="str">
        <f t="shared" si="2"/>
        <v>M6-NyO-27c-E-3</v>
      </c>
      <c r="AD234" s="13"/>
      <c r="AE234" s="12"/>
      <c r="AF234" s="8" t="s">
        <v>45</v>
      </c>
      <c r="AG234" s="8" t="s">
        <v>570</v>
      </c>
      <c r="AH234" s="8" t="s">
        <v>46</v>
      </c>
      <c r="AI234" s="8" t="s">
        <v>47</v>
      </c>
    </row>
    <row r="235" ht="112.5" customHeight="1">
      <c r="A235" s="6" t="s">
        <v>1358</v>
      </c>
      <c r="B235" s="6" t="s">
        <v>1359</v>
      </c>
      <c r="C235" s="6" t="s">
        <v>48</v>
      </c>
      <c r="D235" s="7" t="s">
        <v>34</v>
      </c>
      <c r="E235" s="6"/>
      <c r="F235" s="10" t="s">
        <v>1388</v>
      </c>
      <c r="G235" s="10"/>
      <c r="H235" s="10"/>
      <c r="I235" s="13" t="s">
        <v>210</v>
      </c>
      <c r="J235" s="6" t="s">
        <v>1379</v>
      </c>
      <c r="K235" s="10" t="s">
        <v>1384</v>
      </c>
      <c r="L235" s="27" t="s">
        <v>1385</v>
      </c>
      <c r="M235" s="6" t="s">
        <v>41</v>
      </c>
      <c r="N235" s="10" t="s">
        <v>1389</v>
      </c>
      <c r="O235" s="11" t="s">
        <v>1390</v>
      </c>
      <c r="P235" s="12"/>
      <c r="Q235" s="13"/>
      <c r="R235" s="12"/>
      <c r="S235" s="12"/>
      <c r="T235" s="12"/>
      <c r="U235" s="12"/>
      <c r="V235" s="12"/>
      <c r="W235" s="12"/>
      <c r="X235" s="13"/>
      <c r="Y235" s="19" t="s">
        <v>43</v>
      </c>
      <c r="Z235" s="15" t="s">
        <v>1391</v>
      </c>
      <c r="AA235" s="15"/>
      <c r="AB235" s="9"/>
      <c r="AC235" s="13" t="str">
        <f t="shared" si="2"/>
        <v>M6-NyO-27c-E-4</v>
      </c>
      <c r="AD235" s="13"/>
      <c r="AE235" s="12"/>
      <c r="AF235" s="8" t="s">
        <v>45</v>
      </c>
      <c r="AG235" s="8" t="s">
        <v>570</v>
      </c>
      <c r="AH235" s="8" t="s">
        <v>46</v>
      </c>
      <c r="AI235" s="8" t="s">
        <v>47</v>
      </c>
    </row>
    <row r="236" ht="112.5" customHeight="1">
      <c r="A236" s="6" t="s">
        <v>1358</v>
      </c>
      <c r="B236" s="6" t="s">
        <v>1359</v>
      </c>
      <c r="C236" s="6" t="s">
        <v>67</v>
      </c>
      <c r="D236" s="7" t="s">
        <v>34</v>
      </c>
      <c r="E236" s="6"/>
      <c r="F236" s="10" t="s">
        <v>1392</v>
      </c>
      <c r="G236" s="10"/>
      <c r="H236" s="10"/>
      <c r="I236" s="6" t="s">
        <v>210</v>
      </c>
      <c r="J236" s="6" t="s">
        <v>1379</v>
      </c>
      <c r="K236" s="10" t="s">
        <v>1393</v>
      </c>
      <c r="L236" s="10" t="s">
        <v>1394</v>
      </c>
      <c r="M236" s="6" t="s">
        <v>41</v>
      </c>
      <c r="N236" s="11" t="s">
        <v>1395</v>
      </c>
      <c r="O236" s="11" t="s">
        <v>1396</v>
      </c>
      <c r="P236" s="12"/>
      <c r="Q236" s="13"/>
      <c r="R236" s="12"/>
      <c r="S236" s="12"/>
      <c r="T236" s="12"/>
      <c r="U236" s="12"/>
      <c r="V236" s="12"/>
      <c r="W236" s="12"/>
      <c r="X236" s="13"/>
      <c r="Y236" s="19" t="s">
        <v>43</v>
      </c>
      <c r="Z236" s="17" t="s">
        <v>1397</v>
      </c>
      <c r="AA236" s="17"/>
      <c r="AB236" s="9"/>
      <c r="AC236" s="13" t="str">
        <f t="shared" si="2"/>
        <v>M6-NyO-27c-A-1</v>
      </c>
      <c r="AD236" s="13"/>
      <c r="AE236" s="12"/>
      <c r="AF236" s="8" t="s">
        <v>45</v>
      </c>
      <c r="AG236" s="8" t="s">
        <v>570</v>
      </c>
      <c r="AH236" s="8" t="s">
        <v>46</v>
      </c>
      <c r="AI236" s="8" t="s">
        <v>47</v>
      </c>
    </row>
    <row r="237" ht="112.5" customHeight="1">
      <c r="A237" s="6" t="s">
        <v>1358</v>
      </c>
      <c r="B237" s="6" t="s">
        <v>1359</v>
      </c>
      <c r="C237" s="6" t="s">
        <v>67</v>
      </c>
      <c r="D237" s="7" t="s">
        <v>34</v>
      </c>
      <c r="E237" s="6"/>
      <c r="F237" s="10" t="s">
        <v>1398</v>
      </c>
      <c r="G237" s="10"/>
      <c r="H237" s="10"/>
      <c r="I237" s="13" t="s">
        <v>210</v>
      </c>
      <c r="J237" s="6" t="s">
        <v>1372</v>
      </c>
      <c r="K237" s="10" t="s">
        <v>1393</v>
      </c>
      <c r="L237" s="10" t="s">
        <v>1394</v>
      </c>
      <c r="M237" s="6" t="s">
        <v>41</v>
      </c>
      <c r="N237" s="11" t="s">
        <v>1399</v>
      </c>
      <c r="O237" s="11" t="s">
        <v>1400</v>
      </c>
      <c r="P237" s="9"/>
      <c r="Q237" s="13"/>
      <c r="R237" s="12"/>
      <c r="S237" s="12"/>
      <c r="T237" s="12"/>
      <c r="U237" s="12"/>
      <c r="V237" s="12"/>
      <c r="W237" s="12"/>
      <c r="X237" s="13"/>
      <c r="Y237" s="19" t="s">
        <v>43</v>
      </c>
      <c r="Z237" s="17" t="s">
        <v>1401</v>
      </c>
      <c r="AA237" s="17"/>
      <c r="AB237" s="9"/>
      <c r="AC237" s="13" t="str">
        <f t="shared" si="2"/>
        <v>M6-NyO-27c-A-2</v>
      </c>
      <c r="AD237" s="13"/>
      <c r="AE237" s="12"/>
      <c r="AF237" s="8" t="s">
        <v>45</v>
      </c>
      <c r="AG237" s="8" t="s">
        <v>570</v>
      </c>
      <c r="AH237" s="8" t="s">
        <v>46</v>
      </c>
      <c r="AI237" s="8" t="s">
        <v>47</v>
      </c>
    </row>
    <row r="238" ht="112.5" customHeight="1">
      <c r="A238" s="6" t="s">
        <v>1358</v>
      </c>
      <c r="B238" s="6" t="s">
        <v>1359</v>
      </c>
      <c r="C238" s="6" t="s">
        <v>67</v>
      </c>
      <c r="D238" s="7" t="s">
        <v>34</v>
      </c>
      <c r="E238" s="6"/>
      <c r="F238" s="10" t="s">
        <v>1402</v>
      </c>
      <c r="G238" s="10"/>
      <c r="H238" s="10"/>
      <c r="I238" s="13" t="s">
        <v>210</v>
      </c>
      <c r="J238" s="6" t="s">
        <v>1379</v>
      </c>
      <c r="K238" s="10" t="s">
        <v>1393</v>
      </c>
      <c r="L238" s="10" t="s">
        <v>1394</v>
      </c>
      <c r="M238" s="6" t="s">
        <v>41</v>
      </c>
      <c r="N238" s="10" t="s">
        <v>1403</v>
      </c>
      <c r="O238" s="11" t="s">
        <v>1404</v>
      </c>
      <c r="P238" s="9"/>
      <c r="Q238" s="13"/>
      <c r="R238" s="12"/>
      <c r="S238" s="12"/>
      <c r="T238" s="12"/>
      <c r="U238" s="12"/>
      <c r="V238" s="12"/>
      <c r="W238" s="12"/>
      <c r="X238" s="13"/>
      <c r="Y238" s="19" t="s">
        <v>43</v>
      </c>
      <c r="Z238" s="17" t="s">
        <v>1405</v>
      </c>
      <c r="AA238" s="17"/>
      <c r="AB238" s="9"/>
      <c r="AC238" s="13" t="str">
        <f t="shared" si="2"/>
        <v>M6-NyO-27c-A-3</v>
      </c>
      <c r="AD238" s="13"/>
      <c r="AE238" s="12"/>
      <c r="AF238" s="8" t="s">
        <v>45</v>
      </c>
      <c r="AG238" s="8" t="s">
        <v>570</v>
      </c>
      <c r="AH238" s="8" t="s">
        <v>46</v>
      </c>
      <c r="AI238" s="8" t="s">
        <v>47</v>
      </c>
    </row>
    <row r="239" ht="112.5" customHeight="1">
      <c r="A239" s="6" t="s">
        <v>1406</v>
      </c>
      <c r="B239" s="6" t="s">
        <v>1407</v>
      </c>
      <c r="C239" s="6" t="s">
        <v>33</v>
      </c>
      <c r="D239" s="7" t="s">
        <v>34</v>
      </c>
      <c r="E239" s="6"/>
      <c r="F239" s="10" t="s">
        <v>1408</v>
      </c>
      <c r="G239" s="10"/>
      <c r="H239" s="10" t="s">
        <v>1409</v>
      </c>
      <c r="I239" s="13"/>
      <c r="J239" s="6" t="s">
        <v>311</v>
      </c>
      <c r="K239" s="10" t="s">
        <v>1410</v>
      </c>
      <c r="L239" s="10" t="s">
        <v>1411</v>
      </c>
      <c r="M239" s="6" t="s">
        <v>41</v>
      </c>
      <c r="N239" s="10" t="s">
        <v>1412</v>
      </c>
      <c r="O239" s="14" t="s">
        <v>1413</v>
      </c>
      <c r="P239" s="12"/>
      <c r="Q239" s="13"/>
      <c r="R239" s="12"/>
      <c r="S239" s="12"/>
      <c r="T239" s="12"/>
      <c r="U239" s="12"/>
      <c r="V239" s="12"/>
      <c r="W239" s="12"/>
      <c r="X239" s="13"/>
      <c r="Y239" s="19" t="s">
        <v>43</v>
      </c>
      <c r="Z239" s="15" t="s">
        <v>1414</v>
      </c>
      <c r="AA239" s="15"/>
      <c r="AB239" s="9"/>
      <c r="AC239" s="13" t="str">
        <f t="shared" si="2"/>
        <v>M6-NyO-28a-I-1</v>
      </c>
      <c r="AD239" s="13"/>
      <c r="AE239" s="12"/>
      <c r="AF239" s="8" t="s">
        <v>45</v>
      </c>
      <c r="AG239" s="8" t="s">
        <v>570</v>
      </c>
      <c r="AH239" s="8" t="s">
        <v>46</v>
      </c>
      <c r="AI239" s="8" t="s">
        <v>47</v>
      </c>
    </row>
    <row r="240" ht="112.5" customHeight="1">
      <c r="A240" s="6" t="s">
        <v>1406</v>
      </c>
      <c r="B240" s="6" t="s">
        <v>1407</v>
      </c>
      <c r="C240" s="6" t="s">
        <v>33</v>
      </c>
      <c r="D240" s="7" t="s">
        <v>34</v>
      </c>
      <c r="E240" s="6"/>
      <c r="F240" s="11" t="s">
        <v>1415</v>
      </c>
      <c r="G240" s="10"/>
      <c r="H240" s="10"/>
      <c r="I240" s="13"/>
      <c r="J240" s="6" t="s">
        <v>311</v>
      </c>
      <c r="K240" s="10" t="s">
        <v>1410</v>
      </c>
      <c r="L240" s="11" t="s">
        <v>1416</v>
      </c>
      <c r="M240" s="6" t="s">
        <v>41</v>
      </c>
      <c r="N240" s="11" t="s">
        <v>1417</v>
      </c>
      <c r="O240" s="11" t="s">
        <v>1418</v>
      </c>
      <c r="P240" s="12"/>
      <c r="Q240" s="13"/>
      <c r="R240" s="12"/>
      <c r="S240" s="12"/>
      <c r="T240" s="12"/>
      <c r="U240" s="12"/>
      <c r="V240" s="12"/>
      <c r="W240" s="12"/>
      <c r="X240" s="13"/>
      <c r="Y240" s="19" t="s">
        <v>43</v>
      </c>
      <c r="Z240" s="15" t="s">
        <v>1419</v>
      </c>
      <c r="AA240" s="15"/>
      <c r="AB240" s="9"/>
      <c r="AC240" s="13" t="str">
        <f t="shared" si="2"/>
        <v>M6-NyO-28a-I-2</v>
      </c>
      <c r="AD240" s="13"/>
      <c r="AE240" s="12"/>
      <c r="AF240" s="8" t="s">
        <v>45</v>
      </c>
      <c r="AG240" s="8"/>
      <c r="AH240" s="8" t="s">
        <v>46</v>
      </c>
      <c r="AI240" s="8" t="s">
        <v>47</v>
      </c>
    </row>
    <row r="241" ht="112.5" customHeight="1">
      <c r="A241" s="6" t="s">
        <v>1406</v>
      </c>
      <c r="B241" s="6" t="s">
        <v>1407</v>
      </c>
      <c r="C241" s="6" t="s">
        <v>48</v>
      </c>
      <c r="D241" s="7" t="s">
        <v>34</v>
      </c>
      <c r="E241" s="6"/>
      <c r="F241" s="10" t="s">
        <v>1420</v>
      </c>
      <c r="G241" s="11" t="s">
        <v>1421</v>
      </c>
      <c r="H241" s="10" t="s">
        <v>1422</v>
      </c>
      <c r="I241" s="13"/>
      <c r="J241" s="6" t="s">
        <v>101</v>
      </c>
      <c r="K241" s="10" t="s">
        <v>1423</v>
      </c>
      <c r="L241" s="10" t="s">
        <v>1424</v>
      </c>
      <c r="M241" s="6" t="s">
        <v>41</v>
      </c>
      <c r="N241" s="10" t="s">
        <v>1425</v>
      </c>
      <c r="O241" s="14" t="s">
        <v>1426</v>
      </c>
      <c r="P241" s="12"/>
      <c r="Q241" s="13"/>
      <c r="R241" s="12"/>
      <c r="S241" s="12"/>
      <c r="T241" s="12"/>
      <c r="U241" s="12"/>
      <c r="V241" s="12"/>
      <c r="W241" s="12"/>
      <c r="X241" s="13"/>
      <c r="Y241" s="19" t="s">
        <v>43</v>
      </c>
      <c r="Z241" s="15" t="s">
        <v>1427</v>
      </c>
      <c r="AA241" s="15"/>
      <c r="AB241" s="9"/>
      <c r="AC241" s="13" t="str">
        <f t="shared" si="2"/>
        <v>M6-NyO-28a-E-1</v>
      </c>
      <c r="AD241" s="13"/>
      <c r="AE241" s="12"/>
      <c r="AF241" s="8" t="s">
        <v>45</v>
      </c>
      <c r="AG241" s="8" t="s">
        <v>570</v>
      </c>
      <c r="AH241" s="8" t="s">
        <v>46</v>
      </c>
      <c r="AI241" s="8" t="s">
        <v>47</v>
      </c>
    </row>
    <row r="242" ht="112.5" customHeight="1">
      <c r="A242" s="6" t="s">
        <v>1406</v>
      </c>
      <c r="B242" s="6" t="s">
        <v>1407</v>
      </c>
      <c r="C242" s="6" t="s">
        <v>48</v>
      </c>
      <c r="D242" s="7" t="s">
        <v>34</v>
      </c>
      <c r="E242" s="6"/>
      <c r="F242" s="11" t="s">
        <v>1428</v>
      </c>
      <c r="G242" s="11" t="s">
        <v>1429</v>
      </c>
      <c r="H242" s="10"/>
      <c r="I242" s="13"/>
      <c r="J242" s="6" t="s">
        <v>101</v>
      </c>
      <c r="K242" s="10" t="s">
        <v>1423</v>
      </c>
      <c r="L242" s="11" t="s">
        <v>1430</v>
      </c>
      <c r="M242" s="6" t="s">
        <v>41</v>
      </c>
      <c r="N242" s="11" t="s">
        <v>1417</v>
      </c>
      <c r="O242" s="11" t="s">
        <v>1431</v>
      </c>
      <c r="P242" s="12"/>
      <c r="Q242" s="13"/>
      <c r="R242" s="12"/>
      <c r="S242" s="12"/>
      <c r="T242" s="12"/>
      <c r="U242" s="12"/>
      <c r="V242" s="12"/>
      <c r="W242" s="12"/>
      <c r="X242" s="13"/>
      <c r="Y242" s="19" t="s">
        <v>43</v>
      </c>
      <c r="Z242" s="15" t="s">
        <v>1432</v>
      </c>
      <c r="AA242" s="15"/>
      <c r="AB242" s="9"/>
      <c r="AC242" s="13" t="str">
        <f t="shared" si="2"/>
        <v>M6-NyO-28a-E-2</v>
      </c>
      <c r="AD242" s="13"/>
      <c r="AE242" s="12"/>
      <c r="AF242" s="8" t="s">
        <v>45</v>
      </c>
      <c r="AG242" s="8"/>
      <c r="AH242" s="8" t="s">
        <v>46</v>
      </c>
      <c r="AI242" s="8" t="s">
        <v>47</v>
      </c>
    </row>
    <row r="243" ht="112.5" customHeight="1">
      <c r="A243" s="6" t="s">
        <v>1406</v>
      </c>
      <c r="B243" s="6" t="s">
        <v>1407</v>
      </c>
      <c r="C243" s="6" t="s">
        <v>67</v>
      </c>
      <c r="D243" s="7" t="s">
        <v>34</v>
      </c>
      <c r="E243" s="6"/>
      <c r="F243" s="11" t="s">
        <v>1433</v>
      </c>
      <c r="G243" s="11" t="s">
        <v>1421</v>
      </c>
      <c r="H243" s="10" t="s">
        <v>1434</v>
      </c>
      <c r="I243" s="13"/>
      <c r="J243" s="6" t="s">
        <v>101</v>
      </c>
      <c r="K243" s="10" t="s">
        <v>1435</v>
      </c>
      <c r="L243" s="10" t="s">
        <v>1424</v>
      </c>
      <c r="M243" s="6" t="s">
        <v>41</v>
      </c>
      <c r="N243" s="10" t="s">
        <v>1425</v>
      </c>
      <c r="O243" s="14" t="s">
        <v>1436</v>
      </c>
      <c r="P243" s="12"/>
      <c r="Q243" s="13"/>
      <c r="R243" s="12"/>
      <c r="S243" s="12"/>
      <c r="T243" s="12"/>
      <c r="U243" s="12"/>
      <c r="V243" s="12"/>
      <c r="W243" s="12"/>
      <c r="X243" s="13"/>
      <c r="Y243" s="19" t="s">
        <v>43</v>
      </c>
      <c r="Z243" s="15" t="s">
        <v>1437</v>
      </c>
      <c r="AA243" s="15"/>
      <c r="AB243" s="9"/>
      <c r="AC243" s="13" t="str">
        <f t="shared" si="2"/>
        <v>M6-NyO-28a-A-1</v>
      </c>
      <c r="AD243" s="13"/>
      <c r="AE243" s="12"/>
      <c r="AF243" s="8" t="s">
        <v>45</v>
      </c>
      <c r="AG243" s="8" t="s">
        <v>570</v>
      </c>
      <c r="AH243" s="8" t="s">
        <v>46</v>
      </c>
      <c r="AI243" s="8" t="s">
        <v>47</v>
      </c>
    </row>
    <row r="244" ht="112.5" customHeight="1">
      <c r="A244" s="6" t="s">
        <v>1406</v>
      </c>
      <c r="B244" s="6" t="s">
        <v>1407</v>
      </c>
      <c r="C244" s="6" t="s">
        <v>67</v>
      </c>
      <c r="D244" s="7" t="s">
        <v>34</v>
      </c>
      <c r="E244" s="6"/>
      <c r="F244" s="10" t="s">
        <v>1438</v>
      </c>
      <c r="G244" s="11" t="s">
        <v>1421</v>
      </c>
      <c r="H244" s="10" t="s">
        <v>1439</v>
      </c>
      <c r="I244" s="13"/>
      <c r="J244" s="13" t="s">
        <v>101</v>
      </c>
      <c r="K244" s="10" t="s">
        <v>1440</v>
      </c>
      <c r="L244" s="10" t="s">
        <v>1424</v>
      </c>
      <c r="M244" s="6" t="s">
        <v>41</v>
      </c>
      <c r="N244" s="10" t="s">
        <v>1425</v>
      </c>
      <c r="O244" s="10" t="s">
        <v>1441</v>
      </c>
      <c r="P244" s="9"/>
      <c r="Q244" s="13"/>
      <c r="R244" s="12"/>
      <c r="S244" s="12"/>
      <c r="T244" s="12"/>
      <c r="U244" s="12"/>
      <c r="V244" s="12"/>
      <c r="W244" s="12"/>
      <c r="X244" s="14"/>
      <c r="Y244" s="19" t="s">
        <v>43</v>
      </c>
      <c r="Z244" s="15" t="s">
        <v>1442</v>
      </c>
      <c r="AA244" s="15"/>
      <c r="AB244" s="9"/>
      <c r="AC244" s="13" t="str">
        <f t="shared" si="2"/>
        <v>M6-NyO-28a-A-2</v>
      </c>
      <c r="AD244" s="13"/>
      <c r="AE244" s="12"/>
      <c r="AF244" s="8" t="s">
        <v>45</v>
      </c>
      <c r="AG244" s="8" t="s">
        <v>570</v>
      </c>
      <c r="AH244" s="8" t="s">
        <v>46</v>
      </c>
      <c r="AI244" s="8" t="s">
        <v>47</v>
      </c>
    </row>
    <row r="245" ht="112.5" customHeight="1">
      <c r="A245" s="6" t="s">
        <v>1406</v>
      </c>
      <c r="B245" s="6" t="s">
        <v>1407</v>
      </c>
      <c r="C245" s="6" t="s">
        <v>67</v>
      </c>
      <c r="D245" s="7" t="s">
        <v>34</v>
      </c>
      <c r="E245" s="6"/>
      <c r="F245" s="10" t="s">
        <v>1443</v>
      </c>
      <c r="G245" s="10" t="s">
        <v>1444</v>
      </c>
      <c r="H245" s="10" t="s">
        <v>1445</v>
      </c>
      <c r="I245" s="13"/>
      <c r="J245" s="13" t="s">
        <v>101</v>
      </c>
      <c r="K245" s="10" t="s">
        <v>1435</v>
      </c>
      <c r="L245" s="10" t="s">
        <v>1424</v>
      </c>
      <c r="M245" s="6" t="s">
        <v>41</v>
      </c>
      <c r="N245" s="10" t="s">
        <v>1425</v>
      </c>
      <c r="O245" s="10" t="s">
        <v>1446</v>
      </c>
      <c r="P245" s="9"/>
      <c r="Q245" s="13"/>
      <c r="R245" s="12"/>
      <c r="S245" s="12"/>
      <c r="T245" s="12"/>
      <c r="U245" s="12"/>
      <c r="V245" s="12"/>
      <c r="W245" s="12"/>
      <c r="X245" s="14"/>
      <c r="Y245" s="19" t="s">
        <v>43</v>
      </c>
      <c r="Z245" s="15" t="s">
        <v>1447</v>
      </c>
      <c r="AA245" s="15"/>
      <c r="AB245" s="9"/>
      <c r="AC245" s="13" t="str">
        <f t="shared" si="2"/>
        <v>M6-NyO-28a-A-3</v>
      </c>
      <c r="AD245" s="13"/>
      <c r="AE245" s="12"/>
      <c r="AF245" s="8" t="s">
        <v>45</v>
      </c>
      <c r="AG245" s="8" t="s">
        <v>570</v>
      </c>
      <c r="AH245" s="8" t="s">
        <v>46</v>
      </c>
      <c r="AI245" s="8" t="s">
        <v>47</v>
      </c>
    </row>
    <row r="246" ht="112.5" customHeight="1">
      <c r="A246" s="6" t="s">
        <v>1448</v>
      </c>
      <c r="B246" s="10" t="s">
        <v>1449</v>
      </c>
      <c r="C246" s="30" t="s">
        <v>33</v>
      </c>
      <c r="D246" s="7" t="s">
        <v>34</v>
      </c>
      <c r="E246" s="6"/>
      <c r="F246" s="10" t="s">
        <v>1450</v>
      </c>
      <c r="G246" s="10" t="s">
        <v>1451</v>
      </c>
      <c r="H246" s="10"/>
      <c r="I246" s="13" t="s">
        <v>210</v>
      </c>
      <c r="J246" s="13" t="s">
        <v>194</v>
      </c>
      <c r="K246" s="10" t="s">
        <v>1452</v>
      </c>
      <c r="L246" s="10" t="s">
        <v>1453</v>
      </c>
      <c r="M246" s="6" t="s">
        <v>41</v>
      </c>
      <c r="N246" s="10" t="s">
        <v>1454</v>
      </c>
      <c r="O246" s="10" t="s">
        <v>1455</v>
      </c>
      <c r="P246" s="9"/>
      <c r="Q246" s="13"/>
      <c r="R246" s="12"/>
      <c r="S246" s="12"/>
      <c r="T246" s="12"/>
      <c r="U246" s="12"/>
      <c r="V246" s="12"/>
      <c r="W246" s="12"/>
      <c r="X246" s="14"/>
      <c r="Y246" s="19" t="s">
        <v>43</v>
      </c>
      <c r="Z246" s="11" t="s">
        <v>1456</v>
      </c>
      <c r="AA246" s="10"/>
      <c r="AB246" s="9"/>
      <c r="AC246" s="13" t="str">
        <f t="shared" si="2"/>
        <v>M6-NyO-68a-I-1</v>
      </c>
      <c r="AD246" s="13"/>
      <c r="AE246" s="12"/>
      <c r="AF246" s="8"/>
      <c r="AG246" s="8"/>
      <c r="AH246" s="8"/>
      <c r="AI246" s="8" t="s">
        <v>47</v>
      </c>
    </row>
    <row r="247" ht="112.5" customHeight="1">
      <c r="A247" s="6" t="s">
        <v>1448</v>
      </c>
      <c r="B247" s="10" t="s">
        <v>1449</v>
      </c>
      <c r="C247" s="30" t="s">
        <v>33</v>
      </c>
      <c r="D247" s="7" t="s">
        <v>34</v>
      </c>
      <c r="E247" s="6"/>
      <c r="F247" s="10" t="s">
        <v>1457</v>
      </c>
      <c r="G247" s="10" t="s">
        <v>1458</v>
      </c>
      <c r="H247" s="10"/>
      <c r="I247" s="13" t="s">
        <v>210</v>
      </c>
      <c r="J247" s="13" t="s">
        <v>194</v>
      </c>
      <c r="K247" s="10" t="s">
        <v>1452</v>
      </c>
      <c r="L247" s="11" t="s">
        <v>1459</v>
      </c>
      <c r="M247" s="6" t="s">
        <v>41</v>
      </c>
      <c r="N247" s="10" t="s">
        <v>1460</v>
      </c>
      <c r="O247" s="10" t="s">
        <v>1461</v>
      </c>
      <c r="P247" s="9"/>
      <c r="Q247" s="13"/>
      <c r="R247" s="12"/>
      <c r="S247" s="12"/>
      <c r="T247" s="12"/>
      <c r="U247" s="12"/>
      <c r="V247" s="12"/>
      <c r="W247" s="12"/>
      <c r="X247" s="14"/>
      <c r="Y247" s="19" t="s">
        <v>43</v>
      </c>
      <c r="Z247" s="11" t="s">
        <v>1462</v>
      </c>
      <c r="AA247" s="10"/>
      <c r="AB247" s="9"/>
      <c r="AC247" s="13" t="str">
        <f t="shared" si="2"/>
        <v>M6-NyO-68a-I-2</v>
      </c>
      <c r="AD247" s="13"/>
      <c r="AE247" s="12"/>
      <c r="AF247" s="8"/>
      <c r="AG247" s="8"/>
      <c r="AH247" s="8"/>
      <c r="AI247" s="8" t="s">
        <v>47</v>
      </c>
    </row>
    <row r="248" ht="112.5" customHeight="1">
      <c r="A248" s="6" t="s">
        <v>1448</v>
      </c>
      <c r="B248" s="10" t="s">
        <v>1449</v>
      </c>
      <c r="C248" s="31" t="s">
        <v>48</v>
      </c>
      <c r="D248" s="7" t="s">
        <v>34</v>
      </c>
      <c r="E248" s="6"/>
      <c r="F248" s="10" t="s">
        <v>1463</v>
      </c>
      <c r="G248" s="10" t="s">
        <v>1451</v>
      </c>
      <c r="H248" s="10"/>
      <c r="I248" s="13" t="s">
        <v>210</v>
      </c>
      <c r="J248" s="13" t="s">
        <v>101</v>
      </c>
      <c r="K248" s="10" t="s">
        <v>1464</v>
      </c>
      <c r="L248" s="10" t="s">
        <v>1465</v>
      </c>
      <c r="M248" s="6" t="s">
        <v>41</v>
      </c>
      <c r="N248" s="10" t="s">
        <v>1454</v>
      </c>
      <c r="O248" s="10" t="s">
        <v>1455</v>
      </c>
      <c r="P248" s="9"/>
      <c r="Q248" s="13"/>
      <c r="R248" s="12"/>
      <c r="S248" s="12"/>
      <c r="T248" s="12"/>
      <c r="U248" s="12"/>
      <c r="V248" s="12"/>
      <c r="W248" s="12"/>
      <c r="X248" s="14"/>
      <c r="Y248" s="19" t="s">
        <v>43</v>
      </c>
      <c r="Z248" s="11" t="s">
        <v>1466</v>
      </c>
      <c r="AA248" s="10"/>
      <c r="AB248" s="9"/>
      <c r="AC248" s="13" t="str">
        <f t="shared" si="2"/>
        <v>M6-NyO-68a-E-1</v>
      </c>
      <c r="AD248" s="13"/>
      <c r="AE248" s="12"/>
      <c r="AF248" s="8"/>
      <c r="AG248" s="8"/>
      <c r="AH248" s="8"/>
      <c r="AI248" s="8" t="s">
        <v>47</v>
      </c>
    </row>
    <row r="249" ht="112.5" customHeight="1">
      <c r="A249" s="6" t="s">
        <v>1448</v>
      </c>
      <c r="B249" s="10" t="s">
        <v>1449</v>
      </c>
      <c r="C249" s="31" t="s">
        <v>48</v>
      </c>
      <c r="D249" s="7" t="s">
        <v>34</v>
      </c>
      <c r="E249" s="6"/>
      <c r="F249" s="10" t="s">
        <v>1467</v>
      </c>
      <c r="G249" s="10" t="s">
        <v>1458</v>
      </c>
      <c r="H249" s="10"/>
      <c r="I249" s="13" t="s">
        <v>210</v>
      </c>
      <c r="J249" s="13" t="s">
        <v>101</v>
      </c>
      <c r="K249" s="10" t="s">
        <v>1468</v>
      </c>
      <c r="L249" s="11" t="s">
        <v>1469</v>
      </c>
      <c r="M249" s="6" t="s">
        <v>41</v>
      </c>
      <c r="N249" s="10" t="s">
        <v>1460</v>
      </c>
      <c r="O249" s="10" t="s">
        <v>1461</v>
      </c>
      <c r="P249" s="9"/>
      <c r="Q249" s="13"/>
      <c r="R249" s="12"/>
      <c r="S249" s="12"/>
      <c r="T249" s="12"/>
      <c r="U249" s="12"/>
      <c r="V249" s="12"/>
      <c r="W249" s="12"/>
      <c r="X249" s="14"/>
      <c r="Y249" s="19" t="s">
        <v>43</v>
      </c>
      <c r="Z249" s="11" t="s">
        <v>1470</v>
      </c>
      <c r="AA249" s="10"/>
      <c r="AB249" s="9"/>
      <c r="AC249" s="13" t="str">
        <f t="shared" si="2"/>
        <v>M6-NyO-68a-E-2</v>
      </c>
      <c r="AD249" s="13"/>
      <c r="AE249" s="12"/>
      <c r="AF249" s="8"/>
      <c r="AG249" s="8"/>
      <c r="AH249" s="8"/>
      <c r="AI249" s="8" t="s">
        <v>47</v>
      </c>
    </row>
    <row r="250" ht="112.5" customHeight="1">
      <c r="A250" s="6" t="s">
        <v>1448</v>
      </c>
      <c r="B250" s="10" t="s">
        <v>1449</v>
      </c>
      <c r="C250" s="32" t="s">
        <v>67</v>
      </c>
      <c r="D250" s="7" t="s">
        <v>34</v>
      </c>
      <c r="E250" s="6"/>
      <c r="F250" s="10" t="s">
        <v>1471</v>
      </c>
      <c r="G250" s="10" t="s">
        <v>1472</v>
      </c>
      <c r="H250" s="10"/>
      <c r="I250" s="13" t="s">
        <v>210</v>
      </c>
      <c r="J250" s="13" t="s">
        <v>101</v>
      </c>
      <c r="K250" s="10" t="s">
        <v>1473</v>
      </c>
      <c r="L250" s="10" t="s">
        <v>1465</v>
      </c>
      <c r="M250" s="6" t="s">
        <v>41</v>
      </c>
      <c r="N250" s="11" t="s">
        <v>1474</v>
      </c>
      <c r="O250" s="10" t="s">
        <v>1475</v>
      </c>
      <c r="P250" s="9"/>
      <c r="Q250" s="13"/>
      <c r="R250" s="12"/>
      <c r="S250" s="12"/>
      <c r="T250" s="12"/>
      <c r="U250" s="12"/>
      <c r="V250" s="12"/>
      <c r="W250" s="12"/>
      <c r="X250" s="14"/>
      <c r="Y250" s="19" t="s">
        <v>43</v>
      </c>
      <c r="Z250" s="11" t="s">
        <v>1476</v>
      </c>
      <c r="AA250" s="10"/>
      <c r="AB250" s="9"/>
      <c r="AC250" s="13" t="str">
        <f t="shared" si="2"/>
        <v>M6-NyO-68a-A-1</v>
      </c>
      <c r="AD250" s="13"/>
      <c r="AE250" s="12"/>
      <c r="AF250" s="8"/>
      <c r="AG250" s="8"/>
      <c r="AH250" s="8"/>
      <c r="AI250" s="8" t="s">
        <v>47</v>
      </c>
    </row>
    <row r="251" ht="112.5" customHeight="1">
      <c r="A251" s="6" t="s">
        <v>1448</v>
      </c>
      <c r="B251" s="10" t="s">
        <v>1449</v>
      </c>
      <c r="C251" s="32" t="s">
        <v>67</v>
      </c>
      <c r="D251" s="7" t="s">
        <v>34</v>
      </c>
      <c r="E251" s="6"/>
      <c r="F251" s="10" t="s">
        <v>1477</v>
      </c>
      <c r="G251" s="10" t="s">
        <v>1478</v>
      </c>
      <c r="H251" s="10"/>
      <c r="I251" s="13" t="s">
        <v>210</v>
      </c>
      <c r="J251" s="13" t="s">
        <v>101</v>
      </c>
      <c r="K251" s="10" t="s">
        <v>1479</v>
      </c>
      <c r="L251" s="10" t="s">
        <v>1465</v>
      </c>
      <c r="M251" s="6" t="s">
        <v>41</v>
      </c>
      <c r="N251" s="11" t="s">
        <v>1474</v>
      </c>
      <c r="O251" s="10" t="s">
        <v>1475</v>
      </c>
      <c r="P251" s="9"/>
      <c r="Q251" s="13"/>
      <c r="R251" s="12"/>
      <c r="S251" s="12"/>
      <c r="T251" s="12"/>
      <c r="U251" s="12"/>
      <c r="V251" s="12"/>
      <c r="W251" s="12"/>
      <c r="X251" s="14"/>
      <c r="Y251" s="19" t="s">
        <v>43</v>
      </c>
      <c r="Z251" s="11" t="s">
        <v>1480</v>
      </c>
      <c r="AA251" s="10"/>
      <c r="AB251" s="9"/>
      <c r="AC251" s="13" t="str">
        <f t="shared" si="2"/>
        <v>M6-NyO-68a-A-2</v>
      </c>
      <c r="AD251" s="13"/>
      <c r="AE251" s="12"/>
      <c r="AF251" s="8"/>
      <c r="AG251" s="8"/>
      <c r="AH251" s="8"/>
      <c r="AI251" s="8" t="s">
        <v>47</v>
      </c>
    </row>
    <row r="252" ht="112.5" customHeight="1">
      <c r="A252" s="6" t="s">
        <v>1448</v>
      </c>
      <c r="B252" s="10" t="s">
        <v>1449</v>
      </c>
      <c r="C252" s="32" t="s">
        <v>67</v>
      </c>
      <c r="D252" s="7" t="s">
        <v>34</v>
      </c>
      <c r="E252" s="6"/>
      <c r="F252" s="10" t="s">
        <v>1481</v>
      </c>
      <c r="G252" s="10" t="s">
        <v>1482</v>
      </c>
      <c r="H252" s="10"/>
      <c r="I252" s="13" t="s">
        <v>210</v>
      </c>
      <c r="J252" s="13" t="s">
        <v>101</v>
      </c>
      <c r="K252" s="10" t="s">
        <v>1483</v>
      </c>
      <c r="L252" s="10" t="s">
        <v>1484</v>
      </c>
      <c r="M252" s="6" t="s">
        <v>41</v>
      </c>
      <c r="N252" s="11" t="s">
        <v>1485</v>
      </c>
      <c r="O252" s="10" t="s">
        <v>1486</v>
      </c>
      <c r="P252" s="9"/>
      <c r="Q252" s="13"/>
      <c r="R252" s="12"/>
      <c r="S252" s="12"/>
      <c r="T252" s="12"/>
      <c r="U252" s="12"/>
      <c r="V252" s="12"/>
      <c r="W252" s="12"/>
      <c r="X252" s="14"/>
      <c r="Y252" s="19" t="s">
        <v>43</v>
      </c>
      <c r="Z252" s="11" t="s">
        <v>1487</v>
      </c>
      <c r="AA252" s="10"/>
      <c r="AB252" s="9"/>
      <c r="AC252" s="13" t="str">
        <f t="shared" si="2"/>
        <v>M6-NyO-68a-A-3</v>
      </c>
      <c r="AD252" s="13"/>
      <c r="AE252" s="12"/>
      <c r="AF252" s="8"/>
      <c r="AG252" s="8"/>
      <c r="AH252" s="8"/>
      <c r="AI252" s="8" t="s">
        <v>47</v>
      </c>
    </row>
    <row r="253" ht="112.5" customHeight="1">
      <c r="A253" s="6" t="s">
        <v>1488</v>
      </c>
      <c r="B253" s="6" t="s">
        <v>1489</v>
      </c>
      <c r="C253" s="6" t="s">
        <v>33</v>
      </c>
      <c r="D253" s="7" t="s">
        <v>34</v>
      </c>
      <c r="E253" s="6"/>
      <c r="F253" s="11" t="s">
        <v>1490</v>
      </c>
      <c r="G253" s="10"/>
      <c r="H253" s="10" t="s">
        <v>1491</v>
      </c>
      <c r="I253" s="13"/>
      <c r="J253" s="8" t="s">
        <v>225</v>
      </c>
      <c r="K253" s="10" t="s">
        <v>1492</v>
      </c>
      <c r="L253" s="11" t="s">
        <v>1493</v>
      </c>
      <c r="M253" s="6" t="s">
        <v>41</v>
      </c>
      <c r="N253" s="11" t="s">
        <v>1494</v>
      </c>
      <c r="O253" s="11" t="s">
        <v>1495</v>
      </c>
      <c r="P253" s="10"/>
      <c r="Q253" s="13"/>
      <c r="R253" s="12"/>
      <c r="S253" s="12"/>
      <c r="T253" s="12"/>
      <c r="U253" s="12"/>
      <c r="V253" s="12"/>
      <c r="W253" s="12"/>
      <c r="X253" s="14"/>
      <c r="Y253" s="19" t="s">
        <v>43</v>
      </c>
      <c r="Z253" s="15" t="s">
        <v>1496</v>
      </c>
      <c r="AA253" s="15"/>
      <c r="AB253" s="9"/>
      <c r="AC253" s="13" t="str">
        <f t="shared" si="2"/>
        <v>M6-NyO-29a-I-1</v>
      </c>
      <c r="AD253" s="13"/>
      <c r="AE253" s="12"/>
      <c r="AF253" s="8" t="s">
        <v>45</v>
      </c>
      <c r="AG253" s="8" t="s">
        <v>570</v>
      </c>
      <c r="AH253" s="8" t="s">
        <v>46</v>
      </c>
      <c r="AI253" s="8" t="s">
        <v>47</v>
      </c>
    </row>
    <row r="254" ht="112.5" customHeight="1">
      <c r="A254" s="6" t="s">
        <v>1488</v>
      </c>
      <c r="B254" s="6" t="s">
        <v>1489</v>
      </c>
      <c r="C254" s="6" t="s">
        <v>48</v>
      </c>
      <c r="D254" s="7" t="s">
        <v>34</v>
      </c>
      <c r="E254" s="6"/>
      <c r="F254" s="10" t="s">
        <v>1497</v>
      </c>
      <c r="G254" s="10" t="s">
        <v>1498</v>
      </c>
      <c r="H254" s="10" t="s">
        <v>1499</v>
      </c>
      <c r="I254" s="13"/>
      <c r="J254" s="6" t="s">
        <v>101</v>
      </c>
      <c r="K254" s="10" t="s">
        <v>1492</v>
      </c>
      <c r="L254" s="10" t="s">
        <v>1500</v>
      </c>
      <c r="M254" s="6" t="s">
        <v>41</v>
      </c>
      <c r="N254" s="11" t="s">
        <v>1494</v>
      </c>
      <c r="O254" s="11" t="s">
        <v>1501</v>
      </c>
      <c r="P254" s="18"/>
      <c r="Q254" s="13"/>
      <c r="R254" s="12"/>
      <c r="S254" s="12"/>
      <c r="T254" s="12"/>
      <c r="U254" s="12"/>
      <c r="V254" s="12"/>
      <c r="W254" s="12"/>
      <c r="X254" s="14"/>
      <c r="Y254" s="19" t="s">
        <v>43</v>
      </c>
      <c r="Z254" s="15" t="s">
        <v>1502</v>
      </c>
      <c r="AA254" s="15"/>
      <c r="AB254" s="9"/>
      <c r="AC254" s="13" t="str">
        <f t="shared" si="2"/>
        <v>M6-NyO-29a-E-1</v>
      </c>
      <c r="AD254" s="13"/>
      <c r="AE254" s="12"/>
      <c r="AF254" s="8" t="s">
        <v>45</v>
      </c>
      <c r="AG254" s="8" t="s">
        <v>570</v>
      </c>
      <c r="AH254" s="8" t="s">
        <v>46</v>
      </c>
      <c r="AI254" s="8" t="s">
        <v>47</v>
      </c>
    </row>
    <row r="255" ht="112.5" customHeight="1">
      <c r="A255" s="6" t="s">
        <v>1488</v>
      </c>
      <c r="B255" s="6" t="s">
        <v>1489</v>
      </c>
      <c r="C255" s="6" t="s">
        <v>48</v>
      </c>
      <c r="D255" s="7" t="s">
        <v>34</v>
      </c>
      <c r="E255" s="6"/>
      <c r="F255" s="10" t="s">
        <v>1497</v>
      </c>
      <c r="G255" s="10" t="s">
        <v>1503</v>
      </c>
      <c r="H255" s="10" t="s">
        <v>1499</v>
      </c>
      <c r="I255" s="13"/>
      <c r="J255" s="6" t="s">
        <v>101</v>
      </c>
      <c r="K255" s="10" t="s">
        <v>1492</v>
      </c>
      <c r="L255" s="10" t="s">
        <v>1500</v>
      </c>
      <c r="M255" s="6" t="s">
        <v>41</v>
      </c>
      <c r="N255" s="11" t="s">
        <v>1494</v>
      </c>
      <c r="O255" s="11" t="s">
        <v>1501</v>
      </c>
      <c r="P255" s="18"/>
      <c r="Q255" s="13"/>
      <c r="R255" s="12"/>
      <c r="S255" s="12"/>
      <c r="T255" s="12"/>
      <c r="U255" s="12"/>
      <c r="V255" s="12"/>
      <c r="W255" s="12"/>
      <c r="X255" s="14"/>
      <c r="Y255" s="19" t="s">
        <v>43</v>
      </c>
      <c r="Z255" s="15" t="s">
        <v>1504</v>
      </c>
      <c r="AA255" s="15"/>
      <c r="AB255" s="9"/>
      <c r="AC255" s="13" t="str">
        <f t="shared" si="2"/>
        <v>M6-NyO-29a-E-2</v>
      </c>
      <c r="AD255" s="13"/>
      <c r="AE255" s="12"/>
      <c r="AF255" s="8" t="s">
        <v>45</v>
      </c>
      <c r="AG255" s="8" t="s">
        <v>570</v>
      </c>
      <c r="AH255" s="8" t="s">
        <v>46</v>
      </c>
      <c r="AI255" s="8" t="s">
        <v>47</v>
      </c>
    </row>
    <row r="256" ht="112.5" customHeight="1">
      <c r="A256" s="6" t="s">
        <v>1488</v>
      </c>
      <c r="B256" s="6" t="s">
        <v>1489</v>
      </c>
      <c r="C256" s="6" t="s">
        <v>67</v>
      </c>
      <c r="D256" s="7" t="s">
        <v>34</v>
      </c>
      <c r="E256" s="6"/>
      <c r="F256" s="11" t="s">
        <v>1505</v>
      </c>
      <c r="G256" s="11" t="s">
        <v>1506</v>
      </c>
      <c r="H256" s="10" t="s">
        <v>1507</v>
      </c>
      <c r="I256" s="13"/>
      <c r="J256" s="19" t="s">
        <v>101</v>
      </c>
      <c r="K256" s="10" t="s">
        <v>1508</v>
      </c>
      <c r="L256" s="26" t="s">
        <v>1509</v>
      </c>
      <c r="M256" s="19" t="s">
        <v>41</v>
      </c>
      <c r="N256" s="11" t="s">
        <v>1494</v>
      </c>
      <c r="O256" s="11" t="s">
        <v>1510</v>
      </c>
      <c r="P256" s="18"/>
      <c r="Q256" s="13"/>
      <c r="R256" s="12"/>
      <c r="S256" s="12"/>
      <c r="T256" s="12"/>
      <c r="U256" s="12"/>
      <c r="V256" s="12"/>
      <c r="W256" s="12"/>
      <c r="X256" s="14"/>
      <c r="Y256" s="19" t="s">
        <v>43</v>
      </c>
      <c r="Z256" s="15" t="s">
        <v>1511</v>
      </c>
      <c r="AA256" s="15"/>
      <c r="AB256" s="9"/>
      <c r="AC256" s="13" t="str">
        <f>IF(D256&lt;&gt;"No hacer",CONCATENATE(A256,"-",LEFT(C256),"-",IF(A254&lt;&gt;A256,1,IF(C254=C256,RIGHT(AC254)+1,1))))</f>
        <v>M6-NyO-29a-A-1</v>
      </c>
      <c r="AD256" s="13"/>
      <c r="AE256" s="12"/>
      <c r="AF256" s="8" t="s">
        <v>45</v>
      </c>
      <c r="AG256" s="8" t="s">
        <v>570</v>
      </c>
      <c r="AH256" s="8" t="s">
        <v>46</v>
      </c>
      <c r="AI256" s="8" t="s">
        <v>47</v>
      </c>
    </row>
    <row r="257" ht="112.5" customHeight="1">
      <c r="A257" s="6" t="s">
        <v>1488</v>
      </c>
      <c r="B257" s="6" t="s">
        <v>1489</v>
      </c>
      <c r="C257" s="6" t="s">
        <v>67</v>
      </c>
      <c r="D257" s="7" t="s">
        <v>34</v>
      </c>
      <c r="E257" s="6"/>
      <c r="F257" s="11" t="s">
        <v>1512</v>
      </c>
      <c r="G257" s="11" t="s">
        <v>1513</v>
      </c>
      <c r="H257" s="14" t="s">
        <v>1514</v>
      </c>
      <c r="I257" s="13"/>
      <c r="J257" s="19" t="s">
        <v>101</v>
      </c>
      <c r="K257" s="10" t="s">
        <v>1508</v>
      </c>
      <c r="L257" s="27" t="s">
        <v>1515</v>
      </c>
      <c r="M257" s="19" t="s">
        <v>41</v>
      </c>
      <c r="N257" s="11" t="s">
        <v>1494</v>
      </c>
      <c r="O257" s="11" t="s">
        <v>1516</v>
      </c>
      <c r="P257" s="11"/>
      <c r="Q257" s="8"/>
      <c r="R257" s="9"/>
      <c r="S257" s="9"/>
      <c r="T257" s="9"/>
      <c r="U257" s="9"/>
      <c r="V257" s="9"/>
      <c r="W257" s="9"/>
      <c r="X257" s="8"/>
      <c r="Y257" s="19" t="s">
        <v>43</v>
      </c>
      <c r="Z257" s="15" t="s">
        <v>1517</v>
      </c>
      <c r="AA257" s="15"/>
      <c r="AB257" s="9"/>
      <c r="AC257" s="13" t="str">
        <f t="shared" ref="AC257:AC1244" si="3">IF(D257&lt;&gt;"No hacer",CONCATENATE(A257,"-",LEFT(C257),"-",IF(A256&lt;&gt;A257,1,IF(C256=C257,RIGHT(AC256)+1,1))))</f>
        <v>M6-NyO-29a-A-2</v>
      </c>
      <c r="AD257" s="13"/>
      <c r="AE257" s="12"/>
      <c r="AF257" s="8" t="s">
        <v>45</v>
      </c>
      <c r="AG257" s="8" t="s">
        <v>570</v>
      </c>
      <c r="AH257" s="8" t="s">
        <v>46</v>
      </c>
      <c r="AI257" s="8" t="s">
        <v>47</v>
      </c>
    </row>
    <row r="258" ht="112.5" customHeight="1">
      <c r="A258" s="6" t="s">
        <v>1488</v>
      </c>
      <c r="B258" s="6" t="s">
        <v>1489</v>
      </c>
      <c r="C258" s="6" t="s">
        <v>67</v>
      </c>
      <c r="D258" s="7" t="s">
        <v>34</v>
      </c>
      <c r="E258" s="6"/>
      <c r="F258" s="11" t="s">
        <v>1518</v>
      </c>
      <c r="G258" s="11" t="s">
        <v>1519</v>
      </c>
      <c r="H258" s="10" t="s">
        <v>1520</v>
      </c>
      <c r="I258" s="13"/>
      <c r="J258" s="38" t="s">
        <v>101</v>
      </c>
      <c r="K258" s="10" t="s">
        <v>1508</v>
      </c>
      <c r="L258" s="27" t="s">
        <v>1515</v>
      </c>
      <c r="M258" s="19" t="s">
        <v>41</v>
      </c>
      <c r="N258" s="11" t="s">
        <v>1494</v>
      </c>
      <c r="O258" s="11" t="s">
        <v>1521</v>
      </c>
      <c r="P258" s="9"/>
      <c r="Q258" s="13"/>
      <c r="R258" s="12"/>
      <c r="S258" s="12"/>
      <c r="T258" s="12"/>
      <c r="U258" s="12"/>
      <c r="V258" s="12"/>
      <c r="W258" s="12"/>
      <c r="X258" s="13"/>
      <c r="Y258" s="19" t="s">
        <v>43</v>
      </c>
      <c r="Z258" s="15" t="s">
        <v>1522</v>
      </c>
      <c r="AA258" s="15"/>
      <c r="AB258" s="9"/>
      <c r="AC258" s="13" t="str">
        <f t="shared" si="3"/>
        <v>M6-NyO-29a-A-3</v>
      </c>
      <c r="AD258" s="13"/>
      <c r="AE258" s="12"/>
      <c r="AF258" s="8" t="s">
        <v>45</v>
      </c>
      <c r="AG258" s="8" t="s">
        <v>570</v>
      </c>
      <c r="AH258" s="8" t="s">
        <v>46</v>
      </c>
      <c r="AI258" s="8" t="s">
        <v>47</v>
      </c>
    </row>
    <row r="259" ht="112.5" customHeight="1">
      <c r="A259" s="6" t="s">
        <v>1523</v>
      </c>
      <c r="B259" s="6" t="s">
        <v>1524</v>
      </c>
      <c r="C259" s="6" t="s">
        <v>33</v>
      </c>
      <c r="D259" s="7" t="s">
        <v>34</v>
      </c>
      <c r="E259" s="6"/>
      <c r="F259" s="11" t="s">
        <v>1525</v>
      </c>
      <c r="G259" s="11" t="s">
        <v>1526</v>
      </c>
      <c r="H259" s="10" t="s">
        <v>1527</v>
      </c>
      <c r="I259" s="13"/>
      <c r="J259" s="6" t="s">
        <v>194</v>
      </c>
      <c r="K259" s="10" t="s">
        <v>1528</v>
      </c>
      <c r="L259" s="26" t="s">
        <v>1529</v>
      </c>
      <c r="M259" s="6" t="s">
        <v>41</v>
      </c>
      <c r="N259" s="11" t="s">
        <v>1530</v>
      </c>
      <c r="O259" s="11" t="s">
        <v>1531</v>
      </c>
      <c r="P259" s="9"/>
      <c r="Q259" s="13"/>
      <c r="R259" s="12"/>
      <c r="S259" s="12"/>
      <c r="T259" s="12"/>
      <c r="U259" s="12"/>
      <c r="V259" s="12"/>
      <c r="W259" s="12"/>
      <c r="X259" s="13"/>
      <c r="Y259" s="19" t="s">
        <v>43</v>
      </c>
      <c r="Z259" s="15" t="s">
        <v>1532</v>
      </c>
      <c r="AA259" s="15"/>
      <c r="AB259" s="9"/>
      <c r="AC259" s="13" t="str">
        <f t="shared" si="3"/>
        <v>M6-NyO-30a-I-1</v>
      </c>
      <c r="AD259" s="13"/>
      <c r="AE259" s="12"/>
      <c r="AF259" s="8" t="s">
        <v>45</v>
      </c>
      <c r="AG259" s="8" t="s">
        <v>570</v>
      </c>
      <c r="AH259" s="8" t="s">
        <v>46</v>
      </c>
      <c r="AI259" s="8" t="s">
        <v>47</v>
      </c>
    </row>
    <row r="260" ht="112.5" customHeight="1">
      <c r="A260" s="6" t="s">
        <v>1523</v>
      </c>
      <c r="B260" s="6" t="s">
        <v>1524</v>
      </c>
      <c r="C260" s="6" t="s">
        <v>48</v>
      </c>
      <c r="D260" s="7" t="s">
        <v>34</v>
      </c>
      <c r="E260" s="6"/>
      <c r="F260" s="10" t="s">
        <v>1533</v>
      </c>
      <c r="G260" s="11" t="s">
        <v>1534</v>
      </c>
      <c r="H260" s="10" t="s">
        <v>1535</v>
      </c>
      <c r="I260" s="13"/>
      <c r="J260" s="38" t="s">
        <v>101</v>
      </c>
      <c r="K260" s="10" t="s">
        <v>1536</v>
      </c>
      <c r="L260" s="27" t="s">
        <v>1537</v>
      </c>
      <c r="M260" s="6" t="s">
        <v>41</v>
      </c>
      <c r="N260" s="10" t="s">
        <v>1538</v>
      </c>
      <c r="O260" s="10" t="s">
        <v>1539</v>
      </c>
      <c r="P260" s="9"/>
      <c r="Q260" s="13"/>
      <c r="R260" s="12"/>
      <c r="S260" s="12"/>
      <c r="T260" s="12"/>
      <c r="U260" s="12"/>
      <c r="V260" s="12"/>
      <c r="W260" s="12"/>
      <c r="X260" s="13"/>
      <c r="Y260" s="19" t="s">
        <v>43</v>
      </c>
      <c r="Z260" s="15" t="s">
        <v>1540</v>
      </c>
      <c r="AA260" s="15"/>
      <c r="AB260" s="9"/>
      <c r="AC260" s="13" t="str">
        <f t="shared" si="3"/>
        <v>M6-NyO-30a-E-1</v>
      </c>
      <c r="AD260" s="13"/>
      <c r="AE260" s="12"/>
      <c r="AF260" s="8" t="s">
        <v>45</v>
      </c>
      <c r="AG260" s="8" t="s">
        <v>570</v>
      </c>
      <c r="AH260" s="8" t="s">
        <v>46</v>
      </c>
      <c r="AI260" s="8" t="s">
        <v>47</v>
      </c>
    </row>
    <row r="261" ht="112.5" customHeight="1">
      <c r="A261" s="6" t="s">
        <v>1523</v>
      </c>
      <c r="B261" s="6" t="s">
        <v>1524</v>
      </c>
      <c r="C261" s="6" t="s">
        <v>67</v>
      </c>
      <c r="D261" s="7" t="s">
        <v>34</v>
      </c>
      <c r="E261" s="6"/>
      <c r="F261" s="11" t="s">
        <v>1541</v>
      </c>
      <c r="G261" s="11" t="s">
        <v>1542</v>
      </c>
      <c r="H261" s="10" t="s">
        <v>1543</v>
      </c>
      <c r="I261" s="13"/>
      <c r="J261" s="13" t="s">
        <v>101</v>
      </c>
      <c r="K261" s="10" t="s">
        <v>1544</v>
      </c>
      <c r="L261" s="10" t="s">
        <v>1545</v>
      </c>
      <c r="M261" s="6" t="s">
        <v>41</v>
      </c>
      <c r="N261" s="11" t="s">
        <v>1546</v>
      </c>
      <c r="O261" s="11" t="s">
        <v>1547</v>
      </c>
      <c r="P261" s="9"/>
      <c r="Q261" s="13"/>
      <c r="R261" s="12"/>
      <c r="S261" s="12"/>
      <c r="T261" s="12"/>
      <c r="U261" s="12"/>
      <c r="V261" s="12"/>
      <c r="W261" s="12"/>
      <c r="X261" s="13"/>
      <c r="Y261" s="19" t="s">
        <v>43</v>
      </c>
      <c r="Z261" s="15" t="s">
        <v>1548</v>
      </c>
      <c r="AA261" s="15"/>
      <c r="AB261" s="9"/>
      <c r="AC261" s="13" t="str">
        <f t="shared" si="3"/>
        <v>M6-NyO-30a-A-1</v>
      </c>
      <c r="AD261" s="13"/>
      <c r="AE261" s="12"/>
      <c r="AF261" s="8" t="s">
        <v>45</v>
      </c>
      <c r="AG261" s="8" t="s">
        <v>570</v>
      </c>
      <c r="AH261" s="8" t="s">
        <v>46</v>
      </c>
      <c r="AI261" s="8" t="s">
        <v>47</v>
      </c>
    </row>
    <row r="262" ht="112.5" customHeight="1">
      <c r="A262" s="6" t="s">
        <v>1523</v>
      </c>
      <c r="B262" s="6" t="s">
        <v>1524</v>
      </c>
      <c r="C262" s="6" t="s">
        <v>67</v>
      </c>
      <c r="D262" s="7" t="s">
        <v>34</v>
      </c>
      <c r="E262" s="6"/>
      <c r="F262" s="11" t="s">
        <v>1549</v>
      </c>
      <c r="G262" s="11" t="s">
        <v>1550</v>
      </c>
      <c r="H262" s="10" t="s">
        <v>1551</v>
      </c>
      <c r="I262" s="13"/>
      <c r="J262" s="13" t="s">
        <v>101</v>
      </c>
      <c r="K262" s="10" t="s">
        <v>1544</v>
      </c>
      <c r="L262" s="10" t="s">
        <v>1545</v>
      </c>
      <c r="M262" s="6" t="s">
        <v>41</v>
      </c>
      <c r="N262" s="11" t="s">
        <v>1546</v>
      </c>
      <c r="O262" s="11" t="s">
        <v>1547</v>
      </c>
      <c r="P262" s="9"/>
      <c r="Q262" s="13"/>
      <c r="R262" s="12"/>
      <c r="S262" s="12"/>
      <c r="T262" s="12"/>
      <c r="U262" s="12"/>
      <c r="V262" s="12"/>
      <c r="W262" s="12"/>
      <c r="X262" s="13"/>
      <c r="Y262" s="19" t="s">
        <v>43</v>
      </c>
      <c r="Z262" s="15" t="s">
        <v>1552</v>
      </c>
      <c r="AA262" s="15"/>
      <c r="AB262" s="9"/>
      <c r="AC262" s="13" t="str">
        <f t="shared" si="3"/>
        <v>M6-NyO-30a-A-2</v>
      </c>
      <c r="AD262" s="13"/>
      <c r="AE262" s="12"/>
      <c r="AF262" s="8" t="s">
        <v>45</v>
      </c>
      <c r="AG262" s="8" t="s">
        <v>570</v>
      </c>
      <c r="AH262" s="8" t="s">
        <v>46</v>
      </c>
      <c r="AI262" s="8" t="s">
        <v>47</v>
      </c>
    </row>
    <row r="263" ht="112.5" customHeight="1">
      <c r="A263" s="6" t="s">
        <v>1523</v>
      </c>
      <c r="B263" s="6" t="s">
        <v>1524</v>
      </c>
      <c r="C263" s="6" t="s">
        <v>67</v>
      </c>
      <c r="D263" s="7" t="s">
        <v>34</v>
      </c>
      <c r="E263" s="6"/>
      <c r="F263" s="11" t="s">
        <v>1553</v>
      </c>
      <c r="G263" s="11" t="s">
        <v>1554</v>
      </c>
      <c r="H263" s="14" t="s">
        <v>1555</v>
      </c>
      <c r="I263" s="13"/>
      <c r="J263" s="38" t="s">
        <v>101</v>
      </c>
      <c r="K263" s="14" t="s">
        <v>1544</v>
      </c>
      <c r="L263" s="39" t="s">
        <v>1545</v>
      </c>
      <c r="M263" s="6" t="s">
        <v>41</v>
      </c>
      <c r="N263" s="11" t="s">
        <v>1546</v>
      </c>
      <c r="O263" s="11" t="s">
        <v>1547</v>
      </c>
      <c r="P263" s="12"/>
      <c r="Q263" s="13"/>
      <c r="R263" s="12"/>
      <c r="S263" s="12"/>
      <c r="T263" s="12"/>
      <c r="U263" s="12"/>
      <c r="V263" s="12"/>
      <c r="W263" s="12"/>
      <c r="X263" s="14"/>
      <c r="Y263" s="19" t="s">
        <v>43</v>
      </c>
      <c r="Z263" s="15" t="s">
        <v>1556</v>
      </c>
      <c r="AA263" s="15"/>
      <c r="AB263" s="9"/>
      <c r="AC263" s="13" t="str">
        <f t="shared" si="3"/>
        <v>M6-NyO-30a-A-3</v>
      </c>
      <c r="AD263" s="13"/>
      <c r="AE263" s="12"/>
      <c r="AF263" s="8" t="s">
        <v>45</v>
      </c>
      <c r="AG263" s="8" t="s">
        <v>570</v>
      </c>
      <c r="AH263" s="8" t="s">
        <v>46</v>
      </c>
      <c r="AI263" s="8" t="s">
        <v>47</v>
      </c>
    </row>
    <row r="264" ht="112.5" customHeight="1">
      <c r="A264" s="6" t="s">
        <v>1557</v>
      </c>
      <c r="B264" s="6" t="s">
        <v>1558</v>
      </c>
      <c r="C264" s="6" t="s">
        <v>33</v>
      </c>
      <c r="D264" s="7" t="s">
        <v>34</v>
      </c>
      <c r="E264" s="6"/>
      <c r="F264" s="11" t="s">
        <v>1559</v>
      </c>
      <c r="G264" s="10"/>
      <c r="H264" s="10" t="s">
        <v>1560</v>
      </c>
      <c r="I264" s="13" t="s">
        <v>210</v>
      </c>
      <c r="J264" s="6" t="s">
        <v>1334</v>
      </c>
      <c r="K264" s="10" t="s">
        <v>1561</v>
      </c>
      <c r="L264" s="10" t="s">
        <v>1562</v>
      </c>
      <c r="M264" s="6" t="s">
        <v>41</v>
      </c>
      <c r="N264" s="10" t="s">
        <v>1563</v>
      </c>
      <c r="O264" s="10" t="s">
        <v>1564</v>
      </c>
      <c r="P264" s="12"/>
      <c r="Q264" s="13"/>
      <c r="R264" s="12"/>
      <c r="S264" s="12"/>
      <c r="T264" s="12"/>
      <c r="U264" s="12"/>
      <c r="V264" s="12"/>
      <c r="W264" s="12"/>
      <c r="X264" s="14"/>
      <c r="Y264" s="19" t="s">
        <v>43</v>
      </c>
      <c r="Z264" s="40" t="s">
        <v>1565</v>
      </c>
      <c r="AA264" s="15"/>
      <c r="AB264" s="18"/>
      <c r="AC264" s="13" t="str">
        <f t="shared" si="3"/>
        <v>M6-NyO-31a-I-1</v>
      </c>
      <c r="AD264" s="13"/>
      <c r="AE264" s="12"/>
      <c r="AF264" s="13"/>
      <c r="AG264" s="13"/>
      <c r="AH264" s="8" t="s">
        <v>46</v>
      </c>
      <c r="AI264" s="8"/>
    </row>
    <row r="265" ht="112.5" customHeight="1">
      <c r="A265" s="6" t="s">
        <v>1557</v>
      </c>
      <c r="B265" s="6" t="s">
        <v>1558</v>
      </c>
      <c r="C265" s="6" t="s">
        <v>33</v>
      </c>
      <c r="D265" s="7" t="s">
        <v>34</v>
      </c>
      <c r="E265" s="6"/>
      <c r="F265" s="10" t="s">
        <v>1566</v>
      </c>
      <c r="G265" s="10"/>
      <c r="H265" s="10"/>
      <c r="I265" s="13" t="s">
        <v>210</v>
      </c>
      <c r="J265" s="13" t="s">
        <v>1334</v>
      </c>
      <c r="K265" s="10" t="s">
        <v>1561</v>
      </c>
      <c r="L265" s="10" t="s">
        <v>1562</v>
      </c>
      <c r="M265" s="6" t="s">
        <v>41</v>
      </c>
      <c r="N265" s="10" t="s">
        <v>1563</v>
      </c>
      <c r="O265" s="10" t="s">
        <v>1567</v>
      </c>
      <c r="P265" s="12"/>
      <c r="Q265" s="13"/>
      <c r="R265" s="12"/>
      <c r="S265" s="12"/>
      <c r="T265" s="12"/>
      <c r="U265" s="12"/>
      <c r="V265" s="12"/>
      <c r="W265" s="12"/>
      <c r="X265" s="14"/>
      <c r="Y265" s="19" t="s">
        <v>43</v>
      </c>
      <c r="Z265" s="40" t="s">
        <v>1568</v>
      </c>
      <c r="AA265" s="15"/>
      <c r="AB265" s="18"/>
      <c r="AC265" s="13" t="str">
        <f t="shared" si="3"/>
        <v>M6-NyO-31a-I-2</v>
      </c>
      <c r="AD265" s="13"/>
      <c r="AE265" s="12"/>
      <c r="AF265" s="13"/>
      <c r="AG265" s="13"/>
      <c r="AH265" s="8" t="s">
        <v>46</v>
      </c>
      <c r="AI265" s="8"/>
    </row>
    <row r="266" ht="112.5" customHeight="1">
      <c r="A266" s="6" t="s">
        <v>1557</v>
      </c>
      <c r="B266" s="6" t="s">
        <v>1558</v>
      </c>
      <c r="C266" s="6" t="s">
        <v>48</v>
      </c>
      <c r="D266" s="8" t="s">
        <v>34</v>
      </c>
      <c r="E266" s="6"/>
      <c r="F266" s="10" t="s">
        <v>1569</v>
      </c>
      <c r="G266" s="11" t="s">
        <v>1570</v>
      </c>
      <c r="H266" s="10" t="s">
        <v>1571</v>
      </c>
      <c r="I266" s="13" t="s">
        <v>210</v>
      </c>
      <c r="J266" s="38" t="s">
        <v>101</v>
      </c>
      <c r="K266" s="10" t="s">
        <v>1572</v>
      </c>
      <c r="L266" s="10" t="s">
        <v>1573</v>
      </c>
      <c r="M266" s="6" t="s">
        <v>41</v>
      </c>
      <c r="N266" s="10" t="s">
        <v>1563</v>
      </c>
      <c r="O266" s="11" t="s">
        <v>1574</v>
      </c>
      <c r="P266" s="12"/>
      <c r="Q266" s="13"/>
      <c r="R266" s="12"/>
      <c r="S266" s="12"/>
      <c r="T266" s="12"/>
      <c r="U266" s="12"/>
      <c r="V266" s="12"/>
      <c r="W266" s="12"/>
      <c r="X266" s="14"/>
      <c r="Y266" s="19" t="s">
        <v>43</v>
      </c>
      <c r="Z266" s="40" t="s">
        <v>1575</v>
      </c>
      <c r="AA266" s="15"/>
      <c r="AB266" s="18"/>
      <c r="AC266" s="13" t="str">
        <f t="shared" si="3"/>
        <v>M6-NyO-31a-E-1</v>
      </c>
      <c r="AD266" s="13"/>
      <c r="AE266" s="12"/>
      <c r="AF266" s="13"/>
      <c r="AG266" s="13"/>
      <c r="AH266" s="8" t="s">
        <v>46</v>
      </c>
      <c r="AI266" s="8"/>
    </row>
    <row r="267" ht="112.5" customHeight="1">
      <c r="A267" s="6" t="s">
        <v>1557</v>
      </c>
      <c r="B267" s="6" t="s">
        <v>1558</v>
      </c>
      <c r="C267" s="6" t="s">
        <v>48</v>
      </c>
      <c r="D267" s="8" t="s">
        <v>34</v>
      </c>
      <c r="E267" s="6"/>
      <c r="F267" s="10" t="s">
        <v>1569</v>
      </c>
      <c r="G267" s="11" t="s">
        <v>1576</v>
      </c>
      <c r="H267" s="10"/>
      <c r="I267" s="13" t="s">
        <v>210</v>
      </c>
      <c r="J267" s="38" t="s">
        <v>101</v>
      </c>
      <c r="K267" s="10" t="s">
        <v>1572</v>
      </c>
      <c r="L267" s="10" t="s">
        <v>1573</v>
      </c>
      <c r="M267" s="6" t="s">
        <v>41</v>
      </c>
      <c r="N267" s="10" t="s">
        <v>1563</v>
      </c>
      <c r="O267" s="11" t="s">
        <v>1577</v>
      </c>
      <c r="P267" s="12"/>
      <c r="Q267" s="13"/>
      <c r="R267" s="12"/>
      <c r="S267" s="12"/>
      <c r="T267" s="12"/>
      <c r="U267" s="12"/>
      <c r="V267" s="12"/>
      <c r="W267" s="12"/>
      <c r="X267" s="14"/>
      <c r="Y267" s="19" t="s">
        <v>43</v>
      </c>
      <c r="Z267" s="40" t="s">
        <v>1578</v>
      </c>
      <c r="AA267" s="15"/>
      <c r="AB267" s="18"/>
      <c r="AC267" s="13" t="str">
        <f t="shared" si="3"/>
        <v>M6-NyO-31a-E-2</v>
      </c>
      <c r="AD267" s="13"/>
      <c r="AE267" s="12"/>
      <c r="AF267" s="13"/>
      <c r="AG267" s="13"/>
      <c r="AH267" s="8" t="s">
        <v>46</v>
      </c>
      <c r="AI267" s="8"/>
    </row>
    <row r="268" ht="112.5" customHeight="1">
      <c r="A268" s="6" t="s">
        <v>1557</v>
      </c>
      <c r="B268" s="6" t="s">
        <v>1558</v>
      </c>
      <c r="C268" s="6" t="s">
        <v>67</v>
      </c>
      <c r="D268" s="8" t="s">
        <v>34</v>
      </c>
      <c r="E268" s="6"/>
      <c r="F268" s="11" t="s">
        <v>1579</v>
      </c>
      <c r="G268" s="10" t="s">
        <v>1580</v>
      </c>
      <c r="H268" s="10" t="s">
        <v>1581</v>
      </c>
      <c r="I268" s="13"/>
      <c r="J268" s="13" t="s">
        <v>101</v>
      </c>
      <c r="K268" s="10" t="s">
        <v>1572</v>
      </c>
      <c r="L268" s="10" t="s">
        <v>1573</v>
      </c>
      <c r="M268" s="6" t="s">
        <v>41</v>
      </c>
      <c r="N268" s="10" t="s">
        <v>1563</v>
      </c>
      <c r="O268" s="11" t="s">
        <v>1582</v>
      </c>
      <c r="P268" s="9"/>
      <c r="Q268" s="8"/>
      <c r="R268" s="9"/>
      <c r="S268" s="9"/>
      <c r="T268" s="9"/>
      <c r="U268" s="9"/>
      <c r="V268" s="9"/>
      <c r="W268" s="9"/>
      <c r="X268" s="8"/>
      <c r="Y268" s="19" t="s">
        <v>43</v>
      </c>
      <c r="Z268" s="40" t="s">
        <v>1583</v>
      </c>
      <c r="AA268" s="15"/>
      <c r="AB268" s="18"/>
      <c r="AC268" s="13" t="str">
        <f t="shared" si="3"/>
        <v>M6-NyO-31a-A-1</v>
      </c>
      <c r="AD268" s="13"/>
      <c r="AE268" s="12"/>
      <c r="AF268" s="13"/>
      <c r="AG268" s="13"/>
      <c r="AH268" s="8" t="s">
        <v>46</v>
      </c>
      <c r="AI268" s="8"/>
    </row>
    <row r="269" ht="112.5" customHeight="1">
      <c r="A269" s="6" t="s">
        <v>1557</v>
      </c>
      <c r="B269" s="6" t="s">
        <v>1558</v>
      </c>
      <c r="C269" s="6" t="s">
        <v>67</v>
      </c>
      <c r="D269" s="8" t="s">
        <v>34</v>
      </c>
      <c r="E269" s="6"/>
      <c r="F269" s="11" t="s">
        <v>1584</v>
      </c>
      <c r="G269" s="10" t="s">
        <v>1585</v>
      </c>
      <c r="H269" s="10" t="s">
        <v>1586</v>
      </c>
      <c r="I269" s="13"/>
      <c r="J269" s="13" t="s">
        <v>101</v>
      </c>
      <c r="K269" s="10" t="s">
        <v>1572</v>
      </c>
      <c r="L269" s="10" t="s">
        <v>1573</v>
      </c>
      <c r="M269" s="6" t="s">
        <v>41</v>
      </c>
      <c r="N269" s="10" t="s">
        <v>1563</v>
      </c>
      <c r="O269" s="11" t="s">
        <v>1582</v>
      </c>
      <c r="P269" s="9"/>
      <c r="Q269" s="8"/>
      <c r="R269" s="9"/>
      <c r="S269" s="9"/>
      <c r="T269" s="9"/>
      <c r="U269" s="9"/>
      <c r="V269" s="9"/>
      <c r="W269" s="9"/>
      <c r="X269" s="8"/>
      <c r="Y269" s="19" t="s">
        <v>43</v>
      </c>
      <c r="Z269" s="40" t="s">
        <v>1587</v>
      </c>
      <c r="AA269" s="15"/>
      <c r="AB269" s="18"/>
      <c r="AC269" s="13" t="str">
        <f t="shared" si="3"/>
        <v>M6-NyO-31a-A-2</v>
      </c>
      <c r="AD269" s="13"/>
      <c r="AE269" s="12"/>
      <c r="AF269" s="13"/>
      <c r="AG269" s="13"/>
      <c r="AH269" s="8" t="s">
        <v>46</v>
      </c>
      <c r="AI269" s="8"/>
    </row>
    <row r="270" ht="112.5" customHeight="1">
      <c r="A270" s="6" t="s">
        <v>1557</v>
      </c>
      <c r="B270" s="6" t="s">
        <v>1558</v>
      </c>
      <c r="C270" s="6" t="s">
        <v>67</v>
      </c>
      <c r="D270" s="8" t="s">
        <v>34</v>
      </c>
      <c r="E270" s="6"/>
      <c r="F270" s="11" t="s">
        <v>1588</v>
      </c>
      <c r="G270" s="10" t="s">
        <v>1589</v>
      </c>
      <c r="H270" s="10" t="s">
        <v>1590</v>
      </c>
      <c r="I270" s="13"/>
      <c r="J270" s="13" t="s">
        <v>101</v>
      </c>
      <c r="K270" s="10" t="s">
        <v>1572</v>
      </c>
      <c r="L270" s="10" t="s">
        <v>1573</v>
      </c>
      <c r="M270" s="6" t="s">
        <v>41</v>
      </c>
      <c r="N270" s="10" t="s">
        <v>1563</v>
      </c>
      <c r="O270" s="11" t="s">
        <v>1582</v>
      </c>
      <c r="P270" s="18"/>
      <c r="Q270" s="6"/>
      <c r="R270" s="18"/>
      <c r="S270" s="18"/>
      <c r="T270" s="18"/>
      <c r="U270" s="18"/>
      <c r="V270" s="18"/>
      <c r="W270" s="18"/>
      <c r="X270" s="10"/>
      <c r="Y270" s="19" t="s">
        <v>43</v>
      </c>
      <c r="Z270" s="40" t="s">
        <v>1591</v>
      </c>
      <c r="AA270" s="15"/>
      <c r="AB270" s="18"/>
      <c r="AC270" s="13" t="str">
        <f t="shared" si="3"/>
        <v>M6-NyO-31a-A-3</v>
      </c>
      <c r="AD270" s="13"/>
      <c r="AE270" s="12"/>
      <c r="AF270" s="13"/>
      <c r="AG270" s="13"/>
      <c r="AH270" s="8" t="s">
        <v>46</v>
      </c>
      <c r="AI270" s="8"/>
    </row>
    <row r="271" ht="112.5" customHeight="1">
      <c r="A271" s="6" t="s">
        <v>1592</v>
      </c>
      <c r="B271" s="6" t="s">
        <v>1593</v>
      </c>
      <c r="C271" s="6" t="s">
        <v>33</v>
      </c>
      <c r="D271" s="7" t="s">
        <v>34</v>
      </c>
      <c r="E271" s="6"/>
      <c r="F271" s="11" t="s">
        <v>1594</v>
      </c>
      <c r="G271" s="10"/>
      <c r="H271" s="10" t="s">
        <v>1595</v>
      </c>
      <c r="I271" s="13"/>
      <c r="J271" s="23" t="s">
        <v>260</v>
      </c>
      <c r="K271" s="10" t="s">
        <v>1596</v>
      </c>
      <c r="L271" s="11" t="s">
        <v>1597</v>
      </c>
      <c r="M271" s="6" t="s">
        <v>41</v>
      </c>
      <c r="N271" s="11" t="s">
        <v>1598</v>
      </c>
      <c r="O271" s="11" t="s">
        <v>1599</v>
      </c>
      <c r="P271" s="12"/>
      <c r="Q271" s="13"/>
      <c r="R271" s="12"/>
      <c r="S271" s="12"/>
      <c r="T271" s="12"/>
      <c r="U271" s="12"/>
      <c r="V271" s="12"/>
      <c r="W271" s="12"/>
      <c r="X271" s="14"/>
      <c r="Y271" s="19" t="s">
        <v>43</v>
      </c>
      <c r="Z271" s="15" t="s">
        <v>1600</v>
      </c>
      <c r="AA271" s="15"/>
      <c r="AB271" s="9"/>
      <c r="AC271" s="13" t="str">
        <f t="shared" si="3"/>
        <v>M6-NyO-32a-I-1</v>
      </c>
      <c r="AD271" s="13"/>
      <c r="AE271" s="12"/>
      <c r="AF271" s="8" t="s">
        <v>45</v>
      </c>
      <c r="AG271" s="8" t="s">
        <v>570</v>
      </c>
      <c r="AH271" s="8" t="s">
        <v>46</v>
      </c>
      <c r="AI271" s="8" t="s">
        <v>47</v>
      </c>
    </row>
    <row r="272" ht="112.5" customHeight="1">
      <c r="A272" s="6" t="s">
        <v>1592</v>
      </c>
      <c r="B272" s="6" t="s">
        <v>1593</v>
      </c>
      <c r="C272" s="6" t="s">
        <v>48</v>
      </c>
      <c r="D272" s="7" t="s">
        <v>34</v>
      </c>
      <c r="E272" s="6"/>
      <c r="F272" s="11" t="s">
        <v>1601</v>
      </c>
      <c r="G272" s="11" t="s">
        <v>1602</v>
      </c>
      <c r="H272" s="10" t="s">
        <v>1603</v>
      </c>
      <c r="I272" s="13"/>
      <c r="J272" s="23" t="s">
        <v>166</v>
      </c>
      <c r="K272" s="10" t="s">
        <v>1596</v>
      </c>
      <c r="L272" s="11" t="s">
        <v>1604</v>
      </c>
      <c r="M272" s="6" t="s">
        <v>41</v>
      </c>
      <c r="N272" s="11" t="s">
        <v>1605</v>
      </c>
      <c r="O272" s="11" t="s">
        <v>1606</v>
      </c>
      <c r="P272" s="12"/>
      <c r="Q272" s="13"/>
      <c r="R272" s="12"/>
      <c r="S272" s="12"/>
      <c r="T272" s="12"/>
      <c r="U272" s="12"/>
      <c r="V272" s="12"/>
      <c r="W272" s="12"/>
      <c r="X272" s="14"/>
      <c r="Y272" s="19" t="s">
        <v>43</v>
      </c>
      <c r="Z272" s="15" t="s">
        <v>1607</v>
      </c>
      <c r="AA272" s="15"/>
      <c r="AB272" s="9"/>
      <c r="AC272" s="13" t="str">
        <f t="shared" si="3"/>
        <v>M6-NyO-32a-E-1</v>
      </c>
      <c r="AD272" s="13"/>
      <c r="AE272" s="12"/>
      <c r="AF272" s="8" t="s">
        <v>45</v>
      </c>
      <c r="AG272" s="8" t="s">
        <v>570</v>
      </c>
      <c r="AH272" s="8" t="s">
        <v>46</v>
      </c>
      <c r="AI272" s="8" t="s">
        <v>47</v>
      </c>
    </row>
    <row r="273" ht="112.5" customHeight="1">
      <c r="A273" s="6" t="s">
        <v>1592</v>
      </c>
      <c r="B273" s="6" t="s">
        <v>1593</v>
      </c>
      <c r="C273" s="6" t="s">
        <v>67</v>
      </c>
      <c r="D273" s="7" t="s">
        <v>34</v>
      </c>
      <c r="E273" s="6"/>
      <c r="F273" s="11" t="s">
        <v>1608</v>
      </c>
      <c r="G273" s="11" t="s">
        <v>1609</v>
      </c>
      <c r="H273" s="10" t="s">
        <v>1610</v>
      </c>
      <c r="I273" s="13"/>
      <c r="J273" s="23" t="s">
        <v>166</v>
      </c>
      <c r="K273" s="10" t="s">
        <v>1611</v>
      </c>
      <c r="L273" s="11" t="s">
        <v>1612</v>
      </c>
      <c r="M273" s="6" t="s">
        <v>41</v>
      </c>
      <c r="N273" s="11" t="s">
        <v>1613</v>
      </c>
      <c r="O273" s="11" t="s">
        <v>1614</v>
      </c>
      <c r="P273" s="12"/>
      <c r="Q273" s="13"/>
      <c r="R273" s="12"/>
      <c r="S273" s="12"/>
      <c r="T273" s="12"/>
      <c r="U273" s="12"/>
      <c r="V273" s="12"/>
      <c r="W273" s="12"/>
      <c r="X273" s="13"/>
      <c r="Y273" s="19" t="s">
        <v>43</v>
      </c>
      <c r="Z273" s="15" t="s">
        <v>1615</v>
      </c>
      <c r="AA273" s="15"/>
      <c r="AB273" s="9"/>
      <c r="AC273" s="13" t="str">
        <f t="shared" si="3"/>
        <v>M6-NyO-32a-A-1</v>
      </c>
      <c r="AD273" s="13"/>
      <c r="AE273" s="12"/>
      <c r="AF273" s="8" t="s">
        <v>45</v>
      </c>
      <c r="AG273" s="8" t="s">
        <v>570</v>
      </c>
      <c r="AH273" s="8" t="s">
        <v>46</v>
      </c>
      <c r="AI273" s="8" t="s">
        <v>47</v>
      </c>
    </row>
    <row r="274" ht="112.5" customHeight="1">
      <c r="A274" s="6" t="s">
        <v>1592</v>
      </c>
      <c r="B274" s="6" t="s">
        <v>1593</v>
      </c>
      <c r="C274" s="6" t="s">
        <v>67</v>
      </c>
      <c r="D274" s="7" t="s">
        <v>34</v>
      </c>
      <c r="E274" s="6"/>
      <c r="F274" s="11" t="s">
        <v>1616</v>
      </c>
      <c r="G274" s="11" t="s">
        <v>1617</v>
      </c>
      <c r="H274" s="10" t="s">
        <v>1618</v>
      </c>
      <c r="I274" s="13"/>
      <c r="J274" s="23" t="s">
        <v>166</v>
      </c>
      <c r="K274" s="10" t="s">
        <v>1611</v>
      </c>
      <c r="L274" s="11" t="s">
        <v>1612</v>
      </c>
      <c r="M274" s="6" t="s">
        <v>41</v>
      </c>
      <c r="N274" s="11" t="s">
        <v>1619</v>
      </c>
      <c r="O274" s="11" t="s">
        <v>1620</v>
      </c>
      <c r="P274" s="12"/>
      <c r="Q274" s="13"/>
      <c r="R274" s="12"/>
      <c r="S274" s="12"/>
      <c r="T274" s="12"/>
      <c r="U274" s="12"/>
      <c r="V274" s="12"/>
      <c r="W274" s="12"/>
      <c r="X274" s="13"/>
      <c r="Y274" s="19" t="s">
        <v>43</v>
      </c>
      <c r="Z274" s="15" t="s">
        <v>1621</v>
      </c>
      <c r="AA274" s="15"/>
      <c r="AB274" s="9"/>
      <c r="AC274" s="13" t="str">
        <f t="shared" si="3"/>
        <v>M6-NyO-32a-A-2</v>
      </c>
      <c r="AD274" s="13"/>
      <c r="AE274" s="12"/>
      <c r="AF274" s="8" t="s">
        <v>45</v>
      </c>
      <c r="AG274" s="8" t="s">
        <v>570</v>
      </c>
      <c r="AH274" s="8" t="s">
        <v>46</v>
      </c>
      <c r="AI274" s="8" t="s">
        <v>47</v>
      </c>
    </row>
    <row r="275" ht="112.5" customHeight="1">
      <c r="A275" s="6" t="s">
        <v>1592</v>
      </c>
      <c r="B275" s="6" t="s">
        <v>1593</v>
      </c>
      <c r="C275" s="6" t="s">
        <v>67</v>
      </c>
      <c r="D275" s="7" t="s">
        <v>34</v>
      </c>
      <c r="E275" s="6"/>
      <c r="F275" s="11" t="s">
        <v>1622</v>
      </c>
      <c r="G275" s="11" t="s">
        <v>1623</v>
      </c>
      <c r="H275" s="10" t="s">
        <v>1624</v>
      </c>
      <c r="I275" s="13"/>
      <c r="J275" s="23" t="s">
        <v>166</v>
      </c>
      <c r="K275" s="10" t="s">
        <v>1611</v>
      </c>
      <c r="L275" s="11" t="s">
        <v>1612</v>
      </c>
      <c r="M275" s="6" t="s">
        <v>41</v>
      </c>
      <c r="N275" s="11" t="s">
        <v>1625</v>
      </c>
      <c r="O275" s="11" t="s">
        <v>1626</v>
      </c>
      <c r="P275" s="12"/>
      <c r="Q275" s="13"/>
      <c r="R275" s="12"/>
      <c r="S275" s="12"/>
      <c r="T275" s="12"/>
      <c r="U275" s="12"/>
      <c r="V275" s="12"/>
      <c r="W275" s="12"/>
      <c r="X275" s="13"/>
      <c r="Y275" s="19" t="s">
        <v>43</v>
      </c>
      <c r="Z275" s="15" t="s">
        <v>1627</v>
      </c>
      <c r="AA275" s="15"/>
      <c r="AB275" s="9"/>
      <c r="AC275" s="13" t="str">
        <f t="shared" si="3"/>
        <v>M6-NyO-32a-A-3</v>
      </c>
      <c r="AD275" s="13"/>
      <c r="AE275" s="12"/>
      <c r="AF275" s="8" t="s">
        <v>45</v>
      </c>
      <c r="AG275" s="8" t="s">
        <v>570</v>
      </c>
      <c r="AH275" s="8" t="s">
        <v>46</v>
      </c>
      <c r="AI275" s="8" t="s">
        <v>47</v>
      </c>
    </row>
    <row r="276" ht="112.5" customHeight="1">
      <c r="A276" s="8" t="s">
        <v>1628</v>
      </c>
      <c r="B276" s="8" t="s">
        <v>1629</v>
      </c>
      <c r="C276" s="6" t="s">
        <v>33</v>
      </c>
      <c r="D276" s="7" t="s">
        <v>34</v>
      </c>
      <c r="E276" s="6"/>
      <c r="F276" s="10" t="s">
        <v>1630</v>
      </c>
      <c r="G276" s="10" t="s">
        <v>1631</v>
      </c>
      <c r="H276" s="10"/>
      <c r="I276" s="13" t="s">
        <v>210</v>
      </c>
      <c r="J276" s="19" t="s">
        <v>1632</v>
      </c>
      <c r="K276" s="10" t="s">
        <v>1633</v>
      </c>
      <c r="L276" s="10" t="s">
        <v>1634</v>
      </c>
      <c r="M276" s="6" t="s">
        <v>41</v>
      </c>
      <c r="N276" s="10" t="s">
        <v>1635</v>
      </c>
      <c r="O276" s="11" t="s">
        <v>1636</v>
      </c>
      <c r="P276" s="12"/>
      <c r="Q276" s="13"/>
      <c r="R276" s="12"/>
      <c r="S276" s="12"/>
      <c r="T276" s="12"/>
      <c r="U276" s="12"/>
      <c r="V276" s="12"/>
      <c r="W276" s="12"/>
      <c r="X276" s="13"/>
      <c r="Y276" s="19" t="s">
        <v>43</v>
      </c>
      <c r="Z276" s="11" t="s">
        <v>1637</v>
      </c>
      <c r="AA276" s="10"/>
      <c r="AB276" s="9"/>
      <c r="AC276" s="13" t="str">
        <f t="shared" si="3"/>
        <v>M6-NyO-69a-I-1</v>
      </c>
      <c r="AD276" s="13"/>
      <c r="AE276" s="12"/>
      <c r="AF276" s="8"/>
      <c r="AG276" s="8"/>
      <c r="AH276" s="8"/>
      <c r="AI276" s="8" t="s">
        <v>47</v>
      </c>
    </row>
    <row r="277" ht="112.5" customHeight="1">
      <c r="A277" s="8" t="s">
        <v>1628</v>
      </c>
      <c r="B277" s="8" t="s">
        <v>1629</v>
      </c>
      <c r="C277" s="6" t="s">
        <v>48</v>
      </c>
      <c r="D277" s="7" t="s">
        <v>34</v>
      </c>
      <c r="E277" s="6"/>
      <c r="F277" s="11" t="s">
        <v>1638</v>
      </c>
      <c r="G277" s="10" t="s">
        <v>1631</v>
      </c>
      <c r="H277" s="10"/>
      <c r="I277" s="13" t="s">
        <v>210</v>
      </c>
      <c r="J277" s="19" t="s">
        <v>101</v>
      </c>
      <c r="K277" s="10" t="s">
        <v>1639</v>
      </c>
      <c r="L277" s="10" t="s">
        <v>1640</v>
      </c>
      <c r="M277" s="6" t="s">
        <v>41</v>
      </c>
      <c r="N277" s="10" t="s">
        <v>1635</v>
      </c>
      <c r="O277" s="11" t="s">
        <v>1636</v>
      </c>
      <c r="P277" s="12"/>
      <c r="Q277" s="13"/>
      <c r="R277" s="12"/>
      <c r="S277" s="12"/>
      <c r="T277" s="12"/>
      <c r="U277" s="12"/>
      <c r="V277" s="12"/>
      <c r="W277" s="12"/>
      <c r="X277" s="13"/>
      <c r="Y277" s="19" t="s">
        <v>43</v>
      </c>
      <c r="Z277" s="11" t="s">
        <v>1641</v>
      </c>
      <c r="AA277" s="10"/>
      <c r="AB277" s="9"/>
      <c r="AC277" s="13" t="str">
        <f t="shared" si="3"/>
        <v>M6-NyO-69a-E-1</v>
      </c>
      <c r="AD277" s="13"/>
      <c r="AE277" s="12"/>
      <c r="AF277" s="8"/>
      <c r="AG277" s="8"/>
      <c r="AH277" s="8"/>
      <c r="AI277" s="8" t="s">
        <v>47</v>
      </c>
    </row>
    <row r="278" ht="112.5" customHeight="1">
      <c r="A278" s="8" t="s">
        <v>1628</v>
      </c>
      <c r="B278" s="8" t="s">
        <v>1629</v>
      </c>
      <c r="C278" s="6" t="s">
        <v>67</v>
      </c>
      <c r="D278" s="7" t="s">
        <v>34</v>
      </c>
      <c r="E278" s="6"/>
      <c r="F278" s="11" t="s">
        <v>1642</v>
      </c>
      <c r="G278" s="10" t="s">
        <v>1643</v>
      </c>
      <c r="H278" s="10"/>
      <c r="I278" s="13" t="s">
        <v>210</v>
      </c>
      <c r="J278" s="19" t="s">
        <v>101</v>
      </c>
      <c r="K278" s="11" t="s">
        <v>1644</v>
      </c>
      <c r="L278" s="11" t="s">
        <v>1645</v>
      </c>
      <c r="M278" s="6" t="s">
        <v>41</v>
      </c>
      <c r="N278" s="10" t="s">
        <v>1635</v>
      </c>
      <c r="O278" s="11" t="s">
        <v>1646</v>
      </c>
      <c r="P278" s="12"/>
      <c r="Q278" s="13"/>
      <c r="R278" s="12"/>
      <c r="S278" s="12"/>
      <c r="T278" s="12"/>
      <c r="U278" s="12"/>
      <c r="V278" s="12"/>
      <c r="W278" s="12"/>
      <c r="X278" s="13"/>
      <c r="Y278" s="19" t="s">
        <v>43</v>
      </c>
      <c r="Z278" s="11" t="s">
        <v>1647</v>
      </c>
      <c r="AA278" s="10"/>
      <c r="AB278" s="9"/>
      <c r="AC278" s="13" t="str">
        <f t="shared" si="3"/>
        <v>M6-NyO-69a-A-1</v>
      </c>
      <c r="AD278" s="13"/>
      <c r="AE278" s="12"/>
      <c r="AF278" s="8"/>
      <c r="AG278" s="8"/>
      <c r="AH278" s="8"/>
      <c r="AI278" s="8" t="s">
        <v>47</v>
      </c>
    </row>
    <row r="279" ht="112.5" customHeight="1">
      <c r="A279" s="8" t="s">
        <v>1628</v>
      </c>
      <c r="B279" s="8" t="s">
        <v>1629</v>
      </c>
      <c r="C279" s="6" t="s">
        <v>67</v>
      </c>
      <c r="D279" s="7" t="s">
        <v>34</v>
      </c>
      <c r="E279" s="6"/>
      <c r="F279" s="11" t="s">
        <v>1648</v>
      </c>
      <c r="G279" s="11" t="s">
        <v>1649</v>
      </c>
      <c r="H279" s="10"/>
      <c r="I279" s="13" t="s">
        <v>210</v>
      </c>
      <c r="J279" s="19" t="s">
        <v>101</v>
      </c>
      <c r="K279" s="11" t="s">
        <v>1650</v>
      </c>
      <c r="L279" s="11" t="s">
        <v>1645</v>
      </c>
      <c r="M279" s="6" t="s">
        <v>41</v>
      </c>
      <c r="N279" s="10" t="s">
        <v>1635</v>
      </c>
      <c r="O279" s="11" t="s">
        <v>1646</v>
      </c>
      <c r="P279" s="12"/>
      <c r="Q279" s="13"/>
      <c r="R279" s="12"/>
      <c r="S279" s="12"/>
      <c r="T279" s="12"/>
      <c r="U279" s="12"/>
      <c r="V279" s="12"/>
      <c r="W279" s="12"/>
      <c r="X279" s="13"/>
      <c r="Y279" s="19" t="s">
        <v>43</v>
      </c>
      <c r="Z279" s="15" t="s">
        <v>1651</v>
      </c>
      <c r="AA279" s="17"/>
      <c r="AB279" s="9"/>
      <c r="AC279" s="13" t="str">
        <f t="shared" si="3"/>
        <v>M6-NyO-69a-A-2</v>
      </c>
      <c r="AD279" s="13"/>
      <c r="AE279" s="12"/>
      <c r="AF279" s="8"/>
      <c r="AG279" s="8"/>
      <c r="AH279" s="8"/>
      <c r="AI279" s="8" t="s">
        <v>47</v>
      </c>
    </row>
    <row r="280" ht="112.5" customHeight="1">
      <c r="A280" s="8" t="s">
        <v>1628</v>
      </c>
      <c r="B280" s="8" t="s">
        <v>1629</v>
      </c>
      <c r="C280" s="6" t="s">
        <v>67</v>
      </c>
      <c r="D280" s="7" t="s">
        <v>34</v>
      </c>
      <c r="E280" s="6"/>
      <c r="F280" s="11" t="s">
        <v>1652</v>
      </c>
      <c r="G280" s="11" t="s">
        <v>1653</v>
      </c>
      <c r="H280" s="10"/>
      <c r="I280" s="13" t="s">
        <v>210</v>
      </c>
      <c r="J280" s="19" t="s">
        <v>101</v>
      </c>
      <c r="K280" s="11" t="s">
        <v>1644</v>
      </c>
      <c r="L280" s="11" t="s">
        <v>1645</v>
      </c>
      <c r="M280" s="6" t="s">
        <v>41</v>
      </c>
      <c r="N280" s="10" t="s">
        <v>1635</v>
      </c>
      <c r="O280" s="11" t="s">
        <v>1646</v>
      </c>
      <c r="P280" s="12"/>
      <c r="Q280" s="13"/>
      <c r="R280" s="12"/>
      <c r="S280" s="12"/>
      <c r="T280" s="12"/>
      <c r="U280" s="12"/>
      <c r="V280" s="12"/>
      <c r="W280" s="12"/>
      <c r="X280" s="13"/>
      <c r="Y280" s="19" t="s">
        <v>43</v>
      </c>
      <c r="Z280" s="15" t="s">
        <v>1654</v>
      </c>
      <c r="AA280" s="17"/>
      <c r="AB280" s="9"/>
      <c r="AC280" s="13" t="str">
        <f t="shared" si="3"/>
        <v>M6-NyO-69a-A-3</v>
      </c>
      <c r="AD280" s="13"/>
      <c r="AE280" s="12"/>
      <c r="AF280" s="8"/>
      <c r="AG280" s="8"/>
      <c r="AH280" s="8"/>
      <c r="AI280" s="8" t="s">
        <v>47</v>
      </c>
    </row>
    <row r="281" ht="112.5" customHeight="1">
      <c r="A281" s="6" t="s">
        <v>1655</v>
      </c>
      <c r="B281" s="6" t="s">
        <v>1656</v>
      </c>
      <c r="C281" s="30" t="s">
        <v>33</v>
      </c>
      <c r="D281" s="7" t="s">
        <v>34</v>
      </c>
      <c r="E281" s="6"/>
      <c r="F281" s="10" t="s">
        <v>1657</v>
      </c>
      <c r="G281" s="10" t="s">
        <v>1658</v>
      </c>
      <c r="H281" s="10"/>
      <c r="I281" s="13" t="s">
        <v>210</v>
      </c>
      <c r="J281" s="6" t="s">
        <v>194</v>
      </c>
      <c r="K281" s="10" t="s">
        <v>1659</v>
      </c>
      <c r="L281" s="10" t="s">
        <v>1660</v>
      </c>
      <c r="M281" s="6" t="s">
        <v>41</v>
      </c>
      <c r="N281" s="10" t="s">
        <v>1635</v>
      </c>
      <c r="O281" s="10" t="s">
        <v>1661</v>
      </c>
      <c r="P281" s="12"/>
      <c r="Q281" s="13"/>
      <c r="R281" s="12"/>
      <c r="S281" s="12"/>
      <c r="T281" s="12"/>
      <c r="U281" s="12"/>
      <c r="V281" s="12"/>
      <c r="W281" s="12"/>
      <c r="X281" s="13"/>
      <c r="Y281" s="19" t="s">
        <v>43</v>
      </c>
      <c r="Z281" s="11" t="s">
        <v>1662</v>
      </c>
      <c r="AA281" s="11"/>
      <c r="AB281" s="9"/>
      <c r="AC281" s="13" t="str">
        <f t="shared" si="3"/>
        <v>M6-NyO-69b-I-1</v>
      </c>
      <c r="AD281" s="13"/>
      <c r="AE281" s="12"/>
      <c r="AF281" s="8"/>
      <c r="AG281" s="8"/>
      <c r="AH281" s="8"/>
      <c r="AI281" s="8" t="s">
        <v>47</v>
      </c>
    </row>
    <row r="282" ht="112.5" customHeight="1">
      <c r="A282" s="6" t="s">
        <v>1655</v>
      </c>
      <c r="B282" s="6" t="s">
        <v>1656</v>
      </c>
      <c r="C282" s="31" t="s">
        <v>48</v>
      </c>
      <c r="D282" s="7" t="s">
        <v>34</v>
      </c>
      <c r="E282" s="6"/>
      <c r="F282" s="10" t="s">
        <v>1638</v>
      </c>
      <c r="G282" s="10" t="s">
        <v>1658</v>
      </c>
      <c r="H282" s="10"/>
      <c r="I282" s="13" t="s">
        <v>210</v>
      </c>
      <c r="J282" s="6" t="s">
        <v>101</v>
      </c>
      <c r="K282" s="10" t="s">
        <v>1663</v>
      </c>
      <c r="L282" s="10" t="s">
        <v>1664</v>
      </c>
      <c r="M282" s="6" t="s">
        <v>41</v>
      </c>
      <c r="N282" s="10" t="s">
        <v>1635</v>
      </c>
      <c r="O282" s="10" t="s">
        <v>1661</v>
      </c>
      <c r="P282" s="12"/>
      <c r="Q282" s="13"/>
      <c r="R282" s="12"/>
      <c r="S282" s="12"/>
      <c r="T282" s="12"/>
      <c r="U282" s="12"/>
      <c r="V282" s="12"/>
      <c r="W282" s="12"/>
      <c r="X282" s="13"/>
      <c r="Y282" s="19" t="s">
        <v>43</v>
      </c>
      <c r="Z282" s="11" t="s">
        <v>1665</v>
      </c>
      <c r="AA282" s="10"/>
      <c r="AB282" s="9"/>
      <c r="AC282" s="13" t="str">
        <f t="shared" si="3"/>
        <v>M6-NyO-69b-E-1</v>
      </c>
      <c r="AD282" s="13"/>
      <c r="AE282" s="12"/>
      <c r="AF282" s="8"/>
      <c r="AG282" s="8"/>
      <c r="AH282" s="8"/>
      <c r="AI282" s="8" t="s">
        <v>47</v>
      </c>
    </row>
    <row r="283" ht="112.5" customHeight="1">
      <c r="A283" s="6" t="s">
        <v>1655</v>
      </c>
      <c r="B283" s="6" t="s">
        <v>1656</v>
      </c>
      <c r="C283" s="32" t="s">
        <v>67</v>
      </c>
      <c r="D283" s="7" t="s">
        <v>34</v>
      </c>
      <c r="E283" s="6"/>
      <c r="F283" s="11" t="s">
        <v>1666</v>
      </c>
      <c r="G283" s="10" t="s">
        <v>1667</v>
      </c>
      <c r="H283" s="10"/>
      <c r="I283" s="13" t="s">
        <v>210</v>
      </c>
      <c r="J283" s="6" t="s">
        <v>101</v>
      </c>
      <c r="K283" s="10" t="s">
        <v>1663</v>
      </c>
      <c r="L283" s="11" t="s">
        <v>1668</v>
      </c>
      <c r="M283" s="6" t="s">
        <v>41</v>
      </c>
      <c r="N283" s="10" t="s">
        <v>1635</v>
      </c>
      <c r="O283" s="10" t="s">
        <v>1661</v>
      </c>
      <c r="P283" s="12"/>
      <c r="Q283" s="13"/>
      <c r="R283" s="12"/>
      <c r="S283" s="12"/>
      <c r="T283" s="12"/>
      <c r="U283" s="12"/>
      <c r="V283" s="12"/>
      <c r="W283" s="12"/>
      <c r="X283" s="13"/>
      <c r="Y283" s="19" t="s">
        <v>43</v>
      </c>
      <c r="Z283" s="11" t="s">
        <v>1669</v>
      </c>
      <c r="AA283" s="10"/>
      <c r="AB283" s="9"/>
      <c r="AC283" s="13" t="str">
        <f t="shared" si="3"/>
        <v>M6-NyO-69b-A-1</v>
      </c>
      <c r="AD283" s="13"/>
      <c r="AE283" s="12"/>
      <c r="AF283" s="8"/>
      <c r="AG283" s="8"/>
      <c r="AH283" s="8"/>
      <c r="AI283" s="8" t="s">
        <v>47</v>
      </c>
    </row>
    <row r="284" ht="112.5" customHeight="1">
      <c r="A284" s="6" t="s">
        <v>1655</v>
      </c>
      <c r="B284" s="6" t="s">
        <v>1656</v>
      </c>
      <c r="C284" s="32" t="s">
        <v>67</v>
      </c>
      <c r="D284" s="7" t="s">
        <v>34</v>
      </c>
      <c r="E284" s="6"/>
      <c r="F284" s="11" t="s">
        <v>1670</v>
      </c>
      <c r="G284" s="11" t="s">
        <v>1671</v>
      </c>
      <c r="H284" s="10"/>
      <c r="I284" s="13" t="s">
        <v>210</v>
      </c>
      <c r="J284" s="6" t="s">
        <v>101</v>
      </c>
      <c r="K284" s="10" t="s">
        <v>1663</v>
      </c>
      <c r="L284" s="11" t="s">
        <v>1672</v>
      </c>
      <c r="M284" s="6" t="s">
        <v>41</v>
      </c>
      <c r="N284" s="11" t="s">
        <v>1673</v>
      </c>
      <c r="O284" s="11" t="s">
        <v>1674</v>
      </c>
      <c r="P284" s="12"/>
      <c r="Q284" s="13"/>
      <c r="R284" s="12"/>
      <c r="S284" s="12"/>
      <c r="T284" s="12"/>
      <c r="U284" s="12"/>
      <c r="V284" s="12"/>
      <c r="W284" s="12"/>
      <c r="X284" s="13"/>
      <c r="Y284" s="19" t="s">
        <v>43</v>
      </c>
      <c r="Z284" s="15" t="s">
        <v>1675</v>
      </c>
      <c r="AA284" s="17"/>
      <c r="AB284" s="9"/>
      <c r="AC284" s="13" t="str">
        <f t="shared" si="3"/>
        <v>M6-NyO-69b-A-2</v>
      </c>
      <c r="AD284" s="13"/>
      <c r="AE284" s="12"/>
      <c r="AF284" s="8"/>
      <c r="AG284" s="8"/>
      <c r="AH284" s="8"/>
      <c r="AI284" s="8" t="s">
        <v>47</v>
      </c>
    </row>
    <row r="285" ht="112.5" customHeight="1">
      <c r="A285" s="6" t="s">
        <v>1655</v>
      </c>
      <c r="B285" s="6" t="s">
        <v>1656</v>
      </c>
      <c r="C285" s="32" t="s">
        <v>67</v>
      </c>
      <c r="D285" s="7" t="s">
        <v>34</v>
      </c>
      <c r="E285" s="6"/>
      <c r="F285" s="11" t="s">
        <v>1676</v>
      </c>
      <c r="G285" s="11" t="s">
        <v>1677</v>
      </c>
      <c r="H285" s="10"/>
      <c r="I285" s="13" t="s">
        <v>210</v>
      </c>
      <c r="J285" s="6" t="s">
        <v>101</v>
      </c>
      <c r="K285" s="11" t="s">
        <v>1678</v>
      </c>
      <c r="L285" s="11" t="s">
        <v>1672</v>
      </c>
      <c r="M285" s="6" t="s">
        <v>41</v>
      </c>
      <c r="N285" s="11" t="s">
        <v>1673</v>
      </c>
      <c r="O285" s="11" t="s">
        <v>1674</v>
      </c>
      <c r="P285" s="12"/>
      <c r="Q285" s="13"/>
      <c r="R285" s="12"/>
      <c r="S285" s="12"/>
      <c r="T285" s="12"/>
      <c r="U285" s="12"/>
      <c r="V285" s="12"/>
      <c r="W285" s="12"/>
      <c r="X285" s="13"/>
      <c r="Y285" s="19" t="s">
        <v>43</v>
      </c>
      <c r="Z285" s="15" t="s">
        <v>1679</v>
      </c>
      <c r="AA285" s="17"/>
      <c r="AB285" s="9"/>
      <c r="AC285" s="13" t="str">
        <f t="shared" si="3"/>
        <v>M6-NyO-69b-A-3</v>
      </c>
      <c r="AD285" s="13"/>
      <c r="AE285" s="12"/>
      <c r="AF285" s="8"/>
      <c r="AG285" s="8"/>
      <c r="AH285" s="8"/>
      <c r="AI285" s="8" t="s">
        <v>47</v>
      </c>
    </row>
    <row r="286" ht="112.5" customHeight="1">
      <c r="A286" s="6" t="s">
        <v>1680</v>
      </c>
      <c r="B286" s="6" t="s">
        <v>1681</v>
      </c>
      <c r="C286" s="30" t="s">
        <v>33</v>
      </c>
      <c r="D286" s="7" t="s">
        <v>34</v>
      </c>
      <c r="E286" s="6"/>
      <c r="F286" s="10" t="s">
        <v>1682</v>
      </c>
      <c r="G286" s="11"/>
      <c r="H286" s="10"/>
      <c r="I286" s="13" t="s">
        <v>210</v>
      </c>
      <c r="J286" s="6" t="s">
        <v>160</v>
      </c>
      <c r="K286" s="10" t="s">
        <v>1683</v>
      </c>
      <c r="L286" s="10" t="s">
        <v>1684</v>
      </c>
      <c r="M286" s="6" t="s">
        <v>41</v>
      </c>
      <c r="N286" s="10" t="s">
        <v>1685</v>
      </c>
      <c r="O286" s="10" t="s">
        <v>1686</v>
      </c>
      <c r="P286" s="12"/>
      <c r="Q286" s="13"/>
      <c r="R286" s="12"/>
      <c r="S286" s="12"/>
      <c r="T286" s="12"/>
      <c r="U286" s="12"/>
      <c r="V286" s="12"/>
      <c r="W286" s="12"/>
      <c r="X286" s="13"/>
      <c r="Y286" s="19" t="s">
        <v>43</v>
      </c>
      <c r="Z286" s="11" t="s">
        <v>1687</v>
      </c>
      <c r="AA286" s="10"/>
      <c r="AB286" s="9"/>
      <c r="AC286" s="13" t="str">
        <f t="shared" si="3"/>
        <v>M6-NyO-70a-I-1</v>
      </c>
      <c r="AD286" s="13"/>
      <c r="AE286" s="12"/>
      <c r="AF286" s="8"/>
      <c r="AG286" s="8"/>
      <c r="AH286" s="8"/>
      <c r="AI286" s="8" t="s">
        <v>47</v>
      </c>
    </row>
    <row r="287" ht="112.5" customHeight="1">
      <c r="A287" s="6" t="s">
        <v>1680</v>
      </c>
      <c r="B287" s="6" t="s">
        <v>1681</v>
      </c>
      <c r="C287" s="30" t="s">
        <v>33</v>
      </c>
      <c r="D287" s="7" t="s">
        <v>34</v>
      </c>
      <c r="E287" s="6"/>
      <c r="F287" s="10" t="s">
        <v>1688</v>
      </c>
      <c r="G287" s="11"/>
      <c r="H287" s="10"/>
      <c r="I287" s="13" t="s">
        <v>210</v>
      </c>
      <c r="J287" s="6" t="s">
        <v>160</v>
      </c>
      <c r="K287" s="10" t="s">
        <v>1683</v>
      </c>
      <c r="L287" s="11" t="s">
        <v>1689</v>
      </c>
      <c r="M287" s="6" t="s">
        <v>41</v>
      </c>
      <c r="N287" s="10" t="s">
        <v>1690</v>
      </c>
      <c r="O287" s="10" t="s">
        <v>1691</v>
      </c>
      <c r="P287" s="12"/>
      <c r="Q287" s="13"/>
      <c r="R287" s="12"/>
      <c r="S287" s="12"/>
      <c r="T287" s="12"/>
      <c r="U287" s="12"/>
      <c r="V287" s="12"/>
      <c r="W287" s="12"/>
      <c r="X287" s="13"/>
      <c r="Y287" s="19" t="s">
        <v>43</v>
      </c>
      <c r="Z287" s="11" t="s">
        <v>1692</v>
      </c>
      <c r="AA287" s="10"/>
      <c r="AB287" s="9"/>
      <c r="AC287" s="13" t="str">
        <f t="shared" si="3"/>
        <v>M6-NyO-70a-I-2</v>
      </c>
      <c r="AD287" s="13"/>
      <c r="AE287" s="12"/>
      <c r="AF287" s="8"/>
      <c r="AG287" s="8"/>
      <c r="AH287" s="8"/>
      <c r="AI287" s="8" t="s">
        <v>47</v>
      </c>
    </row>
    <row r="288" ht="112.5" customHeight="1">
      <c r="A288" s="6" t="s">
        <v>1680</v>
      </c>
      <c r="B288" s="6" t="s">
        <v>1681</v>
      </c>
      <c r="C288" s="31" t="s">
        <v>48</v>
      </c>
      <c r="D288" s="7" t="s">
        <v>34</v>
      </c>
      <c r="E288" s="6"/>
      <c r="F288" s="10" t="s">
        <v>1693</v>
      </c>
      <c r="G288" s="10" t="s">
        <v>1694</v>
      </c>
      <c r="H288" s="10"/>
      <c r="I288" s="13" t="s">
        <v>210</v>
      </c>
      <c r="J288" s="6" t="s">
        <v>101</v>
      </c>
      <c r="K288" s="10" t="s">
        <v>1683</v>
      </c>
      <c r="L288" s="10" t="s">
        <v>1695</v>
      </c>
      <c r="M288" s="6" t="s">
        <v>41</v>
      </c>
      <c r="N288" s="10" t="s">
        <v>1685</v>
      </c>
      <c r="O288" s="10" t="s">
        <v>1686</v>
      </c>
      <c r="P288" s="12"/>
      <c r="Q288" s="13"/>
      <c r="R288" s="12"/>
      <c r="S288" s="12"/>
      <c r="T288" s="12"/>
      <c r="U288" s="12"/>
      <c r="V288" s="12"/>
      <c r="W288" s="12"/>
      <c r="X288" s="13"/>
      <c r="Y288" s="19" t="s">
        <v>43</v>
      </c>
      <c r="Z288" s="11" t="s">
        <v>1696</v>
      </c>
      <c r="AA288" s="10"/>
      <c r="AB288" s="9"/>
      <c r="AC288" s="13" t="str">
        <f t="shared" si="3"/>
        <v>M6-NyO-70a-E-1</v>
      </c>
      <c r="AD288" s="13"/>
      <c r="AE288" s="12"/>
      <c r="AF288" s="8"/>
      <c r="AG288" s="8"/>
      <c r="AH288" s="8"/>
      <c r="AI288" s="8" t="s">
        <v>47</v>
      </c>
    </row>
    <row r="289" ht="112.5" customHeight="1">
      <c r="A289" s="6" t="s">
        <v>1680</v>
      </c>
      <c r="B289" s="6" t="s">
        <v>1681</v>
      </c>
      <c r="C289" s="31" t="s">
        <v>48</v>
      </c>
      <c r="D289" s="7" t="s">
        <v>34</v>
      </c>
      <c r="E289" s="6"/>
      <c r="F289" s="10" t="s">
        <v>1693</v>
      </c>
      <c r="G289" s="10" t="s">
        <v>1697</v>
      </c>
      <c r="H289" s="10"/>
      <c r="I289" s="13" t="s">
        <v>210</v>
      </c>
      <c r="J289" s="6" t="s">
        <v>101</v>
      </c>
      <c r="K289" s="10" t="s">
        <v>1683</v>
      </c>
      <c r="L289" s="10" t="s">
        <v>1698</v>
      </c>
      <c r="M289" s="6" t="s">
        <v>41</v>
      </c>
      <c r="N289" s="10" t="s">
        <v>1690</v>
      </c>
      <c r="O289" s="11" t="s">
        <v>1691</v>
      </c>
      <c r="P289" s="12"/>
      <c r="Q289" s="13"/>
      <c r="R289" s="12"/>
      <c r="S289" s="12"/>
      <c r="T289" s="12"/>
      <c r="U289" s="12"/>
      <c r="V289" s="12"/>
      <c r="W289" s="12"/>
      <c r="X289" s="13"/>
      <c r="Y289" s="19" t="s">
        <v>43</v>
      </c>
      <c r="Z289" s="11" t="s">
        <v>1699</v>
      </c>
      <c r="AA289" s="10"/>
      <c r="AB289" s="9"/>
      <c r="AC289" s="13" t="str">
        <f t="shared" si="3"/>
        <v>M6-NyO-70a-E-2</v>
      </c>
      <c r="AD289" s="13"/>
      <c r="AE289" s="12"/>
      <c r="AF289" s="8"/>
      <c r="AG289" s="8"/>
      <c r="AH289" s="8"/>
      <c r="AI289" s="8" t="s">
        <v>47</v>
      </c>
    </row>
    <row r="290" ht="112.5" customHeight="1">
      <c r="A290" s="6" t="s">
        <v>1700</v>
      </c>
      <c r="B290" s="6" t="s">
        <v>1701</v>
      </c>
      <c r="C290" s="6" t="s">
        <v>33</v>
      </c>
      <c r="D290" s="7" t="s">
        <v>34</v>
      </c>
      <c r="E290" s="6"/>
      <c r="F290" s="10" t="s">
        <v>1702</v>
      </c>
      <c r="G290" s="10"/>
      <c r="H290" s="10" t="s">
        <v>1703</v>
      </c>
      <c r="I290" s="13"/>
      <c r="J290" s="13" t="s">
        <v>311</v>
      </c>
      <c r="K290" s="10" t="s">
        <v>1704</v>
      </c>
      <c r="L290" s="10" t="s">
        <v>1705</v>
      </c>
      <c r="M290" s="6" t="s">
        <v>41</v>
      </c>
      <c r="N290" s="10" t="s">
        <v>1706</v>
      </c>
      <c r="O290" s="11" t="s">
        <v>1707</v>
      </c>
      <c r="P290" s="12"/>
      <c r="Q290" s="13"/>
      <c r="R290" s="12"/>
      <c r="S290" s="12"/>
      <c r="T290" s="12"/>
      <c r="U290" s="12"/>
      <c r="V290" s="12"/>
      <c r="W290" s="12"/>
      <c r="X290" s="13"/>
      <c r="Y290" s="19" t="s">
        <v>43</v>
      </c>
      <c r="Z290" s="15" t="s">
        <v>1708</v>
      </c>
      <c r="AA290" s="15"/>
      <c r="AB290" s="9"/>
      <c r="AC290" s="13" t="str">
        <f t="shared" si="3"/>
        <v>M6-NyO-33a-I-1</v>
      </c>
      <c r="AD290" s="13"/>
      <c r="AE290" s="12"/>
      <c r="AF290" s="8" t="s">
        <v>45</v>
      </c>
      <c r="AG290" s="13"/>
      <c r="AH290" s="8" t="s">
        <v>46</v>
      </c>
      <c r="AI290" s="8" t="s">
        <v>47</v>
      </c>
    </row>
    <row r="291" ht="112.5" customHeight="1">
      <c r="A291" s="6" t="s">
        <v>1700</v>
      </c>
      <c r="B291" s="6" t="s">
        <v>1701</v>
      </c>
      <c r="C291" s="6" t="s">
        <v>48</v>
      </c>
      <c r="D291" s="8" t="s">
        <v>34</v>
      </c>
      <c r="E291" s="6"/>
      <c r="F291" s="10" t="s">
        <v>1709</v>
      </c>
      <c r="G291" s="11" t="s">
        <v>1710</v>
      </c>
      <c r="H291" s="10" t="s">
        <v>1711</v>
      </c>
      <c r="I291" s="13"/>
      <c r="J291" s="13" t="s">
        <v>101</v>
      </c>
      <c r="K291" s="10" t="s">
        <v>1712</v>
      </c>
      <c r="L291" s="14" t="s">
        <v>1713</v>
      </c>
      <c r="M291" s="6" t="s">
        <v>41</v>
      </c>
      <c r="N291" s="10" t="s">
        <v>1706</v>
      </c>
      <c r="O291" s="11" t="s">
        <v>1714</v>
      </c>
      <c r="P291" s="12"/>
      <c r="Q291" s="13"/>
      <c r="R291" s="12"/>
      <c r="S291" s="12"/>
      <c r="T291" s="12"/>
      <c r="U291" s="12"/>
      <c r="V291" s="12"/>
      <c r="W291" s="12"/>
      <c r="X291" s="13"/>
      <c r="Y291" s="19" t="s">
        <v>43</v>
      </c>
      <c r="Z291" s="15" t="s">
        <v>1715</v>
      </c>
      <c r="AA291" s="15"/>
      <c r="AB291" s="9"/>
      <c r="AC291" s="13" t="str">
        <f t="shared" si="3"/>
        <v>M6-NyO-33a-E-1</v>
      </c>
      <c r="AD291" s="13"/>
      <c r="AE291" s="12"/>
      <c r="AF291" s="8" t="s">
        <v>45</v>
      </c>
      <c r="AG291" s="13"/>
      <c r="AH291" s="8" t="s">
        <v>46</v>
      </c>
      <c r="AI291" s="8" t="s">
        <v>47</v>
      </c>
    </row>
    <row r="292" ht="112.5" customHeight="1">
      <c r="A292" s="6" t="s">
        <v>1700</v>
      </c>
      <c r="B292" s="6" t="s">
        <v>1701</v>
      </c>
      <c r="C292" s="6" t="s">
        <v>67</v>
      </c>
      <c r="D292" s="7" t="s">
        <v>34</v>
      </c>
      <c r="E292" s="6"/>
      <c r="F292" s="11" t="s">
        <v>1716</v>
      </c>
      <c r="G292" s="10" t="s">
        <v>1710</v>
      </c>
      <c r="H292" s="10" t="s">
        <v>1717</v>
      </c>
      <c r="I292" s="13"/>
      <c r="J292" s="6" t="s">
        <v>101</v>
      </c>
      <c r="K292" s="10" t="s">
        <v>1718</v>
      </c>
      <c r="L292" s="10" t="s">
        <v>1713</v>
      </c>
      <c r="M292" s="6" t="s">
        <v>41</v>
      </c>
      <c r="N292" s="10" t="s">
        <v>1706</v>
      </c>
      <c r="O292" s="26" t="s">
        <v>1714</v>
      </c>
      <c r="P292" s="12"/>
      <c r="Q292" s="13"/>
      <c r="R292" s="12"/>
      <c r="S292" s="12"/>
      <c r="T292" s="12"/>
      <c r="U292" s="12"/>
      <c r="V292" s="12"/>
      <c r="W292" s="12"/>
      <c r="X292" s="13"/>
      <c r="Y292" s="19" t="s">
        <v>43</v>
      </c>
      <c r="Z292" s="15" t="s">
        <v>1719</v>
      </c>
      <c r="AA292" s="15"/>
      <c r="AB292" s="9"/>
      <c r="AC292" s="13" t="str">
        <f t="shared" si="3"/>
        <v>M6-NyO-33a-A-1</v>
      </c>
      <c r="AD292" s="13"/>
      <c r="AE292" s="12"/>
      <c r="AF292" s="8" t="s">
        <v>45</v>
      </c>
      <c r="AG292" s="13"/>
      <c r="AH292" s="8" t="s">
        <v>46</v>
      </c>
      <c r="AI292" s="8" t="s">
        <v>47</v>
      </c>
    </row>
    <row r="293" ht="112.5" customHeight="1">
      <c r="A293" s="6" t="s">
        <v>1700</v>
      </c>
      <c r="B293" s="6" t="s">
        <v>1701</v>
      </c>
      <c r="C293" s="6" t="s">
        <v>67</v>
      </c>
      <c r="D293" s="8" t="s">
        <v>34</v>
      </c>
      <c r="E293" s="6"/>
      <c r="F293" s="11" t="s">
        <v>1720</v>
      </c>
      <c r="G293" s="11" t="s">
        <v>1710</v>
      </c>
      <c r="H293" s="10" t="s">
        <v>1721</v>
      </c>
      <c r="I293" s="13"/>
      <c r="J293" s="6" t="s">
        <v>101</v>
      </c>
      <c r="K293" s="10" t="s">
        <v>1718</v>
      </c>
      <c r="L293" s="14" t="s">
        <v>1713</v>
      </c>
      <c r="M293" s="6" t="s">
        <v>41</v>
      </c>
      <c r="N293" s="10" t="s">
        <v>1706</v>
      </c>
      <c r="O293" s="26" t="s">
        <v>1714</v>
      </c>
      <c r="P293" s="12"/>
      <c r="Q293" s="13"/>
      <c r="R293" s="12"/>
      <c r="S293" s="12"/>
      <c r="T293" s="12"/>
      <c r="U293" s="12"/>
      <c r="V293" s="12"/>
      <c r="W293" s="12"/>
      <c r="X293" s="13"/>
      <c r="Y293" s="19" t="s">
        <v>43</v>
      </c>
      <c r="Z293" s="15" t="s">
        <v>1722</v>
      </c>
      <c r="AA293" s="15"/>
      <c r="AB293" s="9"/>
      <c r="AC293" s="13" t="str">
        <f t="shared" si="3"/>
        <v>M6-NyO-33a-A-2</v>
      </c>
      <c r="AD293" s="13"/>
      <c r="AE293" s="12"/>
      <c r="AF293" s="8" t="s">
        <v>45</v>
      </c>
      <c r="AG293" s="13"/>
      <c r="AH293" s="8" t="s">
        <v>46</v>
      </c>
      <c r="AI293" s="8" t="s">
        <v>47</v>
      </c>
    </row>
    <row r="294" ht="112.5" customHeight="1">
      <c r="A294" s="6" t="s">
        <v>1700</v>
      </c>
      <c r="B294" s="6" t="s">
        <v>1701</v>
      </c>
      <c r="C294" s="6" t="s">
        <v>67</v>
      </c>
      <c r="D294" s="8" t="s">
        <v>34</v>
      </c>
      <c r="E294" s="6"/>
      <c r="F294" s="11" t="s">
        <v>1723</v>
      </c>
      <c r="G294" s="11" t="s">
        <v>1710</v>
      </c>
      <c r="H294" s="10" t="s">
        <v>1724</v>
      </c>
      <c r="I294" s="13"/>
      <c r="J294" s="6" t="s">
        <v>101</v>
      </c>
      <c r="K294" s="10" t="s">
        <v>1718</v>
      </c>
      <c r="L294" s="10" t="s">
        <v>1713</v>
      </c>
      <c r="M294" s="6" t="s">
        <v>41</v>
      </c>
      <c r="N294" s="10" t="s">
        <v>1706</v>
      </c>
      <c r="O294" s="26" t="s">
        <v>1714</v>
      </c>
      <c r="P294" s="12"/>
      <c r="Q294" s="13"/>
      <c r="R294" s="12"/>
      <c r="S294" s="12"/>
      <c r="T294" s="12"/>
      <c r="U294" s="12"/>
      <c r="V294" s="12"/>
      <c r="W294" s="12"/>
      <c r="X294" s="13"/>
      <c r="Y294" s="19" t="s">
        <v>43</v>
      </c>
      <c r="Z294" s="15" t="s">
        <v>1725</v>
      </c>
      <c r="AA294" s="15"/>
      <c r="AB294" s="9"/>
      <c r="AC294" s="13" t="str">
        <f t="shared" si="3"/>
        <v>M6-NyO-33a-A-3</v>
      </c>
      <c r="AD294" s="13"/>
      <c r="AE294" s="12"/>
      <c r="AF294" s="8" t="s">
        <v>45</v>
      </c>
      <c r="AG294" s="13"/>
      <c r="AH294" s="8" t="s">
        <v>46</v>
      </c>
      <c r="AI294" s="8" t="s">
        <v>47</v>
      </c>
    </row>
    <row r="295" ht="112.5" customHeight="1">
      <c r="A295" s="6" t="s">
        <v>1726</v>
      </c>
      <c r="B295" s="6" t="s">
        <v>1727</v>
      </c>
      <c r="C295" s="6" t="s">
        <v>33</v>
      </c>
      <c r="D295" s="7" t="s">
        <v>34</v>
      </c>
      <c r="E295" s="6"/>
      <c r="F295" s="10" t="s">
        <v>1728</v>
      </c>
      <c r="G295" s="10"/>
      <c r="H295" s="10" t="s">
        <v>1729</v>
      </c>
      <c r="I295" s="13"/>
      <c r="J295" s="6" t="s">
        <v>1277</v>
      </c>
      <c r="K295" s="10" t="s">
        <v>1730</v>
      </c>
      <c r="L295" s="10" t="s">
        <v>1731</v>
      </c>
      <c r="M295" s="6" t="s">
        <v>41</v>
      </c>
      <c r="N295" s="11" t="s">
        <v>1732</v>
      </c>
      <c r="O295" s="11" t="s">
        <v>1733</v>
      </c>
      <c r="P295" s="12"/>
      <c r="Q295" s="13"/>
      <c r="R295" s="12"/>
      <c r="S295" s="12"/>
      <c r="T295" s="12"/>
      <c r="U295" s="12"/>
      <c r="V295" s="12"/>
      <c r="W295" s="12"/>
      <c r="X295" s="13"/>
      <c r="Y295" s="19" t="s">
        <v>43</v>
      </c>
      <c r="Z295" s="15" t="s">
        <v>1734</v>
      </c>
      <c r="AA295" s="15"/>
      <c r="AB295" s="9"/>
      <c r="AC295" s="13" t="str">
        <f t="shared" si="3"/>
        <v>M6-NyO-33b-I-1</v>
      </c>
      <c r="AD295" s="13"/>
      <c r="AE295" s="12"/>
      <c r="AF295" s="8" t="s">
        <v>45</v>
      </c>
      <c r="AG295" s="13"/>
      <c r="AH295" s="8" t="s">
        <v>46</v>
      </c>
      <c r="AI295" s="8" t="s">
        <v>47</v>
      </c>
    </row>
    <row r="296" ht="112.5" customHeight="1">
      <c r="A296" s="6" t="s">
        <v>1726</v>
      </c>
      <c r="B296" s="6" t="s">
        <v>1727</v>
      </c>
      <c r="C296" s="6" t="s">
        <v>48</v>
      </c>
      <c r="D296" s="7" t="s">
        <v>34</v>
      </c>
      <c r="E296" s="6"/>
      <c r="F296" s="11" t="s">
        <v>1735</v>
      </c>
      <c r="G296" s="10"/>
      <c r="H296" s="10" t="s">
        <v>1736</v>
      </c>
      <c r="I296" s="13"/>
      <c r="J296" s="6" t="s">
        <v>1303</v>
      </c>
      <c r="K296" s="10" t="s">
        <v>1737</v>
      </c>
      <c r="L296" s="10" t="s">
        <v>1738</v>
      </c>
      <c r="M296" s="19" t="s">
        <v>41</v>
      </c>
      <c r="N296" s="11" t="s">
        <v>1732</v>
      </c>
      <c r="O296" s="11" t="s">
        <v>1739</v>
      </c>
      <c r="P296" s="12"/>
      <c r="Q296" s="13"/>
      <c r="R296" s="9"/>
      <c r="S296" s="9"/>
      <c r="T296" s="9"/>
      <c r="U296" s="12"/>
      <c r="V296" s="9"/>
      <c r="W296" s="9"/>
      <c r="X296" s="11"/>
      <c r="Y296" s="19" t="s">
        <v>43</v>
      </c>
      <c r="Z296" s="15" t="s">
        <v>1740</v>
      </c>
      <c r="AA296" s="15"/>
      <c r="AB296" s="9"/>
      <c r="AC296" s="13" t="str">
        <f t="shared" si="3"/>
        <v>M6-NyO-33b-E-1</v>
      </c>
      <c r="AD296" s="13"/>
      <c r="AE296" s="12"/>
      <c r="AF296" s="8" t="s">
        <v>45</v>
      </c>
      <c r="AG296" s="13"/>
      <c r="AH296" s="8" t="s">
        <v>46</v>
      </c>
      <c r="AI296" s="8" t="s">
        <v>47</v>
      </c>
    </row>
    <row r="297" ht="112.5" customHeight="1">
      <c r="A297" s="6" t="s">
        <v>1726</v>
      </c>
      <c r="B297" s="6" t="s">
        <v>1727</v>
      </c>
      <c r="C297" s="6" t="s">
        <v>67</v>
      </c>
      <c r="D297" s="7" t="s">
        <v>34</v>
      </c>
      <c r="E297" s="6"/>
      <c r="F297" s="11" t="s">
        <v>1741</v>
      </c>
      <c r="G297" s="11" t="s">
        <v>1742</v>
      </c>
      <c r="H297" s="10" t="s">
        <v>1743</v>
      </c>
      <c r="I297" s="13"/>
      <c r="J297" s="6" t="s">
        <v>166</v>
      </c>
      <c r="K297" s="10" t="s">
        <v>1744</v>
      </c>
      <c r="L297" s="10" t="s">
        <v>1745</v>
      </c>
      <c r="M297" s="10" t="s">
        <v>41</v>
      </c>
      <c r="N297" s="11" t="s">
        <v>1746</v>
      </c>
      <c r="O297" s="11" t="s">
        <v>1747</v>
      </c>
      <c r="P297" s="12"/>
      <c r="Q297" s="13"/>
      <c r="R297" s="9"/>
      <c r="S297" s="9"/>
      <c r="T297" s="9"/>
      <c r="U297" s="12"/>
      <c r="V297" s="12"/>
      <c r="W297" s="9"/>
      <c r="X297" s="11"/>
      <c r="Y297" s="19" t="s">
        <v>43</v>
      </c>
      <c r="Z297" s="15" t="s">
        <v>1748</v>
      </c>
      <c r="AA297" s="15"/>
      <c r="AB297" s="9"/>
      <c r="AC297" s="13" t="str">
        <f t="shared" si="3"/>
        <v>M6-NyO-33b-A-1</v>
      </c>
      <c r="AD297" s="13"/>
      <c r="AE297" s="12"/>
      <c r="AF297" s="8" t="s">
        <v>45</v>
      </c>
      <c r="AG297" s="13"/>
      <c r="AH297" s="8" t="s">
        <v>46</v>
      </c>
      <c r="AI297" s="8" t="s">
        <v>47</v>
      </c>
    </row>
    <row r="298" ht="112.5" customHeight="1">
      <c r="A298" s="6" t="s">
        <v>1726</v>
      </c>
      <c r="B298" s="6" t="s">
        <v>1727</v>
      </c>
      <c r="C298" s="6" t="s">
        <v>67</v>
      </c>
      <c r="D298" s="8" t="s">
        <v>34</v>
      </c>
      <c r="E298" s="6"/>
      <c r="F298" s="11" t="s">
        <v>1749</v>
      </c>
      <c r="G298" s="11" t="s">
        <v>1750</v>
      </c>
      <c r="H298" s="10" t="s">
        <v>1751</v>
      </c>
      <c r="I298" s="13"/>
      <c r="J298" s="6" t="s">
        <v>166</v>
      </c>
      <c r="K298" s="10" t="s">
        <v>1752</v>
      </c>
      <c r="L298" s="10" t="s">
        <v>1753</v>
      </c>
      <c r="M298" s="6" t="s">
        <v>41</v>
      </c>
      <c r="N298" s="11" t="s">
        <v>1746</v>
      </c>
      <c r="O298" s="11" t="s">
        <v>1754</v>
      </c>
      <c r="P298" s="12"/>
      <c r="Q298" s="13"/>
      <c r="R298" s="9"/>
      <c r="S298" s="9"/>
      <c r="T298" s="9"/>
      <c r="U298" s="12"/>
      <c r="V298" s="12"/>
      <c r="W298" s="9"/>
      <c r="X298" s="14"/>
      <c r="Y298" s="19" t="s">
        <v>43</v>
      </c>
      <c r="Z298" s="15" t="s">
        <v>1755</v>
      </c>
      <c r="AA298" s="15"/>
      <c r="AB298" s="9"/>
      <c r="AC298" s="13" t="str">
        <f t="shared" si="3"/>
        <v>M6-NyO-33b-A-2</v>
      </c>
      <c r="AD298" s="13"/>
      <c r="AE298" s="12"/>
      <c r="AF298" s="8" t="s">
        <v>45</v>
      </c>
      <c r="AG298" s="13"/>
      <c r="AH298" s="8" t="s">
        <v>46</v>
      </c>
      <c r="AI298" s="8" t="s">
        <v>47</v>
      </c>
    </row>
    <row r="299" ht="112.5" customHeight="1">
      <c r="A299" s="6" t="s">
        <v>1726</v>
      </c>
      <c r="B299" s="6" t="s">
        <v>1727</v>
      </c>
      <c r="C299" s="6" t="s">
        <v>67</v>
      </c>
      <c r="D299" s="8" t="s">
        <v>34</v>
      </c>
      <c r="E299" s="6"/>
      <c r="F299" s="11" t="s">
        <v>1756</v>
      </c>
      <c r="G299" s="11" t="s">
        <v>1757</v>
      </c>
      <c r="H299" s="10" t="s">
        <v>1758</v>
      </c>
      <c r="I299" s="13"/>
      <c r="J299" s="6" t="s">
        <v>166</v>
      </c>
      <c r="K299" s="10" t="s">
        <v>1752</v>
      </c>
      <c r="L299" s="11" t="s">
        <v>1745</v>
      </c>
      <c r="M299" s="6" t="s">
        <v>41</v>
      </c>
      <c r="N299" s="11" t="s">
        <v>1746</v>
      </c>
      <c r="O299" s="11" t="s">
        <v>1759</v>
      </c>
      <c r="P299" s="12"/>
      <c r="Q299" s="13"/>
      <c r="R299" s="12"/>
      <c r="S299" s="12"/>
      <c r="T299" s="12"/>
      <c r="U299" s="12"/>
      <c r="V299" s="12"/>
      <c r="W299" s="12"/>
      <c r="X299" s="13"/>
      <c r="Y299" s="19" t="s">
        <v>43</v>
      </c>
      <c r="Z299" s="15" t="s">
        <v>1760</v>
      </c>
      <c r="AA299" s="15"/>
      <c r="AB299" s="9"/>
      <c r="AC299" s="13" t="str">
        <f t="shared" si="3"/>
        <v>M6-NyO-33b-A-3</v>
      </c>
      <c r="AD299" s="13"/>
      <c r="AE299" s="12"/>
      <c r="AF299" s="8" t="s">
        <v>45</v>
      </c>
      <c r="AG299" s="13"/>
      <c r="AH299" s="8" t="s">
        <v>46</v>
      </c>
      <c r="AI299" s="8" t="s">
        <v>47</v>
      </c>
    </row>
    <row r="300" ht="112.5" customHeight="1">
      <c r="A300" s="6" t="s">
        <v>1761</v>
      </c>
      <c r="B300" s="6" t="s">
        <v>1762</v>
      </c>
      <c r="C300" s="6" t="s">
        <v>33</v>
      </c>
      <c r="D300" s="7" t="s">
        <v>34</v>
      </c>
      <c r="E300" s="6"/>
      <c r="F300" s="10" t="s">
        <v>1763</v>
      </c>
      <c r="G300" s="10"/>
      <c r="H300" s="10"/>
      <c r="I300" s="13"/>
      <c r="J300" s="6" t="s">
        <v>311</v>
      </c>
      <c r="K300" s="10" t="s">
        <v>1764</v>
      </c>
      <c r="L300" s="10" t="s">
        <v>1765</v>
      </c>
      <c r="M300" s="6" t="s">
        <v>41</v>
      </c>
      <c r="N300" s="10" t="s">
        <v>1766</v>
      </c>
      <c r="O300" s="11" t="s">
        <v>1767</v>
      </c>
      <c r="P300" s="12"/>
      <c r="Q300" s="13"/>
      <c r="R300" s="12"/>
      <c r="S300" s="12"/>
      <c r="T300" s="12"/>
      <c r="U300" s="12"/>
      <c r="V300" s="12"/>
      <c r="W300" s="12"/>
      <c r="X300" s="13"/>
      <c r="Y300" s="19" t="s">
        <v>43</v>
      </c>
      <c r="Z300" s="15" t="s">
        <v>1768</v>
      </c>
      <c r="AA300" s="15"/>
      <c r="AB300" s="9"/>
      <c r="AC300" s="13" t="str">
        <f t="shared" si="3"/>
        <v>M6-NyO-34a-I-1</v>
      </c>
      <c r="AD300" s="13"/>
      <c r="AE300" s="12"/>
      <c r="AF300" s="8" t="s">
        <v>45</v>
      </c>
      <c r="AG300" s="13"/>
      <c r="AH300" s="8" t="s">
        <v>46</v>
      </c>
      <c r="AI300" s="8" t="s">
        <v>47</v>
      </c>
    </row>
    <row r="301" ht="112.5" customHeight="1">
      <c r="A301" s="6" t="s">
        <v>1761</v>
      </c>
      <c r="B301" s="6" t="s">
        <v>1762</v>
      </c>
      <c r="C301" s="6" t="s">
        <v>48</v>
      </c>
      <c r="D301" s="7" t="s">
        <v>34</v>
      </c>
      <c r="E301" s="6"/>
      <c r="F301" s="10" t="s">
        <v>1769</v>
      </c>
      <c r="G301" s="10" t="s">
        <v>50</v>
      </c>
      <c r="H301" s="10"/>
      <c r="I301" s="8" t="s">
        <v>210</v>
      </c>
      <c r="J301" s="6" t="s">
        <v>52</v>
      </c>
      <c r="K301" s="10" t="s">
        <v>1770</v>
      </c>
      <c r="L301" s="10" t="s">
        <v>1771</v>
      </c>
      <c r="M301" s="6" t="s">
        <v>41</v>
      </c>
      <c r="N301" s="10" t="s">
        <v>1767</v>
      </c>
      <c r="O301" s="11" t="s">
        <v>1767</v>
      </c>
      <c r="P301" s="12"/>
      <c r="Q301" s="13"/>
      <c r="R301" s="12"/>
      <c r="S301" s="12"/>
      <c r="T301" s="12"/>
      <c r="U301" s="12"/>
      <c r="V301" s="12"/>
      <c r="W301" s="12"/>
      <c r="X301" s="13"/>
      <c r="Y301" s="19" t="s">
        <v>43</v>
      </c>
      <c r="Z301" s="15" t="s">
        <v>1772</v>
      </c>
      <c r="AA301" s="15"/>
      <c r="AB301" s="9"/>
      <c r="AC301" s="13" t="str">
        <f t="shared" si="3"/>
        <v>M6-NyO-34a-E-1</v>
      </c>
      <c r="AD301" s="13"/>
      <c r="AE301" s="12"/>
      <c r="AF301" s="8" t="s">
        <v>45</v>
      </c>
      <c r="AG301" s="13"/>
      <c r="AH301" s="8" t="s">
        <v>46</v>
      </c>
      <c r="AI301" s="8" t="s">
        <v>47</v>
      </c>
    </row>
    <row r="302" ht="112.5" customHeight="1">
      <c r="A302" s="6" t="s">
        <v>1761</v>
      </c>
      <c r="B302" s="6" t="s">
        <v>1762</v>
      </c>
      <c r="C302" s="8" t="s">
        <v>48</v>
      </c>
      <c r="D302" s="7" t="s">
        <v>34</v>
      </c>
      <c r="E302" s="6"/>
      <c r="F302" s="10" t="s">
        <v>1773</v>
      </c>
      <c r="G302" s="10" t="s">
        <v>50</v>
      </c>
      <c r="H302" s="10"/>
      <c r="I302" s="8" t="s">
        <v>210</v>
      </c>
      <c r="J302" s="6" t="s">
        <v>52</v>
      </c>
      <c r="K302" s="10" t="s">
        <v>1774</v>
      </c>
      <c r="L302" s="10" t="s">
        <v>1775</v>
      </c>
      <c r="M302" s="6" t="s">
        <v>41</v>
      </c>
      <c r="N302" s="10" t="s">
        <v>1767</v>
      </c>
      <c r="O302" s="11" t="s">
        <v>1767</v>
      </c>
      <c r="P302" s="12"/>
      <c r="Q302" s="13"/>
      <c r="R302" s="12"/>
      <c r="S302" s="12"/>
      <c r="T302" s="12"/>
      <c r="U302" s="12"/>
      <c r="V302" s="12"/>
      <c r="W302" s="12"/>
      <c r="X302" s="13"/>
      <c r="Y302" s="19" t="s">
        <v>43</v>
      </c>
      <c r="Z302" s="15" t="s">
        <v>1776</v>
      </c>
      <c r="AA302" s="15"/>
      <c r="AB302" s="9"/>
      <c r="AC302" s="13" t="str">
        <f t="shared" si="3"/>
        <v>M6-NyO-34a-E-2</v>
      </c>
      <c r="AD302" s="13"/>
      <c r="AE302" s="12"/>
      <c r="AF302" s="8" t="s">
        <v>45</v>
      </c>
      <c r="AG302" s="13"/>
      <c r="AH302" s="8" t="s">
        <v>46</v>
      </c>
      <c r="AI302" s="8" t="s">
        <v>47</v>
      </c>
    </row>
    <row r="303" ht="112.5" customHeight="1">
      <c r="A303" s="6" t="s">
        <v>1761</v>
      </c>
      <c r="B303" s="6" t="s">
        <v>1762</v>
      </c>
      <c r="C303" s="8" t="s">
        <v>48</v>
      </c>
      <c r="D303" s="7" t="s">
        <v>34</v>
      </c>
      <c r="E303" s="6"/>
      <c r="F303" s="10" t="s">
        <v>1777</v>
      </c>
      <c r="G303" s="10" t="s">
        <v>50</v>
      </c>
      <c r="H303" s="10"/>
      <c r="I303" s="8" t="s">
        <v>210</v>
      </c>
      <c r="J303" s="6" t="s">
        <v>52</v>
      </c>
      <c r="K303" s="11" t="s">
        <v>1778</v>
      </c>
      <c r="L303" s="10" t="s">
        <v>1779</v>
      </c>
      <c r="M303" s="6" t="s">
        <v>41</v>
      </c>
      <c r="N303" s="10" t="s">
        <v>1767</v>
      </c>
      <c r="O303" s="11" t="s">
        <v>1767</v>
      </c>
      <c r="P303" s="12"/>
      <c r="Q303" s="13"/>
      <c r="R303" s="12"/>
      <c r="S303" s="12"/>
      <c r="T303" s="12"/>
      <c r="U303" s="12"/>
      <c r="V303" s="12"/>
      <c r="W303" s="12"/>
      <c r="X303" s="13"/>
      <c r="Y303" s="19" t="s">
        <v>43</v>
      </c>
      <c r="Z303" s="15" t="s">
        <v>1780</v>
      </c>
      <c r="AA303" s="15"/>
      <c r="AB303" s="9"/>
      <c r="AC303" s="13" t="str">
        <f t="shared" si="3"/>
        <v>M6-NyO-34a-E-3</v>
      </c>
      <c r="AD303" s="13"/>
      <c r="AE303" s="12"/>
      <c r="AF303" s="8" t="s">
        <v>45</v>
      </c>
      <c r="AG303" s="13"/>
      <c r="AH303" s="8" t="s">
        <v>46</v>
      </c>
      <c r="AI303" s="8" t="s">
        <v>47</v>
      </c>
    </row>
    <row r="304" ht="112.5" customHeight="1">
      <c r="A304" s="6" t="s">
        <v>1781</v>
      </c>
      <c r="B304" s="6" t="s">
        <v>1782</v>
      </c>
      <c r="C304" s="6" t="s">
        <v>33</v>
      </c>
      <c r="D304" s="7" t="s">
        <v>34</v>
      </c>
      <c r="E304" s="6"/>
      <c r="F304" s="10" t="s">
        <v>1783</v>
      </c>
      <c r="G304" s="11" t="s">
        <v>1784</v>
      </c>
      <c r="H304" s="10"/>
      <c r="I304" s="13"/>
      <c r="J304" s="6" t="s">
        <v>194</v>
      </c>
      <c r="K304" s="10" t="s">
        <v>1785</v>
      </c>
      <c r="L304" s="10" t="s">
        <v>1786</v>
      </c>
      <c r="M304" s="6" t="s">
        <v>41</v>
      </c>
      <c r="N304" s="10" t="s">
        <v>1766</v>
      </c>
      <c r="O304" s="11" t="s">
        <v>1767</v>
      </c>
      <c r="P304" s="12"/>
      <c r="Q304" s="13"/>
      <c r="R304" s="12"/>
      <c r="S304" s="12"/>
      <c r="T304" s="12"/>
      <c r="U304" s="12"/>
      <c r="V304" s="12"/>
      <c r="W304" s="12"/>
      <c r="X304" s="13"/>
      <c r="Y304" s="19" t="s">
        <v>43</v>
      </c>
      <c r="Z304" s="17" t="s">
        <v>1787</v>
      </c>
      <c r="AA304" s="17"/>
      <c r="AB304" s="9"/>
      <c r="AC304" s="13" t="str">
        <f t="shared" si="3"/>
        <v>M6-NyO-34b-I-1</v>
      </c>
      <c r="AD304" s="13"/>
      <c r="AE304" s="12"/>
      <c r="AF304" s="8" t="s">
        <v>45</v>
      </c>
      <c r="AG304" s="13"/>
      <c r="AH304" s="8" t="s">
        <v>46</v>
      </c>
      <c r="AI304" s="8" t="s">
        <v>47</v>
      </c>
    </row>
    <row r="305" ht="112.5" customHeight="1">
      <c r="A305" s="6" t="s">
        <v>1781</v>
      </c>
      <c r="B305" s="6" t="s">
        <v>1782</v>
      </c>
      <c r="C305" s="6" t="s">
        <v>33</v>
      </c>
      <c r="D305" s="7" t="s">
        <v>34</v>
      </c>
      <c r="E305" s="6"/>
      <c r="F305" s="10" t="s">
        <v>1783</v>
      </c>
      <c r="G305" s="11" t="s">
        <v>1788</v>
      </c>
      <c r="H305" s="10"/>
      <c r="I305" s="13"/>
      <c r="J305" s="6" t="s">
        <v>194</v>
      </c>
      <c r="K305" s="10" t="s">
        <v>1789</v>
      </c>
      <c r="L305" s="10" t="s">
        <v>1790</v>
      </c>
      <c r="M305" s="6" t="s">
        <v>41</v>
      </c>
      <c r="N305" s="10" t="s">
        <v>1766</v>
      </c>
      <c r="O305" s="11" t="s">
        <v>1767</v>
      </c>
      <c r="P305" s="12"/>
      <c r="Q305" s="13"/>
      <c r="R305" s="12"/>
      <c r="S305" s="12"/>
      <c r="T305" s="12"/>
      <c r="U305" s="12"/>
      <c r="V305" s="12"/>
      <c r="W305" s="12"/>
      <c r="X305" s="13"/>
      <c r="Y305" s="19" t="s">
        <v>43</v>
      </c>
      <c r="Z305" s="17" t="s">
        <v>1791</v>
      </c>
      <c r="AA305" s="17"/>
      <c r="AB305" s="9"/>
      <c r="AC305" s="13" t="str">
        <f t="shared" si="3"/>
        <v>M6-NyO-34b-I-2</v>
      </c>
      <c r="AD305" s="13"/>
      <c r="AE305" s="12"/>
      <c r="AF305" s="8" t="s">
        <v>45</v>
      </c>
      <c r="AG305" s="13"/>
      <c r="AH305" s="8" t="s">
        <v>46</v>
      </c>
      <c r="AI305" s="8" t="s">
        <v>47</v>
      </c>
    </row>
    <row r="306" ht="112.5" customHeight="1">
      <c r="A306" s="6" t="s">
        <v>1781</v>
      </c>
      <c r="B306" s="6" t="s">
        <v>1782</v>
      </c>
      <c r="C306" s="6" t="s">
        <v>48</v>
      </c>
      <c r="D306" s="8" t="s">
        <v>34</v>
      </c>
      <c r="E306" s="6"/>
      <c r="F306" s="11" t="s">
        <v>1792</v>
      </c>
      <c r="G306" s="11" t="s">
        <v>1793</v>
      </c>
      <c r="H306" s="10"/>
      <c r="I306" s="13"/>
      <c r="J306" s="6" t="s">
        <v>166</v>
      </c>
      <c r="K306" s="11" t="s">
        <v>1794</v>
      </c>
      <c r="L306" s="11" t="s">
        <v>1795</v>
      </c>
      <c r="M306" s="6" t="s">
        <v>41</v>
      </c>
      <c r="N306" s="10" t="s">
        <v>1766</v>
      </c>
      <c r="O306" s="11" t="s">
        <v>1767</v>
      </c>
      <c r="P306" s="12"/>
      <c r="Q306" s="13"/>
      <c r="R306" s="12"/>
      <c r="S306" s="12"/>
      <c r="T306" s="12"/>
      <c r="U306" s="12"/>
      <c r="V306" s="12"/>
      <c r="W306" s="12"/>
      <c r="X306" s="13"/>
      <c r="Y306" s="19" t="s">
        <v>43</v>
      </c>
      <c r="Z306" s="17" t="s">
        <v>1796</v>
      </c>
      <c r="AA306" s="17"/>
      <c r="AB306" s="9"/>
      <c r="AC306" s="13" t="str">
        <f t="shared" si="3"/>
        <v>M6-NyO-34b-E-1</v>
      </c>
      <c r="AD306" s="13"/>
      <c r="AE306" s="12"/>
      <c r="AF306" s="8" t="s">
        <v>45</v>
      </c>
      <c r="AG306" s="13"/>
      <c r="AH306" s="8" t="s">
        <v>46</v>
      </c>
      <c r="AI306" s="8" t="s">
        <v>47</v>
      </c>
    </row>
    <row r="307" ht="112.5" customHeight="1">
      <c r="A307" s="6" t="s">
        <v>1781</v>
      </c>
      <c r="B307" s="6" t="s">
        <v>1782</v>
      </c>
      <c r="C307" s="6" t="s">
        <v>48</v>
      </c>
      <c r="D307" s="8" t="s">
        <v>34</v>
      </c>
      <c r="E307" s="6"/>
      <c r="F307" s="11" t="s">
        <v>1797</v>
      </c>
      <c r="G307" s="11" t="s">
        <v>1793</v>
      </c>
      <c r="H307" s="10"/>
      <c r="I307" s="13"/>
      <c r="J307" s="6" t="s">
        <v>166</v>
      </c>
      <c r="K307" s="11" t="s">
        <v>1798</v>
      </c>
      <c r="L307" s="11" t="s">
        <v>1799</v>
      </c>
      <c r="M307" s="6" t="s">
        <v>41</v>
      </c>
      <c r="N307" s="10" t="s">
        <v>1766</v>
      </c>
      <c r="O307" s="11" t="s">
        <v>1767</v>
      </c>
      <c r="P307" s="12"/>
      <c r="Q307" s="13"/>
      <c r="R307" s="12"/>
      <c r="S307" s="12"/>
      <c r="T307" s="12"/>
      <c r="U307" s="12"/>
      <c r="V307" s="12"/>
      <c r="W307" s="12"/>
      <c r="X307" s="13"/>
      <c r="Y307" s="19" t="s">
        <v>43</v>
      </c>
      <c r="Z307" s="17" t="s">
        <v>1800</v>
      </c>
      <c r="AA307" s="17"/>
      <c r="AB307" s="9"/>
      <c r="AC307" s="13" t="str">
        <f t="shared" si="3"/>
        <v>M6-NyO-34b-E-2</v>
      </c>
      <c r="AD307" s="13"/>
      <c r="AE307" s="12"/>
      <c r="AF307" s="8" t="s">
        <v>45</v>
      </c>
      <c r="AG307" s="13"/>
      <c r="AH307" s="8" t="s">
        <v>46</v>
      </c>
      <c r="AI307" s="8" t="s">
        <v>47</v>
      </c>
    </row>
    <row r="308" ht="112.5" customHeight="1">
      <c r="A308" s="6" t="s">
        <v>1781</v>
      </c>
      <c r="B308" s="6" t="s">
        <v>1782</v>
      </c>
      <c r="C308" s="6" t="s">
        <v>48</v>
      </c>
      <c r="D308" s="8" t="s">
        <v>34</v>
      </c>
      <c r="E308" s="6"/>
      <c r="F308" s="11" t="s">
        <v>1801</v>
      </c>
      <c r="G308" s="11" t="s">
        <v>1793</v>
      </c>
      <c r="H308" s="10"/>
      <c r="I308" s="13"/>
      <c r="J308" s="6" t="s">
        <v>166</v>
      </c>
      <c r="K308" s="11" t="s">
        <v>1802</v>
      </c>
      <c r="L308" s="11" t="s">
        <v>1803</v>
      </c>
      <c r="M308" s="6" t="s">
        <v>41</v>
      </c>
      <c r="N308" s="10" t="s">
        <v>1766</v>
      </c>
      <c r="O308" s="11" t="s">
        <v>1767</v>
      </c>
      <c r="P308" s="12"/>
      <c r="Q308" s="13"/>
      <c r="R308" s="12"/>
      <c r="S308" s="12"/>
      <c r="T308" s="12"/>
      <c r="U308" s="12"/>
      <c r="V308" s="12"/>
      <c r="W308" s="12"/>
      <c r="X308" s="13"/>
      <c r="Y308" s="19" t="s">
        <v>43</v>
      </c>
      <c r="Z308" s="17" t="s">
        <v>1804</v>
      </c>
      <c r="AA308" s="17"/>
      <c r="AB308" s="9"/>
      <c r="AC308" s="13" t="str">
        <f t="shared" si="3"/>
        <v>M6-NyO-34b-E-3</v>
      </c>
      <c r="AD308" s="13"/>
      <c r="AE308" s="12"/>
      <c r="AF308" s="8" t="s">
        <v>45</v>
      </c>
      <c r="AG308" s="13"/>
      <c r="AH308" s="8" t="s">
        <v>46</v>
      </c>
      <c r="AI308" s="8" t="s">
        <v>47</v>
      </c>
    </row>
    <row r="309" ht="112.5" customHeight="1">
      <c r="A309" s="6" t="s">
        <v>1805</v>
      </c>
      <c r="B309" s="6" t="s">
        <v>1806</v>
      </c>
      <c r="C309" s="6" t="s">
        <v>33</v>
      </c>
      <c r="D309" s="7" t="s">
        <v>34</v>
      </c>
      <c r="E309" s="6"/>
      <c r="F309" s="11" t="s">
        <v>1807</v>
      </c>
      <c r="G309" s="11" t="s">
        <v>1808</v>
      </c>
      <c r="H309" s="10"/>
      <c r="I309" s="13" t="s">
        <v>210</v>
      </c>
      <c r="J309" s="6" t="s">
        <v>850</v>
      </c>
      <c r="K309" s="10" t="s">
        <v>1809</v>
      </c>
      <c r="L309" s="10" t="s">
        <v>1810</v>
      </c>
      <c r="M309" s="6" t="s">
        <v>41</v>
      </c>
      <c r="N309" s="10" t="s">
        <v>1811</v>
      </c>
      <c r="O309" s="14" t="s">
        <v>1811</v>
      </c>
      <c r="P309" s="12"/>
      <c r="Q309" s="13"/>
      <c r="R309" s="12"/>
      <c r="S309" s="12"/>
      <c r="T309" s="12"/>
      <c r="U309" s="12"/>
      <c r="V309" s="12"/>
      <c r="W309" s="12"/>
      <c r="X309" s="13"/>
      <c r="Y309" s="19" t="s">
        <v>43</v>
      </c>
      <c r="Z309" s="15" t="s">
        <v>1812</v>
      </c>
      <c r="AA309" s="15"/>
      <c r="AB309" s="9"/>
      <c r="AC309" s="13" t="str">
        <f t="shared" si="3"/>
        <v>M6-NyO-35a-I-1</v>
      </c>
      <c r="AD309" s="13"/>
      <c r="AE309" s="12"/>
      <c r="AF309" s="8" t="s">
        <v>45</v>
      </c>
      <c r="AG309" s="13"/>
      <c r="AH309" s="8" t="s">
        <v>46</v>
      </c>
      <c r="AI309" s="8" t="s">
        <v>47</v>
      </c>
    </row>
    <row r="310" ht="112.5" customHeight="1">
      <c r="A310" s="6" t="s">
        <v>1805</v>
      </c>
      <c r="B310" s="6" t="s">
        <v>1806</v>
      </c>
      <c r="C310" s="6" t="s">
        <v>33</v>
      </c>
      <c r="D310" s="7" t="s">
        <v>34</v>
      </c>
      <c r="E310" s="6"/>
      <c r="F310" s="11" t="s">
        <v>1813</v>
      </c>
      <c r="G310" s="11" t="s">
        <v>1814</v>
      </c>
      <c r="H310" s="10"/>
      <c r="I310" s="13"/>
      <c r="J310" s="6" t="s">
        <v>850</v>
      </c>
      <c r="K310" s="10" t="s">
        <v>1809</v>
      </c>
      <c r="L310" s="10" t="s">
        <v>1815</v>
      </c>
      <c r="M310" s="6" t="s">
        <v>41</v>
      </c>
      <c r="N310" s="10" t="s">
        <v>1811</v>
      </c>
      <c r="O310" s="14" t="s">
        <v>1811</v>
      </c>
      <c r="P310" s="12"/>
      <c r="Q310" s="13"/>
      <c r="R310" s="12"/>
      <c r="S310" s="12"/>
      <c r="T310" s="12"/>
      <c r="U310" s="12"/>
      <c r="V310" s="12"/>
      <c r="W310" s="12"/>
      <c r="X310" s="13"/>
      <c r="Y310" s="19" t="s">
        <v>43</v>
      </c>
      <c r="Z310" s="15" t="s">
        <v>1816</v>
      </c>
      <c r="AA310" s="15"/>
      <c r="AB310" s="9"/>
      <c r="AC310" s="13" t="str">
        <f t="shared" si="3"/>
        <v>M6-NyO-35a-I-2</v>
      </c>
      <c r="AD310" s="13"/>
      <c r="AE310" s="12"/>
      <c r="AF310" s="8" t="s">
        <v>45</v>
      </c>
      <c r="AG310" s="13"/>
      <c r="AH310" s="8" t="s">
        <v>46</v>
      </c>
      <c r="AI310" s="8" t="s">
        <v>47</v>
      </c>
    </row>
    <row r="311" ht="112.5" customHeight="1">
      <c r="A311" s="6" t="s">
        <v>1805</v>
      </c>
      <c r="B311" s="6" t="s">
        <v>1806</v>
      </c>
      <c r="C311" s="6" t="s">
        <v>48</v>
      </c>
      <c r="D311" s="7" t="s">
        <v>34</v>
      </c>
      <c r="E311" s="6"/>
      <c r="F311" s="10" t="s">
        <v>1735</v>
      </c>
      <c r="G311" s="10"/>
      <c r="H311" s="10" t="s">
        <v>1817</v>
      </c>
      <c r="I311" s="13" t="s">
        <v>210</v>
      </c>
      <c r="J311" s="6" t="s">
        <v>1379</v>
      </c>
      <c r="K311" s="11" t="s">
        <v>1818</v>
      </c>
      <c r="L311" s="11" t="s">
        <v>1819</v>
      </c>
      <c r="M311" s="6" t="s">
        <v>41</v>
      </c>
      <c r="N311" s="10" t="s">
        <v>1811</v>
      </c>
      <c r="O311" s="14" t="s">
        <v>1811</v>
      </c>
      <c r="P311" s="12"/>
      <c r="Q311" s="13"/>
      <c r="R311" s="12"/>
      <c r="S311" s="12"/>
      <c r="T311" s="12"/>
      <c r="U311" s="12"/>
      <c r="V311" s="12"/>
      <c r="W311" s="12"/>
      <c r="X311" s="13"/>
      <c r="Y311" s="19" t="s">
        <v>43</v>
      </c>
      <c r="Z311" s="17" t="s">
        <v>1820</v>
      </c>
      <c r="AA311" s="17"/>
      <c r="AB311" s="9"/>
      <c r="AC311" s="13" t="str">
        <f t="shared" si="3"/>
        <v>M6-NyO-35a-E-1</v>
      </c>
      <c r="AD311" s="13"/>
      <c r="AE311" s="12"/>
      <c r="AF311" s="8" t="s">
        <v>45</v>
      </c>
      <c r="AG311" s="13"/>
      <c r="AH311" s="8" t="s">
        <v>46</v>
      </c>
      <c r="AI311" s="8" t="s">
        <v>47</v>
      </c>
    </row>
    <row r="312" ht="112.5" customHeight="1">
      <c r="A312" s="6" t="s">
        <v>1805</v>
      </c>
      <c r="B312" s="6" t="s">
        <v>1806</v>
      </c>
      <c r="C312" s="6" t="s">
        <v>48</v>
      </c>
      <c r="D312" s="7" t="s">
        <v>34</v>
      </c>
      <c r="E312" s="6"/>
      <c r="F312" s="10" t="s">
        <v>1821</v>
      </c>
      <c r="G312" s="10"/>
      <c r="H312" s="10"/>
      <c r="I312" s="13" t="s">
        <v>210</v>
      </c>
      <c r="J312" s="6" t="s">
        <v>1372</v>
      </c>
      <c r="K312" s="11" t="s">
        <v>1818</v>
      </c>
      <c r="L312" s="11" t="s">
        <v>1819</v>
      </c>
      <c r="M312" s="6" t="s">
        <v>41</v>
      </c>
      <c r="N312" s="10" t="s">
        <v>1811</v>
      </c>
      <c r="O312" s="14" t="s">
        <v>1811</v>
      </c>
      <c r="P312" s="12"/>
      <c r="Q312" s="13"/>
      <c r="R312" s="12"/>
      <c r="S312" s="12"/>
      <c r="T312" s="12"/>
      <c r="U312" s="12"/>
      <c r="V312" s="12"/>
      <c r="W312" s="12"/>
      <c r="X312" s="13"/>
      <c r="Y312" s="19" t="s">
        <v>43</v>
      </c>
      <c r="Z312" s="17" t="s">
        <v>1822</v>
      </c>
      <c r="AA312" s="17"/>
      <c r="AB312" s="9"/>
      <c r="AC312" s="13" t="str">
        <f t="shared" si="3"/>
        <v>M6-NyO-35a-E-2</v>
      </c>
      <c r="AD312" s="13"/>
      <c r="AE312" s="12"/>
      <c r="AF312" s="8" t="s">
        <v>45</v>
      </c>
      <c r="AG312" s="13"/>
      <c r="AH312" s="8" t="s">
        <v>46</v>
      </c>
      <c r="AI312" s="8" t="s">
        <v>47</v>
      </c>
    </row>
    <row r="313" ht="112.5" customHeight="1">
      <c r="A313" s="6" t="s">
        <v>1805</v>
      </c>
      <c r="B313" s="6" t="s">
        <v>1806</v>
      </c>
      <c r="C313" s="6" t="s">
        <v>67</v>
      </c>
      <c r="D313" s="7" t="s">
        <v>34</v>
      </c>
      <c r="E313" s="6"/>
      <c r="F313" s="11" t="s">
        <v>1823</v>
      </c>
      <c r="G313" s="10" t="s">
        <v>165</v>
      </c>
      <c r="H313" s="10" t="s">
        <v>1824</v>
      </c>
      <c r="I313" s="13" t="s">
        <v>210</v>
      </c>
      <c r="J313" s="6" t="s">
        <v>194</v>
      </c>
      <c r="K313" s="10" t="s">
        <v>1825</v>
      </c>
      <c r="L313" s="10" t="s">
        <v>1826</v>
      </c>
      <c r="M313" s="6" t="s">
        <v>41</v>
      </c>
      <c r="N313" s="10" t="s">
        <v>1811</v>
      </c>
      <c r="O313" s="14" t="s">
        <v>1811</v>
      </c>
      <c r="P313" s="12"/>
      <c r="Q313" s="13"/>
      <c r="R313" s="12"/>
      <c r="S313" s="12"/>
      <c r="T313" s="12"/>
      <c r="U313" s="12"/>
      <c r="V313" s="12"/>
      <c r="W313" s="12"/>
      <c r="X313" s="13"/>
      <c r="Y313" s="19" t="s">
        <v>43</v>
      </c>
      <c r="Z313" s="15" t="s">
        <v>1827</v>
      </c>
      <c r="AA313" s="15"/>
      <c r="AB313" s="9"/>
      <c r="AC313" s="13" t="str">
        <f t="shared" si="3"/>
        <v>M6-NyO-35a-A-1</v>
      </c>
      <c r="AD313" s="13"/>
      <c r="AE313" s="12"/>
      <c r="AF313" s="8" t="s">
        <v>45</v>
      </c>
      <c r="AG313" s="13"/>
      <c r="AH313" s="8" t="s">
        <v>46</v>
      </c>
      <c r="AI313" s="8" t="s">
        <v>47</v>
      </c>
    </row>
    <row r="314" ht="112.5" customHeight="1">
      <c r="A314" s="6" t="s">
        <v>1805</v>
      </c>
      <c r="B314" s="6" t="s">
        <v>1806</v>
      </c>
      <c r="C314" s="6" t="s">
        <v>67</v>
      </c>
      <c r="D314" s="7" t="s">
        <v>34</v>
      </c>
      <c r="E314" s="6"/>
      <c r="F314" s="10" t="s">
        <v>1828</v>
      </c>
      <c r="G314" s="10" t="s">
        <v>1829</v>
      </c>
      <c r="H314" s="10"/>
      <c r="I314" s="13" t="s">
        <v>210</v>
      </c>
      <c r="J314" s="6" t="s">
        <v>194</v>
      </c>
      <c r="K314" s="10" t="s">
        <v>1830</v>
      </c>
      <c r="L314" s="10" t="s">
        <v>1831</v>
      </c>
      <c r="M314" s="6" t="s">
        <v>41</v>
      </c>
      <c r="N314" s="10" t="s">
        <v>1811</v>
      </c>
      <c r="O314" s="14" t="s">
        <v>1811</v>
      </c>
      <c r="P314" s="12"/>
      <c r="Q314" s="13"/>
      <c r="R314" s="12"/>
      <c r="S314" s="12"/>
      <c r="T314" s="12"/>
      <c r="U314" s="12"/>
      <c r="V314" s="12"/>
      <c r="W314" s="12"/>
      <c r="X314" s="13"/>
      <c r="Y314" s="19" t="s">
        <v>43</v>
      </c>
      <c r="Z314" s="15" t="s">
        <v>1832</v>
      </c>
      <c r="AA314" s="15"/>
      <c r="AB314" s="9"/>
      <c r="AC314" s="13" t="str">
        <f t="shared" si="3"/>
        <v>M6-NyO-35a-A-2</v>
      </c>
      <c r="AD314" s="13"/>
      <c r="AE314" s="12"/>
      <c r="AF314" s="8" t="s">
        <v>45</v>
      </c>
      <c r="AG314" s="13"/>
      <c r="AH314" s="8" t="s">
        <v>46</v>
      </c>
      <c r="AI314" s="8" t="s">
        <v>47</v>
      </c>
    </row>
    <row r="315" ht="112.5" customHeight="1">
      <c r="A315" s="6" t="s">
        <v>1805</v>
      </c>
      <c r="B315" s="6" t="s">
        <v>1806</v>
      </c>
      <c r="C315" s="6" t="s">
        <v>67</v>
      </c>
      <c r="D315" s="7" t="s">
        <v>34</v>
      </c>
      <c r="E315" s="6"/>
      <c r="F315" s="10" t="s">
        <v>1833</v>
      </c>
      <c r="G315" s="10" t="s">
        <v>165</v>
      </c>
      <c r="H315" s="10"/>
      <c r="I315" s="13" t="s">
        <v>210</v>
      </c>
      <c r="J315" s="6" t="s">
        <v>194</v>
      </c>
      <c r="K315" s="10" t="s">
        <v>1834</v>
      </c>
      <c r="L315" s="10" t="s">
        <v>1835</v>
      </c>
      <c r="M315" s="6" t="s">
        <v>41</v>
      </c>
      <c r="N315" s="10" t="s">
        <v>1811</v>
      </c>
      <c r="O315" s="14" t="s">
        <v>1811</v>
      </c>
      <c r="P315" s="12"/>
      <c r="Q315" s="13"/>
      <c r="R315" s="12"/>
      <c r="S315" s="12"/>
      <c r="T315" s="12"/>
      <c r="U315" s="12"/>
      <c r="V315" s="12"/>
      <c r="W315" s="12"/>
      <c r="X315" s="13"/>
      <c r="Y315" s="19" t="s">
        <v>43</v>
      </c>
      <c r="Z315" s="15" t="s">
        <v>1836</v>
      </c>
      <c r="AA315" s="15"/>
      <c r="AB315" s="9"/>
      <c r="AC315" s="13" t="str">
        <f t="shared" si="3"/>
        <v>M6-NyO-35a-A-3</v>
      </c>
      <c r="AD315" s="13"/>
      <c r="AE315" s="12"/>
      <c r="AF315" s="8" t="s">
        <v>45</v>
      </c>
      <c r="AG315" s="13"/>
      <c r="AH315" s="8" t="s">
        <v>46</v>
      </c>
      <c r="AI315" s="8" t="s">
        <v>47</v>
      </c>
    </row>
    <row r="316" ht="112.5" customHeight="1">
      <c r="A316" s="6" t="s">
        <v>1837</v>
      </c>
      <c r="B316" s="6" t="s">
        <v>1838</v>
      </c>
      <c r="C316" s="6" t="s">
        <v>33</v>
      </c>
      <c r="D316" s="7" t="s">
        <v>34</v>
      </c>
      <c r="E316" s="6"/>
      <c r="F316" s="10" t="s">
        <v>1839</v>
      </c>
      <c r="G316" s="10"/>
      <c r="H316" s="10"/>
      <c r="I316" s="13"/>
      <c r="J316" s="6" t="s">
        <v>1334</v>
      </c>
      <c r="K316" s="10" t="s">
        <v>1840</v>
      </c>
      <c r="L316" s="10" t="s">
        <v>1841</v>
      </c>
      <c r="M316" s="6" t="s">
        <v>41</v>
      </c>
      <c r="N316" s="11" t="s">
        <v>1842</v>
      </c>
      <c r="O316" s="11" t="s">
        <v>1843</v>
      </c>
      <c r="P316" s="12"/>
      <c r="Q316" s="13"/>
      <c r="R316" s="12"/>
      <c r="S316" s="12"/>
      <c r="T316" s="12"/>
      <c r="U316" s="12"/>
      <c r="V316" s="12"/>
      <c r="W316" s="12"/>
      <c r="X316" s="13"/>
      <c r="Y316" s="19" t="s">
        <v>43</v>
      </c>
      <c r="Z316" s="15" t="s">
        <v>1844</v>
      </c>
      <c r="AA316" s="15"/>
      <c r="AB316" s="9"/>
      <c r="AC316" s="13" t="str">
        <f t="shared" si="3"/>
        <v>M6-NyO-36a-I-1</v>
      </c>
      <c r="AD316" s="13"/>
      <c r="AE316" s="12"/>
      <c r="AF316" s="8" t="s">
        <v>45</v>
      </c>
      <c r="AG316" s="13"/>
      <c r="AH316" s="8" t="s">
        <v>46</v>
      </c>
      <c r="AI316" s="8" t="s">
        <v>47</v>
      </c>
    </row>
    <row r="317" ht="112.5" customHeight="1">
      <c r="A317" s="6" t="s">
        <v>1837</v>
      </c>
      <c r="B317" s="6" t="s">
        <v>1838</v>
      </c>
      <c r="C317" s="6" t="s">
        <v>48</v>
      </c>
      <c r="D317" s="8" t="s">
        <v>34</v>
      </c>
      <c r="E317" s="6"/>
      <c r="F317" s="11" t="s">
        <v>1845</v>
      </c>
      <c r="G317" s="10" t="s">
        <v>1846</v>
      </c>
      <c r="H317" s="10"/>
      <c r="I317" s="13"/>
      <c r="J317" s="6" t="s">
        <v>166</v>
      </c>
      <c r="K317" s="11" t="s">
        <v>1847</v>
      </c>
      <c r="L317" s="11" t="s">
        <v>1848</v>
      </c>
      <c r="M317" s="6" t="s">
        <v>41</v>
      </c>
      <c r="N317" s="11" t="s">
        <v>1842</v>
      </c>
      <c r="O317" s="11" t="s">
        <v>1849</v>
      </c>
      <c r="P317" s="12"/>
      <c r="Q317" s="13"/>
      <c r="R317" s="12"/>
      <c r="S317" s="12"/>
      <c r="T317" s="12"/>
      <c r="U317" s="12"/>
      <c r="V317" s="12"/>
      <c r="W317" s="12"/>
      <c r="X317" s="13"/>
      <c r="Y317" s="19" t="s">
        <v>43</v>
      </c>
      <c r="Z317" s="15" t="s">
        <v>1850</v>
      </c>
      <c r="AA317" s="15"/>
      <c r="AB317" s="9"/>
      <c r="AC317" s="13" t="str">
        <f t="shared" si="3"/>
        <v>M6-NyO-36a-E-1</v>
      </c>
      <c r="AD317" s="13"/>
      <c r="AE317" s="12"/>
      <c r="AF317" s="8" t="s">
        <v>45</v>
      </c>
      <c r="AG317" s="13"/>
      <c r="AH317" s="8" t="s">
        <v>46</v>
      </c>
      <c r="AI317" s="8" t="s">
        <v>47</v>
      </c>
    </row>
    <row r="318" ht="112.5" customHeight="1">
      <c r="A318" s="6" t="s">
        <v>1837</v>
      </c>
      <c r="B318" s="6" t="s">
        <v>1838</v>
      </c>
      <c r="C318" s="6" t="s">
        <v>67</v>
      </c>
      <c r="D318" s="8" t="s">
        <v>34</v>
      </c>
      <c r="E318" s="6"/>
      <c r="F318" s="10" t="s">
        <v>1851</v>
      </c>
      <c r="G318" s="10" t="s">
        <v>1846</v>
      </c>
      <c r="H318" s="10"/>
      <c r="I318" s="13"/>
      <c r="J318" s="6" t="s">
        <v>166</v>
      </c>
      <c r="K318" s="10" t="s">
        <v>1852</v>
      </c>
      <c r="L318" s="10" t="s">
        <v>1853</v>
      </c>
      <c r="M318" s="6" t="s">
        <v>41</v>
      </c>
      <c r="N318" s="11" t="s">
        <v>1842</v>
      </c>
      <c r="O318" s="11" t="s">
        <v>1849</v>
      </c>
      <c r="P318" s="12"/>
      <c r="Q318" s="13"/>
      <c r="R318" s="12"/>
      <c r="S318" s="12"/>
      <c r="T318" s="12"/>
      <c r="U318" s="12"/>
      <c r="V318" s="12"/>
      <c r="W318" s="12"/>
      <c r="X318" s="13"/>
      <c r="Y318" s="19" t="s">
        <v>43</v>
      </c>
      <c r="Z318" s="15" t="s">
        <v>1854</v>
      </c>
      <c r="AA318" s="15"/>
      <c r="AB318" s="9"/>
      <c r="AC318" s="13" t="str">
        <f t="shared" si="3"/>
        <v>M6-NyO-36a-A-1</v>
      </c>
      <c r="AD318" s="13"/>
      <c r="AE318" s="12"/>
      <c r="AF318" s="8" t="s">
        <v>45</v>
      </c>
      <c r="AG318" s="13"/>
      <c r="AH318" s="8" t="s">
        <v>46</v>
      </c>
      <c r="AI318" s="8" t="s">
        <v>47</v>
      </c>
    </row>
    <row r="319" ht="112.5" customHeight="1">
      <c r="A319" s="6" t="s">
        <v>1837</v>
      </c>
      <c r="B319" s="6" t="s">
        <v>1838</v>
      </c>
      <c r="C319" s="6" t="s">
        <v>67</v>
      </c>
      <c r="D319" s="8" t="s">
        <v>34</v>
      </c>
      <c r="E319" s="6"/>
      <c r="F319" s="10" t="s">
        <v>1855</v>
      </c>
      <c r="G319" s="10" t="s">
        <v>1846</v>
      </c>
      <c r="H319" s="10"/>
      <c r="I319" s="13" t="s">
        <v>210</v>
      </c>
      <c r="J319" s="6" t="s">
        <v>166</v>
      </c>
      <c r="K319" s="10" t="s">
        <v>1856</v>
      </c>
      <c r="L319" s="10" t="s">
        <v>1848</v>
      </c>
      <c r="M319" s="6" t="s">
        <v>41</v>
      </c>
      <c r="N319" s="11" t="s">
        <v>1842</v>
      </c>
      <c r="O319" s="11" t="s">
        <v>1849</v>
      </c>
      <c r="P319" s="12"/>
      <c r="Q319" s="13"/>
      <c r="R319" s="12"/>
      <c r="S319" s="12"/>
      <c r="T319" s="12"/>
      <c r="U319" s="12"/>
      <c r="V319" s="12"/>
      <c r="W319" s="12"/>
      <c r="X319" s="13"/>
      <c r="Y319" s="19" t="s">
        <v>43</v>
      </c>
      <c r="Z319" s="15" t="s">
        <v>1857</v>
      </c>
      <c r="AA319" s="15"/>
      <c r="AB319" s="9"/>
      <c r="AC319" s="13" t="str">
        <f t="shared" si="3"/>
        <v>M6-NyO-36a-A-2</v>
      </c>
      <c r="AD319" s="13"/>
      <c r="AE319" s="12"/>
      <c r="AF319" s="8" t="s">
        <v>45</v>
      </c>
      <c r="AG319" s="13"/>
      <c r="AH319" s="8" t="s">
        <v>46</v>
      </c>
      <c r="AI319" s="8" t="s">
        <v>47</v>
      </c>
    </row>
    <row r="320" ht="112.5" customHeight="1">
      <c r="A320" s="6" t="s">
        <v>1837</v>
      </c>
      <c r="B320" s="6" t="s">
        <v>1838</v>
      </c>
      <c r="C320" s="6" t="s">
        <v>67</v>
      </c>
      <c r="D320" s="8" t="s">
        <v>34</v>
      </c>
      <c r="E320" s="6"/>
      <c r="F320" s="10" t="s">
        <v>1858</v>
      </c>
      <c r="G320" s="10" t="s">
        <v>1859</v>
      </c>
      <c r="H320" s="10"/>
      <c r="I320" s="13" t="s">
        <v>210</v>
      </c>
      <c r="J320" s="6" t="s">
        <v>166</v>
      </c>
      <c r="K320" s="10" t="s">
        <v>1860</v>
      </c>
      <c r="L320" s="10" t="s">
        <v>1861</v>
      </c>
      <c r="M320" s="6" t="s">
        <v>41</v>
      </c>
      <c r="N320" s="11" t="s">
        <v>1842</v>
      </c>
      <c r="O320" s="11" t="s">
        <v>1849</v>
      </c>
      <c r="P320" s="12"/>
      <c r="Q320" s="13"/>
      <c r="R320" s="12"/>
      <c r="S320" s="12"/>
      <c r="T320" s="12"/>
      <c r="U320" s="12"/>
      <c r="V320" s="12"/>
      <c r="W320" s="12"/>
      <c r="X320" s="13"/>
      <c r="Y320" s="19" t="s">
        <v>43</v>
      </c>
      <c r="Z320" s="15" t="s">
        <v>1862</v>
      </c>
      <c r="AA320" s="15"/>
      <c r="AB320" s="9"/>
      <c r="AC320" s="13" t="str">
        <f t="shared" si="3"/>
        <v>M6-NyO-36a-A-3</v>
      </c>
      <c r="AD320" s="13"/>
      <c r="AE320" s="12"/>
      <c r="AF320" s="8" t="s">
        <v>45</v>
      </c>
      <c r="AG320" s="13"/>
      <c r="AH320" s="8" t="s">
        <v>46</v>
      </c>
      <c r="AI320" s="8" t="s">
        <v>47</v>
      </c>
    </row>
    <row r="321" ht="112.5" customHeight="1">
      <c r="A321" s="6" t="s">
        <v>1863</v>
      </c>
      <c r="B321" s="6" t="s">
        <v>1864</v>
      </c>
      <c r="C321" s="6" t="s">
        <v>33</v>
      </c>
      <c r="D321" s="7" t="s">
        <v>34</v>
      </c>
      <c r="E321" s="6"/>
      <c r="F321" s="10" t="s">
        <v>1865</v>
      </c>
      <c r="G321" s="10" t="s">
        <v>1866</v>
      </c>
      <c r="H321" s="10"/>
      <c r="I321" s="13"/>
      <c r="J321" s="19" t="s">
        <v>194</v>
      </c>
      <c r="K321" s="10" t="s">
        <v>1867</v>
      </c>
      <c r="L321" s="11" t="s">
        <v>1868</v>
      </c>
      <c r="M321" s="10" t="s">
        <v>41</v>
      </c>
      <c r="N321" s="11" t="s">
        <v>1869</v>
      </c>
      <c r="O321" s="11" t="s">
        <v>1870</v>
      </c>
      <c r="P321" s="12"/>
      <c r="Q321" s="13"/>
      <c r="R321" s="12"/>
      <c r="S321" s="12"/>
      <c r="T321" s="12"/>
      <c r="U321" s="12"/>
      <c r="V321" s="12"/>
      <c r="W321" s="12"/>
      <c r="X321" s="13"/>
      <c r="Y321" s="19" t="s">
        <v>43</v>
      </c>
      <c r="Z321" s="17" t="s">
        <v>1871</v>
      </c>
      <c r="AA321" s="17"/>
      <c r="AB321" s="9"/>
      <c r="AC321" s="13" t="str">
        <f t="shared" si="3"/>
        <v>M6-NyO-53a-I-1</v>
      </c>
      <c r="AD321" s="13"/>
      <c r="AE321" s="12"/>
      <c r="AF321" s="8" t="s">
        <v>45</v>
      </c>
      <c r="AG321" s="13"/>
      <c r="AH321" s="8" t="s">
        <v>46</v>
      </c>
      <c r="AI321" s="8" t="s">
        <v>47</v>
      </c>
    </row>
    <row r="322" ht="112.5" customHeight="1">
      <c r="A322" s="6" t="s">
        <v>1863</v>
      </c>
      <c r="B322" s="6" t="s">
        <v>1864</v>
      </c>
      <c r="C322" s="6" t="s">
        <v>33</v>
      </c>
      <c r="D322" s="7" t="s">
        <v>34</v>
      </c>
      <c r="E322" s="6"/>
      <c r="F322" s="10" t="s">
        <v>1865</v>
      </c>
      <c r="G322" s="10" t="s">
        <v>1872</v>
      </c>
      <c r="H322" s="10"/>
      <c r="I322" s="13"/>
      <c r="J322" s="19" t="s">
        <v>194</v>
      </c>
      <c r="K322" s="10" t="s">
        <v>1867</v>
      </c>
      <c r="L322" s="11" t="s">
        <v>1873</v>
      </c>
      <c r="M322" s="10" t="s">
        <v>41</v>
      </c>
      <c r="N322" s="11" t="s">
        <v>1869</v>
      </c>
      <c r="O322" s="11" t="s">
        <v>1874</v>
      </c>
      <c r="P322" s="12"/>
      <c r="Q322" s="13"/>
      <c r="R322" s="12"/>
      <c r="S322" s="12"/>
      <c r="T322" s="12"/>
      <c r="U322" s="12"/>
      <c r="V322" s="12"/>
      <c r="W322" s="12"/>
      <c r="X322" s="13"/>
      <c r="Y322" s="19" t="s">
        <v>43</v>
      </c>
      <c r="Z322" s="17" t="s">
        <v>1875</v>
      </c>
      <c r="AA322" s="17"/>
      <c r="AB322" s="9"/>
      <c r="AC322" s="13" t="str">
        <f t="shared" si="3"/>
        <v>M6-NyO-53a-I-2</v>
      </c>
      <c r="AD322" s="13"/>
      <c r="AE322" s="12"/>
      <c r="AF322" s="8" t="s">
        <v>45</v>
      </c>
      <c r="AG322" s="13"/>
      <c r="AH322" s="8" t="s">
        <v>46</v>
      </c>
      <c r="AI322" s="8" t="s">
        <v>47</v>
      </c>
    </row>
    <row r="323" ht="112.5" customHeight="1">
      <c r="A323" s="6" t="s">
        <v>1863</v>
      </c>
      <c r="B323" s="6" t="s">
        <v>1864</v>
      </c>
      <c r="C323" s="6" t="s">
        <v>48</v>
      </c>
      <c r="D323" s="8" t="s">
        <v>34</v>
      </c>
      <c r="E323" s="6"/>
      <c r="F323" s="11" t="s">
        <v>1876</v>
      </c>
      <c r="G323" s="11" t="s">
        <v>1877</v>
      </c>
      <c r="H323" s="10"/>
      <c r="I323" s="13"/>
      <c r="J323" s="6" t="s">
        <v>166</v>
      </c>
      <c r="K323" s="10" t="s">
        <v>1867</v>
      </c>
      <c r="L323" s="11" t="s">
        <v>1878</v>
      </c>
      <c r="M323" s="10" t="s">
        <v>41</v>
      </c>
      <c r="N323" s="11" t="s">
        <v>1869</v>
      </c>
      <c r="O323" s="11" t="s">
        <v>1879</v>
      </c>
      <c r="P323" s="12"/>
      <c r="Q323" s="13"/>
      <c r="R323" s="12"/>
      <c r="S323" s="12"/>
      <c r="T323" s="12"/>
      <c r="U323" s="12"/>
      <c r="V323" s="12"/>
      <c r="W323" s="12"/>
      <c r="X323" s="13"/>
      <c r="Y323" s="19" t="s">
        <v>43</v>
      </c>
      <c r="Z323" s="15" t="s">
        <v>1880</v>
      </c>
      <c r="AA323" s="15"/>
      <c r="AB323" s="9"/>
      <c r="AC323" s="13" t="str">
        <f t="shared" si="3"/>
        <v>M6-NyO-53a-E-1</v>
      </c>
      <c r="AD323" s="13"/>
      <c r="AE323" s="12"/>
      <c r="AF323" s="8" t="s">
        <v>45</v>
      </c>
      <c r="AG323" s="13"/>
      <c r="AH323" s="8" t="s">
        <v>46</v>
      </c>
      <c r="AI323" s="8" t="s">
        <v>47</v>
      </c>
    </row>
    <row r="324" ht="112.5" customHeight="1">
      <c r="A324" s="6" t="s">
        <v>1863</v>
      </c>
      <c r="B324" s="6" t="s">
        <v>1864</v>
      </c>
      <c r="C324" s="8" t="s">
        <v>48</v>
      </c>
      <c r="D324" s="8" t="s">
        <v>34</v>
      </c>
      <c r="E324" s="6"/>
      <c r="F324" s="11" t="s">
        <v>1881</v>
      </c>
      <c r="G324" s="11" t="s">
        <v>1877</v>
      </c>
      <c r="H324" s="10"/>
      <c r="I324" s="13"/>
      <c r="J324" s="6" t="s">
        <v>166</v>
      </c>
      <c r="K324" s="10" t="s">
        <v>1882</v>
      </c>
      <c r="L324" s="11" t="s">
        <v>1883</v>
      </c>
      <c r="M324" s="10" t="s">
        <v>41</v>
      </c>
      <c r="N324" s="11" t="s">
        <v>1869</v>
      </c>
      <c r="O324" s="11" t="s">
        <v>1884</v>
      </c>
      <c r="P324" s="12"/>
      <c r="Q324" s="13"/>
      <c r="R324" s="12"/>
      <c r="S324" s="12"/>
      <c r="T324" s="12"/>
      <c r="U324" s="12"/>
      <c r="V324" s="12"/>
      <c r="W324" s="12"/>
      <c r="X324" s="13"/>
      <c r="Y324" s="19" t="s">
        <v>43</v>
      </c>
      <c r="Z324" s="15" t="s">
        <v>1885</v>
      </c>
      <c r="AA324" s="15"/>
      <c r="AB324" s="9"/>
      <c r="AC324" s="13" t="str">
        <f t="shared" si="3"/>
        <v>M6-NyO-53a-E-2</v>
      </c>
      <c r="AD324" s="13"/>
      <c r="AE324" s="12"/>
      <c r="AF324" s="8" t="s">
        <v>45</v>
      </c>
      <c r="AG324" s="13"/>
      <c r="AH324" s="8" t="s">
        <v>46</v>
      </c>
      <c r="AI324" s="8" t="s">
        <v>47</v>
      </c>
    </row>
    <row r="325" ht="112.5" customHeight="1">
      <c r="A325" s="6" t="s">
        <v>1863</v>
      </c>
      <c r="B325" s="6" t="s">
        <v>1864</v>
      </c>
      <c r="C325" s="8" t="s">
        <v>48</v>
      </c>
      <c r="D325" s="8" t="s">
        <v>34</v>
      </c>
      <c r="E325" s="6"/>
      <c r="F325" s="11" t="s">
        <v>1886</v>
      </c>
      <c r="G325" s="11" t="s">
        <v>1877</v>
      </c>
      <c r="H325" s="10"/>
      <c r="I325" s="13"/>
      <c r="J325" s="6" t="s">
        <v>166</v>
      </c>
      <c r="K325" s="10" t="s">
        <v>1887</v>
      </c>
      <c r="L325" s="11" t="s">
        <v>1888</v>
      </c>
      <c r="M325" s="10" t="s">
        <v>41</v>
      </c>
      <c r="N325" s="11" t="s">
        <v>1869</v>
      </c>
      <c r="O325" s="11" t="s">
        <v>1889</v>
      </c>
      <c r="P325" s="12"/>
      <c r="Q325" s="13"/>
      <c r="R325" s="12"/>
      <c r="S325" s="12"/>
      <c r="T325" s="12"/>
      <c r="U325" s="12"/>
      <c r="V325" s="12"/>
      <c r="W325" s="12"/>
      <c r="X325" s="13"/>
      <c r="Y325" s="19" t="s">
        <v>43</v>
      </c>
      <c r="Z325" s="15" t="s">
        <v>1890</v>
      </c>
      <c r="AA325" s="15"/>
      <c r="AB325" s="9"/>
      <c r="AC325" s="13" t="str">
        <f t="shared" si="3"/>
        <v>M6-NyO-53a-E-3</v>
      </c>
      <c r="AD325" s="13"/>
      <c r="AE325" s="12"/>
      <c r="AF325" s="8" t="s">
        <v>45</v>
      </c>
      <c r="AG325" s="13"/>
      <c r="AH325" s="8" t="s">
        <v>46</v>
      </c>
      <c r="AI325" s="8" t="s">
        <v>47</v>
      </c>
    </row>
    <row r="326" ht="112.5" customHeight="1">
      <c r="A326" s="6" t="s">
        <v>1863</v>
      </c>
      <c r="B326" s="6" t="s">
        <v>1864</v>
      </c>
      <c r="C326" s="8" t="s">
        <v>67</v>
      </c>
      <c r="D326" s="8" t="s">
        <v>34</v>
      </c>
      <c r="E326" s="6"/>
      <c r="F326" s="11" t="s">
        <v>1891</v>
      </c>
      <c r="G326" s="10" t="s">
        <v>1892</v>
      </c>
      <c r="H326" s="10"/>
      <c r="I326" s="13"/>
      <c r="J326" s="6" t="s">
        <v>166</v>
      </c>
      <c r="K326" s="10" t="s">
        <v>1893</v>
      </c>
      <c r="L326" s="11" t="s">
        <v>1894</v>
      </c>
      <c r="M326" s="10" t="s">
        <v>41</v>
      </c>
      <c r="N326" s="11" t="s">
        <v>1895</v>
      </c>
      <c r="O326" s="11" t="s">
        <v>1889</v>
      </c>
      <c r="P326" s="12"/>
      <c r="Q326" s="13"/>
      <c r="R326" s="12"/>
      <c r="S326" s="12"/>
      <c r="T326" s="12"/>
      <c r="U326" s="12"/>
      <c r="V326" s="12"/>
      <c r="W326" s="12"/>
      <c r="X326" s="13"/>
      <c r="Y326" s="19" t="s">
        <v>43</v>
      </c>
      <c r="Z326" s="15" t="s">
        <v>1896</v>
      </c>
      <c r="AA326" s="15"/>
      <c r="AB326" s="9"/>
      <c r="AC326" s="13" t="str">
        <f t="shared" si="3"/>
        <v>M6-NyO-53a-A-1</v>
      </c>
      <c r="AD326" s="13"/>
      <c r="AE326" s="12"/>
      <c r="AF326" s="8" t="s">
        <v>45</v>
      </c>
      <c r="AG326" s="13"/>
      <c r="AH326" s="8" t="s">
        <v>46</v>
      </c>
      <c r="AI326" s="8" t="s">
        <v>47</v>
      </c>
    </row>
    <row r="327" ht="112.5" customHeight="1">
      <c r="A327" s="6" t="s">
        <v>1863</v>
      </c>
      <c r="B327" s="6" t="s">
        <v>1864</v>
      </c>
      <c r="C327" s="8" t="s">
        <v>67</v>
      </c>
      <c r="D327" s="8" t="s">
        <v>34</v>
      </c>
      <c r="E327" s="6"/>
      <c r="F327" s="11" t="s">
        <v>1897</v>
      </c>
      <c r="G327" s="10" t="s">
        <v>1898</v>
      </c>
      <c r="H327" s="10"/>
      <c r="I327" s="13"/>
      <c r="J327" s="6" t="s">
        <v>166</v>
      </c>
      <c r="K327" s="10" t="s">
        <v>1899</v>
      </c>
      <c r="L327" s="11" t="s">
        <v>1900</v>
      </c>
      <c r="M327" s="10" t="s">
        <v>41</v>
      </c>
      <c r="N327" s="11" t="s">
        <v>1895</v>
      </c>
      <c r="O327" s="11" t="s">
        <v>1879</v>
      </c>
      <c r="P327" s="12"/>
      <c r="Q327" s="13"/>
      <c r="R327" s="12"/>
      <c r="S327" s="12"/>
      <c r="T327" s="12"/>
      <c r="U327" s="12"/>
      <c r="V327" s="12"/>
      <c r="W327" s="12"/>
      <c r="X327" s="13"/>
      <c r="Y327" s="19" t="s">
        <v>43</v>
      </c>
      <c r="Z327" s="15" t="s">
        <v>1901</v>
      </c>
      <c r="AA327" s="15"/>
      <c r="AB327" s="9"/>
      <c r="AC327" s="13" t="str">
        <f t="shared" si="3"/>
        <v>M6-NyO-53a-A-2</v>
      </c>
      <c r="AD327" s="13"/>
      <c r="AE327" s="12"/>
      <c r="AF327" s="8" t="s">
        <v>45</v>
      </c>
      <c r="AG327" s="13"/>
      <c r="AH327" s="8" t="s">
        <v>46</v>
      </c>
      <c r="AI327" s="8" t="s">
        <v>47</v>
      </c>
    </row>
    <row r="328" ht="112.5" customHeight="1">
      <c r="A328" s="6" t="s">
        <v>1863</v>
      </c>
      <c r="B328" s="6" t="s">
        <v>1864</v>
      </c>
      <c r="C328" s="8" t="s">
        <v>67</v>
      </c>
      <c r="D328" s="7" t="s">
        <v>34</v>
      </c>
      <c r="E328" s="6"/>
      <c r="F328" s="11" t="s">
        <v>1902</v>
      </c>
      <c r="G328" s="11" t="s">
        <v>1903</v>
      </c>
      <c r="H328" s="10"/>
      <c r="I328" s="13"/>
      <c r="J328" s="6" t="s">
        <v>166</v>
      </c>
      <c r="K328" s="11" t="s">
        <v>1904</v>
      </c>
      <c r="L328" s="10" t="s">
        <v>1905</v>
      </c>
      <c r="M328" s="10" t="s">
        <v>41</v>
      </c>
      <c r="N328" s="11" t="s">
        <v>1895</v>
      </c>
      <c r="O328" s="11" t="s">
        <v>1906</v>
      </c>
      <c r="P328" s="12"/>
      <c r="Q328" s="13"/>
      <c r="R328" s="12"/>
      <c r="S328" s="12"/>
      <c r="T328" s="12"/>
      <c r="U328" s="12"/>
      <c r="V328" s="12"/>
      <c r="W328" s="12"/>
      <c r="X328" s="13"/>
      <c r="Y328" s="19" t="s">
        <v>43</v>
      </c>
      <c r="Z328" s="15" t="s">
        <v>1907</v>
      </c>
      <c r="AA328" s="15"/>
      <c r="AB328" s="9"/>
      <c r="AC328" s="13" t="str">
        <f t="shared" si="3"/>
        <v>M6-NyO-53a-A-3</v>
      </c>
      <c r="AD328" s="13"/>
      <c r="AE328" s="12"/>
      <c r="AF328" s="8" t="s">
        <v>45</v>
      </c>
      <c r="AG328" s="8" t="s">
        <v>570</v>
      </c>
      <c r="AH328" s="8" t="s">
        <v>46</v>
      </c>
      <c r="AI328" s="8" t="s">
        <v>47</v>
      </c>
    </row>
    <row r="329" ht="112.5" customHeight="1">
      <c r="A329" s="6" t="s">
        <v>1908</v>
      </c>
      <c r="B329" s="6" t="s">
        <v>1909</v>
      </c>
      <c r="C329" s="6" t="s">
        <v>33</v>
      </c>
      <c r="D329" s="7" t="s">
        <v>34</v>
      </c>
      <c r="E329" s="6"/>
      <c r="F329" s="9" t="s">
        <v>1910</v>
      </c>
      <c r="G329" s="27"/>
      <c r="H329" s="10"/>
      <c r="I329" s="13" t="s">
        <v>210</v>
      </c>
      <c r="J329" s="23" t="s">
        <v>260</v>
      </c>
      <c r="K329" s="10" t="s">
        <v>1911</v>
      </c>
      <c r="L329" s="10" t="s">
        <v>1912</v>
      </c>
      <c r="M329" s="6" t="s">
        <v>41</v>
      </c>
      <c r="N329" s="11" t="s">
        <v>1913</v>
      </c>
      <c r="O329" s="11" t="s">
        <v>1914</v>
      </c>
      <c r="P329" s="10"/>
      <c r="Q329" s="13"/>
      <c r="R329" s="12"/>
      <c r="S329" s="12"/>
      <c r="T329" s="12"/>
      <c r="U329" s="12"/>
      <c r="V329" s="12"/>
      <c r="W329" s="12"/>
      <c r="X329" s="13"/>
      <c r="Y329" s="19" t="s">
        <v>43</v>
      </c>
      <c r="Z329" s="15" t="s">
        <v>1915</v>
      </c>
      <c r="AA329" s="15"/>
      <c r="AB329" s="9"/>
      <c r="AC329" s="13" t="str">
        <f t="shared" si="3"/>
        <v>M6-NyO-37a-I-1</v>
      </c>
      <c r="AD329" s="13"/>
      <c r="AE329" s="12"/>
      <c r="AF329" s="8" t="s">
        <v>45</v>
      </c>
      <c r="AG329" s="13"/>
      <c r="AH329" s="8" t="s">
        <v>46</v>
      </c>
      <c r="AI329" s="8" t="s">
        <v>47</v>
      </c>
    </row>
    <row r="330" ht="112.5" customHeight="1">
      <c r="A330" s="6" t="s">
        <v>1908</v>
      </c>
      <c r="B330" s="6" t="s">
        <v>1909</v>
      </c>
      <c r="C330" s="6" t="s">
        <v>48</v>
      </c>
      <c r="D330" s="7" t="s">
        <v>34</v>
      </c>
      <c r="E330" s="6"/>
      <c r="F330" s="18" t="s">
        <v>1916</v>
      </c>
      <c r="G330" s="11" t="s">
        <v>1917</v>
      </c>
      <c r="H330" s="10"/>
      <c r="I330" s="13" t="s">
        <v>210</v>
      </c>
      <c r="J330" s="6" t="s">
        <v>166</v>
      </c>
      <c r="K330" s="10" t="s">
        <v>1918</v>
      </c>
      <c r="L330" s="11" t="s">
        <v>1919</v>
      </c>
      <c r="M330" s="6" t="s">
        <v>41</v>
      </c>
      <c r="N330" s="11" t="s">
        <v>1913</v>
      </c>
      <c r="O330" s="11" t="s">
        <v>1914</v>
      </c>
      <c r="P330" s="10"/>
      <c r="Q330" s="13"/>
      <c r="R330" s="12"/>
      <c r="S330" s="12"/>
      <c r="T330" s="12"/>
      <c r="U330" s="12"/>
      <c r="V330" s="12"/>
      <c r="W330" s="12"/>
      <c r="X330" s="13"/>
      <c r="Y330" s="19" t="s">
        <v>43</v>
      </c>
      <c r="Z330" s="15" t="s">
        <v>1920</v>
      </c>
      <c r="AA330" s="15"/>
      <c r="AB330" s="9"/>
      <c r="AC330" s="13" t="str">
        <f t="shared" si="3"/>
        <v>M6-NyO-37a-E-1</v>
      </c>
      <c r="AD330" s="13"/>
      <c r="AE330" s="12"/>
      <c r="AF330" s="8" t="s">
        <v>45</v>
      </c>
      <c r="AG330" s="13"/>
      <c r="AH330" s="8" t="s">
        <v>46</v>
      </c>
      <c r="AI330" s="8" t="s">
        <v>47</v>
      </c>
    </row>
    <row r="331" ht="112.5" customHeight="1">
      <c r="A331" s="6" t="s">
        <v>1908</v>
      </c>
      <c r="B331" s="6" t="s">
        <v>1909</v>
      </c>
      <c r="C331" s="6" t="s">
        <v>67</v>
      </c>
      <c r="D331" s="7" t="s">
        <v>34</v>
      </c>
      <c r="E331" s="6"/>
      <c r="F331" s="9" t="s">
        <v>1921</v>
      </c>
      <c r="G331" s="11" t="s">
        <v>1922</v>
      </c>
      <c r="H331" s="10"/>
      <c r="I331" s="13" t="s">
        <v>210</v>
      </c>
      <c r="J331" s="6" t="s">
        <v>166</v>
      </c>
      <c r="K331" s="11" t="s">
        <v>1923</v>
      </c>
      <c r="L331" s="11" t="s">
        <v>1924</v>
      </c>
      <c r="M331" s="6" t="s">
        <v>41</v>
      </c>
      <c r="N331" s="11" t="s">
        <v>1925</v>
      </c>
      <c r="O331" s="11" t="s">
        <v>1926</v>
      </c>
      <c r="P331" s="11"/>
      <c r="Q331" s="13"/>
      <c r="R331" s="12"/>
      <c r="S331" s="12"/>
      <c r="T331" s="12"/>
      <c r="U331" s="12"/>
      <c r="V331" s="12"/>
      <c r="W331" s="12"/>
      <c r="X331" s="13"/>
      <c r="Y331" s="19" t="s">
        <v>43</v>
      </c>
      <c r="Z331" s="15" t="s">
        <v>1927</v>
      </c>
      <c r="AA331" s="15"/>
      <c r="AB331" s="9"/>
      <c r="AC331" s="13" t="str">
        <f t="shared" si="3"/>
        <v>M6-NyO-37a-A-1</v>
      </c>
      <c r="AD331" s="13"/>
      <c r="AE331" s="12"/>
      <c r="AF331" s="8" t="s">
        <v>45</v>
      </c>
      <c r="AG331" s="13"/>
      <c r="AH331" s="8" t="s">
        <v>46</v>
      </c>
      <c r="AI331" s="8" t="s">
        <v>47</v>
      </c>
    </row>
    <row r="332" ht="112.5" customHeight="1">
      <c r="A332" s="6" t="s">
        <v>1908</v>
      </c>
      <c r="B332" s="6" t="s">
        <v>1909</v>
      </c>
      <c r="C332" s="6" t="s">
        <v>67</v>
      </c>
      <c r="D332" s="7" t="s">
        <v>34</v>
      </c>
      <c r="E332" s="6"/>
      <c r="F332" s="9" t="s">
        <v>1928</v>
      </c>
      <c r="G332" s="11" t="s">
        <v>1929</v>
      </c>
      <c r="H332" s="10"/>
      <c r="I332" s="6" t="s">
        <v>210</v>
      </c>
      <c r="J332" s="6" t="s">
        <v>166</v>
      </c>
      <c r="K332" s="26" t="s">
        <v>1930</v>
      </c>
      <c r="L332" s="11" t="s">
        <v>1931</v>
      </c>
      <c r="M332" s="6" t="s">
        <v>41</v>
      </c>
      <c r="N332" s="11" t="s">
        <v>1932</v>
      </c>
      <c r="O332" s="11" t="s">
        <v>1933</v>
      </c>
      <c r="P332" s="11"/>
      <c r="Q332" s="13"/>
      <c r="R332" s="12"/>
      <c r="S332" s="12"/>
      <c r="T332" s="12"/>
      <c r="U332" s="12"/>
      <c r="V332" s="12"/>
      <c r="W332" s="12"/>
      <c r="X332" s="13"/>
      <c r="Y332" s="19" t="s">
        <v>43</v>
      </c>
      <c r="Z332" s="15" t="s">
        <v>1934</v>
      </c>
      <c r="AA332" s="15"/>
      <c r="AB332" s="9"/>
      <c r="AC332" s="13" t="str">
        <f t="shared" si="3"/>
        <v>M6-NyO-37a-A-2</v>
      </c>
      <c r="AD332" s="13"/>
      <c r="AE332" s="12"/>
      <c r="AF332" s="8" t="s">
        <v>45</v>
      </c>
      <c r="AG332" s="13"/>
      <c r="AH332" s="8" t="s">
        <v>46</v>
      </c>
      <c r="AI332" s="8" t="s">
        <v>47</v>
      </c>
    </row>
    <row r="333" ht="112.5" customHeight="1">
      <c r="A333" s="6" t="s">
        <v>1908</v>
      </c>
      <c r="B333" s="6" t="s">
        <v>1909</v>
      </c>
      <c r="C333" s="6" t="s">
        <v>67</v>
      </c>
      <c r="D333" s="7" t="s">
        <v>34</v>
      </c>
      <c r="E333" s="6"/>
      <c r="F333" s="9" t="s">
        <v>1935</v>
      </c>
      <c r="G333" s="11" t="s">
        <v>1936</v>
      </c>
      <c r="H333" s="10"/>
      <c r="I333" s="6" t="s">
        <v>210</v>
      </c>
      <c r="J333" s="6" t="s">
        <v>166</v>
      </c>
      <c r="K333" s="11" t="s">
        <v>1937</v>
      </c>
      <c r="L333" s="11" t="s">
        <v>1938</v>
      </c>
      <c r="M333" s="6" t="s">
        <v>41</v>
      </c>
      <c r="N333" s="11" t="s">
        <v>1932</v>
      </c>
      <c r="O333" s="11" t="s">
        <v>1933</v>
      </c>
      <c r="P333" s="14"/>
      <c r="Q333" s="13"/>
      <c r="R333" s="12"/>
      <c r="S333" s="12"/>
      <c r="T333" s="12"/>
      <c r="U333" s="12"/>
      <c r="V333" s="12"/>
      <c r="W333" s="12"/>
      <c r="X333" s="13"/>
      <c r="Y333" s="19" t="s">
        <v>43</v>
      </c>
      <c r="Z333" s="15" t="s">
        <v>1939</v>
      </c>
      <c r="AA333" s="15"/>
      <c r="AB333" s="9"/>
      <c r="AC333" s="13" t="str">
        <f t="shared" si="3"/>
        <v>M6-NyO-37a-A-3</v>
      </c>
      <c r="AD333" s="13"/>
      <c r="AE333" s="12"/>
      <c r="AF333" s="8" t="s">
        <v>45</v>
      </c>
      <c r="AG333" s="13"/>
      <c r="AH333" s="8" t="s">
        <v>46</v>
      </c>
      <c r="AI333" s="8" t="s">
        <v>47</v>
      </c>
    </row>
    <row r="334" ht="112.5" customHeight="1">
      <c r="A334" s="6" t="s">
        <v>1940</v>
      </c>
      <c r="B334" s="6" t="s">
        <v>1941</v>
      </c>
      <c r="C334" s="6" t="s">
        <v>33</v>
      </c>
      <c r="D334" s="7" t="s">
        <v>34</v>
      </c>
      <c r="E334" s="6"/>
      <c r="F334" s="9" t="s">
        <v>1942</v>
      </c>
      <c r="G334" s="27"/>
      <c r="H334" s="10"/>
      <c r="I334" s="6" t="s">
        <v>210</v>
      </c>
      <c r="J334" s="23" t="s">
        <v>260</v>
      </c>
      <c r="K334" s="11" t="s">
        <v>1943</v>
      </c>
      <c r="L334" s="11" t="s">
        <v>1944</v>
      </c>
      <c r="M334" s="6" t="s">
        <v>41</v>
      </c>
      <c r="N334" s="11" t="s">
        <v>1945</v>
      </c>
      <c r="O334" s="11" t="s">
        <v>1946</v>
      </c>
      <c r="P334" s="14"/>
      <c r="Q334" s="13"/>
      <c r="R334" s="12"/>
      <c r="S334" s="12"/>
      <c r="T334" s="12"/>
      <c r="U334" s="12"/>
      <c r="V334" s="12"/>
      <c r="W334" s="12"/>
      <c r="X334" s="13"/>
      <c r="Y334" s="19" t="s">
        <v>43</v>
      </c>
      <c r="Z334" s="15" t="s">
        <v>1947</v>
      </c>
      <c r="AA334" s="15"/>
      <c r="AB334" s="9"/>
      <c r="AC334" s="13" t="str">
        <f t="shared" si="3"/>
        <v>M6-NyO-38a-I-1</v>
      </c>
      <c r="AD334" s="13"/>
      <c r="AE334" s="12"/>
      <c r="AF334" s="8" t="s">
        <v>45</v>
      </c>
      <c r="AG334" s="13"/>
      <c r="AH334" s="8" t="s">
        <v>46</v>
      </c>
      <c r="AI334" s="8" t="s">
        <v>47</v>
      </c>
    </row>
    <row r="335" ht="112.5" customHeight="1">
      <c r="A335" s="6" t="s">
        <v>1940</v>
      </c>
      <c r="B335" s="6" t="s">
        <v>1941</v>
      </c>
      <c r="C335" s="6" t="s">
        <v>48</v>
      </c>
      <c r="D335" s="7" t="s">
        <v>34</v>
      </c>
      <c r="E335" s="6"/>
      <c r="F335" s="18" t="s">
        <v>1948</v>
      </c>
      <c r="G335" s="11" t="s">
        <v>1949</v>
      </c>
      <c r="H335" s="10"/>
      <c r="I335" s="6" t="s">
        <v>210</v>
      </c>
      <c r="J335" s="6" t="s">
        <v>166</v>
      </c>
      <c r="K335" s="11" t="s">
        <v>1950</v>
      </c>
      <c r="L335" s="11" t="s">
        <v>1951</v>
      </c>
      <c r="M335" s="6" t="s">
        <v>41</v>
      </c>
      <c r="N335" s="11" t="s">
        <v>1952</v>
      </c>
      <c r="O335" s="11" t="s">
        <v>1953</v>
      </c>
      <c r="P335" s="14"/>
      <c r="Q335" s="13"/>
      <c r="R335" s="12"/>
      <c r="S335" s="12"/>
      <c r="T335" s="12"/>
      <c r="U335" s="12"/>
      <c r="V335" s="12"/>
      <c r="W335" s="12"/>
      <c r="X335" s="13"/>
      <c r="Y335" s="19" t="s">
        <v>43</v>
      </c>
      <c r="Z335" s="15" t="s">
        <v>1954</v>
      </c>
      <c r="AA335" s="15"/>
      <c r="AB335" s="9"/>
      <c r="AC335" s="13" t="str">
        <f t="shared" si="3"/>
        <v>M6-NyO-38a-E-1</v>
      </c>
      <c r="AD335" s="13"/>
      <c r="AE335" s="12"/>
      <c r="AF335" s="8" t="s">
        <v>45</v>
      </c>
      <c r="AG335" s="13"/>
      <c r="AH335" s="8" t="s">
        <v>46</v>
      </c>
      <c r="AI335" s="8" t="s">
        <v>47</v>
      </c>
    </row>
    <row r="336" ht="112.5" customHeight="1">
      <c r="A336" s="6" t="s">
        <v>1940</v>
      </c>
      <c r="B336" s="6" t="s">
        <v>1941</v>
      </c>
      <c r="C336" s="6" t="s">
        <v>67</v>
      </c>
      <c r="D336" s="7" t="s">
        <v>34</v>
      </c>
      <c r="E336" s="6"/>
      <c r="F336" s="9" t="s">
        <v>1955</v>
      </c>
      <c r="G336" s="26" t="s">
        <v>1956</v>
      </c>
      <c r="H336" s="27"/>
      <c r="I336" s="38" t="s">
        <v>210</v>
      </c>
      <c r="J336" s="19" t="s">
        <v>166</v>
      </c>
      <c r="K336" s="11" t="s">
        <v>1957</v>
      </c>
      <c r="L336" s="11" t="s">
        <v>1958</v>
      </c>
      <c r="M336" s="6" t="s">
        <v>41</v>
      </c>
      <c r="N336" s="11" t="s">
        <v>1959</v>
      </c>
      <c r="O336" s="11" t="s">
        <v>1960</v>
      </c>
      <c r="P336" s="14"/>
      <c r="Q336" s="13"/>
      <c r="R336" s="12"/>
      <c r="S336" s="12"/>
      <c r="T336" s="12"/>
      <c r="U336" s="12"/>
      <c r="V336" s="12"/>
      <c r="W336" s="12"/>
      <c r="X336" s="13"/>
      <c r="Y336" s="19" t="s">
        <v>43</v>
      </c>
      <c r="Z336" s="15" t="s">
        <v>1961</v>
      </c>
      <c r="AA336" s="15"/>
      <c r="AB336" s="9"/>
      <c r="AC336" s="13" t="str">
        <f t="shared" si="3"/>
        <v>M6-NyO-38a-A-1</v>
      </c>
      <c r="AD336" s="13"/>
      <c r="AE336" s="12"/>
      <c r="AF336" s="8" t="s">
        <v>45</v>
      </c>
      <c r="AG336" s="13"/>
      <c r="AH336" s="8" t="s">
        <v>46</v>
      </c>
      <c r="AI336" s="8" t="s">
        <v>47</v>
      </c>
    </row>
    <row r="337" ht="112.5" customHeight="1">
      <c r="A337" s="6" t="s">
        <v>1940</v>
      </c>
      <c r="B337" s="6" t="s">
        <v>1941</v>
      </c>
      <c r="C337" s="6" t="s">
        <v>67</v>
      </c>
      <c r="D337" s="7" t="s">
        <v>34</v>
      </c>
      <c r="E337" s="6"/>
      <c r="F337" s="9" t="s">
        <v>1962</v>
      </c>
      <c r="G337" s="11" t="s">
        <v>1963</v>
      </c>
      <c r="H337" s="10"/>
      <c r="I337" s="6" t="s">
        <v>210</v>
      </c>
      <c r="J337" s="6" t="s">
        <v>166</v>
      </c>
      <c r="K337" s="11" t="s">
        <v>1964</v>
      </c>
      <c r="L337" s="11" t="s">
        <v>1965</v>
      </c>
      <c r="M337" s="6" t="s">
        <v>41</v>
      </c>
      <c r="N337" s="11" t="s">
        <v>1966</v>
      </c>
      <c r="O337" s="11" t="s">
        <v>1967</v>
      </c>
      <c r="P337" s="14"/>
      <c r="Q337" s="13"/>
      <c r="R337" s="12"/>
      <c r="S337" s="12"/>
      <c r="T337" s="12"/>
      <c r="U337" s="12"/>
      <c r="V337" s="12"/>
      <c r="W337" s="12"/>
      <c r="X337" s="13"/>
      <c r="Y337" s="19" t="s">
        <v>43</v>
      </c>
      <c r="Z337" s="15" t="s">
        <v>1968</v>
      </c>
      <c r="AA337" s="15"/>
      <c r="AB337" s="9"/>
      <c r="AC337" s="13" t="str">
        <f t="shared" si="3"/>
        <v>M6-NyO-38a-A-2</v>
      </c>
      <c r="AD337" s="13"/>
      <c r="AE337" s="12"/>
      <c r="AF337" s="8" t="s">
        <v>45</v>
      </c>
      <c r="AG337" s="13"/>
      <c r="AH337" s="8" t="s">
        <v>46</v>
      </c>
      <c r="AI337" s="8" t="s">
        <v>47</v>
      </c>
    </row>
    <row r="338" ht="112.5" customHeight="1">
      <c r="A338" s="6" t="s">
        <v>1940</v>
      </c>
      <c r="B338" s="6" t="s">
        <v>1941</v>
      </c>
      <c r="C338" s="6" t="s">
        <v>67</v>
      </c>
      <c r="D338" s="7" t="s">
        <v>34</v>
      </c>
      <c r="E338" s="6"/>
      <c r="F338" s="9" t="s">
        <v>1969</v>
      </c>
      <c r="G338" s="11" t="s">
        <v>1970</v>
      </c>
      <c r="H338" s="10"/>
      <c r="I338" s="6" t="s">
        <v>210</v>
      </c>
      <c r="J338" s="6" t="s">
        <v>166</v>
      </c>
      <c r="K338" s="11" t="s">
        <v>1971</v>
      </c>
      <c r="L338" s="11" t="s">
        <v>1972</v>
      </c>
      <c r="M338" s="6" t="s">
        <v>41</v>
      </c>
      <c r="N338" s="11" t="s">
        <v>1952</v>
      </c>
      <c r="O338" s="11" t="s">
        <v>1946</v>
      </c>
      <c r="P338" s="14"/>
      <c r="Q338" s="13"/>
      <c r="R338" s="12"/>
      <c r="S338" s="12"/>
      <c r="T338" s="12"/>
      <c r="U338" s="12"/>
      <c r="V338" s="12"/>
      <c r="W338" s="12"/>
      <c r="X338" s="13"/>
      <c r="Y338" s="19" t="s">
        <v>43</v>
      </c>
      <c r="Z338" s="15" t="s">
        <v>1973</v>
      </c>
      <c r="AA338" s="15"/>
      <c r="AB338" s="9"/>
      <c r="AC338" s="13" t="str">
        <f t="shared" si="3"/>
        <v>M6-NyO-38a-A-3</v>
      </c>
      <c r="AD338" s="13"/>
      <c r="AE338" s="12"/>
      <c r="AF338" s="8" t="s">
        <v>45</v>
      </c>
      <c r="AG338" s="13"/>
      <c r="AH338" s="8" t="s">
        <v>46</v>
      </c>
      <c r="AI338" s="8" t="s">
        <v>47</v>
      </c>
    </row>
    <row r="339" ht="112.5" customHeight="1">
      <c r="A339" s="6" t="s">
        <v>1974</v>
      </c>
      <c r="B339" s="6" t="s">
        <v>1975</v>
      </c>
      <c r="C339" s="6" t="s">
        <v>33</v>
      </c>
      <c r="D339" s="7" t="s">
        <v>34</v>
      </c>
      <c r="E339" s="6"/>
      <c r="F339" s="10" t="s">
        <v>1976</v>
      </c>
      <c r="G339" s="10" t="s">
        <v>1977</v>
      </c>
      <c r="H339" s="10"/>
      <c r="I339" s="6" t="s">
        <v>210</v>
      </c>
      <c r="J339" s="6" t="s">
        <v>194</v>
      </c>
      <c r="K339" s="10" t="s">
        <v>1978</v>
      </c>
      <c r="L339" s="10" t="s">
        <v>1979</v>
      </c>
      <c r="M339" s="6" t="s">
        <v>41</v>
      </c>
      <c r="N339" s="10" t="s">
        <v>1980</v>
      </c>
      <c r="O339" s="11" t="s">
        <v>1981</v>
      </c>
      <c r="P339" s="14"/>
      <c r="Q339" s="13"/>
      <c r="R339" s="12"/>
      <c r="S339" s="12"/>
      <c r="T339" s="12"/>
      <c r="U339" s="12"/>
      <c r="V339" s="12"/>
      <c r="W339" s="12"/>
      <c r="X339" s="13"/>
      <c r="Y339" s="19" t="s">
        <v>43</v>
      </c>
      <c r="Z339" s="15" t="s">
        <v>1982</v>
      </c>
      <c r="AA339" s="15"/>
      <c r="AB339" s="9"/>
      <c r="AC339" s="13" t="str">
        <f t="shared" si="3"/>
        <v>M6-NyO-39a-I-1</v>
      </c>
      <c r="AD339" s="13"/>
      <c r="AE339" s="12"/>
      <c r="AF339" s="8" t="s">
        <v>45</v>
      </c>
      <c r="AG339" s="13"/>
      <c r="AH339" s="8" t="s">
        <v>46</v>
      </c>
      <c r="AI339" s="8" t="s">
        <v>47</v>
      </c>
    </row>
    <row r="340" ht="112.5" customHeight="1">
      <c r="A340" s="6" t="s">
        <v>1974</v>
      </c>
      <c r="B340" s="6" t="s">
        <v>1975</v>
      </c>
      <c r="C340" s="6" t="s">
        <v>33</v>
      </c>
      <c r="D340" s="7" t="s">
        <v>34</v>
      </c>
      <c r="E340" s="6"/>
      <c r="F340" s="10" t="s">
        <v>1976</v>
      </c>
      <c r="G340" s="10" t="s">
        <v>1977</v>
      </c>
      <c r="H340" s="10"/>
      <c r="I340" s="6"/>
      <c r="J340" s="6" t="s">
        <v>194</v>
      </c>
      <c r="K340" s="10" t="s">
        <v>1983</v>
      </c>
      <c r="L340" s="10" t="s">
        <v>1984</v>
      </c>
      <c r="M340" s="8" t="s">
        <v>41</v>
      </c>
      <c r="N340" s="10" t="s">
        <v>1980</v>
      </c>
      <c r="O340" s="11" t="s">
        <v>1985</v>
      </c>
      <c r="P340" s="14"/>
      <c r="Q340" s="13"/>
      <c r="R340" s="12"/>
      <c r="S340" s="12"/>
      <c r="T340" s="12"/>
      <c r="U340" s="12"/>
      <c r="V340" s="12"/>
      <c r="W340" s="12"/>
      <c r="X340" s="13"/>
      <c r="Y340" s="19" t="s">
        <v>43</v>
      </c>
      <c r="Z340" s="15" t="s">
        <v>1986</v>
      </c>
      <c r="AA340" s="15"/>
      <c r="AB340" s="9"/>
      <c r="AC340" s="13" t="str">
        <f t="shared" si="3"/>
        <v>M6-NyO-39a-I-2</v>
      </c>
      <c r="AD340" s="13"/>
      <c r="AE340" s="12"/>
      <c r="AF340" s="8" t="s">
        <v>45</v>
      </c>
      <c r="AG340" s="13"/>
      <c r="AH340" s="8" t="s">
        <v>46</v>
      </c>
      <c r="AI340" s="8" t="s">
        <v>47</v>
      </c>
    </row>
    <row r="341" ht="112.5" customHeight="1">
      <c r="A341" s="6" t="s">
        <v>1974</v>
      </c>
      <c r="B341" s="6" t="s">
        <v>1975</v>
      </c>
      <c r="C341" s="6" t="s">
        <v>48</v>
      </c>
      <c r="D341" s="8" t="s">
        <v>34</v>
      </c>
      <c r="E341" s="6"/>
      <c r="F341" s="10" t="s">
        <v>1987</v>
      </c>
      <c r="G341" s="10" t="s">
        <v>1977</v>
      </c>
      <c r="H341" s="10"/>
      <c r="I341" s="6" t="s">
        <v>210</v>
      </c>
      <c r="J341" s="6" t="s">
        <v>101</v>
      </c>
      <c r="K341" s="10" t="s">
        <v>1978</v>
      </c>
      <c r="L341" s="10" t="s">
        <v>1988</v>
      </c>
      <c r="M341" s="6" t="s">
        <v>41</v>
      </c>
      <c r="N341" s="10" t="s">
        <v>1980</v>
      </c>
      <c r="O341" s="11" t="s">
        <v>1981</v>
      </c>
      <c r="P341" s="14"/>
      <c r="Q341" s="13"/>
      <c r="R341" s="12"/>
      <c r="S341" s="12"/>
      <c r="T341" s="12"/>
      <c r="U341" s="12"/>
      <c r="V341" s="12"/>
      <c r="W341" s="12"/>
      <c r="X341" s="13"/>
      <c r="Y341" s="19" t="s">
        <v>43</v>
      </c>
      <c r="Z341" s="15" t="s">
        <v>1989</v>
      </c>
      <c r="AA341" s="15"/>
      <c r="AB341" s="9"/>
      <c r="AC341" s="13" t="str">
        <f t="shared" si="3"/>
        <v>M6-NyO-39a-E-1</v>
      </c>
      <c r="AD341" s="13"/>
      <c r="AE341" s="12"/>
      <c r="AF341" s="8" t="s">
        <v>45</v>
      </c>
      <c r="AG341" s="13"/>
      <c r="AH341" s="8" t="s">
        <v>46</v>
      </c>
      <c r="AI341" s="8" t="s">
        <v>47</v>
      </c>
    </row>
    <row r="342" ht="112.5" customHeight="1">
      <c r="A342" s="6" t="s">
        <v>1974</v>
      </c>
      <c r="B342" s="6" t="s">
        <v>1975</v>
      </c>
      <c r="C342" s="6" t="s">
        <v>48</v>
      </c>
      <c r="D342" s="8" t="s">
        <v>34</v>
      </c>
      <c r="E342" s="6"/>
      <c r="F342" s="10" t="s">
        <v>1987</v>
      </c>
      <c r="G342" s="10" t="s">
        <v>1977</v>
      </c>
      <c r="H342" s="10"/>
      <c r="I342" s="6" t="s">
        <v>210</v>
      </c>
      <c r="J342" s="6" t="s">
        <v>101</v>
      </c>
      <c r="K342" s="10" t="s">
        <v>1983</v>
      </c>
      <c r="L342" s="10" t="s">
        <v>1990</v>
      </c>
      <c r="M342" s="6" t="s">
        <v>41</v>
      </c>
      <c r="N342" s="10" t="s">
        <v>1980</v>
      </c>
      <c r="O342" s="11" t="s">
        <v>1991</v>
      </c>
      <c r="P342" s="14"/>
      <c r="Q342" s="13"/>
      <c r="R342" s="12"/>
      <c r="S342" s="12"/>
      <c r="T342" s="12"/>
      <c r="U342" s="12"/>
      <c r="V342" s="12"/>
      <c r="W342" s="12"/>
      <c r="X342" s="13"/>
      <c r="Y342" s="19" t="s">
        <v>43</v>
      </c>
      <c r="Z342" s="15" t="s">
        <v>1992</v>
      </c>
      <c r="AA342" s="15"/>
      <c r="AB342" s="9"/>
      <c r="AC342" s="13" t="str">
        <f t="shared" si="3"/>
        <v>M6-NyO-39a-E-2</v>
      </c>
      <c r="AD342" s="13"/>
      <c r="AE342" s="12"/>
      <c r="AF342" s="8" t="s">
        <v>45</v>
      </c>
      <c r="AG342" s="13"/>
      <c r="AH342" s="8" t="s">
        <v>46</v>
      </c>
      <c r="AI342" s="8" t="s">
        <v>47</v>
      </c>
    </row>
    <row r="343" ht="112.5" customHeight="1">
      <c r="A343" s="6" t="s">
        <v>1974</v>
      </c>
      <c r="B343" s="6" t="s">
        <v>1975</v>
      </c>
      <c r="C343" s="6" t="s">
        <v>67</v>
      </c>
      <c r="D343" s="8" t="s">
        <v>34</v>
      </c>
      <c r="E343" s="6"/>
      <c r="F343" s="11" t="s">
        <v>1993</v>
      </c>
      <c r="G343" s="10" t="s">
        <v>1994</v>
      </c>
      <c r="H343" s="10"/>
      <c r="I343" s="6"/>
      <c r="J343" s="6" t="s">
        <v>101</v>
      </c>
      <c r="K343" s="10" t="s">
        <v>1995</v>
      </c>
      <c r="L343" s="10" t="s">
        <v>1996</v>
      </c>
      <c r="M343" s="10" t="s">
        <v>41</v>
      </c>
      <c r="N343" s="10" t="s">
        <v>1980</v>
      </c>
      <c r="O343" s="11" t="s">
        <v>1991</v>
      </c>
      <c r="P343" s="14"/>
      <c r="Q343" s="13"/>
      <c r="R343" s="12"/>
      <c r="S343" s="12"/>
      <c r="T343" s="12"/>
      <c r="U343" s="12"/>
      <c r="V343" s="12"/>
      <c r="W343" s="12"/>
      <c r="X343" s="13"/>
      <c r="Y343" s="19" t="s">
        <v>43</v>
      </c>
      <c r="Z343" s="15" t="s">
        <v>1997</v>
      </c>
      <c r="AA343" s="15"/>
      <c r="AB343" s="9"/>
      <c r="AC343" s="13" t="str">
        <f t="shared" si="3"/>
        <v>M6-NyO-39a-A-1</v>
      </c>
      <c r="AD343" s="13"/>
      <c r="AE343" s="12"/>
      <c r="AF343" s="8" t="s">
        <v>45</v>
      </c>
      <c r="AG343" s="13"/>
      <c r="AH343" s="8" t="s">
        <v>46</v>
      </c>
      <c r="AI343" s="8" t="s">
        <v>47</v>
      </c>
    </row>
    <row r="344" ht="112.5" customHeight="1">
      <c r="A344" s="6" t="s">
        <v>1974</v>
      </c>
      <c r="B344" s="6" t="s">
        <v>1975</v>
      </c>
      <c r="C344" s="6" t="s">
        <v>67</v>
      </c>
      <c r="D344" s="8" t="s">
        <v>34</v>
      </c>
      <c r="E344" s="6"/>
      <c r="F344" s="10" t="s">
        <v>1998</v>
      </c>
      <c r="G344" s="10" t="s">
        <v>1999</v>
      </c>
      <c r="H344" s="10"/>
      <c r="I344" s="6"/>
      <c r="J344" s="6" t="s">
        <v>101</v>
      </c>
      <c r="K344" s="10" t="s">
        <v>2000</v>
      </c>
      <c r="L344" s="10" t="s">
        <v>2001</v>
      </c>
      <c r="M344" s="10" t="s">
        <v>41</v>
      </c>
      <c r="N344" s="10" t="s">
        <v>1980</v>
      </c>
      <c r="O344" s="11" t="s">
        <v>1981</v>
      </c>
      <c r="P344" s="14"/>
      <c r="Q344" s="13"/>
      <c r="R344" s="12"/>
      <c r="S344" s="12"/>
      <c r="T344" s="12"/>
      <c r="U344" s="12"/>
      <c r="V344" s="12"/>
      <c r="W344" s="12"/>
      <c r="X344" s="13"/>
      <c r="Y344" s="19" t="s">
        <v>43</v>
      </c>
      <c r="Z344" s="15" t="s">
        <v>2002</v>
      </c>
      <c r="AA344" s="15"/>
      <c r="AB344" s="9"/>
      <c r="AC344" s="13" t="str">
        <f t="shared" si="3"/>
        <v>M6-NyO-39a-A-2</v>
      </c>
      <c r="AD344" s="13"/>
      <c r="AE344" s="12"/>
      <c r="AF344" s="8" t="s">
        <v>45</v>
      </c>
      <c r="AG344" s="13"/>
      <c r="AH344" s="8" t="s">
        <v>46</v>
      </c>
      <c r="AI344" s="8" t="s">
        <v>47</v>
      </c>
    </row>
    <row r="345" ht="112.5" customHeight="1">
      <c r="A345" s="6" t="s">
        <v>1974</v>
      </c>
      <c r="B345" s="6" t="s">
        <v>1975</v>
      </c>
      <c r="C345" s="6" t="s">
        <v>67</v>
      </c>
      <c r="D345" s="8" t="s">
        <v>34</v>
      </c>
      <c r="E345" s="6"/>
      <c r="F345" s="10" t="s">
        <v>2003</v>
      </c>
      <c r="G345" s="11" t="s">
        <v>2004</v>
      </c>
      <c r="H345" s="10"/>
      <c r="I345" s="6"/>
      <c r="J345" s="6" t="s">
        <v>101</v>
      </c>
      <c r="K345" s="10" t="s">
        <v>2005</v>
      </c>
      <c r="L345" s="27" t="s">
        <v>1996</v>
      </c>
      <c r="M345" s="10" t="s">
        <v>41</v>
      </c>
      <c r="N345" s="10" t="s">
        <v>1980</v>
      </c>
      <c r="O345" s="11" t="s">
        <v>1991</v>
      </c>
      <c r="P345" s="14"/>
      <c r="Q345" s="13"/>
      <c r="R345" s="12"/>
      <c r="S345" s="12"/>
      <c r="T345" s="12"/>
      <c r="U345" s="12"/>
      <c r="V345" s="12"/>
      <c r="W345" s="12"/>
      <c r="X345" s="13"/>
      <c r="Y345" s="19" t="s">
        <v>43</v>
      </c>
      <c r="Z345" s="15" t="s">
        <v>2006</v>
      </c>
      <c r="AA345" s="15"/>
      <c r="AB345" s="9"/>
      <c r="AC345" s="13" t="str">
        <f t="shared" si="3"/>
        <v>M6-NyO-39a-A-3</v>
      </c>
      <c r="AD345" s="13"/>
      <c r="AE345" s="12"/>
      <c r="AF345" s="8" t="s">
        <v>45</v>
      </c>
      <c r="AG345" s="13"/>
      <c r="AH345" s="8" t="s">
        <v>46</v>
      </c>
      <c r="AI345" s="8" t="s">
        <v>47</v>
      </c>
    </row>
    <row r="346" ht="112.5" customHeight="1">
      <c r="A346" s="6" t="s">
        <v>2007</v>
      </c>
      <c r="B346" s="6" t="s">
        <v>2008</v>
      </c>
      <c r="C346" s="6" t="s">
        <v>33</v>
      </c>
      <c r="D346" s="7" t="s">
        <v>34</v>
      </c>
      <c r="E346" s="6"/>
      <c r="F346" s="10" t="s">
        <v>2009</v>
      </c>
      <c r="G346" s="10" t="s">
        <v>2010</v>
      </c>
      <c r="H346" s="10"/>
      <c r="I346" s="6" t="s">
        <v>210</v>
      </c>
      <c r="J346" s="6" t="s">
        <v>194</v>
      </c>
      <c r="K346" s="10" t="s">
        <v>2011</v>
      </c>
      <c r="L346" s="10" t="s">
        <v>2012</v>
      </c>
      <c r="M346" s="6" t="s">
        <v>41</v>
      </c>
      <c r="N346" s="11" t="s">
        <v>2013</v>
      </c>
      <c r="O346" s="11" t="s">
        <v>2014</v>
      </c>
      <c r="P346" s="14"/>
      <c r="Q346" s="13"/>
      <c r="R346" s="9"/>
      <c r="S346" s="9"/>
      <c r="T346" s="12"/>
      <c r="U346" s="12"/>
      <c r="V346" s="9"/>
      <c r="W346" s="9"/>
      <c r="X346" s="13"/>
      <c r="Y346" s="19" t="s">
        <v>43</v>
      </c>
      <c r="Z346" s="15" t="s">
        <v>2015</v>
      </c>
      <c r="AA346" s="15"/>
      <c r="AB346" s="9"/>
      <c r="AC346" s="13" t="str">
        <f t="shared" si="3"/>
        <v>M6-NyO-40a-I-1</v>
      </c>
      <c r="AD346" s="13"/>
      <c r="AE346" s="12"/>
      <c r="AF346" s="8" t="s">
        <v>45</v>
      </c>
      <c r="AG346" s="13"/>
      <c r="AH346" s="8" t="s">
        <v>46</v>
      </c>
      <c r="AI346" s="8" t="s">
        <v>47</v>
      </c>
    </row>
    <row r="347" ht="112.5" customHeight="1">
      <c r="A347" s="6" t="s">
        <v>2007</v>
      </c>
      <c r="B347" s="6" t="s">
        <v>2008</v>
      </c>
      <c r="C347" s="6" t="s">
        <v>33</v>
      </c>
      <c r="D347" s="7" t="s">
        <v>34</v>
      </c>
      <c r="E347" s="6"/>
      <c r="F347" s="10" t="s">
        <v>2016</v>
      </c>
      <c r="G347" s="10" t="s">
        <v>2017</v>
      </c>
      <c r="H347" s="10"/>
      <c r="I347" s="6" t="s">
        <v>210</v>
      </c>
      <c r="J347" s="6" t="s">
        <v>194</v>
      </c>
      <c r="K347" s="10" t="s">
        <v>2018</v>
      </c>
      <c r="L347" s="10" t="s">
        <v>2019</v>
      </c>
      <c r="M347" s="6" t="s">
        <v>41</v>
      </c>
      <c r="N347" s="11" t="s">
        <v>2020</v>
      </c>
      <c r="O347" s="11" t="s">
        <v>2021</v>
      </c>
      <c r="P347" s="14"/>
      <c r="Q347" s="13"/>
      <c r="R347" s="9"/>
      <c r="S347" s="9"/>
      <c r="T347" s="9"/>
      <c r="U347" s="9"/>
      <c r="V347" s="9"/>
      <c r="W347" s="12"/>
      <c r="X347" s="13"/>
      <c r="Y347" s="19" t="s">
        <v>43</v>
      </c>
      <c r="Z347" s="15" t="s">
        <v>2022</v>
      </c>
      <c r="AA347" s="15"/>
      <c r="AB347" s="9"/>
      <c r="AC347" s="13" t="str">
        <f t="shared" si="3"/>
        <v>M6-NyO-40a-I-2</v>
      </c>
      <c r="AD347" s="13"/>
      <c r="AE347" s="12"/>
      <c r="AF347" s="8" t="s">
        <v>45</v>
      </c>
      <c r="AG347" s="13"/>
      <c r="AH347" s="8" t="s">
        <v>46</v>
      </c>
      <c r="AI347" s="8" t="s">
        <v>47</v>
      </c>
    </row>
    <row r="348" ht="112.5" customHeight="1">
      <c r="A348" s="6" t="s">
        <v>2007</v>
      </c>
      <c r="B348" s="6" t="s">
        <v>2008</v>
      </c>
      <c r="C348" s="6" t="s">
        <v>48</v>
      </c>
      <c r="D348" s="8" t="s">
        <v>34</v>
      </c>
      <c r="E348" s="6"/>
      <c r="F348" s="41" t="s">
        <v>2023</v>
      </c>
      <c r="G348" s="11" t="s">
        <v>2024</v>
      </c>
      <c r="H348" s="10"/>
      <c r="I348" s="6" t="s">
        <v>210</v>
      </c>
      <c r="J348" s="6" t="s">
        <v>101</v>
      </c>
      <c r="K348" s="10" t="s">
        <v>2025</v>
      </c>
      <c r="L348" s="11" t="s">
        <v>2026</v>
      </c>
      <c r="M348" s="6" t="s">
        <v>41</v>
      </c>
      <c r="N348" s="11" t="s">
        <v>2013</v>
      </c>
      <c r="O348" s="11" t="s">
        <v>2014</v>
      </c>
      <c r="P348" s="14"/>
      <c r="Q348" s="13"/>
      <c r="R348" s="9"/>
      <c r="S348" s="9"/>
      <c r="T348" s="9"/>
      <c r="U348" s="9"/>
      <c r="V348" s="9"/>
      <c r="W348" s="9"/>
      <c r="X348" s="13"/>
      <c r="Y348" s="19" t="s">
        <v>43</v>
      </c>
      <c r="Z348" s="15" t="s">
        <v>2027</v>
      </c>
      <c r="AA348" s="15"/>
      <c r="AB348" s="9"/>
      <c r="AC348" s="13" t="str">
        <f t="shared" si="3"/>
        <v>M6-NyO-40a-E-1</v>
      </c>
      <c r="AD348" s="13"/>
      <c r="AE348" s="12"/>
      <c r="AF348" s="8" t="s">
        <v>45</v>
      </c>
      <c r="AG348" s="13"/>
      <c r="AH348" s="8" t="s">
        <v>46</v>
      </c>
      <c r="AI348" s="8" t="s">
        <v>47</v>
      </c>
    </row>
    <row r="349" ht="112.5" customHeight="1">
      <c r="A349" s="6" t="s">
        <v>2007</v>
      </c>
      <c r="B349" s="6" t="s">
        <v>2008</v>
      </c>
      <c r="C349" s="6" t="s">
        <v>48</v>
      </c>
      <c r="D349" s="8" t="s">
        <v>34</v>
      </c>
      <c r="E349" s="6"/>
      <c r="F349" s="41" t="s">
        <v>2023</v>
      </c>
      <c r="G349" s="10" t="s">
        <v>2017</v>
      </c>
      <c r="H349" s="10"/>
      <c r="I349" s="6" t="s">
        <v>210</v>
      </c>
      <c r="J349" s="6" t="s">
        <v>101</v>
      </c>
      <c r="K349" s="10" t="s">
        <v>2028</v>
      </c>
      <c r="L349" s="11" t="s">
        <v>2029</v>
      </c>
      <c r="M349" s="6" t="s">
        <v>41</v>
      </c>
      <c r="N349" s="11" t="s">
        <v>2020</v>
      </c>
      <c r="O349" s="11" t="s">
        <v>2030</v>
      </c>
      <c r="P349" s="14"/>
      <c r="Q349" s="13"/>
      <c r="R349" s="9"/>
      <c r="S349" s="9"/>
      <c r="T349" s="9"/>
      <c r="U349" s="9"/>
      <c r="V349" s="9"/>
      <c r="W349" s="9"/>
      <c r="X349" s="13"/>
      <c r="Y349" s="19" t="s">
        <v>43</v>
      </c>
      <c r="Z349" s="15" t="s">
        <v>2031</v>
      </c>
      <c r="AA349" s="15"/>
      <c r="AB349" s="9"/>
      <c r="AC349" s="13" t="str">
        <f t="shared" si="3"/>
        <v>M6-NyO-40a-E-2</v>
      </c>
      <c r="AD349" s="13"/>
      <c r="AE349" s="12"/>
      <c r="AF349" s="8" t="s">
        <v>45</v>
      </c>
      <c r="AG349" s="13"/>
      <c r="AH349" s="8" t="s">
        <v>46</v>
      </c>
      <c r="AI349" s="8" t="s">
        <v>47</v>
      </c>
    </row>
    <row r="350" ht="112.5" customHeight="1">
      <c r="A350" s="6" t="s">
        <v>2007</v>
      </c>
      <c r="B350" s="6" t="s">
        <v>2008</v>
      </c>
      <c r="C350" s="6" t="s">
        <v>67</v>
      </c>
      <c r="D350" s="8" t="s">
        <v>34</v>
      </c>
      <c r="E350" s="6"/>
      <c r="F350" s="11" t="s">
        <v>2032</v>
      </c>
      <c r="G350" s="11" t="s">
        <v>2033</v>
      </c>
      <c r="H350" s="10" t="s">
        <v>2034</v>
      </c>
      <c r="I350" s="6" t="s">
        <v>210</v>
      </c>
      <c r="J350" s="6" t="s">
        <v>101</v>
      </c>
      <c r="K350" s="10" t="s">
        <v>2035</v>
      </c>
      <c r="L350" s="10" t="s">
        <v>2036</v>
      </c>
      <c r="M350" s="6" t="s">
        <v>41</v>
      </c>
      <c r="N350" s="11" t="s">
        <v>2013</v>
      </c>
      <c r="O350" s="11" t="s">
        <v>2014</v>
      </c>
      <c r="P350" s="14"/>
      <c r="Q350" s="13"/>
      <c r="R350" s="9"/>
      <c r="S350" s="9"/>
      <c r="T350" s="18"/>
      <c r="U350" s="9"/>
      <c r="V350" s="9"/>
      <c r="W350" s="9"/>
      <c r="X350" s="13"/>
      <c r="Y350" s="19" t="s">
        <v>43</v>
      </c>
      <c r="Z350" s="17" t="s">
        <v>2037</v>
      </c>
      <c r="AA350" s="17"/>
      <c r="AB350" s="9"/>
      <c r="AC350" s="13" t="str">
        <f t="shared" si="3"/>
        <v>M6-NyO-40a-A-1</v>
      </c>
      <c r="AD350" s="13"/>
      <c r="AE350" s="12"/>
      <c r="AF350" s="8" t="s">
        <v>45</v>
      </c>
      <c r="AG350" s="13"/>
      <c r="AH350" s="8" t="s">
        <v>46</v>
      </c>
      <c r="AI350" s="8" t="s">
        <v>47</v>
      </c>
    </row>
    <row r="351" ht="112.5" customHeight="1">
      <c r="A351" s="6" t="s">
        <v>2007</v>
      </c>
      <c r="B351" s="6" t="s">
        <v>2008</v>
      </c>
      <c r="C351" s="6" t="s">
        <v>67</v>
      </c>
      <c r="D351" s="8" t="s">
        <v>34</v>
      </c>
      <c r="E351" s="6"/>
      <c r="F351" s="11" t="s">
        <v>2038</v>
      </c>
      <c r="G351" s="10" t="s">
        <v>2039</v>
      </c>
      <c r="H351" s="10" t="s">
        <v>2040</v>
      </c>
      <c r="I351" s="6" t="s">
        <v>210</v>
      </c>
      <c r="J351" s="6" t="s">
        <v>101</v>
      </c>
      <c r="K351" s="10" t="s">
        <v>2041</v>
      </c>
      <c r="L351" s="10" t="s">
        <v>2042</v>
      </c>
      <c r="M351" s="6" t="s">
        <v>41</v>
      </c>
      <c r="N351" s="11" t="s">
        <v>2013</v>
      </c>
      <c r="O351" s="11" t="s">
        <v>2014</v>
      </c>
      <c r="P351" s="12"/>
      <c r="Q351" s="13"/>
      <c r="R351" s="12"/>
      <c r="S351" s="12"/>
      <c r="T351" s="12"/>
      <c r="U351" s="12"/>
      <c r="V351" s="12"/>
      <c r="W351" s="12"/>
      <c r="X351" s="13"/>
      <c r="Y351" s="19" t="s">
        <v>43</v>
      </c>
      <c r="Z351" s="17" t="s">
        <v>2043</v>
      </c>
      <c r="AA351" s="17"/>
      <c r="AB351" s="9"/>
      <c r="AC351" s="13" t="str">
        <f t="shared" si="3"/>
        <v>M6-NyO-40a-A-2</v>
      </c>
      <c r="AD351" s="13"/>
      <c r="AE351" s="12"/>
      <c r="AF351" s="8" t="s">
        <v>45</v>
      </c>
      <c r="AG351" s="13"/>
      <c r="AH351" s="8" t="s">
        <v>46</v>
      </c>
      <c r="AI351" s="8" t="s">
        <v>47</v>
      </c>
    </row>
    <row r="352" ht="112.5" customHeight="1">
      <c r="A352" s="6" t="s">
        <v>2007</v>
      </c>
      <c r="B352" s="6" t="s">
        <v>2008</v>
      </c>
      <c r="C352" s="6" t="s">
        <v>67</v>
      </c>
      <c r="D352" s="8" t="s">
        <v>34</v>
      </c>
      <c r="E352" s="6"/>
      <c r="F352" s="11" t="s">
        <v>2044</v>
      </c>
      <c r="G352" s="11" t="s">
        <v>2045</v>
      </c>
      <c r="H352" s="10" t="s">
        <v>2046</v>
      </c>
      <c r="I352" s="6" t="s">
        <v>210</v>
      </c>
      <c r="J352" s="6" t="s">
        <v>101</v>
      </c>
      <c r="K352" s="10" t="s">
        <v>2047</v>
      </c>
      <c r="L352" s="10" t="s">
        <v>2036</v>
      </c>
      <c r="M352" s="6" t="s">
        <v>41</v>
      </c>
      <c r="N352" s="11" t="s">
        <v>2013</v>
      </c>
      <c r="O352" s="11" t="s">
        <v>2014</v>
      </c>
      <c r="P352" s="12"/>
      <c r="Q352" s="13"/>
      <c r="R352" s="12"/>
      <c r="S352" s="12"/>
      <c r="T352" s="12"/>
      <c r="U352" s="12"/>
      <c r="V352" s="12"/>
      <c r="W352" s="12"/>
      <c r="X352" s="13"/>
      <c r="Y352" s="19" t="s">
        <v>43</v>
      </c>
      <c r="Z352" s="17" t="s">
        <v>2048</v>
      </c>
      <c r="AA352" s="17"/>
      <c r="AB352" s="9"/>
      <c r="AC352" s="13" t="str">
        <f t="shared" si="3"/>
        <v>M6-NyO-40a-A-3</v>
      </c>
      <c r="AD352" s="13"/>
      <c r="AE352" s="12"/>
      <c r="AF352" s="8" t="s">
        <v>45</v>
      </c>
      <c r="AG352" s="13"/>
      <c r="AH352" s="8" t="s">
        <v>46</v>
      </c>
      <c r="AI352" s="8" t="s">
        <v>47</v>
      </c>
    </row>
    <row r="353" ht="112.5" customHeight="1">
      <c r="A353" s="8" t="s">
        <v>2049</v>
      </c>
      <c r="B353" s="8" t="s">
        <v>2050</v>
      </c>
      <c r="C353" s="8" t="s">
        <v>33</v>
      </c>
      <c r="D353" s="7" t="s">
        <v>34</v>
      </c>
      <c r="E353" s="6"/>
      <c r="F353" s="10" t="s">
        <v>2051</v>
      </c>
      <c r="G353" s="10"/>
      <c r="H353" s="10"/>
      <c r="I353" s="6" t="s">
        <v>210</v>
      </c>
      <c r="J353" s="6" t="s">
        <v>160</v>
      </c>
      <c r="K353" s="10" t="s">
        <v>2052</v>
      </c>
      <c r="L353" s="10" t="s">
        <v>2053</v>
      </c>
      <c r="M353" s="19" t="s">
        <v>41</v>
      </c>
      <c r="N353" s="10" t="s">
        <v>2054</v>
      </c>
      <c r="O353" s="10" t="s">
        <v>2055</v>
      </c>
      <c r="P353" s="12"/>
      <c r="Q353" s="13"/>
      <c r="R353" s="12"/>
      <c r="S353" s="12"/>
      <c r="T353" s="12"/>
      <c r="U353" s="12"/>
      <c r="V353" s="12"/>
      <c r="W353" s="12"/>
      <c r="X353" s="13"/>
      <c r="Y353" s="19" t="s">
        <v>43</v>
      </c>
      <c r="Z353" s="11" t="s">
        <v>2056</v>
      </c>
      <c r="AA353" s="10"/>
      <c r="AB353" s="9"/>
      <c r="AC353" s="13" t="str">
        <f t="shared" si="3"/>
        <v>M6-NyO-71a-I-1</v>
      </c>
      <c r="AD353" s="13"/>
      <c r="AE353" s="12"/>
      <c r="AF353" s="8"/>
      <c r="AG353" s="13"/>
      <c r="AH353" s="8"/>
      <c r="AI353" s="8" t="s">
        <v>47</v>
      </c>
    </row>
    <row r="354" ht="112.5" customHeight="1">
      <c r="A354" s="8" t="s">
        <v>2049</v>
      </c>
      <c r="B354" s="8" t="s">
        <v>2050</v>
      </c>
      <c r="C354" s="8" t="s">
        <v>48</v>
      </c>
      <c r="D354" s="7" t="s">
        <v>34</v>
      </c>
      <c r="E354" s="6"/>
      <c r="F354" s="10" t="s">
        <v>2057</v>
      </c>
      <c r="G354" s="10" t="s">
        <v>2058</v>
      </c>
      <c r="H354" s="10"/>
      <c r="I354" s="6" t="s">
        <v>210</v>
      </c>
      <c r="J354" s="6" t="s">
        <v>101</v>
      </c>
      <c r="K354" s="10" t="s">
        <v>2059</v>
      </c>
      <c r="L354" s="10" t="s">
        <v>2060</v>
      </c>
      <c r="M354" s="19" t="s">
        <v>41</v>
      </c>
      <c r="N354" s="10" t="s">
        <v>2054</v>
      </c>
      <c r="O354" s="10" t="s">
        <v>2055</v>
      </c>
      <c r="P354" s="12"/>
      <c r="Q354" s="13"/>
      <c r="R354" s="12"/>
      <c r="S354" s="12"/>
      <c r="T354" s="12"/>
      <c r="U354" s="12"/>
      <c r="V354" s="12"/>
      <c r="W354" s="12"/>
      <c r="X354" s="13"/>
      <c r="Y354" s="19" t="s">
        <v>43</v>
      </c>
      <c r="Z354" s="11" t="s">
        <v>2061</v>
      </c>
      <c r="AA354" s="10"/>
      <c r="AB354" s="9"/>
      <c r="AC354" s="13" t="str">
        <f t="shared" si="3"/>
        <v>M6-NyO-71a-E-1</v>
      </c>
      <c r="AD354" s="13"/>
      <c r="AE354" s="12"/>
      <c r="AF354" s="8"/>
      <c r="AG354" s="13"/>
      <c r="AH354" s="8"/>
      <c r="AI354" s="8" t="s">
        <v>47</v>
      </c>
    </row>
    <row r="355" ht="112.5" customHeight="1">
      <c r="A355" s="8" t="s">
        <v>2049</v>
      </c>
      <c r="B355" s="8" t="s">
        <v>2050</v>
      </c>
      <c r="C355" s="6" t="s">
        <v>67</v>
      </c>
      <c r="D355" s="7" t="s">
        <v>34</v>
      </c>
      <c r="E355" s="6"/>
      <c r="F355" s="10" t="s">
        <v>2062</v>
      </c>
      <c r="G355" s="10" t="s">
        <v>2063</v>
      </c>
      <c r="H355" s="10"/>
      <c r="I355" s="6" t="s">
        <v>210</v>
      </c>
      <c r="J355" s="6" t="s">
        <v>101</v>
      </c>
      <c r="K355" s="10" t="s">
        <v>2064</v>
      </c>
      <c r="L355" s="10" t="s">
        <v>2060</v>
      </c>
      <c r="M355" s="6" t="s">
        <v>41</v>
      </c>
      <c r="N355" s="10" t="s">
        <v>2054</v>
      </c>
      <c r="O355" s="10" t="s">
        <v>2055</v>
      </c>
      <c r="P355" s="12"/>
      <c r="Q355" s="13"/>
      <c r="R355" s="12"/>
      <c r="S355" s="12"/>
      <c r="T355" s="12"/>
      <c r="U355" s="12"/>
      <c r="V355" s="12"/>
      <c r="W355" s="12"/>
      <c r="X355" s="13"/>
      <c r="Y355" s="19" t="s">
        <v>43</v>
      </c>
      <c r="Z355" s="11" t="s">
        <v>2065</v>
      </c>
      <c r="AA355" s="10"/>
      <c r="AB355" s="9"/>
      <c r="AC355" s="13" t="str">
        <f t="shared" si="3"/>
        <v>M6-NyO-71a-A-1</v>
      </c>
      <c r="AD355" s="13"/>
      <c r="AE355" s="12"/>
      <c r="AF355" s="8"/>
      <c r="AG355" s="13"/>
      <c r="AH355" s="8"/>
      <c r="AI355" s="8" t="s">
        <v>47</v>
      </c>
    </row>
    <row r="356" ht="112.5" customHeight="1">
      <c r="A356" s="8" t="s">
        <v>2049</v>
      </c>
      <c r="B356" s="8" t="s">
        <v>2050</v>
      </c>
      <c r="C356" s="6" t="s">
        <v>67</v>
      </c>
      <c r="D356" s="7" t="s">
        <v>34</v>
      </c>
      <c r="E356" s="6"/>
      <c r="F356" s="10" t="s">
        <v>2066</v>
      </c>
      <c r="G356" s="10" t="s">
        <v>2067</v>
      </c>
      <c r="H356" s="10"/>
      <c r="I356" s="6" t="s">
        <v>210</v>
      </c>
      <c r="J356" s="6" t="s">
        <v>101</v>
      </c>
      <c r="K356" s="10" t="s">
        <v>2068</v>
      </c>
      <c r="L356" s="10" t="s">
        <v>2060</v>
      </c>
      <c r="M356" s="6" t="s">
        <v>41</v>
      </c>
      <c r="N356" s="10" t="s">
        <v>2054</v>
      </c>
      <c r="O356" s="10" t="s">
        <v>2055</v>
      </c>
      <c r="P356" s="12"/>
      <c r="Q356" s="13"/>
      <c r="R356" s="12"/>
      <c r="S356" s="12"/>
      <c r="T356" s="12"/>
      <c r="U356" s="12"/>
      <c r="V356" s="12"/>
      <c r="W356" s="12"/>
      <c r="X356" s="13"/>
      <c r="Y356" s="19" t="s">
        <v>43</v>
      </c>
      <c r="Z356" s="11" t="s">
        <v>2069</v>
      </c>
      <c r="AA356" s="10"/>
      <c r="AB356" s="9"/>
      <c r="AC356" s="13" t="str">
        <f t="shared" si="3"/>
        <v>M6-NyO-71a-A-2</v>
      </c>
      <c r="AD356" s="13"/>
      <c r="AE356" s="12"/>
      <c r="AF356" s="8"/>
      <c r="AG356" s="13"/>
      <c r="AH356" s="8"/>
      <c r="AI356" s="8" t="s">
        <v>47</v>
      </c>
    </row>
    <row r="357" ht="112.5" customHeight="1">
      <c r="A357" s="8" t="s">
        <v>2049</v>
      </c>
      <c r="B357" s="8" t="s">
        <v>2050</v>
      </c>
      <c r="C357" s="6" t="s">
        <v>67</v>
      </c>
      <c r="D357" s="7" t="s">
        <v>34</v>
      </c>
      <c r="E357" s="6"/>
      <c r="F357" s="10" t="s">
        <v>2070</v>
      </c>
      <c r="G357" s="10" t="s">
        <v>2071</v>
      </c>
      <c r="H357" s="10"/>
      <c r="I357" s="6" t="s">
        <v>210</v>
      </c>
      <c r="J357" s="6" t="s">
        <v>101</v>
      </c>
      <c r="K357" s="11" t="s">
        <v>2072</v>
      </c>
      <c r="L357" s="10" t="s">
        <v>2060</v>
      </c>
      <c r="M357" s="6" t="s">
        <v>41</v>
      </c>
      <c r="N357" s="10" t="s">
        <v>2054</v>
      </c>
      <c r="O357" s="10" t="s">
        <v>2055</v>
      </c>
      <c r="P357" s="12"/>
      <c r="Q357" s="13"/>
      <c r="R357" s="12"/>
      <c r="S357" s="12"/>
      <c r="T357" s="12"/>
      <c r="U357" s="12"/>
      <c r="V357" s="12"/>
      <c r="W357" s="12"/>
      <c r="X357" s="13"/>
      <c r="Y357" s="19" t="s">
        <v>43</v>
      </c>
      <c r="Z357" s="11" t="s">
        <v>2073</v>
      </c>
      <c r="AA357" s="10"/>
      <c r="AB357" s="9"/>
      <c r="AC357" s="13" t="str">
        <f t="shared" si="3"/>
        <v>M6-NyO-71a-A-3</v>
      </c>
      <c r="AD357" s="13"/>
      <c r="AE357" s="12"/>
      <c r="AF357" s="8"/>
      <c r="AG357" s="13"/>
      <c r="AH357" s="8"/>
      <c r="AI357" s="8" t="s">
        <v>47</v>
      </c>
    </row>
    <row r="358" ht="112.5" customHeight="1">
      <c r="A358" s="6" t="s">
        <v>2074</v>
      </c>
      <c r="B358" s="6" t="s">
        <v>2075</v>
      </c>
      <c r="C358" s="6" t="s">
        <v>33</v>
      </c>
      <c r="D358" s="7" t="s">
        <v>34</v>
      </c>
      <c r="E358" s="6"/>
      <c r="F358" s="10" t="s">
        <v>2076</v>
      </c>
      <c r="G358" s="10" t="s">
        <v>2077</v>
      </c>
      <c r="H358" s="10" t="s">
        <v>2078</v>
      </c>
      <c r="I358" s="6" t="s">
        <v>210</v>
      </c>
      <c r="J358" s="8" t="s">
        <v>194</v>
      </c>
      <c r="K358" s="10" t="s">
        <v>2079</v>
      </c>
      <c r="L358" s="10" t="s">
        <v>2080</v>
      </c>
      <c r="M358" s="6" t="s">
        <v>41</v>
      </c>
      <c r="N358" s="11" t="s">
        <v>2081</v>
      </c>
      <c r="O358" s="11" t="s">
        <v>2082</v>
      </c>
      <c r="P358" s="12"/>
      <c r="Q358" s="13"/>
      <c r="R358" s="12"/>
      <c r="S358" s="12"/>
      <c r="T358" s="12"/>
      <c r="U358" s="12"/>
      <c r="V358" s="12"/>
      <c r="W358" s="12"/>
      <c r="X358" s="13"/>
      <c r="Y358" s="19" t="s">
        <v>43</v>
      </c>
      <c r="Z358" s="40" t="s">
        <v>2083</v>
      </c>
      <c r="AA358" s="15"/>
      <c r="AB358" s="9"/>
      <c r="AC358" s="13" t="str">
        <f t="shared" si="3"/>
        <v>M6-NyO-41a-I-1</v>
      </c>
      <c r="AD358" s="13"/>
      <c r="AE358" s="12"/>
      <c r="AF358" s="13"/>
      <c r="AG358" s="13"/>
      <c r="AH358" s="8" t="s">
        <v>46</v>
      </c>
      <c r="AI358" s="8" t="s">
        <v>47</v>
      </c>
    </row>
    <row r="359" ht="112.5" customHeight="1">
      <c r="A359" s="6" t="s">
        <v>2074</v>
      </c>
      <c r="B359" s="6" t="s">
        <v>2075</v>
      </c>
      <c r="C359" s="6" t="s">
        <v>33</v>
      </c>
      <c r="D359" s="7" t="s">
        <v>34</v>
      </c>
      <c r="E359" s="6"/>
      <c r="F359" s="10" t="s">
        <v>2076</v>
      </c>
      <c r="G359" s="11" t="s">
        <v>2084</v>
      </c>
      <c r="H359" s="10" t="s">
        <v>2085</v>
      </c>
      <c r="I359" s="6" t="s">
        <v>210</v>
      </c>
      <c r="J359" s="8" t="s">
        <v>194</v>
      </c>
      <c r="K359" s="10" t="s">
        <v>2079</v>
      </c>
      <c r="L359" s="10" t="s">
        <v>2086</v>
      </c>
      <c r="M359" s="6" t="s">
        <v>41</v>
      </c>
      <c r="N359" s="11" t="s">
        <v>2087</v>
      </c>
      <c r="O359" s="11" t="s">
        <v>2088</v>
      </c>
      <c r="P359" s="12"/>
      <c r="Q359" s="13"/>
      <c r="R359" s="12"/>
      <c r="S359" s="12"/>
      <c r="T359" s="12"/>
      <c r="U359" s="12"/>
      <c r="V359" s="12"/>
      <c r="W359" s="12"/>
      <c r="X359" s="13"/>
      <c r="Y359" s="19" t="s">
        <v>43</v>
      </c>
      <c r="Z359" s="40" t="s">
        <v>2089</v>
      </c>
      <c r="AA359" s="15"/>
      <c r="AB359" s="9"/>
      <c r="AC359" s="13" t="str">
        <f t="shared" si="3"/>
        <v>M6-NyO-41a-I-2</v>
      </c>
      <c r="AD359" s="13"/>
      <c r="AE359" s="12"/>
      <c r="AF359" s="13"/>
      <c r="AG359" s="13"/>
      <c r="AH359" s="8" t="s">
        <v>46</v>
      </c>
      <c r="AI359" s="8" t="s">
        <v>47</v>
      </c>
    </row>
    <row r="360" ht="112.5" customHeight="1">
      <c r="A360" s="6" t="s">
        <v>2074</v>
      </c>
      <c r="B360" s="6" t="s">
        <v>2075</v>
      </c>
      <c r="C360" s="6" t="s">
        <v>48</v>
      </c>
      <c r="D360" s="7" t="s">
        <v>34</v>
      </c>
      <c r="E360" s="6"/>
      <c r="F360" s="11" t="s">
        <v>2090</v>
      </c>
      <c r="G360" s="10" t="s">
        <v>2091</v>
      </c>
      <c r="H360" s="10" t="s">
        <v>2092</v>
      </c>
      <c r="I360" s="6" t="s">
        <v>210</v>
      </c>
      <c r="J360" s="6" t="s">
        <v>166</v>
      </c>
      <c r="K360" s="10" t="s">
        <v>2093</v>
      </c>
      <c r="L360" s="10" t="s">
        <v>2094</v>
      </c>
      <c r="M360" s="8" t="s">
        <v>41</v>
      </c>
      <c r="N360" s="11" t="s">
        <v>2081</v>
      </c>
      <c r="O360" s="11" t="s">
        <v>2095</v>
      </c>
      <c r="P360" s="12"/>
      <c r="Q360" s="13"/>
      <c r="R360" s="12"/>
      <c r="S360" s="12"/>
      <c r="T360" s="12"/>
      <c r="U360" s="12"/>
      <c r="V360" s="12"/>
      <c r="W360" s="12"/>
      <c r="X360" s="13"/>
      <c r="Y360" s="19" t="s">
        <v>43</v>
      </c>
      <c r="Z360" s="40" t="s">
        <v>2096</v>
      </c>
      <c r="AA360" s="15"/>
      <c r="AB360" s="9"/>
      <c r="AC360" s="13" t="str">
        <f t="shared" si="3"/>
        <v>M6-NyO-41a-E-1</v>
      </c>
      <c r="AD360" s="13"/>
      <c r="AE360" s="12"/>
      <c r="AF360" s="13"/>
      <c r="AG360" s="13"/>
      <c r="AH360" s="8" t="s">
        <v>46</v>
      </c>
      <c r="AI360" s="8" t="s">
        <v>47</v>
      </c>
    </row>
    <row r="361" ht="112.5" customHeight="1">
      <c r="A361" s="6" t="s">
        <v>2074</v>
      </c>
      <c r="B361" s="6" t="s">
        <v>2075</v>
      </c>
      <c r="C361" s="6" t="s">
        <v>48</v>
      </c>
      <c r="D361" s="7" t="s">
        <v>34</v>
      </c>
      <c r="E361" s="6"/>
      <c r="F361" s="11" t="s">
        <v>2090</v>
      </c>
      <c r="G361" s="10" t="s">
        <v>2097</v>
      </c>
      <c r="H361" s="10" t="s">
        <v>2098</v>
      </c>
      <c r="I361" s="6" t="s">
        <v>210</v>
      </c>
      <c r="J361" s="6" t="s">
        <v>166</v>
      </c>
      <c r="K361" s="10" t="s">
        <v>2093</v>
      </c>
      <c r="L361" s="10" t="s">
        <v>2099</v>
      </c>
      <c r="M361" s="8" t="s">
        <v>41</v>
      </c>
      <c r="N361" s="11" t="s">
        <v>2087</v>
      </c>
      <c r="O361" s="9" t="s">
        <v>2100</v>
      </c>
      <c r="P361" s="12"/>
      <c r="Q361" s="13"/>
      <c r="R361" s="12"/>
      <c r="S361" s="12"/>
      <c r="T361" s="12"/>
      <c r="U361" s="12"/>
      <c r="V361" s="12"/>
      <c r="W361" s="12"/>
      <c r="X361" s="13"/>
      <c r="Y361" s="19" t="s">
        <v>43</v>
      </c>
      <c r="Z361" s="40" t="s">
        <v>2101</v>
      </c>
      <c r="AA361" s="15"/>
      <c r="AB361" s="9"/>
      <c r="AC361" s="13" t="str">
        <f t="shared" si="3"/>
        <v>M6-NyO-41a-E-2</v>
      </c>
      <c r="AD361" s="13"/>
      <c r="AE361" s="12"/>
      <c r="AF361" s="13"/>
      <c r="AG361" s="13"/>
      <c r="AH361" s="8" t="s">
        <v>46</v>
      </c>
      <c r="AI361" s="8" t="s">
        <v>47</v>
      </c>
    </row>
    <row r="362" ht="112.5" customHeight="1">
      <c r="A362" s="6" t="s">
        <v>2074</v>
      </c>
      <c r="B362" s="6" t="s">
        <v>2075</v>
      </c>
      <c r="C362" s="6" t="s">
        <v>67</v>
      </c>
      <c r="D362" s="8" t="s">
        <v>34</v>
      </c>
      <c r="E362" s="6"/>
      <c r="F362" s="11" t="s">
        <v>2102</v>
      </c>
      <c r="G362" s="11" t="s">
        <v>2103</v>
      </c>
      <c r="H362" s="10" t="s">
        <v>2104</v>
      </c>
      <c r="I362" s="6" t="s">
        <v>210</v>
      </c>
      <c r="J362" s="6" t="s">
        <v>166</v>
      </c>
      <c r="K362" s="10" t="s">
        <v>2105</v>
      </c>
      <c r="L362" s="10" t="s">
        <v>2106</v>
      </c>
      <c r="M362" s="6" t="s">
        <v>41</v>
      </c>
      <c r="N362" s="11" t="s">
        <v>2081</v>
      </c>
      <c r="O362" s="11" t="s">
        <v>2095</v>
      </c>
      <c r="P362" s="12"/>
      <c r="Q362" s="13"/>
      <c r="R362" s="12"/>
      <c r="S362" s="12"/>
      <c r="T362" s="12"/>
      <c r="U362" s="12"/>
      <c r="V362" s="12"/>
      <c r="W362" s="12"/>
      <c r="X362" s="13"/>
      <c r="Y362" s="19" t="s">
        <v>43</v>
      </c>
      <c r="Z362" s="40" t="s">
        <v>2107</v>
      </c>
      <c r="AA362" s="15"/>
      <c r="AB362" s="9"/>
      <c r="AC362" s="13" t="str">
        <f t="shared" si="3"/>
        <v>M6-NyO-41a-A-1</v>
      </c>
      <c r="AD362" s="13"/>
      <c r="AE362" s="12"/>
      <c r="AF362" s="13"/>
      <c r="AG362" s="13"/>
      <c r="AH362" s="8" t="s">
        <v>46</v>
      </c>
      <c r="AI362" s="8" t="s">
        <v>47</v>
      </c>
    </row>
    <row r="363" ht="112.5" customHeight="1">
      <c r="A363" s="6" t="s">
        <v>2074</v>
      </c>
      <c r="B363" s="6" t="s">
        <v>2075</v>
      </c>
      <c r="C363" s="6" t="s">
        <v>67</v>
      </c>
      <c r="D363" s="8" t="s">
        <v>34</v>
      </c>
      <c r="E363" s="6"/>
      <c r="F363" s="11" t="s">
        <v>2108</v>
      </c>
      <c r="G363" s="11" t="s">
        <v>2109</v>
      </c>
      <c r="H363" s="10" t="s">
        <v>2110</v>
      </c>
      <c r="I363" s="6" t="s">
        <v>210</v>
      </c>
      <c r="J363" s="6" t="s">
        <v>166</v>
      </c>
      <c r="K363" s="10" t="s">
        <v>2111</v>
      </c>
      <c r="L363" s="10" t="s">
        <v>2094</v>
      </c>
      <c r="M363" s="6" t="s">
        <v>41</v>
      </c>
      <c r="N363" s="11" t="s">
        <v>2081</v>
      </c>
      <c r="O363" s="11" t="s">
        <v>2095</v>
      </c>
      <c r="P363" s="12"/>
      <c r="Q363" s="13"/>
      <c r="R363" s="9"/>
      <c r="S363" s="9"/>
      <c r="T363" s="9"/>
      <c r="U363" s="9"/>
      <c r="V363" s="9"/>
      <c r="W363" s="9"/>
      <c r="X363" s="13"/>
      <c r="Y363" s="19" t="s">
        <v>43</v>
      </c>
      <c r="Z363" s="40" t="s">
        <v>2112</v>
      </c>
      <c r="AA363" s="15"/>
      <c r="AB363" s="9"/>
      <c r="AC363" s="13" t="str">
        <f t="shared" si="3"/>
        <v>M6-NyO-41a-A-2</v>
      </c>
      <c r="AD363" s="13"/>
      <c r="AE363" s="12"/>
      <c r="AF363" s="13"/>
      <c r="AG363" s="13"/>
      <c r="AH363" s="8" t="s">
        <v>46</v>
      </c>
      <c r="AI363" s="8" t="s">
        <v>47</v>
      </c>
    </row>
    <row r="364" ht="112.5" customHeight="1">
      <c r="A364" s="6" t="s">
        <v>2074</v>
      </c>
      <c r="B364" s="6" t="s">
        <v>2075</v>
      </c>
      <c r="C364" s="6" t="s">
        <v>67</v>
      </c>
      <c r="D364" s="8" t="s">
        <v>34</v>
      </c>
      <c r="E364" s="6"/>
      <c r="F364" s="11" t="s">
        <v>2113</v>
      </c>
      <c r="G364" s="11" t="s">
        <v>2114</v>
      </c>
      <c r="H364" s="10" t="s">
        <v>2115</v>
      </c>
      <c r="I364" s="6" t="s">
        <v>210</v>
      </c>
      <c r="J364" s="6" t="s">
        <v>166</v>
      </c>
      <c r="K364" s="10" t="s">
        <v>2116</v>
      </c>
      <c r="L364" s="10" t="s">
        <v>2099</v>
      </c>
      <c r="M364" s="6" t="s">
        <v>41</v>
      </c>
      <c r="N364" s="11" t="s">
        <v>2087</v>
      </c>
      <c r="O364" s="9" t="s">
        <v>2100</v>
      </c>
      <c r="P364" s="12"/>
      <c r="Q364" s="13"/>
      <c r="R364" s="9"/>
      <c r="S364" s="9"/>
      <c r="T364" s="9"/>
      <c r="U364" s="9"/>
      <c r="V364" s="9"/>
      <c r="W364" s="9"/>
      <c r="X364" s="13"/>
      <c r="Y364" s="19" t="s">
        <v>43</v>
      </c>
      <c r="Z364" s="40" t="s">
        <v>2117</v>
      </c>
      <c r="AA364" s="15"/>
      <c r="AB364" s="9"/>
      <c r="AC364" s="13" t="str">
        <f t="shared" si="3"/>
        <v>M6-NyO-41a-A-3</v>
      </c>
      <c r="AD364" s="13"/>
      <c r="AE364" s="12"/>
      <c r="AF364" s="13"/>
      <c r="AG364" s="13"/>
      <c r="AH364" s="8" t="s">
        <v>46</v>
      </c>
      <c r="AI364" s="8" t="s">
        <v>47</v>
      </c>
    </row>
    <row r="365" ht="112.5" customHeight="1">
      <c r="A365" s="6" t="s">
        <v>2118</v>
      </c>
      <c r="B365" s="6" t="s">
        <v>2119</v>
      </c>
      <c r="C365" s="6" t="s">
        <v>33</v>
      </c>
      <c r="D365" s="7" t="s">
        <v>34</v>
      </c>
      <c r="E365" s="6"/>
      <c r="F365" s="11" t="s">
        <v>2120</v>
      </c>
      <c r="G365" s="10"/>
      <c r="H365" s="10" t="s">
        <v>2121</v>
      </c>
      <c r="I365" s="6"/>
      <c r="J365" s="8" t="s">
        <v>2122</v>
      </c>
      <c r="K365" s="11" t="s">
        <v>2123</v>
      </c>
      <c r="L365" s="11" t="s">
        <v>2124</v>
      </c>
      <c r="M365" s="6" t="s">
        <v>41</v>
      </c>
      <c r="N365" s="11" t="s">
        <v>2125</v>
      </c>
      <c r="O365" s="11" t="s">
        <v>2126</v>
      </c>
      <c r="P365" s="12"/>
      <c r="Q365" s="13"/>
      <c r="R365" s="9"/>
      <c r="S365" s="9"/>
      <c r="T365" s="9"/>
      <c r="U365" s="9"/>
      <c r="V365" s="9"/>
      <c r="W365" s="9"/>
      <c r="X365" s="13"/>
      <c r="Y365" s="19" t="s">
        <v>43</v>
      </c>
      <c r="Z365" s="15" t="s">
        <v>2127</v>
      </c>
      <c r="AA365" s="15"/>
      <c r="AB365" s="9"/>
      <c r="AC365" s="13" t="str">
        <f t="shared" si="3"/>
        <v>M6-NyO-42a-I-1</v>
      </c>
      <c r="AD365" s="13"/>
      <c r="AE365" s="12"/>
      <c r="AF365" s="8" t="s">
        <v>45</v>
      </c>
      <c r="AG365" s="8" t="s">
        <v>570</v>
      </c>
      <c r="AH365" s="8" t="s">
        <v>46</v>
      </c>
      <c r="AI365" s="8" t="s">
        <v>47</v>
      </c>
    </row>
    <row r="366" ht="112.5" customHeight="1">
      <c r="A366" s="6" t="s">
        <v>2118</v>
      </c>
      <c r="B366" s="6" t="s">
        <v>2119</v>
      </c>
      <c r="C366" s="6" t="s">
        <v>48</v>
      </c>
      <c r="D366" s="7" t="s">
        <v>34</v>
      </c>
      <c r="E366" s="6"/>
      <c r="F366" s="11" t="s">
        <v>2128</v>
      </c>
      <c r="G366" s="10"/>
      <c r="H366" s="10" t="s">
        <v>2129</v>
      </c>
      <c r="I366" s="6" t="s">
        <v>37</v>
      </c>
      <c r="J366" s="8" t="s">
        <v>2130</v>
      </c>
      <c r="K366" s="10" t="s">
        <v>2131</v>
      </c>
      <c r="L366" s="10" t="s">
        <v>2132</v>
      </c>
      <c r="M366" s="6" t="s">
        <v>41</v>
      </c>
      <c r="N366" s="11" t="s">
        <v>2125</v>
      </c>
      <c r="O366" s="11" t="s">
        <v>2133</v>
      </c>
      <c r="P366" s="12"/>
      <c r="Q366" s="13"/>
      <c r="R366" s="9"/>
      <c r="S366" s="9"/>
      <c r="T366" s="9"/>
      <c r="U366" s="9"/>
      <c r="V366" s="9"/>
      <c r="W366" s="9"/>
      <c r="X366" s="13"/>
      <c r="Y366" s="19" t="s">
        <v>43</v>
      </c>
      <c r="Z366" s="17" t="s">
        <v>2134</v>
      </c>
      <c r="AA366" s="17"/>
      <c r="AB366" s="9"/>
      <c r="AC366" s="13" t="str">
        <f t="shared" si="3"/>
        <v>M6-NyO-42a-E-1</v>
      </c>
      <c r="AD366" s="13"/>
      <c r="AE366" s="12"/>
      <c r="AF366" s="8" t="s">
        <v>45</v>
      </c>
      <c r="AG366" s="8" t="s">
        <v>570</v>
      </c>
      <c r="AH366" s="8" t="s">
        <v>46</v>
      </c>
      <c r="AI366" s="8" t="s">
        <v>47</v>
      </c>
    </row>
    <row r="367" ht="112.5" customHeight="1">
      <c r="A367" s="6" t="s">
        <v>2118</v>
      </c>
      <c r="B367" s="6" t="s">
        <v>2119</v>
      </c>
      <c r="C367" s="6" t="s">
        <v>67</v>
      </c>
      <c r="D367" s="7" t="s">
        <v>34</v>
      </c>
      <c r="E367" s="6"/>
      <c r="F367" s="10" t="s">
        <v>2135</v>
      </c>
      <c r="G367" s="10" t="s">
        <v>2136</v>
      </c>
      <c r="H367" s="10" t="s">
        <v>2137</v>
      </c>
      <c r="I367" s="6"/>
      <c r="J367" s="6" t="s">
        <v>101</v>
      </c>
      <c r="K367" s="10" t="s">
        <v>2138</v>
      </c>
      <c r="L367" s="10" t="s">
        <v>2139</v>
      </c>
      <c r="M367" s="6" t="s">
        <v>41</v>
      </c>
      <c r="N367" s="10" t="s">
        <v>2140</v>
      </c>
      <c r="O367" s="10" t="s">
        <v>2141</v>
      </c>
      <c r="P367" s="12"/>
      <c r="Q367" s="13"/>
      <c r="R367" s="9"/>
      <c r="S367" s="9"/>
      <c r="T367" s="9"/>
      <c r="U367" s="9"/>
      <c r="V367" s="9"/>
      <c r="W367" s="9"/>
      <c r="X367" s="13"/>
      <c r="Y367" s="19" t="s">
        <v>43</v>
      </c>
      <c r="Z367" s="15" t="s">
        <v>2142</v>
      </c>
      <c r="AA367" s="15"/>
      <c r="AB367" s="9"/>
      <c r="AC367" s="13" t="str">
        <f t="shared" si="3"/>
        <v>M6-NyO-42a-A-1</v>
      </c>
      <c r="AD367" s="13"/>
      <c r="AE367" s="12"/>
      <c r="AF367" s="8" t="s">
        <v>45</v>
      </c>
      <c r="AG367" s="8" t="s">
        <v>570</v>
      </c>
      <c r="AH367" s="8" t="s">
        <v>46</v>
      </c>
      <c r="AI367" s="8" t="s">
        <v>47</v>
      </c>
    </row>
    <row r="368" ht="112.5" customHeight="1">
      <c r="A368" s="6" t="s">
        <v>2118</v>
      </c>
      <c r="B368" s="6" t="s">
        <v>2119</v>
      </c>
      <c r="C368" s="6" t="s">
        <v>67</v>
      </c>
      <c r="D368" s="7" t="s">
        <v>34</v>
      </c>
      <c r="E368" s="6"/>
      <c r="F368" s="10" t="s">
        <v>2143</v>
      </c>
      <c r="G368" s="10" t="s">
        <v>2144</v>
      </c>
      <c r="H368" s="10" t="s">
        <v>2145</v>
      </c>
      <c r="I368" s="6"/>
      <c r="J368" s="6" t="s">
        <v>101</v>
      </c>
      <c r="K368" s="10" t="s">
        <v>2138</v>
      </c>
      <c r="L368" s="10" t="s">
        <v>2146</v>
      </c>
      <c r="M368" s="6" t="s">
        <v>41</v>
      </c>
      <c r="N368" s="10" t="s">
        <v>2140</v>
      </c>
      <c r="O368" s="10" t="s">
        <v>2147</v>
      </c>
      <c r="P368" s="12"/>
      <c r="Q368" s="13"/>
      <c r="R368" s="9"/>
      <c r="S368" s="9"/>
      <c r="T368" s="9"/>
      <c r="U368" s="9"/>
      <c r="V368" s="9"/>
      <c r="W368" s="9"/>
      <c r="X368" s="13"/>
      <c r="Y368" s="19" t="s">
        <v>43</v>
      </c>
      <c r="Z368" s="15" t="s">
        <v>2148</v>
      </c>
      <c r="AA368" s="15"/>
      <c r="AB368" s="9"/>
      <c r="AC368" s="13" t="str">
        <f t="shared" si="3"/>
        <v>M6-NyO-42a-A-2</v>
      </c>
      <c r="AD368" s="13"/>
      <c r="AE368" s="12"/>
      <c r="AF368" s="8" t="s">
        <v>45</v>
      </c>
      <c r="AG368" s="8" t="s">
        <v>570</v>
      </c>
      <c r="AH368" s="8" t="s">
        <v>46</v>
      </c>
      <c r="AI368" s="8" t="s">
        <v>47</v>
      </c>
    </row>
    <row r="369" ht="112.5" customHeight="1">
      <c r="A369" s="6" t="s">
        <v>2118</v>
      </c>
      <c r="B369" s="6" t="s">
        <v>2119</v>
      </c>
      <c r="C369" s="6" t="s">
        <v>67</v>
      </c>
      <c r="D369" s="7" t="s">
        <v>34</v>
      </c>
      <c r="E369" s="6"/>
      <c r="F369" s="11" t="s">
        <v>2149</v>
      </c>
      <c r="G369" s="27" t="s">
        <v>2150</v>
      </c>
      <c r="H369" s="27" t="s">
        <v>2151</v>
      </c>
      <c r="I369" s="19"/>
      <c r="J369" s="6" t="s">
        <v>101</v>
      </c>
      <c r="K369" s="10" t="s">
        <v>2138</v>
      </c>
      <c r="L369" s="10" t="s">
        <v>2152</v>
      </c>
      <c r="M369" s="6" t="s">
        <v>41</v>
      </c>
      <c r="N369" s="14" t="s">
        <v>2140</v>
      </c>
      <c r="O369" s="14" t="s">
        <v>2153</v>
      </c>
      <c r="P369" s="12"/>
      <c r="Q369" s="13"/>
      <c r="R369" s="18"/>
      <c r="S369" s="18"/>
      <c r="T369" s="18"/>
      <c r="U369" s="18"/>
      <c r="V369" s="18"/>
      <c r="W369" s="18"/>
      <c r="X369" s="14"/>
      <c r="Y369" s="19" t="s">
        <v>43</v>
      </c>
      <c r="Z369" s="15" t="s">
        <v>2154</v>
      </c>
      <c r="AA369" s="15"/>
      <c r="AB369" s="9"/>
      <c r="AC369" s="13" t="str">
        <f t="shared" si="3"/>
        <v>M6-NyO-42a-A-3</v>
      </c>
      <c r="AD369" s="13"/>
      <c r="AE369" s="12"/>
      <c r="AF369" s="8" t="s">
        <v>45</v>
      </c>
      <c r="AG369" s="8" t="s">
        <v>570</v>
      </c>
      <c r="AH369" s="8" t="s">
        <v>46</v>
      </c>
      <c r="AI369" s="8" t="s">
        <v>47</v>
      </c>
    </row>
    <row r="370" ht="112.5" customHeight="1">
      <c r="A370" s="6" t="s">
        <v>2155</v>
      </c>
      <c r="B370" s="8" t="s">
        <v>2156</v>
      </c>
      <c r="C370" s="6" t="s">
        <v>33</v>
      </c>
      <c r="D370" s="7" t="s">
        <v>34</v>
      </c>
      <c r="E370" s="6"/>
      <c r="F370" s="11" t="s">
        <v>2157</v>
      </c>
      <c r="G370" s="26" t="s">
        <v>2158</v>
      </c>
      <c r="H370" s="27" t="s">
        <v>2159</v>
      </c>
      <c r="I370" s="42" t="s">
        <v>2160</v>
      </c>
      <c r="J370" s="6" t="s">
        <v>194</v>
      </c>
      <c r="K370" s="10" t="s">
        <v>2161</v>
      </c>
      <c r="L370" s="11" t="s">
        <v>2162</v>
      </c>
      <c r="M370" s="6" t="s">
        <v>41</v>
      </c>
      <c r="N370" s="11" t="s">
        <v>2163</v>
      </c>
      <c r="O370" s="11" t="s">
        <v>2164</v>
      </c>
      <c r="P370" s="12"/>
      <c r="Q370" s="13"/>
      <c r="R370" s="12"/>
      <c r="S370" s="12"/>
      <c r="T370" s="12"/>
      <c r="U370" s="12"/>
      <c r="V370" s="12"/>
      <c r="W370" s="12"/>
      <c r="X370" s="13"/>
      <c r="Y370" s="19" t="s">
        <v>43</v>
      </c>
      <c r="Z370" s="15" t="s">
        <v>2165</v>
      </c>
      <c r="AA370" s="15"/>
      <c r="AB370" s="9"/>
      <c r="AC370" s="13" t="str">
        <f t="shared" si="3"/>
        <v>M6-NyO-42b-I-1</v>
      </c>
      <c r="AD370" s="13"/>
      <c r="AE370" s="12"/>
      <c r="AF370" s="8" t="s">
        <v>45</v>
      </c>
      <c r="AG370" s="8" t="s">
        <v>570</v>
      </c>
      <c r="AH370" s="8" t="s">
        <v>46</v>
      </c>
      <c r="AI370" s="8" t="s">
        <v>47</v>
      </c>
    </row>
    <row r="371" ht="112.5" customHeight="1">
      <c r="A371" s="6" t="s">
        <v>2155</v>
      </c>
      <c r="B371" s="8" t="s">
        <v>2156</v>
      </c>
      <c r="C371" s="6" t="s">
        <v>48</v>
      </c>
      <c r="D371" s="7" t="s">
        <v>34</v>
      </c>
      <c r="E371" s="6"/>
      <c r="F371" s="11" t="s">
        <v>2166</v>
      </c>
      <c r="G371" s="11" t="s">
        <v>2167</v>
      </c>
      <c r="H371" s="10" t="s">
        <v>2168</v>
      </c>
      <c r="I371" s="19"/>
      <c r="J371" s="6" t="s">
        <v>166</v>
      </c>
      <c r="K371" s="10" t="s">
        <v>2169</v>
      </c>
      <c r="L371" s="11" t="s">
        <v>2170</v>
      </c>
      <c r="M371" s="6" t="s">
        <v>41</v>
      </c>
      <c r="N371" s="11" t="s">
        <v>2171</v>
      </c>
      <c r="O371" s="11" t="s">
        <v>2172</v>
      </c>
      <c r="P371" s="12"/>
      <c r="Q371" s="13"/>
      <c r="R371" s="12"/>
      <c r="S371" s="12"/>
      <c r="T371" s="12"/>
      <c r="U371" s="12"/>
      <c r="V371" s="12"/>
      <c r="W371" s="12"/>
      <c r="X371" s="13"/>
      <c r="Y371" s="19" t="s">
        <v>43</v>
      </c>
      <c r="Z371" s="15" t="s">
        <v>2173</v>
      </c>
      <c r="AA371" s="15"/>
      <c r="AB371" s="9"/>
      <c r="AC371" s="13" t="str">
        <f t="shared" si="3"/>
        <v>M6-NyO-42b-E-1</v>
      </c>
      <c r="AD371" s="13"/>
      <c r="AE371" s="12"/>
      <c r="AF371" s="8" t="s">
        <v>45</v>
      </c>
      <c r="AG371" s="8" t="s">
        <v>570</v>
      </c>
      <c r="AH371" s="8" t="s">
        <v>46</v>
      </c>
      <c r="AI371" s="8" t="s">
        <v>47</v>
      </c>
    </row>
    <row r="372" ht="112.5" customHeight="1">
      <c r="A372" s="6" t="s">
        <v>2155</v>
      </c>
      <c r="B372" s="8" t="s">
        <v>2156</v>
      </c>
      <c r="C372" s="6" t="s">
        <v>67</v>
      </c>
      <c r="D372" s="7" t="s">
        <v>34</v>
      </c>
      <c r="E372" s="6"/>
      <c r="F372" s="11" t="s">
        <v>2174</v>
      </c>
      <c r="G372" s="11" t="s">
        <v>2167</v>
      </c>
      <c r="H372" s="14" t="s">
        <v>2175</v>
      </c>
      <c r="I372" s="6"/>
      <c r="J372" s="6" t="s">
        <v>166</v>
      </c>
      <c r="K372" s="10" t="s">
        <v>2169</v>
      </c>
      <c r="L372" s="11" t="s">
        <v>2176</v>
      </c>
      <c r="M372" s="6" t="s">
        <v>41</v>
      </c>
      <c r="N372" s="11" t="s">
        <v>2171</v>
      </c>
      <c r="O372" s="11" t="s">
        <v>2172</v>
      </c>
      <c r="P372" s="12"/>
      <c r="Q372" s="13"/>
      <c r="R372" s="9"/>
      <c r="S372" s="9"/>
      <c r="T372" s="12"/>
      <c r="U372" s="12"/>
      <c r="V372" s="9"/>
      <c r="W372" s="9"/>
      <c r="X372" s="14"/>
      <c r="Y372" s="19" t="s">
        <v>43</v>
      </c>
      <c r="Z372" s="15" t="s">
        <v>2177</v>
      </c>
      <c r="AA372" s="15"/>
      <c r="AB372" s="9"/>
      <c r="AC372" s="13" t="str">
        <f t="shared" si="3"/>
        <v>M6-NyO-42b-A-1</v>
      </c>
      <c r="AD372" s="13"/>
      <c r="AE372" s="12"/>
      <c r="AF372" s="8" t="s">
        <v>45</v>
      </c>
      <c r="AG372" s="8" t="s">
        <v>570</v>
      </c>
      <c r="AH372" s="8" t="s">
        <v>46</v>
      </c>
      <c r="AI372" s="8" t="s">
        <v>47</v>
      </c>
    </row>
    <row r="373" ht="112.5" customHeight="1">
      <c r="A373" s="6" t="s">
        <v>2155</v>
      </c>
      <c r="B373" s="8" t="s">
        <v>2156</v>
      </c>
      <c r="C373" s="6" t="s">
        <v>67</v>
      </c>
      <c r="D373" s="7" t="s">
        <v>34</v>
      </c>
      <c r="E373" s="6"/>
      <c r="F373" s="11" t="s">
        <v>2178</v>
      </c>
      <c r="G373" s="11" t="s">
        <v>2167</v>
      </c>
      <c r="H373" s="14" t="s">
        <v>2179</v>
      </c>
      <c r="I373" s="6"/>
      <c r="J373" s="6" t="s">
        <v>166</v>
      </c>
      <c r="K373" s="10" t="s">
        <v>2169</v>
      </c>
      <c r="L373" s="11" t="s">
        <v>2176</v>
      </c>
      <c r="M373" s="6" t="s">
        <v>41</v>
      </c>
      <c r="N373" s="11" t="s">
        <v>2171</v>
      </c>
      <c r="O373" s="11" t="s">
        <v>2172</v>
      </c>
      <c r="P373" s="12"/>
      <c r="Q373" s="13"/>
      <c r="R373" s="9"/>
      <c r="S373" s="9"/>
      <c r="T373" s="12"/>
      <c r="U373" s="9"/>
      <c r="V373" s="9"/>
      <c r="W373" s="9"/>
      <c r="X373" s="11"/>
      <c r="Y373" s="19" t="s">
        <v>43</v>
      </c>
      <c r="Z373" s="15" t="s">
        <v>2180</v>
      </c>
      <c r="AA373" s="15"/>
      <c r="AB373" s="9"/>
      <c r="AC373" s="13" t="str">
        <f t="shared" si="3"/>
        <v>M6-NyO-42b-A-2</v>
      </c>
      <c r="AD373" s="13"/>
      <c r="AE373" s="12"/>
      <c r="AF373" s="8" t="s">
        <v>45</v>
      </c>
      <c r="AG373" s="8" t="s">
        <v>570</v>
      </c>
      <c r="AH373" s="8" t="s">
        <v>46</v>
      </c>
      <c r="AI373" s="8" t="s">
        <v>47</v>
      </c>
    </row>
    <row r="374" ht="112.5" customHeight="1">
      <c r="A374" s="6" t="s">
        <v>2155</v>
      </c>
      <c r="B374" s="8" t="s">
        <v>2156</v>
      </c>
      <c r="C374" s="6" t="s">
        <v>67</v>
      </c>
      <c r="D374" s="7" t="s">
        <v>34</v>
      </c>
      <c r="E374" s="6"/>
      <c r="F374" s="11" t="s">
        <v>2181</v>
      </c>
      <c r="G374" s="11" t="s">
        <v>2167</v>
      </c>
      <c r="H374" s="10" t="s">
        <v>2182</v>
      </c>
      <c r="I374" s="6"/>
      <c r="J374" s="6" t="s">
        <v>166</v>
      </c>
      <c r="K374" s="10" t="s">
        <v>2169</v>
      </c>
      <c r="L374" s="11" t="s">
        <v>2176</v>
      </c>
      <c r="M374" s="6" t="s">
        <v>41</v>
      </c>
      <c r="N374" s="11" t="s">
        <v>2171</v>
      </c>
      <c r="O374" s="11" t="s">
        <v>2172</v>
      </c>
      <c r="P374" s="12"/>
      <c r="Q374" s="13"/>
      <c r="R374" s="18"/>
      <c r="S374" s="18"/>
      <c r="T374" s="12"/>
      <c r="U374" s="18"/>
      <c r="V374" s="18"/>
      <c r="W374" s="18"/>
      <c r="X374" s="10"/>
      <c r="Y374" s="19" t="s">
        <v>43</v>
      </c>
      <c r="Z374" s="15" t="s">
        <v>2183</v>
      </c>
      <c r="AA374" s="15"/>
      <c r="AB374" s="9"/>
      <c r="AC374" s="13" t="str">
        <f t="shared" si="3"/>
        <v>M6-NyO-42b-A-3</v>
      </c>
      <c r="AD374" s="13"/>
      <c r="AE374" s="12"/>
      <c r="AF374" s="8" t="s">
        <v>45</v>
      </c>
      <c r="AG374" s="8" t="s">
        <v>570</v>
      </c>
      <c r="AH374" s="8" t="s">
        <v>46</v>
      </c>
      <c r="AI374" s="8" t="s">
        <v>47</v>
      </c>
    </row>
    <row r="375" ht="112.5" customHeight="1">
      <c r="A375" s="6" t="s">
        <v>2184</v>
      </c>
      <c r="B375" s="10" t="s">
        <v>2185</v>
      </c>
      <c r="C375" s="30" t="s">
        <v>33</v>
      </c>
      <c r="D375" s="7" t="s">
        <v>34</v>
      </c>
      <c r="E375" s="6"/>
      <c r="F375" s="11" t="s">
        <v>2186</v>
      </c>
      <c r="G375" s="11"/>
      <c r="H375" s="10"/>
      <c r="I375" s="6" t="s">
        <v>210</v>
      </c>
      <c r="J375" s="8" t="s">
        <v>1277</v>
      </c>
      <c r="K375" s="11" t="s">
        <v>2187</v>
      </c>
      <c r="L375" s="11" t="s">
        <v>2188</v>
      </c>
      <c r="M375" s="8" t="s">
        <v>41</v>
      </c>
      <c r="N375" s="11" t="s">
        <v>2189</v>
      </c>
      <c r="O375" s="11" t="s">
        <v>2190</v>
      </c>
      <c r="P375" s="12"/>
      <c r="Q375" s="13"/>
      <c r="R375" s="18"/>
      <c r="S375" s="18"/>
      <c r="T375" s="12"/>
      <c r="U375" s="18"/>
      <c r="V375" s="18"/>
      <c r="W375" s="18"/>
      <c r="X375" s="10"/>
      <c r="Y375" s="19" t="s">
        <v>43</v>
      </c>
      <c r="Z375" s="15" t="s">
        <v>2191</v>
      </c>
      <c r="AA375" s="17"/>
      <c r="AB375" s="9"/>
      <c r="AC375" s="13" t="str">
        <f t="shared" si="3"/>
        <v>M6-NyO-72a-I-1</v>
      </c>
      <c r="AD375" s="13"/>
      <c r="AE375" s="12"/>
      <c r="AF375" s="8"/>
      <c r="AG375" s="8"/>
      <c r="AH375" s="8"/>
      <c r="AI375" s="8" t="s">
        <v>47</v>
      </c>
    </row>
    <row r="376" ht="112.5" customHeight="1">
      <c r="A376" s="6" t="s">
        <v>2184</v>
      </c>
      <c r="B376" s="10" t="s">
        <v>2185</v>
      </c>
      <c r="C376" s="30" t="s">
        <v>33</v>
      </c>
      <c r="D376" s="7" t="s">
        <v>34</v>
      </c>
      <c r="E376" s="6"/>
      <c r="F376" s="11" t="s">
        <v>2192</v>
      </c>
      <c r="G376" s="11"/>
      <c r="H376" s="10"/>
      <c r="I376" s="6" t="s">
        <v>210</v>
      </c>
      <c r="J376" s="8" t="s">
        <v>1277</v>
      </c>
      <c r="K376" s="11" t="s">
        <v>2193</v>
      </c>
      <c r="L376" s="11" t="s">
        <v>2194</v>
      </c>
      <c r="M376" s="8" t="s">
        <v>41</v>
      </c>
      <c r="N376" s="11" t="s">
        <v>2195</v>
      </c>
      <c r="O376" s="11" t="s">
        <v>2196</v>
      </c>
      <c r="P376" s="12"/>
      <c r="Q376" s="13"/>
      <c r="R376" s="18"/>
      <c r="S376" s="18"/>
      <c r="T376" s="12"/>
      <c r="U376" s="18"/>
      <c r="V376" s="18"/>
      <c r="W376" s="18"/>
      <c r="X376" s="10"/>
      <c r="Y376" s="19" t="s">
        <v>43</v>
      </c>
      <c r="Z376" s="15" t="s">
        <v>2197</v>
      </c>
      <c r="AA376" s="17"/>
      <c r="AB376" s="9"/>
      <c r="AC376" s="13" t="str">
        <f t="shared" si="3"/>
        <v>M6-NyO-72a-I-2</v>
      </c>
      <c r="AD376" s="13"/>
      <c r="AE376" s="12"/>
      <c r="AF376" s="8"/>
      <c r="AG376" s="8"/>
      <c r="AH376" s="8"/>
      <c r="AI376" s="8" t="s">
        <v>47</v>
      </c>
    </row>
    <row r="377" ht="112.5" customHeight="1">
      <c r="A377" s="6" t="s">
        <v>2184</v>
      </c>
      <c r="B377" s="10" t="s">
        <v>2185</v>
      </c>
      <c r="C377" s="30" t="s">
        <v>33</v>
      </c>
      <c r="D377" s="7" t="s">
        <v>34</v>
      </c>
      <c r="E377" s="6"/>
      <c r="F377" s="11" t="s">
        <v>2198</v>
      </c>
      <c r="G377" s="11"/>
      <c r="H377" s="10"/>
      <c r="I377" s="6" t="s">
        <v>210</v>
      </c>
      <c r="J377" s="8" t="s">
        <v>1277</v>
      </c>
      <c r="K377" s="11" t="s">
        <v>2199</v>
      </c>
      <c r="L377" s="11" t="s">
        <v>2200</v>
      </c>
      <c r="M377" s="8" t="s">
        <v>41</v>
      </c>
      <c r="N377" s="11" t="s">
        <v>2201</v>
      </c>
      <c r="O377" s="11" t="s">
        <v>2202</v>
      </c>
      <c r="P377" s="12"/>
      <c r="Q377" s="13"/>
      <c r="R377" s="18"/>
      <c r="S377" s="18"/>
      <c r="T377" s="12"/>
      <c r="U377" s="18"/>
      <c r="V377" s="18"/>
      <c r="W377" s="18"/>
      <c r="X377" s="10"/>
      <c r="Y377" s="19" t="s">
        <v>43</v>
      </c>
      <c r="Z377" s="15" t="s">
        <v>2203</v>
      </c>
      <c r="AA377" s="17"/>
      <c r="AB377" s="9"/>
      <c r="AC377" s="13" t="str">
        <f t="shared" si="3"/>
        <v>M6-NyO-72a-I-3</v>
      </c>
      <c r="AD377" s="13"/>
      <c r="AE377" s="12"/>
      <c r="AF377" s="8"/>
      <c r="AG377" s="8"/>
      <c r="AH377" s="8"/>
      <c r="AI377" s="8" t="s">
        <v>47</v>
      </c>
    </row>
    <row r="378" ht="112.5" customHeight="1">
      <c r="A378" s="6" t="s">
        <v>2184</v>
      </c>
      <c r="B378" s="10" t="s">
        <v>2185</v>
      </c>
      <c r="C378" s="43" t="s">
        <v>48</v>
      </c>
      <c r="D378" s="7" t="s">
        <v>34</v>
      </c>
      <c r="E378" s="6"/>
      <c r="F378" s="11" t="s">
        <v>2204</v>
      </c>
      <c r="G378" s="11"/>
      <c r="H378" s="10"/>
      <c r="I378" s="6" t="s">
        <v>210</v>
      </c>
      <c r="J378" s="6" t="s">
        <v>166</v>
      </c>
      <c r="K378" s="11" t="s">
        <v>2205</v>
      </c>
      <c r="L378" s="11" t="s">
        <v>2206</v>
      </c>
      <c r="M378" s="8" t="s">
        <v>41</v>
      </c>
      <c r="N378" s="11" t="s">
        <v>2207</v>
      </c>
      <c r="O378" s="11" t="s">
        <v>2208</v>
      </c>
      <c r="P378" s="12"/>
      <c r="Q378" s="13"/>
      <c r="R378" s="18"/>
      <c r="S378" s="18"/>
      <c r="T378" s="12"/>
      <c r="U378" s="18"/>
      <c r="V378" s="18"/>
      <c r="W378" s="18"/>
      <c r="X378" s="10"/>
      <c r="Y378" s="19" t="s">
        <v>43</v>
      </c>
      <c r="Z378" s="11" t="s">
        <v>2209</v>
      </c>
      <c r="AA378" s="10"/>
      <c r="AB378" s="9"/>
      <c r="AC378" s="13" t="str">
        <f t="shared" si="3"/>
        <v>M6-NyO-72a-E-1</v>
      </c>
      <c r="AD378" s="13"/>
      <c r="AE378" s="12"/>
      <c r="AF378" s="8"/>
      <c r="AG378" s="8"/>
      <c r="AH378" s="8"/>
      <c r="AI378" s="8" t="s">
        <v>47</v>
      </c>
    </row>
    <row r="379" ht="112.5" customHeight="1">
      <c r="A379" s="6" t="s">
        <v>2184</v>
      </c>
      <c r="B379" s="10" t="s">
        <v>2185</v>
      </c>
      <c r="C379" s="43" t="s">
        <v>48</v>
      </c>
      <c r="D379" s="7" t="s">
        <v>34</v>
      </c>
      <c r="E379" s="6"/>
      <c r="F379" s="11" t="s">
        <v>2210</v>
      </c>
      <c r="G379" s="11"/>
      <c r="H379" s="10"/>
      <c r="I379" s="6" t="s">
        <v>210</v>
      </c>
      <c r="J379" s="6" t="s">
        <v>166</v>
      </c>
      <c r="K379" s="11" t="s">
        <v>2211</v>
      </c>
      <c r="L379" s="11" t="s">
        <v>2212</v>
      </c>
      <c r="M379" s="8" t="s">
        <v>41</v>
      </c>
      <c r="N379" s="11" t="s">
        <v>2207</v>
      </c>
      <c r="O379" s="11" t="s">
        <v>2196</v>
      </c>
      <c r="P379" s="12"/>
      <c r="Q379" s="13"/>
      <c r="R379" s="18"/>
      <c r="S379" s="18"/>
      <c r="T379" s="12"/>
      <c r="U379" s="18"/>
      <c r="V379" s="18"/>
      <c r="W379" s="18"/>
      <c r="X379" s="10"/>
      <c r="Y379" s="19" t="s">
        <v>43</v>
      </c>
      <c r="Z379" s="11" t="s">
        <v>2213</v>
      </c>
      <c r="AA379" s="10"/>
      <c r="AB379" s="9"/>
      <c r="AC379" s="13" t="str">
        <f t="shared" si="3"/>
        <v>M6-NyO-72a-E-2</v>
      </c>
      <c r="AD379" s="13"/>
      <c r="AE379" s="12"/>
      <c r="AF379" s="8"/>
      <c r="AG379" s="8"/>
      <c r="AH379" s="8"/>
      <c r="AI379" s="8" t="s">
        <v>47</v>
      </c>
    </row>
    <row r="380" ht="112.5" customHeight="1">
      <c r="A380" s="6" t="s">
        <v>2184</v>
      </c>
      <c r="B380" s="10" t="s">
        <v>2185</v>
      </c>
      <c r="C380" s="43" t="s">
        <v>48</v>
      </c>
      <c r="D380" s="7" t="s">
        <v>34</v>
      </c>
      <c r="E380" s="6"/>
      <c r="F380" s="11" t="s">
        <v>2214</v>
      </c>
      <c r="G380" s="11"/>
      <c r="H380" s="10"/>
      <c r="I380" s="6" t="s">
        <v>210</v>
      </c>
      <c r="J380" s="6" t="s">
        <v>166</v>
      </c>
      <c r="K380" s="11" t="s">
        <v>2215</v>
      </c>
      <c r="L380" s="11" t="s">
        <v>2216</v>
      </c>
      <c r="M380" s="8" t="s">
        <v>41</v>
      </c>
      <c r="N380" s="11" t="s">
        <v>2207</v>
      </c>
      <c r="O380" s="11" t="s">
        <v>2217</v>
      </c>
      <c r="P380" s="12"/>
      <c r="Q380" s="13"/>
      <c r="R380" s="18"/>
      <c r="S380" s="18"/>
      <c r="T380" s="12"/>
      <c r="U380" s="18"/>
      <c r="V380" s="18"/>
      <c r="W380" s="18"/>
      <c r="X380" s="10"/>
      <c r="Y380" s="19" t="s">
        <v>43</v>
      </c>
      <c r="Z380" s="11" t="s">
        <v>2218</v>
      </c>
      <c r="AA380" s="10"/>
      <c r="AB380" s="9"/>
      <c r="AC380" s="13" t="str">
        <f t="shared" si="3"/>
        <v>M6-NyO-72a-E-3</v>
      </c>
      <c r="AD380" s="13"/>
      <c r="AE380" s="12"/>
      <c r="AF380" s="8"/>
      <c r="AG380" s="8"/>
      <c r="AH380" s="8"/>
      <c r="AI380" s="8" t="s">
        <v>47</v>
      </c>
    </row>
    <row r="381" ht="112.5" customHeight="1">
      <c r="A381" s="6" t="s">
        <v>2219</v>
      </c>
      <c r="B381" s="10" t="s">
        <v>2220</v>
      </c>
      <c r="C381" s="30" t="s">
        <v>33</v>
      </c>
      <c r="D381" s="7" t="s">
        <v>34</v>
      </c>
      <c r="E381" s="6"/>
      <c r="F381" s="11" t="s">
        <v>2221</v>
      </c>
      <c r="G381" s="11"/>
      <c r="H381" s="10"/>
      <c r="I381" s="8" t="s">
        <v>210</v>
      </c>
      <c r="J381" s="8" t="s">
        <v>1277</v>
      </c>
      <c r="K381" s="11" t="s">
        <v>2222</v>
      </c>
      <c r="L381" s="11" t="s">
        <v>2223</v>
      </c>
      <c r="M381" s="8" t="s">
        <v>41</v>
      </c>
      <c r="N381" s="11" t="s">
        <v>2224</v>
      </c>
      <c r="O381" s="11" t="s">
        <v>2224</v>
      </c>
      <c r="P381" s="12"/>
      <c r="Q381" s="13"/>
      <c r="R381" s="18"/>
      <c r="S381" s="18"/>
      <c r="T381" s="12"/>
      <c r="U381" s="18"/>
      <c r="V381" s="18"/>
      <c r="W381" s="18"/>
      <c r="X381" s="10"/>
      <c r="Y381" s="19" t="s">
        <v>43</v>
      </c>
      <c r="Z381" s="11" t="s">
        <v>2225</v>
      </c>
      <c r="AA381" s="10"/>
      <c r="AB381" s="9"/>
      <c r="AC381" s="13" t="str">
        <f t="shared" si="3"/>
        <v>M6-NyO-74a-I-1</v>
      </c>
      <c r="AD381" s="13"/>
      <c r="AE381" s="12"/>
      <c r="AF381" s="8"/>
      <c r="AG381" s="8"/>
      <c r="AH381" s="8"/>
      <c r="AI381" s="8" t="s">
        <v>47</v>
      </c>
    </row>
    <row r="382" ht="112.5" customHeight="1">
      <c r="A382" s="6" t="s">
        <v>2219</v>
      </c>
      <c r="B382" s="10" t="s">
        <v>2220</v>
      </c>
      <c r="C382" s="30" t="s">
        <v>33</v>
      </c>
      <c r="D382" s="7" t="s">
        <v>34</v>
      </c>
      <c r="E382" s="6"/>
      <c r="F382" s="11" t="s">
        <v>2226</v>
      </c>
      <c r="G382" s="11"/>
      <c r="H382" s="10"/>
      <c r="I382" s="8" t="s">
        <v>210</v>
      </c>
      <c r="J382" s="8" t="s">
        <v>1277</v>
      </c>
      <c r="K382" s="11" t="s">
        <v>2227</v>
      </c>
      <c r="L382" s="11" t="s">
        <v>2228</v>
      </c>
      <c r="M382" s="8" t="s">
        <v>41</v>
      </c>
      <c r="N382" s="11" t="s">
        <v>2224</v>
      </c>
      <c r="O382" s="11" t="s">
        <v>2224</v>
      </c>
      <c r="P382" s="12"/>
      <c r="Q382" s="13"/>
      <c r="R382" s="18"/>
      <c r="S382" s="18"/>
      <c r="T382" s="12"/>
      <c r="U382" s="18"/>
      <c r="V382" s="18"/>
      <c r="W382" s="18"/>
      <c r="X382" s="10"/>
      <c r="Y382" s="19" t="s">
        <v>43</v>
      </c>
      <c r="Z382" s="11" t="s">
        <v>2229</v>
      </c>
      <c r="AA382" s="10"/>
      <c r="AB382" s="9"/>
      <c r="AC382" s="13" t="str">
        <f t="shared" si="3"/>
        <v>M6-NyO-74a-I-2</v>
      </c>
      <c r="AD382" s="13"/>
      <c r="AE382" s="12"/>
      <c r="AF382" s="8"/>
      <c r="AG382" s="8"/>
      <c r="AH382" s="8"/>
      <c r="AI382" s="8" t="s">
        <v>47</v>
      </c>
    </row>
    <row r="383" ht="112.5" customHeight="1">
      <c r="A383" s="6" t="s">
        <v>2219</v>
      </c>
      <c r="B383" s="10" t="s">
        <v>2220</v>
      </c>
      <c r="C383" s="30" t="s">
        <v>33</v>
      </c>
      <c r="D383" s="7" t="s">
        <v>34</v>
      </c>
      <c r="E383" s="6"/>
      <c r="F383" s="11" t="s">
        <v>2230</v>
      </c>
      <c r="G383" s="11"/>
      <c r="H383" s="10"/>
      <c r="I383" s="8" t="s">
        <v>210</v>
      </c>
      <c r="J383" s="8" t="s">
        <v>1277</v>
      </c>
      <c r="K383" s="11" t="s">
        <v>2231</v>
      </c>
      <c r="L383" s="11" t="s">
        <v>2232</v>
      </c>
      <c r="M383" s="8" t="s">
        <v>41</v>
      </c>
      <c r="N383" s="11" t="s">
        <v>2224</v>
      </c>
      <c r="O383" s="11" t="s">
        <v>2224</v>
      </c>
      <c r="P383" s="12"/>
      <c r="Q383" s="13"/>
      <c r="R383" s="18"/>
      <c r="S383" s="18"/>
      <c r="T383" s="12"/>
      <c r="U383" s="18"/>
      <c r="V383" s="18"/>
      <c r="W383" s="18"/>
      <c r="X383" s="10"/>
      <c r="Y383" s="19" t="s">
        <v>43</v>
      </c>
      <c r="Z383" s="11" t="s">
        <v>2233</v>
      </c>
      <c r="AA383" s="10"/>
      <c r="AB383" s="9"/>
      <c r="AC383" s="13" t="str">
        <f t="shared" si="3"/>
        <v>M6-NyO-74a-I-3</v>
      </c>
      <c r="AD383" s="13"/>
      <c r="AE383" s="12"/>
      <c r="AF383" s="8"/>
      <c r="AG383" s="8"/>
      <c r="AH383" s="8"/>
      <c r="AI383" s="8" t="s">
        <v>47</v>
      </c>
    </row>
    <row r="384" ht="112.5" customHeight="1">
      <c r="A384" s="6" t="s">
        <v>2234</v>
      </c>
      <c r="B384" s="10" t="s">
        <v>2235</v>
      </c>
      <c r="C384" s="30" t="s">
        <v>33</v>
      </c>
      <c r="D384" s="7" t="s">
        <v>34</v>
      </c>
      <c r="E384" s="6"/>
      <c r="F384" s="11" t="s">
        <v>2236</v>
      </c>
      <c r="G384" s="11"/>
      <c r="H384" s="10"/>
      <c r="I384" s="8" t="s">
        <v>210</v>
      </c>
      <c r="J384" s="8" t="s">
        <v>2237</v>
      </c>
      <c r="K384" s="11" t="s">
        <v>2238</v>
      </c>
      <c r="L384" s="11" t="s">
        <v>2239</v>
      </c>
      <c r="M384" s="8" t="s">
        <v>41</v>
      </c>
      <c r="N384" s="11" t="s">
        <v>2240</v>
      </c>
      <c r="O384" s="11" t="s">
        <v>2241</v>
      </c>
      <c r="P384" s="12"/>
      <c r="Q384" s="13"/>
      <c r="R384" s="18"/>
      <c r="S384" s="18"/>
      <c r="T384" s="12"/>
      <c r="U384" s="18"/>
      <c r="V384" s="18"/>
      <c r="W384" s="18"/>
      <c r="X384" s="10"/>
      <c r="Y384" s="19" t="s">
        <v>43</v>
      </c>
      <c r="Z384" s="15" t="s">
        <v>2242</v>
      </c>
      <c r="AA384" s="17"/>
      <c r="AB384" s="9"/>
      <c r="AC384" s="13" t="str">
        <f t="shared" si="3"/>
        <v>M6-NyO-75a-I-1</v>
      </c>
      <c r="AD384" s="13"/>
      <c r="AE384" s="12"/>
      <c r="AF384" s="8"/>
      <c r="AG384" s="8"/>
      <c r="AH384" s="8"/>
      <c r="AI384" s="8" t="s">
        <v>47</v>
      </c>
    </row>
    <row r="385" ht="112.5" customHeight="1">
      <c r="A385" s="6" t="s">
        <v>2243</v>
      </c>
      <c r="B385" s="10" t="s">
        <v>2244</v>
      </c>
      <c r="C385" s="30" t="s">
        <v>33</v>
      </c>
      <c r="D385" s="7" t="s">
        <v>34</v>
      </c>
      <c r="E385" s="8"/>
      <c r="F385" s="11" t="s">
        <v>2245</v>
      </c>
      <c r="G385" s="11"/>
      <c r="H385" s="10"/>
      <c r="I385" s="6" t="s">
        <v>210</v>
      </c>
      <c r="J385" s="8" t="s">
        <v>2246</v>
      </c>
      <c r="K385" s="11" t="s">
        <v>2247</v>
      </c>
      <c r="L385" s="11"/>
      <c r="M385" s="6" t="s">
        <v>41</v>
      </c>
      <c r="N385" s="11" t="s">
        <v>2248</v>
      </c>
      <c r="O385" s="11" t="s">
        <v>2249</v>
      </c>
      <c r="P385" s="12"/>
      <c r="Q385" s="13"/>
      <c r="R385" s="18"/>
      <c r="S385" s="18"/>
      <c r="T385" s="12"/>
      <c r="U385" s="18"/>
      <c r="V385" s="18"/>
      <c r="W385" s="18"/>
      <c r="X385" s="10"/>
      <c r="Y385" s="19" t="s">
        <v>43</v>
      </c>
      <c r="Z385" s="15" t="s">
        <v>2250</v>
      </c>
      <c r="AA385" s="17"/>
      <c r="AB385" s="9"/>
      <c r="AC385" s="13" t="str">
        <f t="shared" si="3"/>
        <v>M6-NyO-76a-I-1</v>
      </c>
      <c r="AD385" s="13"/>
      <c r="AE385" s="12"/>
      <c r="AF385" s="8"/>
      <c r="AG385" s="8"/>
      <c r="AH385" s="8"/>
      <c r="AI385" s="8" t="s">
        <v>47</v>
      </c>
    </row>
    <row r="386" ht="112.5" customHeight="1">
      <c r="A386" s="6" t="s">
        <v>2243</v>
      </c>
      <c r="B386" s="10" t="s">
        <v>2244</v>
      </c>
      <c r="C386" s="31" t="s">
        <v>48</v>
      </c>
      <c r="D386" s="7" t="s">
        <v>34</v>
      </c>
      <c r="E386" s="6"/>
      <c r="F386" s="11" t="s">
        <v>2251</v>
      </c>
      <c r="G386" s="11" t="s">
        <v>2252</v>
      </c>
      <c r="H386" s="10"/>
      <c r="I386" s="6" t="s">
        <v>210</v>
      </c>
      <c r="J386" s="8" t="s">
        <v>166</v>
      </c>
      <c r="K386" s="11" t="s">
        <v>2253</v>
      </c>
      <c r="L386" s="11" t="s">
        <v>2254</v>
      </c>
      <c r="M386" s="6" t="s">
        <v>41</v>
      </c>
      <c r="N386" s="11" t="s">
        <v>2248</v>
      </c>
      <c r="O386" s="11" t="s">
        <v>2248</v>
      </c>
      <c r="P386" s="12"/>
      <c r="Q386" s="13"/>
      <c r="R386" s="18"/>
      <c r="S386" s="18"/>
      <c r="T386" s="12"/>
      <c r="U386" s="18"/>
      <c r="V386" s="18"/>
      <c r="W386" s="18"/>
      <c r="X386" s="10"/>
      <c r="Y386" s="19" t="s">
        <v>43</v>
      </c>
      <c r="Z386" s="15" t="s">
        <v>2255</v>
      </c>
      <c r="AA386" s="17"/>
      <c r="AB386" s="9"/>
      <c r="AC386" s="13" t="str">
        <f t="shared" si="3"/>
        <v>M6-NyO-76a-E-1</v>
      </c>
      <c r="AD386" s="13"/>
      <c r="AE386" s="12"/>
      <c r="AF386" s="8"/>
      <c r="AG386" s="8"/>
      <c r="AH386" s="8"/>
      <c r="AI386" s="8" t="s">
        <v>47</v>
      </c>
    </row>
    <row r="387" ht="112.5" customHeight="1">
      <c r="A387" s="6" t="s">
        <v>2256</v>
      </c>
      <c r="B387" s="10" t="s">
        <v>2257</v>
      </c>
      <c r="C387" s="30" t="s">
        <v>33</v>
      </c>
      <c r="D387" s="7" t="s">
        <v>34</v>
      </c>
      <c r="E387" s="6"/>
      <c r="F387" s="10" t="s">
        <v>2258</v>
      </c>
      <c r="G387" s="10"/>
      <c r="H387" s="10"/>
      <c r="I387" s="6" t="s">
        <v>210</v>
      </c>
      <c r="J387" s="6" t="s">
        <v>1277</v>
      </c>
      <c r="K387" s="10" t="s">
        <v>2259</v>
      </c>
      <c r="L387" s="11" t="s">
        <v>2260</v>
      </c>
      <c r="M387" s="6" t="s">
        <v>41</v>
      </c>
      <c r="N387" s="10" t="s">
        <v>2261</v>
      </c>
      <c r="O387" s="10" t="s">
        <v>2262</v>
      </c>
      <c r="P387" s="12"/>
      <c r="Q387" s="13"/>
      <c r="R387" s="18"/>
      <c r="S387" s="18"/>
      <c r="T387" s="12"/>
      <c r="U387" s="18"/>
      <c r="V387" s="18"/>
      <c r="W387" s="18"/>
      <c r="X387" s="10"/>
      <c r="Y387" s="19" t="s">
        <v>43</v>
      </c>
      <c r="Z387" s="11" t="s">
        <v>2263</v>
      </c>
      <c r="AA387" s="10"/>
      <c r="AB387" s="9"/>
      <c r="AC387" s="13" t="str">
        <f t="shared" si="3"/>
        <v>M6-NyO-76b-I-1</v>
      </c>
      <c r="AD387" s="13"/>
      <c r="AE387" s="12"/>
      <c r="AF387" s="8"/>
      <c r="AG387" s="8"/>
      <c r="AH387" s="8"/>
      <c r="AI387" s="8" t="s">
        <v>47</v>
      </c>
    </row>
    <row r="388" ht="112.5" customHeight="1">
      <c r="A388" s="6" t="s">
        <v>2256</v>
      </c>
      <c r="B388" s="10" t="s">
        <v>2257</v>
      </c>
      <c r="C388" s="31" t="s">
        <v>48</v>
      </c>
      <c r="D388" s="7" t="s">
        <v>34</v>
      </c>
      <c r="E388" s="6"/>
      <c r="F388" s="10" t="s">
        <v>2264</v>
      </c>
      <c r="G388" s="10" t="s">
        <v>2265</v>
      </c>
      <c r="H388" s="10"/>
      <c r="I388" s="6" t="s">
        <v>210</v>
      </c>
      <c r="J388" s="6" t="s">
        <v>194</v>
      </c>
      <c r="K388" s="10" t="s">
        <v>2266</v>
      </c>
      <c r="L388" s="10" t="s">
        <v>2267</v>
      </c>
      <c r="M388" s="6" t="s">
        <v>41</v>
      </c>
      <c r="N388" s="10" t="s">
        <v>2261</v>
      </c>
      <c r="O388" s="10" t="s">
        <v>2268</v>
      </c>
      <c r="P388" s="12"/>
      <c r="Q388" s="13"/>
      <c r="R388" s="18"/>
      <c r="S388" s="18"/>
      <c r="T388" s="12"/>
      <c r="U388" s="18"/>
      <c r="V388" s="18"/>
      <c r="W388" s="18"/>
      <c r="X388" s="10"/>
      <c r="Y388" s="19" t="s">
        <v>43</v>
      </c>
      <c r="Z388" s="11" t="s">
        <v>2269</v>
      </c>
      <c r="AA388" s="10"/>
      <c r="AB388" s="9"/>
      <c r="AC388" s="13" t="str">
        <f t="shared" si="3"/>
        <v>M6-NyO-76b-E-1</v>
      </c>
      <c r="AD388" s="13"/>
      <c r="AE388" s="12"/>
      <c r="AF388" s="8"/>
      <c r="AG388" s="8"/>
      <c r="AH388" s="8"/>
      <c r="AI388" s="8" t="s">
        <v>47</v>
      </c>
    </row>
    <row r="389" ht="112.5" customHeight="1">
      <c r="A389" s="6" t="s">
        <v>2270</v>
      </c>
      <c r="B389" s="6" t="s">
        <v>2271</v>
      </c>
      <c r="C389" s="6" t="s">
        <v>33</v>
      </c>
      <c r="D389" s="7" t="s">
        <v>34</v>
      </c>
      <c r="E389" s="6"/>
      <c r="F389" s="11" t="s">
        <v>2272</v>
      </c>
      <c r="G389" s="11" t="s">
        <v>2273</v>
      </c>
      <c r="H389" s="10" t="s">
        <v>2274</v>
      </c>
      <c r="I389" s="6"/>
      <c r="J389" s="13" t="s">
        <v>194</v>
      </c>
      <c r="K389" s="10" t="s">
        <v>2275</v>
      </c>
      <c r="L389" s="11" t="s">
        <v>2276</v>
      </c>
      <c r="M389" s="6" t="s">
        <v>41</v>
      </c>
      <c r="N389" s="11" t="s">
        <v>2277</v>
      </c>
      <c r="O389" s="11" t="s">
        <v>2278</v>
      </c>
      <c r="P389" s="12"/>
      <c r="Q389" s="13"/>
      <c r="R389" s="12"/>
      <c r="S389" s="12"/>
      <c r="T389" s="12"/>
      <c r="U389" s="12"/>
      <c r="V389" s="12"/>
      <c r="W389" s="12"/>
      <c r="X389" s="13"/>
      <c r="Y389" s="19" t="s">
        <v>43</v>
      </c>
      <c r="Z389" s="15" t="s">
        <v>2279</v>
      </c>
      <c r="AA389" s="15"/>
      <c r="AB389" s="18"/>
      <c r="AC389" s="13" t="str">
        <f t="shared" si="3"/>
        <v>M6-NyO-43a-I-1</v>
      </c>
      <c r="AD389" s="13"/>
      <c r="AE389" s="12"/>
      <c r="AF389" s="8" t="s">
        <v>45</v>
      </c>
      <c r="AG389" s="13"/>
      <c r="AH389" s="8" t="s">
        <v>46</v>
      </c>
      <c r="AI389" s="8"/>
    </row>
    <row r="390" ht="112.5" customHeight="1">
      <c r="A390" s="6" t="s">
        <v>2270</v>
      </c>
      <c r="B390" s="6" t="s">
        <v>2271</v>
      </c>
      <c r="C390" s="6" t="s">
        <v>48</v>
      </c>
      <c r="D390" s="7" t="s">
        <v>34</v>
      </c>
      <c r="E390" s="6"/>
      <c r="F390" s="11" t="s">
        <v>2280</v>
      </c>
      <c r="G390" s="11" t="s">
        <v>2273</v>
      </c>
      <c r="H390" s="10" t="s">
        <v>2281</v>
      </c>
      <c r="I390" s="6"/>
      <c r="J390" s="13" t="s">
        <v>166</v>
      </c>
      <c r="K390" s="10" t="s">
        <v>2282</v>
      </c>
      <c r="L390" s="10" t="s">
        <v>2283</v>
      </c>
      <c r="M390" s="6" t="s">
        <v>41</v>
      </c>
      <c r="N390" s="11" t="s">
        <v>2277</v>
      </c>
      <c r="O390" s="11" t="s">
        <v>2278</v>
      </c>
      <c r="P390" s="12"/>
      <c r="Q390" s="13"/>
      <c r="R390" s="12"/>
      <c r="S390" s="12"/>
      <c r="T390" s="12"/>
      <c r="U390" s="12"/>
      <c r="V390" s="12"/>
      <c r="W390" s="12"/>
      <c r="X390" s="13"/>
      <c r="Y390" s="19" t="s">
        <v>43</v>
      </c>
      <c r="Z390" s="15" t="s">
        <v>2284</v>
      </c>
      <c r="AA390" s="15"/>
      <c r="AB390" s="18"/>
      <c r="AC390" s="13" t="str">
        <f t="shared" si="3"/>
        <v>M6-NyO-43a-E-1</v>
      </c>
      <c r="AD390" s="13"/>
      <c r="AE390" s="12"/>
      <c r="AF390" s="8" t="s">
        <v>45</v>
      </c>
      <c r="AG390" s="13"/>
      <c r="AH390" s="8" t="s">
        <v>46</v>
      </c>
      <c r="AI390" s="8"/>
    </row>
    <row r="391" ht="112.5" customHeight="1">
      <c r="A391" s="6" t="s">
        <v>2270</v>
      </c>
      <c r="B391" s="6" t="s">
        <v>2271</v>
      </c>
      <c r="C391" s="6" t="s">
        <v>67</v>
      </c>
      <c r="D391" s="7" t="s">
        <v>34</v>
      </c>
      <c r="E391" s="6"/>
      <c r="F391" s="11" t="s">
        <v>2285</v>
      </c>
      <c r="G391" s="11" t="s">
        <v>2286</v>
      </c>
      <c r="H391" s="10" t="s">
        <v>2287</v>
      </c>
      <c r="I391" s="6"/>
      <c r="J391" s="6" t="s">
        <v>166</v>
      </c>
      <c r="K391" s="10" t="s">
        <v>2288</v>
      </c>
      <c r="L391" s="10" t="s">
        <v>2283</v>
      </c>
      <c r="M391" s="6" t="s">
        <v>41</v>
      </c>
      <c r="N391" s="11" t="s">
        <v>2277</v>
      </c>
      <c r="O391" s="11" t="s">
        <v>2278</v>
      </c>
      <c r="P391" s="12"/>
      <c r="Q391" s="13"/>
      <c r="R391" s="9"/>
      <c r="S391" s="9"/>
      <c r="T391" s="9"/>
      <c r="U391" s="9"/>
      <c r="V391" s="9"/>
      <c r="W391" s="9"/>
      <c r="X391" s="14"/>
      <c r="Y391" s="19" t="s">
        <v>43</v>
      </c>
      <c r="Z391" s="15" t="s">
        <v>2289</v>
      </c>
      <c r="AA391" s="15"/>
      <c r="AB391" s="18"/>
      <c r="AC391" s="13" t="str">
        <f t="shared" si="3"/>
        <v>M6-NyO-43a-A-1</v>
      </c>
      <c r="AD391" s="13"/>
      <c r="AE391" s="12"/>
      <c r="AF391" s="8" t="s">
        <v>45</v>
      </c>
      <c r="AG391" s="13"/>
      <c r="AH391" s="8" t="s">
        <v>46</v>
      </c>
      <c r="AI391" s="8"/>
    </row>
    <row r="392" ht="112.5" customHeight="1">
      <c r="A392" s="6" t="s">
        <v>2270</v>
      </c>
      <c r="B392" s="6" t="s">
        <v>2271</v>
      </c>
      <c r="C392" s="6" t="s">
        <v>67</v>
      </c>
      <c r="D392" s="7" t="s">
        <v>34</v>
      </c>
      <c r="E392" s="6"/>
      <c r="F392" s="11" t="s">
        <v>2290</v>
      </c>
      <c r="G392" s="11" t="s">
        <v>2291</v>
      </c>
      <c r="H392" s="10" t="s">
        <v>2292</v>
      </c>
      <c r="I392" s="6"/>
      <c r="J392" s="6" t="s">
        <v>166</v>
      </c>
      <c r="K392" s="10" t="s">
        <v>2288</v>
      </c>
      <c r="L392" s="10" t="s">
        <v>2283</v>
      </c>
      <c r="M392" s="6" t="s">
        <v>41</v>
      </c>
      <c r="N392" s="11" t="s">
        <v>2277</v>
      </c>
      <c r="O392" s="11" t="s">
        <v>2278</v>
      </c>
      <c r="P392" s="12"/>
      <c r="Q392" s="13"/>
      <c r="R392" s="9"/>
      <c r="S392" s="9"/>
      <c r="T392" s="9"/>
      <c r="U392" s="9"/>
      <c r="V392" s="9"/>
      <c r="W392" s="9"/>
      <c r="X392" s="13"/>
      <c r="Y392" s="19" t="s">
        <v>43</v>
      </c>
      <c r="Z392" s="15" t="s">
        <v>2293</v>
      </c>
      <c r="AA392" s="15"/>
      <c r="AB392" s="18"/>
      <c r="AC392" s="13" t="str">
        <f t="shared" si="3"/>
        <v>M6-NyO-43a-A-2</v>
      </c>
      <c r="AD392" s="13"/>
      <c r="AE392" s="12"/>
      <c r="AF392" s="8" t="s">
        <v>45</v>
      </c>
      <c r="AG392" s="13"/>
      <c r="AH392" s="8" t="s">
        <v>46</v>
      </c>
      <c r="AI392" s="8"/>
    </row>
    <row r="393" ht="112.5" customHeight="1">
      <c r="A393" s="6" t="s">
        <v>2270</v>
      </c>
      <c r="B393" s="6" t="s">
        <v>2271</v>
      </c>
      <c r="C393" s="6" t="s">
        <v>67</v>
      </c>
      <c r="D393" s="7" t="s">
        <v>34</v>
      </c>
      <c r="E393" s="6"/>
      <c r="F393" s="11" t="s">
        <v>2294</v>
      </c>
      <c r="G393" s="11" t="s">
        <v>2295</v>
      </c>
      <c r="H393" s="10" t="s">
        <v>2296</v>
      </c>
      <c r="I393" s="13"/>
      <c r="J393" s="6" t="s">
        <v>166</v>
      </c>
      <c r="K393" s="10" t="s">
        <v>2297</v>
      </c>
      <c r="L393" s="10" t="s">
        <v>2283</v>
      </c>
      <c r="M393" s="13" t="s">
        <v>41</v>
      </c>
      <c r="N393" s="11" t="s">
        <v>2277</v>
      </c>
      <c r="O393" s="11" t="s">
        <v>2278</v>
      </c>
      <c r="P393" s="12"/>
      <c r="Q393" s="13"/>
      <c r="R393" s="9"/>
      <c r="S393" s="9"/>
      <c r="T393" s="9"/>
      <c r="U393" s="9"/>
      <c r="V393" s="9"/>
      <c r="W393" s="9"/>
      <c r="X393" s="13"/>
      <c r="Y393" s="19" t="s">
        <v>43</v>
      </c>
      <c r="Z393" s="15" t="s">
        <v>2298</v>
      </c>
      <c r="AA393" s="15"/>
      <c r="AB393" s="18"/>
      <c r="AC393" s="13" t="str">
        <f t="shared" si="3"/>
        <v>M6-NyO-43a-A-3</v>
      </c>
      <c r="AD393" s="13"/>
      <c r="AE393" s="12"/>
      <c r="AF393" s="8" t="s">
        <v>45</v>
      </c>
      <c r="AG393" s="13"/>
      <c r="AH393" s="8" t="s">
        <v>46</v>
      </c>
      <c r="AI393" s="8"/>
    </row>
    <row r="394" ht="112.5" customHeight="1">
      <c r="A394" s="6" t="s">
        <v>2299</v>
      </c>
      <c r="B394" s="6" t="s">
        <v>2300</v>
      </c>
      <c r="C394" s="6" t="s">
        <v>33</v>
      </c>
      <c r="D394" s="7" t="s">
        <v>34</v>
      </c>
      <c r="E394" s="6"/>
      <c r="F394" s="11" t="s">
        <v>2301</v>
      </c>
      <c r="G394" s="11" t="s">
        <v>2273</v>
      </c>
      <c r="H394" s="10" t="s">
        <v>2302</v>
      </c>
      <c r="I394" s="13"/>
      <c r="J394" s="6" t="s">
        <v>194</v>
      </c>
      <c r="K394" s="10" t="s">
        <v>2275</v>
      </c>
      <c r="L394" s="11" t="s">
        <v>2303</v>
      </c>
      <c r="M394" s="13" t="s">
        <v>41</v>
      </c>
      <c r="N394" s="11" t="s">
        <v>2304</v>
      </c>
      <c r="O394" s="11" t="s">
        <v>2305</v>
      </c>
      <c r="P394" s="12"/>
      <c r="Q394" s="13"/>
      <c r="R394" s="9"/>
      <c r="S394" s="9"/>
      <c r="T394" s="9"/>
      <c r="U394" s="9"/>
      <c r="V394" s="9"/>
      <c r="W394" s="9"/>
      <c r="X394" s="13"/>
      <c r="Y394" s="19" t="s">
        <v>43</v>
      </c>
      <c r="Z394" s="15" t="s">
        <v>2306</v>
      </c>
      <c r="AA394" s="15"/>
      <c r="AB394" s="18"/>
      <c r="AC394" s="13" t="str">
        <f t="shared" si="3"/>
        <v>M6-NyO-43b-I-1</v>
      </c>
      <c r="AD394" s="13"/>
      <c r="AE394" s="12"/>
      <c r="AF394" s="8" t="s">
        <v>45</v>
      </c>
      <c r="AG394" s="13"/>
      <c r="AH394" s="8" t="s">
        <v>46</v>
      </c>
      <c r="AI394" s="8"/>
    </row>
    <row r="395" ht="112.5" customHeight="1">
      <c r="A395" s="6" t="s">
        <v>2299</v>
      </c>
      <c r="B395" s="6" t="s">
        <v>2300</v>
      </c>
      <c r="C395" s="6" t="s">
        <v>48</v>
      </c>
      <c r="D395" s="7" t="s">
        <v>34</v>
      </c>
      <c r="E395" s="6"/>
      <c r="F395" s="11" t="s">
        <v>2307</v>
      </c>
      <c r="G395" s="11" t="s">
        <v>2273</v>
      </c>
      <c r="H395" s="10" t="s">
        <v>2308</v>
      </c>
      <c r="I395" s="13"/>
      <c r="J395" s="6" t="s">
        <v>166</v>
      </c>
      <c r="K395" s="10" t="s">
        <v>2282</v>
      </c>
      <c r="L395" s="10" t="s">
        <v>2309</v>
      </c>
      <c r="M395" s="13" t="s">
        <v>41</v>
      </c>
      <c r="N395" s="11" t="s">
        <v>2304</v>
      </c>
      <c r="O395" s="11" t="s">
        <v>2305</v>
      </c>
      <c r="P395" s="12"/>
      <c r="Q395" s="13"/>
      <c r="R395" s="12"/>
      <c r="S395" s="12"/>
      <c r="T395" s="12"/>
      <c r="U395" s="12"/>
      <c r="V395" s="12"/>
      <c r="W395" s="12"/>
      <c r="X395" s="13"/>
      <c r="Y395" s="19" t="s">
        <v>43</v>
      </c>
      <c r="Z395" s="15" t="s">
        <v>2310</v>
      </c>
      <c r="AA395" s="15"/>
      <c r="AB395" s="18"/>
      <c r="AC395" s="13" t="str">
        <f t="shared" si="3"/>
        <v>M6-NyO-43b-E-1</v>
      </c>
      <c r="AD395" s="13"/>
      <c r="AE395" s="12"/>
      <c r="AF395" s="8" t="s">
        <v>45</v>
      </c>
      <c r="AG395" s="13"/>
      <c r="AH395" s="8" t="s">
        <v>46</v>
      </c>
      <c r="AI395" s="8"/>
    </row>
    <row r="396" ht="112.5" customHeight="1">
      <c r="A396" s="6" t="s">
        <v>2299</v>
      </c>
      <c r="B396" s="6" t="s">
        <v>2300</v>
      </c>
      <c r="C396" s="6" t="s">
        <v>67</v>
      </c>
      <c r="D396" s="7" t="s">
        <v>34</v>
      </c>
      <c r="E396" s="6"/>
      <c r="F396" s="11" t="s">
        <v>2311</v>
      </c>
      <c r="G396" s="11" t="s">
        <v>2312</v>
      </c>
      <c r="H396" s="10" t="s">
        <v>2313</v>
      </c>
      <c r="I396" s="13"/>
      <c r="J396" s="6" t="s">
        <v>166</v>
      </c>
      <c r="K396" s="10" t="s">
        <v>2314</v>
      </c>
      <c r="L396" s="10" t="s">
        <v>2309</v>
      </c>
      <c r="M396" s="13" t="s">
        <v>41</v>
      </c>
      <c r="N396" s="11" t="s">
        <v>2304</v>
      </c>
      <c r="O396" s="11" t="s">
        <v>2305</v>
      </c>
      <c r="P396" s="12"/>
      <c r="Q396" s="13"/>
      <c r="R396" s="12"/>
      <c r="S396" s="12"/>
      <c r="T396" s="12"/>
      <c r="U396" s="12"/>
      <c r="V396" s="12"/>
      <c r="W396" s="12"/>
      <c r="X396" s="13"/>
      <c r="Y396" s="19" t="s">
        <v>43</v>
      </c>
      <c r="Z396" s="15" t="s">
        <v>2315</v>
      </c>
      <c r="AA396" s="15"/>
      <c r="AB396" s="18"/>
      <c r="AC396" s="13" t="str">
        <f t="shared" si="3"/>
        <v>M6-NyO-43b-A-1</v>
      </c>
      <c r="AD396" s="13"/>
      <c r="AE396" s="12"/>
      <c r="AF396" s="8" t="s">
        <v>45</v>
      </c>
      <c r="AG396" s="13"/>
      <c r="AH396" s="8" t="s">
        <v>46</v>
      </c>
      <c r="AI396" s="8"/>
    </row>
    <row r="397" ht="112.5" customHeight="1">
      <c r="A397" s="6" t="s">
        <v>2299</v>
      </c>
      <c r="B397" s="6" t="s">
        <v>2300</v>
      </c>
      <c r="C397" s="6" t="s">
        <v>67</v>
      </c>
      <c r="D397" s="7" t="s">
        <v>34</v>
      </c>
      <c r="E397" s="6"/>
      <c r="F397" s="11" t="s">
        <v>2316</v>
      </c>
      <c r="G397" s="11" t="s">
        <v>2317</v>
      </c>
      <c r="H397" s="10" t="s">
        <v>2318</v>
      </c>
      <c r="I397" s="6"/>
      <c r="J397" s="6" t="s">
        <v>166</v>
      </c>
      <c r="K397" s="10" t="s">
        <v>2319</v>
      </c>
      <c r="L397" s="10" t="s">
        <v>2309</v>
      </c>
      <c r="M397" s="6" t="s">
        <v>41</v>
      </c>
      <c r="N397" s="11" t="s">
        <v>2304</v>
      </c>
      <c r="O397" s="11" t="s">
        <v>2305</v>
      </c>
      <c r="P397" s="12"/>
      <c r="Q397" s="13"/>
      <c r="R397" s="12"/>
      <c r="S397" s="12"/>
      <c r="T397" s="12"/>
      <c r="U397" s="9"/>
      <c r="V397" s="9"/>
      <c r="W397" s="12"/>
      <c r="X397" s="13"/>
      <c r="Y397" s="19" t="s">
        <v>43</v>
      </c>
      <c r="Z397" s="15" t="s">
        <v>2320</v>
      </c>
      <c r="AA397" s="15"/>
      <c r="AB397" s="18"/>
      <c r="AC397" s="13" t="str">
        <f t="shared" si="3"/>
        <v>M6-NyO-43b-A-2</v>
      </c>
      <c r="AD397" s="13"/>
      <c r="AE397" s="12"/>
      <c r="AF397" s="8" t="s">
        <v>45</v>
      </c>
      <c r="AG397" s="13"/>
      <c r="AH397" s="8" t="s">
        <v>46</v>
      </c>
      <c r="AI397" s="8"/>
    </row>
    <row r="398" ht="112.5" customHeight="1">
      <c r="A398" s="6" t="s">
        <v>2299</v>
      </c>
      <c r="B398" s="6" t="s">
        <v>2300</v>
      </c>
      <c r="C398" s="6" t="s">
        <v>67</v>
      </c>
      <c r="D398" s="7" t="s">
        <v>34</v>
      </c>
      <c r="E398" s="6"/>
      <c r="F398" s="11" t="s">
        <v>2321</v>
      </c>
      <c r="G398" s="11" t="s">
        <v>2322</v>
      </c>
      <c r="H398" s="14" t="s">
        <v>2323</v>
      </c>
      <c r="I398" s="6"/>
      <c r="J398" s="6" t="s">
        <v>166</v>
      </c>
      <c r="K398" s="10" t="s">
        <v>2324</v>
      </c>
      <c r="L398" s="10" t="s">
        <v>2309</v>
      </c>
      <c r="M398" s="6" t="s">
        <v>41</v>
      </c>
      <c r="N398" s="11" t="s">
        <v>2304</v>
      </c>
      <c r="O398" s="11" t="s">
        <v>2305</v>
      </c>
      <c r="P398" s="12"/>
      <c r="Q398" s="13"/>
      <c r="R398" s="12"/>
      <c r="S398" s="12"/>
      <c r="T398" s="12"/>
      <c r="U398" s="9"/>
      <c r="V398" s="9"/>
      <c r="W398" s="12"/>
      <c r="X398" s="13"/>
      <c r="Y398" s="19" t="s">
        <v>43</v>
      </c>
      <c r="Z398" s="15" t="s">
        <v>2325</v>
      </c>
      <c r="AA398" s="15"/>
      <c r="AB398" s="18"/>
      <c r="AC398" s="13" t="str">
        <f t="shared" si="3"/>
        <v>M6-NyO-43b-A-3</v>
      </c>
      <c r="AD398" s="13"/>
      <c r="AE398" s="12"/>
      <c r="AF398" s="8" t="s">
        <v>45</v>
      </c>
      <c r="AG398" s="13"/>
      <c r="AH398" s="8" t="s">
        <v>46</v>
      </c>
      <c r="AI398" s="8"/>
    </row>
    <row r="399" ht="112.5" customHeight="1">
      <c r="A399" s="6" t="s">
        <v>2326</v>
      </c>
      <c r="B399" s="6" t="s">
        <v>2327</v>
      </c>
      <c r="C399" s="6" t="s">
        <v>33</v>
      </c>
      <c r="D399" s="7" t="s">
        <v>34</v>
      </c>
      <c r="E399" s="6"/>
      <c r="F399" s="18" t="s">
        <v>2328</v>
      </c>
      <c r="G399" s="10"/>
      <c r="H399" s="14" t="s">
        <v>2329</v>
      </c>
      <c r="I399" s="6"/>
      <c r="J399" s="8" t="s">
        <v>260</v>
      </c>
      <c r="K399" s="10"/>
      <c r="L399" s="11" t="s">
        <v>2330</v>
      </c>
      <c r="M399" s="6" t="s">
        <v>41</v>
      </c>
      <c r="N399" s="11" t="s">
        <v>2331</v>
      </c>
      <c r="O399" s="14" t="s">
        <v>2332</v>
      </c>
      <c r="P399" s="12"/>
      <c r="Q399" s="13"/>
      <c r="R399" s="12"/>
      <c r="S399" s="12"/>
      <c r="T399" s="12"/>
      <c r="U399" s="9"/>
      <c r="V399" s="9"/>
      <c r="W399" s="12"/>
      <c r="X399" s="13"/>
      <c r="Y399" s="19" t="s">
        <v>43</v>
      </c>
      <c r="Z399" s="15" t="s">
        <v>2333</v>
      </c>
      <c r="AA399" s="15"/>
      <c r="AB399" s="9"/>
      <c r="AC399" s="13" t="str">
        <f t="shared" si="3"/>
        <v>M6-NyO-44a-I-1</v>
      </c>
      <c r="AD399" s="13"/>
      <c r="AE399" s="12"/>
      <c r="AF399" s="8" t="s">
        <v>45</v>
      </c>
      <c r="AG399" s="13"/>
      <c r="AH399" s="8" t="s">
        <v>46</v>
      </c>
      <c r="AI399" s="8" t="s">
        <v>47</v>
      </c>
    </row>
    <row r="400" ht="112.5" customHeight="1">
      <c r="A400" s="6" t="s">
        <v>2326</v>
      </c>
      <c r="B400" s="6" t="s">
        <v>2327</v>
      </c>
      <c r="C400" s="6" t="s">
        <v>48</v>
      </c>
      <c r="D400" s="7" t="s">
        <v>34</v>
      </c>
      <c r="E400" s="6"/>
      <c r="F400" s="9" t="s">
        <v>2334</v>
      </c>
      <c r="G400" s="10"/>
      <c r="H400" s="14" t="s">
        <v>2335</v>
      </c>
      <c r="I400" s="6"/>
      <c r="J400" s="8" t="s">
        <v>160</v>
      </c>
      <c r="K400" s="10" t="s">
        <v>2336</v>
      </c>
      <c r="L400" s="11" t="s">
        <v>2337</v>
      </c>
      <c r="M400" s="6" t="s">
        <v>41</v>
      </c>
      <c r="N400" s="11" t="s">
        <v>2338</v>
      </c>
      <c r="O400" s="11" t="s">
        <v>2339</v>
      </c>
      <c r="P400" s="12"/>
      <c r="Q400" s="13"/>
      <c r="R400" s="12"/>
      <c r="S400" s="12"/>
      <c r="T400" s="12"/>
      <c r="U400" s="9"/>
      <c r="V400" s="9"/>
      <c r="W400" s="12"/>
      <c r="X400" s="13"/>
      <c r="Y400" s="19" t="s">
        <v>43</v>
      </c>
      <c r="Z400" s="15" t="s">
        <v>2340</v>
      </c>
      <c r="AA400" s="15"/>
      <c r="AB400" s="9"/>
      <c r="AC400" s="13" t="str">
        <f t="shared" si="3"/>
        <v>M6-NyO-44a-E-1</v>
      </c>
      <c r="AD400" s="13"/>
      <c r="AE400" s="12"/>
      <c r="AF400" s="8" t="s">
        <v>45</v>
      </c>
      <c r="AG400" s="13"/>
      <c r="AH400" s="8" t="s">
        <v>46</v>
      </c>
      <c r="AI400" s="8" t="s">
        <v>47</v>
      </c>
    </row>
    <row r="401" ht="112.5" customHeight="1">
      <c r="A401" s="6" t="s">
        <v>2341</v>
      </c>
      <c r="B401" s="6" t="s">
        <v>2342</v>
      </c>
      <c r="C401" s="6" t="s">
        <v>33</v>
      </c>
      <c r="D401" s="7" t="s">
        <v>34</v>
      </c>
      <c r="E401" s="6"/>
      <c r="F401" s="11" t="s">
        <v>2343</v>
      </c>
      <c r="G401" s="10"/>
      <c r="H401" s="10" t="s">
        <v>2344</v>
      </c>
      <c r="I401" s="6"/>
      <c r="J401" s="23" t="s">
        <v>260</v>
      </c>
      <c r="K401" s="11" t="s">
        <v>2345</v>
      </c>
      <c r="L401" s="11" t="s">
        <v>2346</v>
      </c>
      <c r="M401" s="6" t="s">
        <v>41</v>
      </c>
      <c r="N401" s="11" t="s">
        <v>2338</v>
      </c>
      <c r="O401" s="11" t="s">
        <v>2347</v>
      </c>
      <c r="P401" s="12"/>
      <c r="Q401" s="13"/>
      <c r="R401" s="12"/>
      <c r="S401" s="12"/>
      <c r="T401" s="12"/>
      <c r="U401" s="12"/>
      <c r="V401" s="12"/>
      <c r="W401" s="12"/>
      <c r="X401" s="13"/>
      <c r="Y401" s="19" t="s">
        <v>43</v>
      </c>
      <c r="Z401" s="15" t="s">
        <v>2348</v>
      </c>
      <c r="AA401" s="15"/>
      <c r="AB401" s="9"/>
      <c r="AC401" s="13" t="str">
        <f t="shared" si="3"/>
        <v>M6-NyO-44b-I-1</v>
      </c>
      <c r="AD401" s="13"/>
      <c r="AE401" s="12"/>
      <c r="AF401" s="8" t="s">
        <v>45</v>
      </c>
      <c r="AG401" s="8" t="s">
        <v>570</v>
      </c>
      <c r="AH401" s="8" t="s">
        <v>46</v>
      </c>
      <c r="AI401" s="8" t="s">
        <v>47</v>
      </c>
    </row>
    <row r="402" ht="112.5" customHeight="1">
      <c r="A402" s="6" t="s">
        <v>2341</v>
      </c>
      <c r="B402" s="6" t="s">
        <v>2342</v>
      </c>
      <c r="C402" s="6" t="s">
        <v>48</v>
      </c>
      <c r="D402" s="7" t="s">
        <v>34</v>
      </c>
      <c r="E402" s="6"/>
      <c r="F402" s="10" t="s">
        <v>2349</v>
      </c>
      <c r="G402" s="11" t="s">
        <v>2350</v>
      </c>
      <c r="H402" s="10" t="s">
        <v>2351</v>
      </c>
      <c r="I402" s="6"/>
      <c r="J402" s="6" t="s">
        <v>166</v>
      </c>
      <c r="K402" s="10" t="s">
        <v>2352</v>
      </c>
      <c r="L402" s="10" t="s">
        <v>2353</v>
      </c>
      <c r="M402" s="6" t="s">
        <v>41</v>
      </c>
      <c r="N402" s="10" t="s">
        <v>2338</v>
      </c>
      <c r="O402" s="10" t="s">
        <v>2354</v>
      </c>
      <c r="P402" s="11"/>
      <c r="Q402" s="13"/>
      <c r="R402" s="12"/>
      <c r="S402" s="12"/>
      <c r="T402" s="12"/>
      <c r="U402" s="12"/>
      <c r="V402" s="12"/>
      <c r="W402" s="12"/>
      <c r="X402" s="14"/>
      <c r="Y402" s="19" t="s">
        <v>43</v>
      </c>
      <c r="Z402" s="15" t="s">
        <v>2355</v>
      </c>
      <c r="AA402" s="15"/>
      <c r="AB402" s="9"/>
      <c r="AC402" s="13" t="str">
        <f t="shared" si="3"/>
        <v>M6-NyO-44b-E-1</v>
      </c>
      <c r="AD402" s="13"/>
      <c r="AE402" s="12"/>
      <c r="AF402" s="8" t="s">
        <v>45</v>
      </c>
      <c r="AG402" s="8" t="s">
        <v>570</v>
      </c>
      <c r="AH402" s="8" t="s">
        <v>46</v>
      </c>
      <c r="AI402" s="8" t="s">
        <v>47</v>
      </c>
    </row>
    <row r="403" ht="112.5" customHeight="1">
      <c r="A403" s="6" t="s">
        <v>2341</v>
      </c>
      <c r="B403" s="6" t="s">
        <v>2342</v>
      </c>
      <c r="C403" s="6" t="s">
        <v>48</v>
      </c>
      <c r="D403" s="7" t="s">
        <v>34</v>
      </c>
      <c r="E403" s="6"/>
      <c r="F403" s="10" t="s">
        <v>2356</v>
      </c>
      <c r="G403" s="10" t="s">
        <v>2357</v>
      </c>
      <c r="H403" s="14" t="s">
        <v>2358</v>
      </c>
      <c r="I403" s="6"/>
      <c r="J403" s="6" t="s">
        <v>166</v>
      </c>
      <c r="K403" s="10" t="s">
        <v>2359</v>
      </c>
      <c r="L403" s="10" t="s">
        <v>476</v>
      </c>
      <c r="M403" s="6" t="s">
        <v>41</v>
      </c>
      <c r="N403" s="11" t="s">
        <v>2338</v>
      </c>
      <c r="O403" s="11" t="s">
        <v>2360</v>
      </c>
      <c r="P403" s="14"/>
      <c r="Q403" s="13"/>
      <c r="R403" s="12"/>
      <c r="S403" s="12"/>
      <c r="T403" s="12"/>
      <c r="U403" s="12"/>
      <c r="V403" s="12"/>
      <c r="W403" s="12"/>
      <c r="X403" s="13"/>
      <c r="Y403" s="19" t="s">
        <v>43</v>
      </c>
      <c r="Z403" s="17" t="s">
        <v>2361</v>
      </c>
      <c r="AA403" s="17"/>
      <c r="AB403" s="9"/>
      <c r="AC403" s="13" t="str">
        <f t="shared" si="3"/>
        <v>M6-NyO-44b-E-2</v>
      </c>
      <c r="AD403" s="13"/>
      <c r="AE403" s="12"/>
      <c r="AF403" s="8" t="s">
        <v>45</v>
      </c>
      <c r="AG403" s="8" t="s">
        <v>570</v>
      </c>
      <c r="AH403" s="8" t="s">
        <v>46</v>
      </c>
      <c r="AI403" s="8" t="s">
        <v>47</v>
      </c>
    </row>
    <row r="404" ht="112.5" customHeight="1">
      <c r="A404" s="6" t="s">
        <v>2341</v>
      </c>
      <c r="B404" s="6" t="s">
        <v>2342</v>
      </c>
      <c r="C404" s="6" t="s">
        <v>48</v>
      </c>
      <c r="D404" s="7" t="s">
        <v>34</v>
      </c>
      <c r="E404" s="6"/>
      <c r="F404" s="11" t="s">
        <v>2362</v>
      </c>
      <c r="G404" s="11" t="s">
        <v>2363</v>
      </c>
      <c r="H404" s="14" t="s">
        <v>2364</v>
      </c>
      <c r="I404" s="6"/>
      <c r="J404" s="6" t="s">
        <v>166</v>
      </c>
      <c r="K404" s="11" t="s">
        <v>2365</v>
      </c>
      <c r="L404" s="11" t="s">
        <v>2366</v>
      </c>
      <c r="M404" s="6" t="s">
        <v>41</v>
      </c>
      <c r="N404" s="11" t="s">
        <v>2338</v>
      </c>
      <c r="O404" s="11" t="s">
        <v>2367</v>
      </c>
      <c r="P404" s="12"/>
      <c r="Q404" s="13"/>
      <c r="R404" s="12"/>
      <c r="S404" s="12"/>
      <c r="T404" s="12"/>
      <c r="U404" s="12"/>
      <c r="V404" s="12"/>
      <c r="W404" s="12"/>
      <c r="X404" s="13"/>
      <c r="Y404" s="19" t="s">
        <v>43</v>
      </c>
      <c r="Z404" s="17" t="s">
        <v>2368</v>
      </c>
      <c r="AA404" s="17"/>
      <c r="AB404" s="9"/>
      <c r="AC404" s="13" t="str">
        <f t="shared" si="3"/>
        <v>M6-NyO-44b-E-3</v>
      </c>
      <c r="AD404" s="13"/>
      <c r="AE404" s="12"/>
      <c r="AF404" s="8" t="s">
        <v>45</v>
      </c>
      <c r="AG404" s="8" t="s">
        <v>570</v>
      </c>
      <c r="AH404" s="8" t="s">
        <v>46</v>
      </c>
      <c r="AI404" s="8" t="s">
        <v>47</v>
      </c>
    </row>
    <row r="405" ht="112.5" customHeight="1">
      <c r="A405" s="6" t="s">
        <v>2369</v>
      </c>
      <c r="B405" s="6" t="s">
        <v>2370</v>
      </c>
      <c r="C405" s="6" t="s">
        <v>33</v>
      </c>
      <c r="D405" s="7" t="s">
        <v>34</v>
      </c>
      <c r="E405" s="6"/>
      <c r="F405" s="11" t="s">
        <v>2371</v>
      </c>
      <c r="G405" s="10"/>
      <c r="H405" s="10" t="s">
        <v>2372</v>
      </c>
      <c r="I405" s="6"/>
      <c r="J405" s="6" t="s">
        <v>1000</v>
      </c>
      <c r="K405" s="10" t="s">
        <v>2373</v>
      </c>
      <c r="L405" s="11" t="s">
        <v>2374</v>
      </c>
      <c r="M405" s="6" t="s">
        <v>41</v>
      </c>
      <c r="N405" s="11" t="s">
        <v>2375</v>
      </c>
      <c r="O405" s="11" t="s">
        <v>2376</v>
      </c>
      <c r="P405" s="12"/>
      <c r="Q405" s="13"/>
      <c r="R405" s="9"/>
      <c r="S405" s="9"/>
      <c r="T405" s="9"/>
      <c r="U405" s="9"/>
      <c r="V405" s="9"/>
      <c r="W405" s="9"/>
      <c r="X405" s="11"/>
      <c r="Y405" s="19" t="s">
        <v>43</v>
      </c>
      <c r="Z405" s="15" t="s">
        <v>2377</v>
      </c>
      <c r="AA405" s="15"/>
      <c r="AB405" s="9"/>
      <c r="AC405" s="13" t="str">
        <f t="shared" si="3"/>
        <v>M6-NyO-44c-I-1</v>
      </c>
      <c r="AD405" s="13"/>
      <c r="AE405" s="12"/>
      <c r="AF405" s="8" t="s">
        <v>45</v>
      </c>
      <c r="AG405" s="8" t="s">
        <v>570</v>
      </c>
      <c r="AH405" s="8" t="s">
        <v>46</v>
      </c>
      <c r="AI405" s="8" t="s">
        <v>47</v>
      </c>
    </row>
    <row r="406" ht="112.5" customHeight="1">
      <c r="A406" s="6" t="s">
        <v>2369</v>
      </c>
      <c r="B406" s="6" t="s">
        <v>2370</v>
      </c>
      <c r="C406" s="6" t="s">
        <v>48</v>
      </c>
      <c r="D406" s="7" t="s">
        <v>34</v>
      </c>
      <c r="E406" s="6"/>
      <c r="F406" s="11" t="s">
        <v>2378</v>
      </c>
      <c r="G406" s="10"/>
      <c r="H406" s="10" t="s">
        <v>2379</v>
      </c>
      <c r="I406" s="6"/>
      <c r="J406" s="8" t="s">
        <v>2380</v>
      </c>
      <c r="K406" s="11" t="s">
        <v>2381</v>
      </c>
      <c r="L406" s="11" t="s">
        <v>2382</v>
      </c>
      <c r="M406" s="6" t="s">
        <v>41</v>
      </c>
      <c r="N406" s="11" t="s">
        <v>2375</v>
      </c>
      <c r="O406" s="11" t="s">
        <v>2383</v>
      </c>
      <c r="P406" s="12"/>
      <c r="Q406" s="13"/>
      <c r="R406" s="12"/>
      <c r="S406" s="12"/>
      <c r="T406" s="12"/>
      <c r="U406" s="9"/>
      <c r="V406" s="9"/>
      <c r="W406" s="12"/>
      <c r="X406" s="13"/>
      <c r="Y406" s="19" t="s">
        <v>43</v>
      </c>
      <c r="Z406" s="15" t="s">
        <v>2384</v>
      </c>
      <c r="AA406" s="15"/>
      <c r="AB406" s="9"/>
      <c r="AC406" s="13" t="str">
        <f t="shared" si="3"/>
        <v>M6-NyO-44c-E-1</v>
      </c>
      <c r="AD406" s="13"/>
      <c r="AE406" s="12"/>
      <c r="AF406" s="8" t="s">
        <v>45</v>
      </c>
      <c r="AG406" s="8" t="s">
        <v>570</v>
      </c>
      <c r="AH406" s="8" t="s">
        <v>46</v>
      </c>
      <c r="AI406" s="8" t="s">
        <v>47</v>
      </c>
    </row>
    <row r="407" ht="112.5" customHeight="1">
      <c r="A407" s="6" t="s">
        <v>2369</v>
      </c>
      <c r="B407" s="6" t="s">
        <v>2370</v>
      </c>
      <c r="C407" s="6" t="s">
        <v>67</v>
      </c>
      <c r="D407" s="7" t="s">
        <v>34</v>
      </c>
      <c r="E407" s="6"/>
      <c r="F407" s="11" t="s">
        <v>2385</v>
      </c>
      <c r="G407" s="11" t="s">
        <v>2386</v>
      </c>
      <c r="H407" s="14" t="s">
        <v>2387</v>
      </c>
      <c r="I407" s="6"/>
      <c r="J407" s="6" t="s">
        <v>166</v>
      </c>
      <c r="K407" s="10" t="s">
        <v>2388</v>
      </c>
      <c r="L407" s="10" t="s">
        <v>2389</v>
      </c>
      <c r="M407" s="6" t="s">
        <v>41</v>
      </c>
      <c r="N407" s="11" t="s">
        <v>2375</v>
      </c>
      <c r="O407" s="11" t="s">
        <v>2390</v>
      </c>
      <c r="P407" s="12"/>
      <c r="Q407" s="13"/>
      <c r="R407" s="9"/>
      <c r="S407" s="9"/>
      <c r="T407" s="9"/>
      <c r="U407" s="9"/>
      <c r="V407" s="9"/>
      <c r="W407" s="9"/>
      <c r="X407" s="11"/>
      <c r="Y407" s="19" t="s">
        <v>43</v>
      </c>
      <c r="Z407" s="15" t="s">
        <v>2391</v>
      </c>
      <c r="AA407" s="15"/>
      <c r="AB407" s="9"/>
      <c r="AC407" s="13" t="str">
        <f t="shared" si="3"/>
        <v>M6-NyO-44c-A-1</v>
      </c>
      <c r="AD407" s="13"/>
      <c r="AE407" s="12"/>
      <c r="AF407" s="8" t="s">
        <v>45</v>
      </c>
      <c r="AG407" s="8" t="s">
        <v>570</v>
      </c>
      <c r="AH407" s="8" t="s">
        <v>46</v>
      </c>
      <c r="AI407" s="8" t="s">
        <v>47</v>
      </c>
    </row>
    <row r="408" ht="112.5" customHeight="1">
      <c r="A408" s="6" t="s">
        <v>2369</v>
      </c>
      <c r="B408" s="6" t="s">
        <v>2370</v>
      </c>
      <c r="C408" s="6" t="s">
        <v>67</v>
      </c>
      <c r="D408" s="7" t="s">
        <v>34</v>
      </c>
      <c r="E408" s="6"/>
      <c r="F408" s="11" t="s">
        <v>2392</v>
      </c>
      <c r="G408" s="11" t="s">
        <v>2393</v>
      </c>
      <c r="H408" s="10" t="s">
        <v>2394</v>
      </c>
      <c r="I408" s="6"/>
      <c r="J408" s="6" t="s">
        <v>166</v>
      </c>
      <c r="K408" s="10" t="s">
        <v>2388</v>
      </c>
      <c r="L408" s="10" t="s">
        <v>2389</v>
      </c>
      <c r="M408" s="6" t="s">
        <v>41</v>
      </c>
      <c r="N408" s="11" t="s">
        <v>2375</v>
      </c>
      <c r="O408" s="11" t="s">
        <v>2395</v>
      </c>
      <c r="P408" s="12"/>
      <c r="Q408" s="13"/>
      <c r="R408" s="12"/>
      <c r="S408" s="12"/>
      <c r="T408" s="12"/>
      <c r="U408" s="12"/>
      <c r="V408" s="12"/>
      <c r="W408" s="12"/>
      <c r="X408" s="13"/>
      <c r="Y408" s="19" t="s">
        <v>43</v>
      </c>
      <c r="Z408" s="15" t="s">
        <v>2396</v>
      </c>
      <c r="AA408" s="15"/>
      <c r="AB408" s="9"/>
      <c r="AC408" s="13" t="str">
        <f t="shared" si="3"/>
        <v>M6-NyO-44c-A-2</v>
      </c>
      <c r="AD408" s="13"/>
      <c r="AE408" s="12"/>
      <c r="AF408" s="8" t="s">
        <v>45</v>
      </c>
      <c r="AG408" s="8" t="s">
        <v>570</v>
      </c>
      <c r="AH408" s="8" t="s">
        <v>46</v>
      </c>
      <c r="AI408" s="8" t="s">
        <v>47</v>
      </c>
    </row>
    <row r="409" ht="112.5" customHeight="1">
      <c r="A409" s="6" t="s">
        <v>2369</v>
      </c>
      <c r="B409" s="6" t="s">
        <v>2370</v>
      </c>
      <c r="C409" s="6" t="s">
        <v>67</v>
      </c>
      <c r="D409" s="7" t="s">
        <v>34</v>
      </c>
      <c r="E409" s="6"/>
      <c r="F409" s="11" t="s">
        <v>2397</v>
      </c>
      <c r="G409" s="11" t="s">
        <v>2398</v>
      </c>
      <c r="H409" s="10" t="s">
        <v>2399</v>
      </c>
      <c r="I409" s="6"/>
      <c r="J409" s="6" t="s">
        <v>166</v>
      </c>
      <c r="K409" s="10" t="s">
        <v>2388</v>
      </c>
      <c r="L409" s="10" t="s">
        <v>2389</v>
      </c>
      <c r="M409" s="6" t="s">
        <v>41</v>
      </c>
      <c r="N409" s="11" t="s">
        <v>2375</v>
      </c>
      <c r="O409" s="11" t="s">
        <v>2400</v>
      </c>
      <c r="P409" s="12"/>
      <c r="Q409" s="13"/>
      <c r="R409" s="12"/>
      <c r="S409" s="12"/>
      <c r="T409" s="12"/>
      <c r="U409" s="12"/>
      <c r="V409" s="12"/>
      <c r="W409" s="12"/>
      <c r="X409" s="13"/>
      <c r="Y409" s="19" t="s">
        <v>43</v>
      </c>
      <c r="Z409" s="15" t="s">
        <v>2401</v>
      </c>
      <c r="AA409" s="15"/>
      <c r="AB409" s="9"/>
      <c r="AC409" s="13" t="str">
        <f t="shared" si="3"/>
        <v>M6-NyO-44c-A-3</v>
      </c>
      <c r="AD409" s="13"/>
      <c r="AE409" s="12"/>
      <c r="AF409" s="8" t="s">
        <v>45</v>
      </c>
      <c r="AG409" s="8" t="s">
        <v>570</v>
      </c>
      <c r="AH409" s="8" t="s">
        <v>46</v>
      </c>
      <c r="AI409" s="8" t="s">
        <v>47</v>
      </c>
    </row>
    <row r="410" ht="112.5" customHeight="1">
      <c r="A410" s="6" t="s">
        <v>2402</v>
      </c>
      <c r="B410" s="6" t="s">
        <v>2403</v>
      </c>
      <c r="C410" s="6" t="s">
        <v>33</v>
      </c>
      <c r="D410" s="7" t="s">
        <v>34</v>
      </c>
      <c r="E410" s="6"/>
      <c r="F410" s="11" t="s">
        <v>2404</v>
      </c>
      <c r="G410" s="10"/>
      <c r="H410" s="9"/>
      <c r="I410" s="6"/>
      <c r="J410" s="8" t="s">
        <v>2405</v>
      </c>
      <c r="K410" s="11" t="s">
        <v>2406</v>
      </c>
      <c r="L410" s="11" t="s">
        <v>2407</v>
      </c>
      <c r="M410" s="8" t="s">
        <v>41</v>
      </c>
      <c r="N410" s="10" t="s">
        <v>2408</v>
      </c>
      <c r="O410" s="11" t="s">
        <v>2409</v>
      </c>
      <c r="P410" s="12"/>
      <c r="Q410" s="13"/>
      <c r="R410" s="12"/>
      <c r="S410" s="12"/>
      <c r="T410" s="12"/>
      <c r="U410" s="12"/>
      <c r="V410" s="12"/>
      <c r="W410" s="12"/>
      <c r="X410" s="13"/>
      <c r="Y410" s="19" t="s">
        <v>43</v>
      </c>
      <c r="Z410" s="17" t="s">
        <v>2410</v>
      </c>
      <c r="AA410" s="9"/>
      <c r="AB410" s="18"/>
      <c r="AC410" s="13" t="str">
        <f t="shared" si="3"/>
        <v>M6-NyO-45a-I-1</v>
      </c>
      <c r="AD410" s="13"/>
      <c r="AE410" s="12"/>
      <c r="AF410" s="8" t="s">
        <v>45</v>
      </c>
      <c r="AG410" s="8" t="s">
        <v>570</v>
      </c>
      <c r="AH410" s="8"/>
      <c r="AI410" s="8"/>
    </row>
    <row r="411" ht="112.5" customHeight="1">
      <c r="A411" s="6" t="s">
        <v>2402</v>
      </c>
      <c r="B411" s="6" t="s">
        <v>2403</v>
      </c>
      <c r="C411" s="6" t="s">
        <v>48</v>
      </c>
      <c r="D411" s="7" t="s">
        <v>34</v>
      </c>
      <c r="E411" s="6"/>
      <c r="F411" s="11" t="s">
        <v>2411</v>
      </c>
      <c r="G411" s="11" t="s">
        <v>2412</v>
      </c>
      <c r="H411" s="9"/>
      <c r="I411" s="6"/>
      <c r="J411" s="8" t="s">
        <v>166</v>
      </c>
      <c r="K411" s="11" t="s">
        <v>2413</v>
      </c>
      <c r="L411" s="11" t="s">
        <v>2414</v>
      </c>
      <c r="M411" s="8" t="s">
        <v>41</v>
      </c>
      <c r="N411" s="10" t="s">
        <v>2415</v>
      </c>
      <c r="O411" s="10" t="s">
        <v>2416</v>
      </c>
      <c r="P411" s="14" t="s">
        <v>2417</v>
      </c>
      <c r="Q411" s="13"/>
      <c r="R411" s="12"/>
      <c r="S411" s="12"/>
      <c r="T411" s="12"/>
      <c r="U411" s="12"/>
      <c r="V411" s="12"/>
      <c r="W411" s="12"/>
      <c r="X411" s="13"/>
      <c r="Y411" s="19" t="s">
        <v>43</v>
      </c>
      <c r="Z411" s="15" t="s">
        <v>2418</v>
      </c>
      <c r="AA411" s="9"/>
      <c r="AB411" s="12"/>
      <c r="AC411" s="13" t="str">
        <f t="shared" si="3"/>
        <v>M6-NyO-45a-E-1</v>
      </c>
      <c r="AD411" s="13"/>
      <c r="AE411" s="12"/>
      <c r="AF411" s="8" t="s">
        <v>45</v>
      </c>
      <c r="AG411" s="8" t="s">
        <v>570</v>
      </c>
      <c r="AH411" s="13"/>
      <c r="AI411" s="13"/>
    </row>
    <row r="412" ht="112.5" customHeight="1">
      <c r="A412" s="6" t="s">
        <v>2402</v>
      </c>
      <c r="B412" s="6" t="s">
        <v>2403</v>
      </c>
      <c r="C412" s="6" t="s">
        <v>67</v>
      </c>
      <c r="D412" s="7" t="s">
        <v>34</v>
      </c>
      <c r="E412" s="6"/>
      <c r="F412" s="11" t="s">
        <v>2419</v>
      </c>
      <c r="G412" s="11" t="s">
        <v>2420</v>
      </c>
      <c r="H412" s="10"/>
      <c r="I412" s="6"/>
      <c r="J412" s="8" t="s">
        <v>166</v>
      </c>
      <c r="K412" s="10" t="s">
        <v>2421</v>
      </c>
      <c r="L412" s="10" t="s">
        <v>2422</v>
      </c>
      <c r="M412" s="8" t="s">
        <v>575</v>
      </c>
      <c r="N412" s="9"/>
      <c r="O412" s="12"/>
      <c r="P412" s="12"/>
      <c r="Q412" s="13"/>
      <c r="R412" s="9"/>
      <c r="S412" s="9"/>
      <c r="U412" s="9"/>
      <c r="V412" s="9"/>
      <c r="W412" s="9"/>
      <c r="X412" s="11"/>
      <c r="Y412" s="19" t="s">
        <v>43</v>
      </c>
      <c r="Z412" s="15" t="s">
        <v>2423</v>
      </c>
      <c r="AA412" s="9"/>
      <c r="AB412" s="12"/>
      <c r="AC412" s="13" t="str">
        <f t="shared" si="3"/>
        <v>M6-NyO-45a-A-1</v>
      </c>
      <c r="AD412" s="13"/>
      <c r="AE412" s="12"/>
      <c r="AF412" s="8" t="s">
        <v>45</v>
      </c>
      <c r="AG412" s="8" t="s">
        <v>570</v>
      </c>
      <c r="AH412" s="13"/>
      <c r="AI412" s="13"/>
    </row>
    <row r="413" ht="112.5" customHeight="1">
      <c r="A413" s="6" t="s">
        <v>2402</v>
      </c>
      <c r="B413" s="6" t="s">
        <v>2403</v>
      </c>
      <c r="C413" s="6" t="s">
        <v>67</v>
      </c>
      <c r="D413" s="7" t="s">
        <v>34</v>
      </c>
      <c r="E413" s="6"/>
      <c r="F413" s="11" t="s">
        <v>2424</v>
      </c>
      <c r="G413" s="11" t="s">
        <v>2425</v>
      </c>
      <c r="H413" s="10"/>
      <c r="I413" s="6"/>
      <c r="J413" s="6" t="s">
        <v>166</v>
      </c>
      <c r="K413" s="10" t="s">
        <v>2426</v>
      </c>
      <c r="L413" s="10" t="s">
        <v>2422</v>
      </c>
      <c r="M413" s="8" t="s">
        <v>575</v>
      </c>
      <c r="N413" s="12"/>
      <c r="O413" s="12"/>
      <c r="P413" s="12"/>
      <c r="Q413" s="13"/>
      <c r="R413" s="12"/>
      <c r="S413" s="12"/>
      <c r="U413" s="12"/>
      <c r="V413" s="12"/>
      <c r="W413" s="12"/>
      <c r="X413" s="14"/>
      <c r="Y413" s="19" t="s">
        <v>43</v>
      </c>
      <c r="Z413" s="15" t="s">
        <v>2427</v>
      </c>
      <c r="AA413" s="8"/>
      <c r="AB413" s="12"/>
      <c r="AC413" s="13" t="str">
        <f t="shared" si="3"/>
        <v>M6-NyO-45a-A-2</v>
      </c>
      <c r="AD413" s="13"/>
      <c r="AE413" s="12"/>
      <c r="AF413" s="8" t="s">
        <v>45</v>
      </c>
      <c r="AG413" s="8" t="s">
        <v>570</v>
      </c>
      <c r="AH413" s="13"/>
      <c r="AI413" s="13"/>
    </row>
    <row r="414" ht="112.5" customHeight="1">
      <c r="A414" s="6" t="s">
        <v>2402</v>
      </c>
      <c r="B414" s="6" t="s">
        <v>2403</v>
      </c>
      <c r="C414" s="6" t="s">
        <v>67</v>
      </c>
      <c r="D414" s="7" t="s">
        <v>34</v>
      </c>
      <c r="E414" s="6"/>
      <c r="F414" s="11" t="s">
        <v>2428</v>
      </c>
      <c r="G414" s="11" t="s">
        <v>2429</v>
      </c>
      <c r="H414" s="10"/>
      <c r="I414" s="6"/>
      <c r="J414" s="6" t="s">
        <v>166</v>
      </c>
      <c r="K414" s="10" t="s">
        <v>2430</v>
      </c>
      <c r="L414" s="10" t="s">
        <v>2422</v>
      </c>
      <c r="M414" s="8" t="s">
        <v>575</v>
      </c>
      <c r="N414" s="9"/>
      <c r="O414" s="9"/>
      <c r="P414" s="12"/>
      <c r="Q414" s="13"/>
      <c r="R414" s="12"/>
      <c r="S414" s="12"/>
      <c r="U414" s="12"/>
      <c r="V414" s="12"/>
      <c r="W414" s="12"/>
      <c r="X414" s="14"/>
      <c r="Y414" s="19" t="s">
        <v>43</v>
      </c>
      <c r="Z414" s="15" t="s">
        <v>2431</v>
      </c>
      <c r="AA414" s="9"/>
      <c r="AB414" s="12"/>
      <c r="AC414" s="13" t="str">
        <f t="shared" si="3"/>
        <v>M6-NyO-45a-A-3</v>
      </c>
      <c r="AD414" s="13"/>
      <c r="AE414" s="12"/>
      <c r="AF414" s="8" t="s">
        <v>45</v>
      </c>
      <c r="AG414" s="8" t="s">
        <v>570</v>
      </c>
      <c r="AH414" s="13"/>
      <c r="AI414" s="13"/>
    </row>
    <row r="415" ht="112.5" customHeight="1">
      <c r="A415" s="6" t="s">
        <v>2432</v>
      </c>
      <c r="B415" s="6" t="s">
        <v>2433</v>
      </c>
      <c r="C415" s="6" t="s">
        <v>33</v>
      </c>
      <c r="D415" s="7" t="s">
        <v>34</v>
      </c>
      <c r="E415" s="6"/>
      <c r="F415" s="11" t="s">
        <v>2434</v>
      </c>
      <c r="G415" s="10"/>
      <c r="H415" s="10" t="s">
        <v>2435</v>
      </c>
      <c r="I415" s="6"/>
      <c r="J415" s="23" t="s">
        <v>260</v>
      </c>
      <c r="K415" s="10" t="s">
        <v>887</v>
      </c>
      <c r="L415" s="11" t="s">
        <v>2436</v>
      </c>
      <c r="M415" s="6" t="s">
        <v>41</v>
      </c>
      <c r="N415" s="11" t="s">
        <v>2437</v>
      </c>
      <c r="O415" s="11" t="s">
        <v>2438</v>
      </c>
      <c r="P415" s="12"/>
      <c r="Q415" s="13"/>
      <c r="R415" s="12"/>
      <c r="S415" s="12"/>
      <c r="T415" s="12"/>
      <c r="U415" s="12"/>
      <c r="V415" s="12"/>
      <c r="W415" s="12"/>
      <c r="X415" s="14"/>
      <c r="Y415" s="19" t="s">
        <v>43</v>
      </c>
      <c r="Z415" s="40" t="s">
        <v>2439</v>
      </c>
      <c r="AA415" s="9"/>
      <c r="AB415" s="12"/>
      <c r="AC415" s="13" t="str">
        <f t="shared" si="3"/>
        <v>M6-NyO-46a-I-1</v>
      </c>
      <c r="AD415" s="13"/>
      <c r="AE415" s="12"/>
      <c r="AF415" s="13"/>
      <c r="AG415" s="8" t="s">
        <v>570</v>
      </c>
      <c r="AH415" s="13"/>
      <c r="AI415" s="13"/>
    </row>
    <row r="416" ht="112.5" customHeight="1">
      <c r="A416" s="6" t="s">
        <v>2432</v>
      </c>
      <c r="B416" s="6" t="s">
        <v>2433</v>
      </c>
      <c r="C416" s="6" t="s">
        <v>48</v>
      </c>
      <c r="D416" s="7" t="s">
        <v>34</v>
      </c>
      <c r="E416" s="6"/>
      <c r="F416" s="11" t="s">
        <v>2440</v>
      </c>
      <c r="G416" s="11" t="s">
        <v>2441</v>
      </c>
      <c r="H416" s="10" t="s">
        <v>2442</v>
      </c>
      <c r="I416" s="6"/>
      <c r="J416" s="8" t="s">
        <v>166</v>
      </c>
      <c r="K416" s="10" t="s">
        <v>2443</v>
      </c>
      <c r="L416" s="10" t="s">
        <v>2444</v>
      </c>
      <c r="M416" s="6" t="s">
        <v>41</v>
      </c>
      <c r="N416" s="11" t="s">
        <v>2445</v>
      </c>
      <c r="O416" s="10" t="s">
        <v>2446</v>
      </c>
      <c r="P416" s="18"/>
      <c r="Q416" s="13"/>
      <c r="R416" s="12"/>
      <c r="S416" s="12"/>
      <c r="T416" s="12"/>
      <c r="U416" s="12"/>
      <c r="V416" s="12"/>
      <c r="W416" s="12"/>
      <c r="X416" s="14"/>
      <c r="Y416" s="19" t="s">
        <v>43</v>
      </c>
      <c r="Z416" s="40" t="s">
        <v>2447</v>
      </c>
      <c r="AA416" s="9"/>
      <c r="AB416" s="12"/>
      <c r="AC416" s="13" t="str">
        <f t="shared" si="3"/>
        <v>M6-NyO-46a-E-1</v>
      </c>
      <c r="AD416" s="13"/>
      <c r="AE416" s="12"/>
      <c r="AF416" s="13"/>
      <c r="AG416" s="8" t="s">
        <v>570</v>
      </c>
      <c r="AH416" s="13"/>
      <c r="AI416" s="13"/>
    </row>
    <row r="417" ht="112.5" customHeight="1">
      <c r="A417" s="6" t="s">
        <v>2432</v>
      </c>
      <c r="B417" s="6" t="s">
        <v>2433</v>
      </c>
      <c r="C417" s="6" t="s">
        <v>48</v>
      </c>
      <c r="D417" s="7" t="s">
        <v>34</v>
      </c>
      <c r="E417" s="6"/>
      <c r="F417" s="11" t="s">
        <v>2440</v>
      </c>
      <c r="G417" s="11" t="s">
        <v>2441</v>
      </c>
      <c r="H417" s="10"/>
      <c r="I417" s="6"/>
      <c r="J417" s="8" t="s">
        <v>166</v>
      </c>
      <c r="K417" s="11" t="s">
        <v>2448</v>
      </c>
      <c r="L417" s="10" t="s">
        <v>2449</v>
      </c>
      <c r="M417" s="6" t="s">
        <v>41</v>
      </c>
      <c r="N417" s="11" t="s">
        <v>2445</v>
      </c>
      <c r="O417" s="10" t="s">
        <v>2446</v>
      </c>
      <c r="P417" s="18"/>
      <c r="Q417" s="13"/>
      <c r="R417" s="12"/>
      <c r="S417" s="12"/>
      <c r="T417" s="12"/>
      <c r="U417" s="12"/>
      <c r="V417" s="12"/>
      <c r="W417" s="12"/>
      <c r="X417" s="14"/>
      <c r="Y417" s="19" t="s">
        <v>43</v>
      </c>
      <c r="Z417" s="40" t="s">
        <v>2450</v>
      </c>
      <c r="AA417" s="9"/>
      <c r="AB417" s="12"/>
      <c r="AC417" s="13" t="str">
        <f t="shared" si="3"/>
        <v>M6-NyO-46a-E-2</v>
      </c>
      <c r="AD417" s="13"/>
      <c r="AE417" s="12"/>
      <c r="AF417" s="13"/>
      <c r="AG417" s="8" t="s">
        <v>570</v>
      </c>
      <c r="AH417" s="13"/>
      <c r="AI417" s="13"/>
    </row>
    <row r="418" ht="112.5" customHeight="1">
      <c r="A418" s="6" t="s">
        <v>2432</v>
      </c>
      <c r="B418" s="6" t="s">
        <v>2433</v>
      </c>
      <c r="C418" s="6" t="s">
        <v>67</v>
      </c>
      <c r="D418" s="7" t="s">
        <v>34</v>
      </c>
      <c r="E418" s="6"/>
      <c r="F418" s="11" t="s">
        <v>2451</v>
      </c>
      <c r="G418" s="11" t="s">
        <v>2452</v>
      </c>
      <c r="H418" s="10" t="s">
        <v>2453</v>
      </c>
      <c r="I418" s="6"/>
      <c r="J418" s="6" t="s">
        <v>101</v>
      </c>
      <c r="K418" s="10" t="s">
        <v>2454</v>
      </c>
      <c r="L418" s="10" t="s">
        <v>2455</v>
      </c>
      <c r="M418" s="6" t="s">
        <v>575</v>
      </c>
      <c r="N418" s="10"/>
      <c r="O418" s="10"/>
      <c r="P418" s="10"/>
      <c r="Q418" s="14"/>
      <c r="R418" s="14"/>
      <c r="S418" s="11" t="s">
        <v>2456</v>
      </c>
      <c r="T418" s="14" t="s">
        <v>2457</v>
      </c>
      <c r="U418" s="11" t="s">
        <v>2458</v>
      </c>
      <c r="V418" s="11" t="s">
        <v>2459</v>
      </c>
      <c r="W418" s="12"/>
      <c r="X418" s="14"/>
      <c r="Y418" s="19" t="s">
        <v>43</v>
      </c>
      <c r="Z418" s="40" t="s">
        <v>2460</v>
      </c>
      <c r="AA418" s="9"/>
      <c r="AB418" s="12"/>
      <c r="AC418" s="13" t="str">
        <f t="shared" si="3"/>
        <v>M6-NyO-46a-A-1</v>
      </c>
      <c r="AD418" s="13"/>
      <c r="AE418" s="12"/>
      <c r="AF418" s="13"/>
      <c r="AG418" s="8" t="s">
        <v>570</v>
      </c>
      <c r="AH418" s="13"/>
      <c r="AI418" s="13"/>
    </row>
    <row r="419" ht="112.5" customHeight="1">
      <c r="A419" s="6" t="s">
        <v>2432</v>
      </c>
      <c r="B419" s="6" t="s">
        <v>2433</v>
      </c>
      <c r="C419" s="6" t="s">
        <v>67</v>
      </c>
      <c r="D419" s="7" t="s">
        <v>34</v>
      </c>
      <c r="E419" s="6"/>
      <c r="F419" s="11" t="s">
        <v>2461</v>
      </c>
      <c r="G419" s="11" t="s">
        <v>2462</v>
      </c>
      <c r="H419" s="10" t="s">
        <v>2463</v>
      </c>
      <c r="I419" s="6"/>
      <c r="J419" s="6" t="s">
        <v>101</v>
      </c>
      <c r="K419" s="10" t="s">
        <v>2464</v>
      </c>
      <c r="L419" s="11" t="s">
        <v>2465</v>
      </c>
      <c r="M419" s="13" t="s">
        <v>575</v>
      </c>
      <c r="N419" s="12"/>
      <c r="O419" s="12"/>
      <c r="P419" s="12"/>
      <c r="Q419" s="13"/>
      <c r="R419" s="12"/>
      <c r="S419" s="9" t="s">
        <v>2466</v>
      </c>
      <c r="T419" s="11" t="s">
        <v>2467</v>
      </c>
      <c r="U419" s="11" t="s">
        <v>2468</v>
      </c>
      <c r="V419" s="11" t="s">
        <v>2469</v>
      </c>
      <c r="W419" s="12"/>
      <c r="X419" s="13"/>
      <c r="Y419" s="19" t="s">
        <v>43</v>
      </c>
      <c r="Z419" s="40" t="s">
        <v>2470</v>
      </c>
      <c r="AA419" s="8"/>
      <c r="AB419" s="12"/>
      <c r="AC419" s="13" t="str">
        <f t="shared" si="3"/>
        <v>M6-NyO-46a-A-2</v>
      </c>
      <c r="AD419" s="13"/>
      <c r="AE419" s="12"/>
      <c r="AF419" s="13"/>
      <c r="AG419" s="8" t="s">
        <v>570</v>
      </c>
      <c r="AH419" s="13"/>
      <c r="AI419" s="13"/>
    </row>
    <row r="420" ht="112.5" customHeight="1">
      <c r="A420" s="6" t="s">
        <v>2432</v>
      </c>
      <c r="B420" s="6" t="s">
        <v>2433</v>
      </c>
      <c r="C420" s="6" t="s">
        <v>67</v>
      </c>
      <c r="D420" s="7" t="s">
        <v>34</v>
      </c>
      <c r="E420" s="6"/>
      <c r="F420" s="11" t="s">
        <v>2471</v>
      </c>
      <c r="G420" s="11" t="s">
        <v>2472</v>
      </c>
      <c r="H420" s="10" t="s">
        <v>2473</v>
      </c>
      <c r="I420" s="6"/>
      <c r="J420" s="6" t="s">
        <v>101</v>
      </c>
      <c r="K420" s="10" t="s">
        <v>2474</v>
      </c>
      <c r="L420" s="11" t="s">
        <v>2475</v>
      </c>
      <c r="M420" s="6" t="s">
        <v>575</v>
      </c>
      <c r="N420" s="18"/>
      <c r="O420" s="9"/>
      <c r="P420" s="12"/>
      <c r="Q420" s="13"/>
      <c r="R420" s="12"/>
      <c r="S420" s="9" t="s">
        <v>2476</v>
      </c>
      <c r="T420" s="11" t="s">
        <v>2477</v>
      </c>
      <c r="U420" s="11" t="s">
        <v>2478</v>
      </c>
      <c r="V420" s="11" t="s">
        <v>2479</v>
      </c>
      <c r="W420" s="12"/>
      <c r="X420" s="14"/>
      <c r="Y420" s="19" t="s">
        <v>43</v>
      </c>
      <c r="Z420" s="40" t="s">
        <v>2480</v>
      </c>
      <c r="AA420" s="9"/>
      <c r="AB420" s="12"/>
      <c r="AC420" s="13" t="str">
        <f t="shared" si="3"/>
        <v>M6-NyO-46a-A-3</v>
      </c>
      <c r="AD420" s="13"/>
      <c r="AE420" s="12"/>
      <c r="AF420" s="13"/>
      <c r="AG420" s="8" t="s">
        <v>570</v>
      </c>
      <c r="AH420" s="13"/>
      <c r="AI420" s="13"/>
    </row>
    <row r="421" ht="112.5" customHeight="1">
      <c r="A421" s="6" t="s">
        <v>2481</v>
      </c>
      <c r="B421" s="10" t="s">
        <v>2482</v>
      </c>
      <c r="C421" s="30" t="s">
        <v>33</v>
      </c>
      <c r="D421" s="7" t="s">
        <v>34</v>
      </c>
      <c r="E421" s="6"/>
      <c r="F421" s="11" t="s">
        <v>2483</v>
      </c>
      <c r="G421" s="10"/>
      <c r="H421" s="14"/>
      <c r="I421" s="6"/>
      <c r="J421" s="6" t="s">
        <v>2380</v>
      </c>
      <c r="K421" s="11" t="s">
        <v>2484</v>
      </c>
      <c r="L421" s="11" t="s">
        <v>2485</v>
      </c>
      <c r="M421" s="10" t="s">
        <v>41</v>
      </c>
      <c r="N421" s="26" t="s">
        <v>2486</v>
      </c>
      <c r="O421" s="26" t="s">
        <v>2486</v>
      </c>
      <c r="P421" s="12"/>
      <c r="Q421" s="13"/>
      <c r="R421" s="12"/>
      <c r="S421" s="14"/>
      <c r="T421" s="11"/>
      <c r="U421" s="14"/>
      <c r="V421" s="12"/>
      <c r="W421" s="12"/>
      <c r="X421" s="14"/>
      <c r="Y421" s="19" t="s">
        <v>43</v>
      </c>
      <c r="Z421" s="15" t="s">
        <v>2487</v>
      </c>
      <c r="AA421" s="9"/>
      <c r="AB421" s="9"/>
      <c r="AC421" s="13" t="str">
        <f t="shared" si="3"/>
        <v>M6-NyO-64a-I-1</v>
      </c>
      <c r="AD421" s="13"/>
      <c r="AE421" s="12"/>
      <c r="AF421" s="8" t="s">
        <v>45</v>
      </c>
      <c r="AG421" s="13"/>
      <c r="AH421" s="8"/>
      <c r="AI421" s="8" t="s">
        <v>47</v>
      </c>
    </row>
    <row r="422" ht="112.5" customHeight="1">
      <c r="A422" s="6" t="s">
        <v>2481</v>
      </c>
      <c r="B422" s="10" t="s">
        <v>2482</v>
      </c>
      <c r="C422" s="30" t="s">
        <v>33</v>
      </c>
      <c r="D422" s="7" t="s">
        <v>34</v>
      </c>
      <c r="E422" s="6"/>
      <c r="F422" s="11" t="s">
        <v>2488</v>
      </c>
      <c r="G422" s="10"/>
      <c r="H422" s="14"/>
      <c r="I422" s="6"/>
      <c r="J422" s="8" t="s">
        <v>225</v>
      </c>
      <c r="K422" s="11" t="s">
        <v>2489</v>
      </c>
      <c r="L422" s="11" t="s">
        <v>2490</v>
      </c>
      <c r="M422" s="10" t="s">
        <v>41</v>
      </c>
      <c r="N422" s="26" t="s">
        <v>2486</v>
      </c>
      <c r="O422" s="26" t="s">
        <v>2486</v>
      </c>
      <c r="P422" s="12"/>
      <c r="Q422" s="13"/>
      <c r="R422" s="12"/>
      <c r="S422" s="14"/>
      <c r="T422" s="11"/>
      <c r="U422" s="14"/>
      <c r="V422" s="12"/>
      <c r="W422" s="12"/>
      <c r="X422" s="14"/>
      <c r="Y422" s="19" t="s">
        <v>43</v>
      </c>
      <c r="Z422" s="17" t="s">
        <v>2491</v>
      </c>
      <c r="AA422" s="9"/>
      <c r="AB422" s="9"/>
      <c r="AC422" s="13" t="str">
        <f t="shared" si="3"/>
        <v>M6-NyO-64a-I-2</v>
      </c>
      <c r="AD422" s="13"/>
      <c r="AE422" s="12"/>
      <c r="AF422" s="8" t="s">
        <v>45</v>
      </c>
      <c r="AG422" s="13"/>
      <c r="AH422" s="8"/>
      <c r="AI422" s="8" t="s">
        <v>47</v>
      </c>
    </row>
    <row r="423" ht="112.5" customHeight="1">
      <c r="A423" s="6" t="s">
        <v>2481</v>
      </c>
      <c r="B423" s="10" t="s">
        <v>2482</v>
      </c>
      <c r="C423" s="30" t="s">
        <v>33</v>
      </c>
      <c r="D423" s="7" t="s">
        <v>34</v>
      </c>
      <c r="E423" s="6"/>
      <c r="F423" s="11" t="s">
        <v>2492</v>
      </c>
      <c r="G423" s="10"/>
      <c r="H423" s="14"/>
      <c r="I423" s="6"/>
      <c r="J423" s="6" t="s">
        <v>160</v>
      </c>
      <c r="K423" s="11" t="s">
        <v>2493</v>
      </c>
      <c r="L423" s="26" t="s">
        <v>2494</v>
      </c>
      <c r="M423" s="10" t="s">
        <v>41</v>
      </c>
      <c r="N423" s="26" t="s">
        <v>2486</v>
      </c>
      <c r="O423" s="26" t="s">
        <v>2486</v>
      </c>
      <c r="P423" s="12"/>
      <c r="Q423" s="13"/>
      <c r="R423" s="12"/>
      <c r="S423" s="14"/>
      <c r="T423" s="11"/>
      <c r="U423" s="14"/>
      <c r="V423" s="12"/>
      <c r="W423" s="12"/>
      <c r="X423" s="14"/>
      <c r="Y423" s="19" t="s">
        <v>43</v>
      </c>
      <c r="Z423" s="15" t="s">
        <v>2495</v>
      </c>
      <c r="AA423" s="9"/>
      <c r="AB423" s="9"/>
      <c r="AC423" s="13" t="str">
        <f t="shared" si="3"/>
        <v>M6-NyO-64a-I-3</v>
      </c>
      <c r="AD423" s="13"/>
      <c r="AE423" s="12"/>
      <c r="AF423" s="8" t="s">
        <v>45</v>
      </c>
      <c r="AG423" s="13"/>
      <c r="AH423" s="8"/>
      <c r="AI423" s="8" t="s">
        <v>47</v>
      </c>
    </row>
    <row r="424" ht="112.5" customHeight="1">
      <c r="A424" s="6" t="s">
        <v>2481</v>
      </c>
      <c r="B424" s="10" t="s">
        <v>2482</v>
      </c>
      <c r="C424" s="31" t="s">
        <v>48</v>
      </c>
      <c r="D424" s="7" t="s">
        <v>34</v>
      </c>
      <c r="E424" s="6"/>
      <c r="F424" s="11" t="s">
        <v>2496</v>
      </c>
      <c r="G424" s="11" t="s">
        <v>2497</v>
      </c>
      <c r="H424" s="14"/>
      <c r="I424" s="6"/>
      <c r="J424" s="6" t="s">
        <v>166</v>
      </c>
      <c r="K424" s="11" t="s">
        <v>2498</v>
      </c>
      <c r="L424" s="10" t="s">
        <v>2499</v>
      </c>
      <c r="M424" s="6" t="s">
        <v>41</v>
      </c>
      <c r="N424" s="26" t="s">
        <v>2486</v>
      </c>
      <c r="O424" s="26" t="s">
        <v>2486</v>
      </c>
      <c r="P424" s="12"/>
      <c r="Q424" s="13"/>
      <c r="R424" s="12"/>
      <c r="S424" s="14"/>
      <c r="T424" s="11"/>
      <c r="U424" s="14"/>
      <c r="V424" s="12"/>
      <c r="W424" s="12"/>
      <c r="X424" s="14"/>
      <c r="Y424" s="19" t="s">
        <v>43</v>
      </c>
      <c r="Z424" s="15" t="s">
        <v>2500</v>
      </c>
      <c r="AA424" s="9"/>
      <c r="AB424" s="9"/>
      <c r="AC424" s="13" t="str">
        <f t="shared" si="3"/>
        <v>M6-NyO-64a-E-1</v>
      </c>
      <c r="AD424" s="13"/>
      <c r="AE424" s="12"/>
      <c r="AF424" s="8" t="s">
        <v>45</v>
      </c>
      <c r="AG424" s="13"/>
      <c r="AH424" s="8"/>
      <c r="AI424" s="8" t="s">
        <v>47</v>
      </c>
    </row>
    <row r="425" ht="112.5" customHeight="1">
      <c r="A425" s="6" t="s">
        <v>2481</v>
      </c>
      <c r="B425" s="10" t="s">
        <v>2482</v>
      </c>
      <c r="C425" s="31" t="s">
        <v>48</v>
      </c>
      <c r="D425" s="7" t="s">
        <v>34</v>
      </c>
      <c r="E425" s="6"/>
      <c r="F425" s="11" t="s">
        <v>2501</v>
      </c>
      <c r="G425" s="11" t="s">
        <v>2502</v>
      </c>
      <c r="H425" s="44"/>
      <c r="I425" s="45"/>
      <c r="J425" s="6" t="s">
        <v>166</v>
      </c>
      <c r="K425" s="11" t="s">
        <v>2503</v>
      </c>
      <c r="L425" s="10" t="s">
        <v>2499</v>
      </c>
      <c r="M425" s="6" t="s">
        <v>41</v>
      </c>
      <c r="N425" s="26" t="s">
        <v>2486</v>
      </c>
      <c r="O425" s="26" t="s">
        <v>2486</v>
      </c>
      <c r="P425" s="12"/>
      <c r="Q425" s="13"/>
      <c r="R425" s="12"/>
      <c r="S425" s="14"/>
      <c r="T425" s="11"/>
      <c r="U425" s="14"/>
      <c r="V425" s="12"/>
      <c r="W425" s="12"/>
      <c r="X425" s="14"/>
      <c r="Y425" s="19" t="s">
        <v>43</v>
      </c>
      <c r="Z425" s="15" t="s">
        <v>2504</v>
      </c>
      <c r="AA425" s="9"/>
      <c r="AB425" s="9"/>
      <c r="AC425" s="13" t="str">
        <f t="shared" si="3"/>
        <v>M6-NyO-64a-E-2</v>
      </c>
      <c r="AD425" s="13"/>
      <c r="AE425" s="12"/>
      <c r="AF425" s="8" t="s">
        <v>45</v>
      </c>
      <c r="AG425" s="13"/>
      <c r="AH425" s="8"/>
      <c r="AI425" s="8" t="s">
        <v>47</v>
      </c>
    </row>
    <row r="426" ht="112.5" customHeight="1">
      <c r="A426" s="6" t="s">
        <v>2481</v>
      </c>
      <c r="B426" s="10" t="s">
        <v>2482</v>
      </c>
      <c r="C426" s="31" t="s">
        <v>48</v>
      </c>
      <c r="D426" s="7" t="s">
        <v>34</v>
      </c>
      <c r="E426" s="6"/>
      <c r="F426" s="11" t="s">
        <v>2505</v>
      </c>
      <c r="G426" s="11" t="s">
        <v>2502</v>
      </c>
      <c r="H426" s="44"/>
      <c r="I426" s="45"/>
      <c r="J426" s="6" t="s">
        <v>166</v>
      </c>
      <c r="K426" s="11" t="s">
        <v>2506</v>
      </c>
      <c r="L426" s="10" t="s">
        <v>2507</v>
      </c>
      <c r="M426" s="6" t="s">
        <v>41</v>
      </c>
      <c r="N426" s="26" t="s">
        <v>2486</v>
      </c>
      <c r="O426" s="26" t="s">
        <v>2486</v>
      </c>
      <c r="P426" s="12"/>
      <c r="Q426" s="13"/>
      <c r="R426" s="12"/>
      <c r="S426" s="14"/>
      <c r="T426" s="11"/>
      <c r="U426" s="14"/>
      <c r="V426" s="12"/>
      <c r="W426" s="12"/>
      <c r="X426" s="14"/>
      <c r="Y426" s="19" t="s">
        <v>43</v>
      </c>
      <c r="Z426" s="15" t="s">
        <v>2508</v>
      </c>
      <c r="AA426" s="9"/>
      <c r="AB426" s="9"/>
      <c r="AC426" s="13" t="str">
        <f t="shared" si="3"/>
        <v>M6-NyO-64a-E-3</v>
      </c>
      <c r="AD426" s="13"/>
      <c r="AE426" s="12"/>
      <c r="AF426" s="8" t="s">
        <v>45</v>
      </c>
      <c r="AG426" s="13"/>
      <c r="AH426" s="8"/>
      <c r="AI426" s="8" t="s">
        <v>47</v>
      </c>
    </row>
    <row r="427" ht="112.5" customHeight="1">
      <c r="A427" s="6" t="s">
        <v>2509</v>
      </c>
      <c r="B427" s="10" t="s">
        <v>2510</v>
      </c>
      <c r="C427" s="30" t="s">
        <v>33</v>
      </c>
      <c r="D427" s="7" t="s">
        <v>34</v>
      </c>
      <c r="E427" s="6"/>
      <c r="F427" s="11" t="s">
        <v>2511</v>
      </c>
      <c r="G427" s="10"/>
      <c r="H427" s="14"/>
      <c r="I427" s="6"/>
      <c r="J427" s="8" t="s">
        <v>160</v>
      </c>
      <c r="K427" s="11" t="s">
        <v>2512</v>
      </c>
      <c r="L427" s="11" t="s">
        <v>2513</v>
      </c>
      <c r="M427" s="6" t="s">
        <v>41</v>
      </c>
      <c r="N427" s="11" t="s">
        <v>2514</v>
      </c>
      <c r="O427" s="11" t="s">
        <v>2515</v>
      </c>
      <c r="P427" s="12"/>
      <c r="Q427" s="13"/>
      <c r="R427" s="12"/>
      <c r="S427" s="14"/>
      <c r="T427" s="11"/>
      <c r="U427" s="14"/>
      <c r="V427" s="12"/>
      <c r="W427" s="12"/>
      <c r="X427" s="14"/>
      <c r="Y427" s="19" t="s">
        <v>43</v>
      </c>
      <c r="Z427" s="15" t="s">
        <v>2516</v>
      </c>
      <c r="AA427" s="9"/>
      <c r="AB427" s="9"/>
      <c r="AC427" s="13" t="str">
        <f t="shared" si="3"/>
        <v>M6-NyO-65a-I-1</v>
      </c>
      <c r="AD427" s="13"/>
      <c r="AE427" s="12"/>
      <c r="AF427" s="8" t="s">
        <v>45</v>
      </c>
      <c r="AG427" s="13"/>
      <c r="AH427" s="8"/>
      <c r="AI427" s="8" t="s">
        <v>47</v>
      </c>
    </row>
    <row r="428" ht="112.5" customHeight="1">
      <c r="A428" s="6" t="s">
        <v>2509</v>
      </c>
      <c r="B428" s="10" t="s">
        <v>2510</v>
      </c>
      <c r="C428" s="30" t="s">
        <v>33</v>
      </c>
      <c r="D428" s="7" t="s">
        <v>34</v>
      </c>
      <c r="E428" s="6"/>
      <c r="F428" s="11" t="s">
        <v>2517</v>
      </c>
      <c r="G428" s="10"/>
      <c r="H428" s="14"/>
      <c r="I428" s="6"/>
      <c r="J428" s="8" t="s">
        <v>160</v>
      </c>
      <c r="K428" s="11" t="s">
        <v>2518</v>
      </c>
      <c r="L428" s="11" t="s">
        <v>2519</v>
      </c>
      <c r="M428" s="10" t="s">
        <v>41</v>
      </c>
      <c r="N428" s="11" t="s">
        <v>2520</v>
      </c>
      <c r="O428" s="10" t="s">
        <v>2521</v>
      </c>
      <c r="P428" s="12"/>
      <c r="Q428" s="13"/>
      <c r="R428" s="12"/>
      <c r="S428" s="14"/>
      <c r="T428" s="11"/>
      <c r="U428" s="14"/>
      <c r="V428" s="12"/>
      <c r="W428" s="12"/>
      <c r="X428" s="14"/>
      <c r="Y428" s="19" t="s">
        <v>43</v>
      </c>
      <c r="Z428" s="15" t="s">
        <v>2522</v>
      </c>
      <c r="AA428" s="9"/>
      <c r="AB428" s="9"/>
      <c r="AC428" s="13" t="str">
        <f t="shared" si="3"/>
        <v>M6-NyO-65a-I-2</v>
      </c>
      <c r="AD428" s="13"/>
      <c r="AE428" s="12"/>
      <c r="AF428" s="8" t="s">
        <v>45</v>
      </c>
      <c r="AG428" s="13"/>
      <c r="AH428" s="8"/>
      <c r="AI428" s="8" t="s">
        <v>47</v>
      </c>
    </row>
    <row r="429" ht="112.5" customHeight="1">
      <c r="A429" s="6" t="s">
        <v>2509</v>
      </c>
      <c r="B429" s="10" t="s">
        <v>2510</v>
      </c>
      <c r="C429" s="30" t="s">
        <v>33</v>
      </c>
      <c r="D429" s="7" t="s">
        <v>34</v>
      </c>
      <c r="E429" s="6"/>
      <c r="F429" s="11" t="s">
        <v>2523</v>
      </c>
      <c r="G429" s="10"/>
      <c r="H429" s="14"/>
      <c r="I429" s="6"/>
      <c r="J429" s="8" t="s">
        <v>160</v>
      </c>
      <c r="K429" s="11" t="s">
        <v>2524</v>
      </c>
      <c r="L429" s="11" t="s">
        <v>2525</v>
      </c>
      <c r="M429" s="10" t="s">
        <v>41</v>
      </c>
      <c r="N429" s="11" t="s">
        <v>2526</v>
      </c>
      <c r="O429" s="10" t="s">
        <v>2527</v>
      </c>
      <c r="P429" s="12"/>
      <c r="Q429" s="13"/>
      <c r="R429" s="12"/>
      <c r="S429" s="14"/>
      <c r="T429" s="11"/>
      <c r="U429" s="14"/>
      <c r="V429" s="12"/>
      <c r="W429" s="12"/>
      <c r="X429" s="14"/>
      <c r="Y429" s="19" t="s">
        <v>43</v>
      </c>
      <c r="Z429" s="15" t="s">
        <v>2528</v>
      </c>
      <c r="AA429" s="9"/>
      <c r="AB429" s="9"/>
      <c r="AC429" s="13" t="str">
        <f t="shared" si="3"/>
        <v>M6-NyO-65a-I-3</v>
      </c>
      <c r="AD429" s="13"/>
      <c r="AE429" s="12"/>
      <c r="AF429" s="8" t="s">
        <v>45</v>
      </c>
      <c r="AG429" s="13"/>
      <c r="AH429" s="8"/>
      <c r="AI429" s="8" t="s">
        <v>47</v>
      </c>
    </row>
    <row r="430" ht="112.5" customHeight="1">
      <c r="A430" s="6" t="s">
        <v>2509</v>
      </c>
      <c r="B430" s="10" t="s">
        <v>2510</v>
      </c>
      <c r="C430" s="31" t="s">
        <v>48</v>
      </c>
      <c r="D430" s="7" t="s">
        <v>34</v>
      </c>
      <c r="E430" s="6"/>
      <c r="F430" s="11" t="s">
        <v>2529</v>
      </c>
      <c r="G430" s="11" t="s">
        <v>2530</v>
      </c>
      <c r="H430" s="44"/>
      <c r="I430" s="45"/>
      <c r="J430" s="8" t="s">
        <v>166</v>
      </c>
      <c r="K430" s="11" t="s">
        <v>2531</v>
      </c>
      <c r="L430" s="10" t="s">
        <v>2532</v>
      </c>
      <c r="M430" s="6" t="s">
        <v>41</v>
      </c>
      <c r="N430" s="11" t="s">
        <v>2533</v>
      </c>
      <c r="O430" s="10" t="s">
        <v>2534</v>
      </c>
      <c r="P430" s="12"/>
      <c r="Q430" s="13"/>
      <c r="R430" s="12"/>
      <c r="S430" s="14"/>
      <c r="T430" s="11"/>
      <c r="U430" s="14"/>
      <c r="V430" s="12"/>
      <c r="W430" s="12"/>
      <c r="X430" s="14"/>
      <c r="Y430" s="19" t="s">
        <v>43</v>
      </c>
      <c r="Z430" s="15" t="s">
        <v>2535</v>
      </c>
      <c r="AA430" s="9"/>
      <c r="AB430" s="9"/>
      <c r="AC430" s="13" t="str">
        <f t="shared" si="3"/>
        <v>M6-NyO-65a-E-1</v>
      </c>
      <c r="AD430" s="13"/>
      <c r="AE430" s="12"/>
      <c r="AF430" s="8" t="s">
        <v>45</v>
      </c>
      <c r="AG430" s="13"/>
      <c r="AH430" s="8"/>
      <c r="AI430" s="8" t="s">
        <v>47</v>
      </c>
    </row>
    <row r="431" ht="112.5" customHeight="1">
      <c r="A431" s="6" t="s">
        <v>2509</v>
      </c>
      <c r="B431" s="10" t="s">
        <v>2510</v>
      </c>
      <c r="C431" s="31" t="s">
        <v>48</v>
      </c>
      <c r="D431" s="7" t="s">
        <v>34</v>
      </c>
      <c r="E431" s="6"/>
      <c r="F431" s="11" t="s">
        <v>2536</v>
      </c>
      <c r="G431" s="11" t="s">
        <v>2537</v>
      </c>
      <c r="H431" s="14"/>
      <c r="I431" s="6"/>
      <c r="J431" s="8" t="s">
        <v>166</v>
      </c>
      <c r="K431" s="11" t="s">
        <v>2538</v>
      </c>
      <c r="L431" s="10" t="s">
        <v>2532</v>
      </c>
      <c r="M431" s="6" t="s">
        <v>41</v>
      </c>
      <c r="N431" s="11" t="s">
        <v>2539</v>
      </c>
      <c r="O431" s="10" t="s">
        <v>2540</v>
      </c>
      <c r="P431" s="12"/>
      <c r="Q431" s="13"/>
      <c r="R431" s="12"/>
      <c r="S431" s="14"/>
      <c r="T431" s="11"/>
      <c r="U431" s="14"/>
      <c r="V431" s="12"/>
      <c r="W431" s="12"/>
      <c r="X431" s="14"/>
      <c r="Y431" s="19" t="s">
        <v>43</v>
      </c>
      <c r="Z431" s="15" t="s">
        <v>2541</v>
      </c>
      <c r="AA431" s="9"/>
      <c r="AB431" s="9"/>
      <c r="AC431" s="13" t="str">
        <f t="shared" si="3"/>
        <v>M6-NyO-65a-E-2</v>
      </c>
      <c r="AD431" s="13"/>
      <c r="AE431" s="12"/>
      <c r="AF431" s="8" t="s">
        <v>45</v>
      </c>
      <c r="AG431" s="13"/>
      <c r="AH431" s="8"/>
      <c r="AI431" s="8" t="s">
        <v>47</v>
      </c>
    </row>
    <row r="432" ht="112.5" customHeight="1">
      <c r="A432" s="6" t="s">
        <v>2509</v>
      </c>
      <c r="B432" s="10" t="s">
        <v>2510</v>
      </c>
      <c r="C432" s="31" t="s">
        <v>48</v>
      </c>
      <c r="D432" s="7" t="s">
        <v>34</v>
      </c>
      <c r="E432" s="6"/>
      <c r="F432" s="11" t="s">
        <v>2542</v>
      </c>
      <c r="G432" s="11" t="s">
        <v>2543</v>
      </c>
      <c r="H432" s="44"/>
      <c r="I432" s="45"/>
      <c r="J432" s="8" t="s">
        <v>166</v>
      </c>
      <c r="K432" s="11" t="s">
        <v>2544</v>
      </c>
      <c r="L432" s="10" t="s">
        <v>2532</v>
      </c>
      <c r="M432" s="46" t="s">
        <v>41</v>
      </c>
      <c r="N432" s="11" t="s">
        <v>2545</v>
      </c>
      <c r="O432" s="10" t="s">
        <v>2546</v>
      </c>
      <c r="P432" s="12"/>
      <c r="Q432" s="13"/>
      <c r="R432" s="12"/>
      <c r="S432" s="14"/>
      <c r="T432" s="11"/>
      <c r="U432" s="14"/>
      <c r="V432" s="12"/>
      <c r="W432" s="12"/>
      <c r="X432" s="14"/>
      <c r="Y432" s="19" t="s">
        <v>43</v>
      </c>
      <c r="Z432" s="15" t="s">
        <v>2547</v>
      </c>
      <c r="AA432" s="9"/>
      <c r="AB432" s="9"/>
      <c r="AC432" s="13" t="str">
        <f t="shared" si="3"/>
        <v>M6-NyO-65a-E-3</v>
      </c>
      <c r="AD432" s="13"/>
      <c r="AE432" s="12"/>
      <c r="AF432" s="8" t="s">
        <v>45</v>
      </c>
      <c r="AG432" s="13"/>
      <c r="AH432" s="8"/>
      <c r="AI432" s="8" t="s">
        <v>47</v>
      </c>
    </row>
    <row r="433" ht="112.5" customHeight="1">
      <c r="A433" s="6" t="s">
        <v>2548</v>
      </c>
      <c r="B433" s="10" t="s">
        <v>2549</v>
      </c>
      <c r="C433" s="30" t="s">
        <v>33</v>
      </c>
      <c r="D433" s="7" t="s">
        <v>34</v>
      </c>
      <c r="E433" s="6"/>
      <c r="F433" s="10" t="s">
        <v>2550</v>
      </c>
      <c r="G433" s="46"/>
      <c r="H433" s="44"/>
      <c r="I433" s="45"/>
      <c r="J433" s="6" t="s">
        <v>160</v>
      </c>
      <c r="K433" s="11" t="s">
        <v>2551</v>
      </c>
      <c r="L433" s="10" t="s">
        <v>2552</v>
      </c>
      <c r="M433" s="6" t="s">
        <v>41</v>
      </c>
      <c r="N433" s="10" t="s">
        <v>2553</v>
      </c>
      <c r="O433" s="10" t="s">
        <v>2554</v>
      </c>
      <c r="P433" s="12"/>
      <c r="Q433" s="13"/>
      <c r="R433" s="12"/>
      <c r="S433" s="14"/>
      <c r="T433" s="11"/>
      <c r="U433" s="14"/>
      <c r="V433" s="12"/>
      <c r="W433" s="12"/>
      <c r="X433" s="14"/>
      <c r="Y433" s="19" t="s">
        <v>43</v>
      </c>
      <c r="Z433" s="15" t="s">
        <v>2555</v>
      </c>
      <c r="AA433" s="9"/>
      <c r="AB433" s="9"/>
      <c r="AC433" s="13" t="str">
        <f t="shared" si="3"/>
        <v>M6-NyO-65b-I-1</v>
      </c>
      <c r="AD433" s="13"/>
      <c r="AE433" s="12"/>
      <c r="AF433" s="8" t="s">
        <v>45</v>
      </c>
      <c r="AG433" s="13"/>
      <c r="AH433" s="8"/>
      <c r="AI433" s="8" t="s">
        <v>47</v>
      </c>
    </row>
    <row r="434" ht="112.5" customHeight="1">
      <c r="A434" s="6" t="s">
        <v>2548</v>
      </c>
      <c r="B434" s="10" t="s">
        <v>2549</v>
      </c>
      <c r="C434" s="30" t="s">
        <v>33</v>
      </c>
      <c r="D434" s="7" t="s">
        <v>34</v>
      </c>
      <c r="E434" s="6"/>
      <c r="F434" s="11" t="s">
        <v>2556</v>
      </c>
      <c r="G434" s="10"/>
      <c r="H434" s="14"/>
      <c r="I434" s="6"/>
      <c r="J434" s="6" t="s">
        <v>160</v>
      </c>
      <c r="K434" s="11" t="s">
        <v>2557</v>
      </c>
      <c r="L434" s="10" t="s">
        <v>2558</v>
      </c>
      <c r="M434" s="10" t="s">
        <v>41</v>
      </c>
      <c r="N434" s="10" t="s">
        <v>2559</v>
      </c>
      <c r="O434" s="11" t="s">
        <v>2560</v>
      </c>
      <c r="P434" s="12"/>
      <c r="Q434" s="13"/>
      <c r="R434" s="12"/>
      <c r="S434" s="14"/>
      <c r="T434" s="11"/>
      <c r="U434" s="14"/>
      <c r="V434" s="12"/>
      <c r="W434" s="12"/>
      <c r="X434" s="14"/>
      <c r="Y434" s="19" t="s">
        <v>43</v>
      </c>
      <c r="Z434" s="15" t="s">
        <v>2561</v>
      </c>
      <c r="AA434" s="9"/>
      <c r="AB434" s="9"/>
      <c r="AC434" s="13" t="str">
        <f t="shared" si="3"/>
        <v>M6-NyO-65b-I-2</v>
      </c>
      <c r="AD434" s="13"/>
      <c r="AE434" s="12"/>
      <c r="AF434" s="8" t="s">
        <v>45</v>
      </c>
      <c r="AG434" s="13"/>
      <c r="AH434" s="8"/>
      <c r="AI434" s="8" t="s">
        <v>47</v>
      </c>
    </row>
    <row r="435" ht="112.5" customHeight="1">
      <c r="A435" s="6" t="s">
        <v>2548</v>
      </c>
      <c r="B435" s="10" t="s">
        <v>2549</v>
      </c>
      <c r="C435" s="30" t="s">
        <v>33</v>
      </c>
      <c r="D435" s="7" t="s">
        <v>34</v>
      </c>
      <c r="E435" s="6"/>
      <c r="F435" s="11" t="s">
        <v>2562</v>
      </c>
      <c r="G435" s="46"/>
      <c r="H435" s="44"/>
      <c r="I435" s="45"/>
      <c r="J435" s="6" t="s">
        <v>160</v>
      </c>
      <c r="K435" s="11" t="s">
        <v>2563</v>
      </c>
      <c r="L435" s="47" t="s">
        <v>2558</v>
      </c>
      <c r="M435" s="8" t="s">
        <v>41</v>
      </c>
      <c r="N435" s="11" t="s">
        <v>2564</v>
      </c>
      <c r="O435" s="10" t="s">
        <v>2565</v>
      </c>
      <c r="P435" s="12"/>
      <c r="Q435" s="13"/>
      <c r="R435" s="12"/>
      <c r="S435" s="14"/>
      <c r="T435" s="11"/>
      <c r="U435" s="14"/>
      <c r="V435" s="12"/>
      <c r="W435" s="12"/>
      <c r="X435" s="14"/>
      <c r="Y435" s="19" t="s">
        <v>43</v>
      </c>
      <c r="Z435" s="15" t="s">
        <v>2566</v>
      </c>
      <c r="AA435" s="9"/>
      <c r="AB435" s="9"/>
      <c r="AC435" s="13" t="str">
        <f t="shared" si="3"/>
        <v>M6-NyO-65b-I-3</v>
      </c>
      <c r="AD435" s="13"/>
      <c r="AE435" s="12"/>
      <c r="AF435" s="8" t="s">
        <v>45</v>
      </c>
      <c r="AG435" s="13"/>
      <c r="AH435" s="8"/>
      <c r="AI435" s="8" t="s">
        <v>47</v>
      </c>
    </row>
    <row r="436" ht="112.5" customHeight="1">
      <c r="A436" s="6" t="s">
        <v>2567</v>
      </c>
      <c r="B436" s="10" t="s">
        <v>2568</v>
      </c>
      <c r="C436" s="30" t="s">
        <v>33</v>
      </c>
      <c r="D436" s="7" t="s">
        <v>34</v>
      </c>
      <c r="E436" s="6"/>
      <c r="F436" s="10" t="s">
        <v>2569</v>
      </c>
      <c r="G436" s="10" t="s">
        <v>2570</v>
      </c>
      <c r="H436" s="14"/>
      <c r="I436" s="6"/>
      <c r="J436" s="6" t="s">
        <v>194</v>
      </c>
      <c r="K436" s="10" t="s">
        <v>2571</v>
      </c>
      <c r="L436" s="10" t="s">
        <v>2572</v>
      </c>
      <c r="M436" s="10" t="s">
        <v>41</v>
      </c>
      <c r="N436" s="48" t="s">
        <v>2573</v>
      </c>
      <c r="O436" s="37" t="s">
        <v>2574</v>
      </c>
      <c r="P436" s="12"/>
      <c r="Q436" s="13"/>
      <c r="R436" s="12"/>
      <c r="S436" s="14"/>
      <c r="T436" s="11"/>
      <c r="U436" s="14"/>
      <c r="V436" s="12"/>
      <c r="W436" s="12"/>
      <c r="X436" s="14"/>
      <c r="Y436" s="19" t="s">
        <v>43</v>
      </c>
      <c r="Z436" s="15" t="s">
        <v>2575</v>
      </c>
      <c r="AA436" s="9"/>
      <c r="AB436" s="9"/>
      <c r="AC436" s="13" t="str">
        <f t="shared" si="3"/>
        <v>M6-NyO-66a-I-1</v>
      </c>
      <c r="AD436" s="13"/>
      <c r="AE436" s="12"/>
      <c r="AF436" s="8" t="s">
        <v>45</v>
      </c>
      <c r="AG436" s="13"/>
      <c r="AH436" s="8"/>
      <c r="AI436" s="8" t="s">
        <v>47</v>
      </c>
    </row>
    <row r="437" ht="112.5" customHeight="1">
      <c r="A437" s="6" t="s">
        <v>2567</v>
      </c>
      <c r="B437" s="10" t="s">
        <v>2568</v>
      </c>
      <c r="C437" s="30" t="s">
        <v>33</v>
      </c>
      <c r="D437" s="7" t="s">
        <v>34</v>
      </c>
      <c r="E437" s="6"/>
      <c r="F437" s="10" t="s">
        <v>2576</v>
      </c>
      <c r="G437" s="10" t="s">
        <v>2577</v>
      </c>
      <c r="H437" s="14"/>
      <c r="I437" s="6"/>
      <c r="J437" s="6" t="s">
        <v>194</v>
      </c>
      <c r="K437" s="10" t="s">
        <v>2578</v>
      </c>
      <c r="L437" s="10" t="s">
        <v>2579</v>
      </c>
      <c r="M437" s="10" t="s">
        <v>41</v>
      </c>
      <c r="N437" s="47" t="s">
        <v>2580</v>
      </c>
      <c r="O437" s="48" t="s">
        <v>2581</v>
      </c>
      <c r="P437" s="12"/>
      <c r="Q437" s="13"/>
      <c r="R437" s="12"/>
      <c r="S437" s="14"/>
      <c r="T437" s="11"/>
      <c r="U437" s="14"/>
      <c r="V437" s="12"/>
      <c r="W437" s="12"/>
      <c r="X437" s="14"/>
      <c r="Y437" s="19" t="s">
        <v>43</v>
      </c>
      <c r="Z437" s="15" t="s">
        <v>2582</v>
      </c>
      <c r="AA437" s="9"/>
      <c r="AB437" s="9"/>
      <c r="AC437" s="13" t="str">
        <f t="shared" si="3"/>
        <v>M6-NyO-66a-I-2</v>
      </c>
      <c r="AD437" s="13"/>
      <c r="AE437" s="12"/>
      <c r="AF437" s="8" t="s">
        <v>45</v>
      </c>
      <c r="AG437" s="13"/>
      <c r="AH437" s="8"/>
      <c r="AI437" s="8" t="s">
        <v>47</v>
      </c>
    </row>
    <row r="438" ht="112.5" customHeight="1">
      <c r="A438" s="6" t="s">
        <v>2567</v>
      </c>
      <c r="B438" s="10" t="s">
        <v>2568</v>
      </c>
      <c r="C438" s="30" t="s">
        <v>33</v>
      </c>
      <c r="D438" s="7" t="s">
        <v>34</v>
      </c>
      <c r="E438" s="6"/>
      <c r="F438" s="10" t="s">
        <v>2583</v>
      </c>
      <c r="G438" s="10" t="s">
        <v>2584</v>
      </c>
      <c r="H438" s="14"/>
      <c r="I438" s="6"/>
      <c r="J438" s="6" t="s">
        <v>194</v>
      </c>
      <c r="K438" s="10" t="s">
        <v>2585</v>
      </c>
      <c r="L438" s="11" t="s">
        <v>2586</v>
      </c>
      <c r="M438" s="10" t="s">
        <v>41</v>
      </c>
      <c r="N438" s="10" t="s">
        <v>2587</v>
      </c>
      <c r="O438" s="10" t="s">
        <v>2588</v>
      </c>
      <c r="P438" s="12"/>
      <c r="Q438" s="13"/>
      <c r="R438" s="12"/>
      <c r="S438" s="14"/>
      <c r="T438" s="11"/>
      <c r="U438" s="14"/>
      <c r="V438" s="12"/>
      <c r="W438" s="12"/>
      <c r="X438" s="14"/>
      <c r="Y438" s="19" t="s">
        <v>43</v>
      </c>
      <c r="Z438" s="15" t="s">
        <v>2589</v>
      </c>
      <c r="AA438" s="9"/>
      <c r="AB438" s="9"/>
      <c r="AC438" s="13" t="str">
        <f t="shared" si="3"/>
        <v>M6-NyO-66a-I-3</v>
      </c>
      <c r="AD438" s="13"/>
      <c r="AE438" s="12"/>
      <c r="AF438" s="8" t="s">
        <v>45</v>
      </c>
      <c r="AG438" s="13"/>
      <c r="AH438" s="8"/>
      <c r="AI438" s="8" t="s">
        <v>47</v>
      </c>
    </row>
    <row r="439" ht="112.5" customHeight="1">
      <c r="A439" s="6" t="s">
        <v>2567</v>
      </c>
      <c r="B439" s="10" t="s">
        <v>2568</v>
      </c>
      <c r="C439" s="31" t="s">
        <v>48</v>
      </c>
      <c r="D439" s="7" t="s">
        <v>34</v>
      </c>
      <c r="E439" s="6"/>
      <c r="F439" s="11" t="s">
        <v>2590</v>
      </c>
      <c r="G439" s="10" t="s">
        <v>2591</v>
      </c>
      <c r="H439" s="44"/>
      <c r="I439" s="45"/>
      <c r="J439" s="45" t="s">
        <v>166</v>
      </c>
      <c r="K439" s="10" t="s">
        <v>2592</v>
      </c>
      <c r="L439" s="10" t="s">
        <v>2593</v>
      </c>
      <c r="M439" s="46" t="s">
        <v>41</v>
      </c>
      <c r="N439" s="10" t="s">
        <v>2594</v>
      </c>
      <c r="O439" s="10" t="s">
        <v>2595</v>
      </c>
      <c r="P439" s="12"/>
      <c r="Q439" s="13"/>
      <c r="R439" s="12"/>
      <c r="S439" s="14"/>
      <c r="T439" s="11"/>
      <c r="U439" s="14"/>
      <c r="V439" s="12"/>
      <c r="W439" s="12"/>
      <c r="X439" s="14"/>
      <c r="Y439" s="19" t="s">
        <v>43</v>
      </c>
      <c r="Z439" s="15" t="s">
        <v>2596</v>
      </c>
      <c r="AA439" s="9"/>
      <c r="AB439" s="9"/>
      <c r="AC439" s="13" t="str">
        <f t="shared" si="3"/>
        <v>M6-NyO-66a-E-1</v>
      </c>
      <c r="AD439" s="13"/>
      <c r="AE439" s="12"/>
      <c r="AF439" s="8" t="s">
        <v>45</v>
      </c>
      <c r="AG439" s="13"/>
      <c r="AH439" s="8"/>
      <c r="AI439" s="8" t="s">
        <v>47</v>
      </c>
    </row>
    <row r="440" ht="112.5" customHeight="1">
      <c r="A440" s="6" t="s">
        <v>2567</v>
      </c>
      <c r="B440" s="10" t="s">
        <v>2568</v>
      </c>
      <c r="C440" s="31" t="s">
        <v>48</v>
      </c>
      <c r="D440" s="7" t="s">
        <v>34</v>
      </c>
      <c r="E440" s="6"/>
      <c r="F440" s="10" t="s">
        <v>2597</v>
      </c>
      <c r="G440" s="11" t="s">
        <v>2598</v>
      </c>
      <c r="H440" s="14"/>
      <c r="I440" s="6"/>
      <c r="J440" s="6" t="s">
        <v>166</v>
      </c>
      <c r="K440" s="10" t="s">
        <v>2599</v>
      </c>
      <c r="L440" s="11" t="s">
        <v>2600</v>
      </c>
      <c r="M440" s="10" t="s">
        <v>41</v>
      </c>
      <c r="N440" s="10" t="s">
        <v>2601</v>
      </c>
      <c r="O440" s="11" t="s">
        <v>2602</v>
      </c>
      <c r="P440" s="12"/>
      <c r="Q440" s="13"/>
      <c r="R440" s="12"/>
      <c r="S440" s="14"/>
      <c r="T440" s="11"/>
      <c r="U440" s="14"/>
      <c r="V440" s="12"/>
      <c r="W440" s="12"/>
      <c r="X440" s="14"/>
      <c r="Y440" s="19" t="s">
        <v>43</v>
      </c>
      <c r="Z440" s="15" t="s">
        <v>2603</v>
      </c>
      <c r="AA440" s="9"/>
      <c r="AB440" s="9"/>
      <c r="AC440" s="13" t="str">
        <f t="shared" si="3"/>
        <v>M6-NyO-66a-E-2</v>
      </c>
      <c r="AD440" s="13"/>
      <c r="AE440" s="12"/>
      <c r="AF440" s="8" t="s">
        <v>45</v>
      </c>
      <c r="AG440" s="13"/>
      <c r="AH440" s="8"/>
      <c r="AI440" s="8" t="s">
        <v>47</v>
      </c>
    </row>
    <row r="441" ht="112.5" customHeight="1">
      <c r="A441" s="6" t="s">
        <v>2567</v>
      </c>
      <c r="B441" s="10" t="s">
        <v>2568</v>
      </c>
      <c r="C441" s="31" t="s">
        <v>48</v>
      </c>
      <c r="D441" s="7" t="s">
        <v>34</v>
      </c>
      <c r="E441" s="6"/>
      <c r="F441" s="10" t="s">
        <v>2604</v>
      </c>
      <c r="G441" s="11" t="s">
        <v>2605</v>
      </c>
      <c r="H441" s="14"/>
      <c r="I441" s="6"/>
      <c r="J441" s="6" t="s">
        <v>166</v>
      </c>
      <c r="K441" s="10" t="s">
        <v>2606</v>
      </c>
      <c r="L441" s="10" t="s">
        <v>2607</v>
      </c>
      <c r="M441" s="10" t="s">
        <v>41</v>
      </c>
      <c r="N441" s="10" t="s">
        <v>2608</v>
      </c>
      <c r="O441" s="10" t="s">
        <v>2609</v>
      </c>
      <c r="P441" s="12"/>
      <c r="Q441" s="13"/>
      <c r="R441" s="12"/>
      <c r="S441" s="14"/>
      <c r="T441" s="11"/>
      <c r="U441" s="14"/>
      <c r="V441" s="12"/>
      <c r="W441" s="12"/>
      <c r="X441" s="14"/>
      <c r="Y441" s="19" t="s">
        <v>43</v>
      </c>
      <c r="Z441" s="15" t="s">
        <v>2610</v>
      </c>
      <c r="AA441" s="9"/>
      <c r="AB441" s="9"/>
      <c r="AC441" s="13" t="str">
        <f t="shared" si="3"/>
        <v>M6-NyO-66a-E-3</v>
      </c>
      <c r="AD441" s="13"/>
      <c r="AE441" s="12"/>
      <c r="AF441" s="8" t="s">
        <v>45</v>
      </c>
      <c r="AG441" s="13"/>
      <c r="AH441" s="8"/>
      <c r="AI441" s="8" t="s">
        <v>47</v>
      </c>
    </row>
    <row r="442" ht="112.5" customHeight="1">
      <c r="A442" s="6" t="s">
        <v>2611</v>
      </c>
      <c r="B442" s="10" t="s">
        <v>2612</v>
      </c>
      <c r="C442" s="30" t="s">
        <v>33</v>
      </c>
      <c r="D442" s="7" t="s">
        <v>34</v>
      </c>
      <c r="E442" s="6"/>
      <c r="F442" s="11" t="s">
        <v>2613</v>
      </c>
      <c r="G442" s="11" t="s">
        <v>2614</v>
      </c>
      <c r="H442" s="14"/>
      <c r="I442" s="8" t="s">
        <v>210</v>
      </c>
      <c r="J442" s="8" t="s">
        <v>194</v>
      </c>
      <c r="K442" s="11" t="s">
        <v>2205</v>
      </c>
      <c r="L442" s="11" t="s">
        <v>2615</v>
      </c>
      <c r="M442" s="8" t="s">
        <v>41</v>
      </c>
      <c r="N442" s="9" t="s">
        <v>2616</v>
      </c>
      <c r="O442" s="9" t="s">
        <v>2617</v>
      </c>
      <c r="P442" s="12"/>
      <c r="Q442" s="13"/>
      <c r="R442" s="12"/>
      <c r="S442" s="14"/>
      <c r="T442" s="11"/>
      <c r="U442" s="14"/>
      <c r="V442" s="12"/>
      <c r="W442" s="12"/>
      <c r="X442" s="14"/>
      <c r="Y442" s="19" t="s">
        <v>43</v>
      </c>
      <c r="Z442" s="9" t="s">
        <v>2618</v>
      </c>
      <c r="AA442" s="9"/>
      <c r="AB442" s="9"/>
      <c r="AC442" s="13" t="str">
        <f t="shared" si="3"/>
        <v>M6-NyO-67a-I-1</v>
      </c>
      <c r="AD442" s="13"/>
      <c r="AE442" s="12"/>
      <c r="AF442" s="13"/>
      <c r="AG442" s="13"/>
      <c r="AH442" s="8"/>
      <c r="AI442" s="8" t="s">
        <v>47</v>
      </c>
    </row>
    <row r="443" ht="112.5" customHeight="1">
      <c r="A443" s="6" t="s">
        <v>2611</v>
      </c>
      <c r="B443" s="10" t="s">
        <v>2612</v>
      </c>
      <c r="C443" s="30" t="s">
        <v>33</v>
      </c>
      <c r="D443" s="7" t="s">
        <v>34</v>
      </c>
      <c r="E443" s="6"/>
      <c r="F443" s="11" t="s">
        <v>2613</v>
      </c>
      <c r="G443" s="11" t="s">
        <v>2619</v>
      </c>
      <c r="H443" s="14"/>
      <c r="I443" s="8" t="s">
        <v>210</v>
      </c>
      <c r="J443" s="8" t="s">
        <v>194</v>
      </c>
      <c r="K443" s="11" t="s">
        <v>2205</v>
      </c>
      <c r="L443" s="11" t="s">
        <v>2620</v>
      </c>
      <c r="M443" s="8" t="s">
        <v>41</v>
      </c>
      <c r="N443" s="9" t="s">
        <v>2616</v>
      </c>
      <c r="O443" s="9" t="s">
        <v>2621</v>
      </c>
      <c r="P443" s="12"/>
      <c r="Q443" s="13"/>
      <c r="R443" s="12"/>
      <c r="S443" s="14"/>
      <c r="T443" s="11"/>
      <c r="U443" s="14"/>
      <c r="V443" s="12"/>
      <c r="W443" s="12"/>
      <c r="X443" s="14"/>
      <c r="Y443" s="19" t="s">
        <v>43</v>
      </c>
      <c r="Z443" s="9" t="s">
        <v>2622</v>
      </c>
      <c r="AA443" s="9"/>
      <c r="AB443" s="9"/>
      <c r="AC443" s="13" t="str">
        <f t="shared" si="3"/>
        <v>M6-NyO-67a-I-2</v>
      </c>
      <c r="AD443" s="13"/>
      <c r="AE443" s="12"/>
      <c r="AF443" s="13"/>
      <c r="AG443" s="13"/>
      <c r="AH443" s="8"/>
      <c r="AI443" s="8" t="s">
        <v>47</v>
      </c>
    </row>
    <row r="444" ht="112.5" customHeight="1">
      <c r="A444" s="6" t="s">
        <v>2611</v>
      </c>
      <c r="B444" s="10" t="s">
        <v>2612</v>
      </c>
      <c r="C444" s="30" t="s">
        <v>33</v>
      </c>
      <c r="D444" s="7" t="s">
        <v>34</v>
      </c>
      <c r="E444" s="6"/>
      <c r="F444" s="11" t="s">
        <v>2613</v>
      </c>
      <c r="G444" s="11" t="s">
        <v>2623</v>
      </c>
      <c r="H444" s="14"/>
      <c r="I444" s="8" t="s">
        <v>210</v>
      </c>
      <c r="J444" s="8" t="s">
        <v>194</v>
      </c>
      <c r="K444" s="11" t="s">
        <v>2205</v>
      </c>
      <c r="L444" s="11" t="s">
        <v>2624</v>
      </c>
      <c r="M444" s="8" t="s">
        <v>41</v>
      </c>
      <c r="N444" s="9" t="s">
        <v>2616</v>
      </c>
      <c r="O444" s="9" t="s">
        <v>2625</v>
      </c>
      <c r="P444" s="12"/>
      <c r="Q444" s="13"/>
      <c r="R444" s="12"/>
      <c r="S444" s="14"/>
      <c r="T444" s="11"/>
      <c r="U444" s="14"/>
      <c r="V444" s="12"/>
      <c r="W444" s="12"/>
      <c r="X444" s="14"/>
      <c r="Y444" s="19" t="s">
        <v>43</v>
      </c>
      <c r="Z444" s="9" t="s">
        <v>2626</v>
      </c>
      <c r="AA444" s="9"/>
      <c r="AB444" s="9"/>
      <c r="AC444" s="13" t="str">
        <f t="shared" si="3"/>
        <v>M6-NyO-67a-I-3</v>
      </c>
      <c r="AD444" s="13"/>
      <c r="AE444" s="12"/>
      <c r="AF444" s="13"/>
      <c r="AG444" s="13"/>
      <c r="AH444" s="8"/>
      <c r="AI444" s="8" t="s">
        <v>47</v>
      </c>
    </row>
    <row r="445" ht="112.5" customHeight="1">
      <c r="A445" s="6" t="s">
        <v>2611</v>
      </c>
      <c r="B445" s="10" t="s">
        <v>2612</v>
      </c>
      <c r="C445" s="30" t="s">
        <v>33</v>
      </c>
      <c r="D445" s="7" t="s">
        <v>34</v>
      </c>
      <c r="E445" s="6"/>
      <c r="F445" s="11" t="s">
        <v>2613</v>
      </c>
      <c r="G445" s="11" t="s">
        <v>2627</v>
      </c>
      <c r="H445" s="14"/>
      <c r="I445" s="8" t="s">
        <v>210</v>
      </c>
      <c r="J445" s="8" t="s">
        <v>194</v>
      </c>
      <c r="K445" s="11" t="s">
        <v>2205</v>
      </c>
      <c r="L445" s="11" t="s">
        <v>2628</v>
      </c>
      <c r="M445" s="8" t="s">
        <v>41</v>
      </c>
      <c r="N445" s="9" t="s">
        <v>2616</v>
      </c>
      <c r="O445" s="9" t="s">
        <v>2629</v>
      </c>
      <c r="P445" s="12"/>
      <c r="Q445" s="13"/>
      <c r="R445" s="12"/>
      <c r="S445" s="14"/>
      <c r="T445" s="11"/>
      <c r="U445" s="14"/>
      <c r="V445" s="12"/>
      <c r="W445" s="12"/>
      <c r="X445" s="14"/>
      <c r="Y445" s="19" t="s">
        <v>43</v>
      </c>
      <c r="Z445" s="9" t="s">
        <v>2630</v>
      </c>
      <c r="AA445" s="9"/>
      <c r="AB445" s="9"/>
      <c r="AC445" s="13" t="str">
        <f t="shared" si="3"/>
        <v>M6-NyO-67a-I-4</v>
      </c>
      <c r="AD445" s="13"/>
      <c r="AE445" s="12"/>
      <c r="AF445" s="13"/>
      <c r="AG445" s="13"/>
      <c r="AH445" s="8"/>
      <c r="AI445" s="8" t="s">
        <v>47</v>
      </c>
    </row>
    <row r="446" ht="112.5" customHeight="1">
      <c r="A446" s="6" t="s">
        <v>2611</v>
      </c>
      <c r="B446" s="10" t="s">
        <v>2612</v>
      </c>
      <c r="C446" s="31" t="s">
        <v>48</v>
      </c>
      <c r="D446" s="7" t="s">
        <v>34</v>
      </c>
      <c r="E446" s="6"/>
      <c r="F446" s="11" t="s">
        <v>2631</v>
      </c>
      <c r="G446" s="11" t="s">
        <v>2632</v>
      </c>
      <c r="H446" s="14"/>
      <c r="I446" s="8" t="s">
        <v>210</v>
      </c>
      <c r="J446" s="8" t="s">
        <v>166</v>
      </c>
      <c r="K446" s="11" t="s">
        <v>2633</v>
      </c>
      <c r="L446" s="11" t="s">
        <v>2634</v>
      </c>
      <c r="M446" s="8" t="s">
        <v>41</v>
      </c>
      <c r="N446" s="9" t="s">
        <v>2616</v>
      </c>
      <c r="O446" s="9" t="s">
        <v>2635</v>
      </c>
      <c r="P446" s="12"/>
      <c r="Q446" s="13"/>
      <c r="R446" s="12"/>
      <c r="S446" s="14"/>
      <c r="T446" s="11"/>
      <c r="U446" s="14"/>
      <c r="V446" s="12"/>
      <c r="W446" s="12"/>
      <c r="X446" s="14"/>
      <c r="Y446" s="19" t="s">
        <v>43</v>
      </c>
      <c r="Z446" s="9" t="s">
        <v>2636</v>
      </c>
      <c r="AA446" s="9"/>
      <c r="AB446" s="9"/>
      <c r="AC446" s="13" t="str">
        <f t="shared" si="3"/>
        <v>M6-NyO-67a-E-1</v>
      </c>
      <c r="AD446" s="13"/>
      <c r="AE446" s="12"/>
      <c r="AF446" s="13"/>
      <c r="AG446" s="13"/>
      <c r="AH446" s="8"/>
      <c r="AI446" s="8" t="s">
        <v>47</v>
      </c>
    </row>
    <row r="447" ht="112.5" customHeight="1">
      <c r="A447" s="6" t="s">
        <v>2611</v>
      </c>
      <c r="B447" s="10" t="s">
        <v>2612</v>
      </c>
      <c r="C447" s="31" t="s">
        <v>48</v>
      </c>
      <c r="D447" s="7" t="s">
        <v>34</v>
      </c>
      <c r="E447" s="6"/>
      <c r="F447" s="11" t="s">
        <v>2637</v>
      </c>
      <c r="G447" s="11" t="s">
        <v>2638</v>
      </c>
      <c r="H447" s="14"/>
      <c r="I447" s="8" t="s">
        <v>210</v>
      </c>
      <c r="J447" s="8" t="s">
        <v>166</v>
      </c>
      <c r="K447" s="11" t="s">
        <v>2633</v>
      </c>
      <c r="L447" s="11" t="s">
        <v>2639</v>
      </c>
      <c r="M447" s="8" t="s">
        <v>41</v>
      </c>
      <c r="N447" s="9" t="s">
        <v>2616</v>
      </c>
      <c r="O447" s="9" t="s">
        <v>2640</v>
      </c>
      <c r="P447" s="12"/>
      <c r="Q447" s="13"/>
      <c r="R447" s="12"/>
      <c r="S447" s="14"/>
      <c r="T447" s="11"/>
      <c r="U447" s="14"/>
      <c r="V447" s="12"/>
      <c r="W447" s="12"/>
      <c r="X447" s="14"/>
      <c r="Y447" s="19" t="s">
        <v>43</v>
      </c>
      <c r="Z447" s="9" t="s">
        <v>2641</v>
      </c>
      <c r="AA447" s="9"/>
      <c r="AB447" s="9"/>
      <c r="AC447" s="13" t="str">
        <f t="shared" si="3"/>
        <v>M6-NyO-67a-E-2</v>
      </c>
      <c r="AD447" s="13"/>
      <c r="AE447" s="12"/>
      <c r="AF447" s="13"/>
      <c r="AG447" s="13"/>
      <c r="AH447" s="8"/>
      <c r="AI447" s="8" t="s">
        <v>47</v>
      </c>
    </row>
    <row r="448" ht="112.5" customHeight="1">
      <c r="A448" s="6" t="s">
        <v>2611</v>
      </c>
      <c r="B448" s="10" t="s">
        <v>2612</v>
      </c>
      <c r="C448" s="31" t="s">
        <v>48</v>
      </c>
      <c r="D448" s="7" t="s">
        <v>34</v>
      </c>
      <c r="E448" s="6"/>
      <c r="F448" s="11" t="s">
        <v>2642</v>
      </c>
      <c r="G448" s="11" t="s">
        <v>2643</v>
      </c>
      <c r="H448" s="14"/>
      <c r="I448" s="8" t="s">
        <v>210</v>
      </c>
      <c r="J448" s="8" t="s">
        <v>166</v>
      </c>
      <c r="K448" s="11" t="s">
        <v>2633</v>
      </c>
      <c r="L448" s="11" t="s">
        <v>2644</v>
      </c>
      <c r="M448" s="8" t="s">
        <v>41</v>
      </c>
      <c r="N448" s="9" t="s">
        <v>2616</v>
      </c>
      <c r="O448" s="9" t="s">
        <v>2645</v>
      </c>
      <c r="P448" s="12"/>
      <c r="Q448" s="13"/>
      <c r="R448" s="12"/>
      <c r="S448" s="14"/>
      <c r="T448" s="11"/>
      <c r="U448" s="14"/>
      <c r="V448" s="12"/>
      <c r="W448" s="12"/>
      <c r="X448" s="14"/>
      <c r="Y448" s="19" t="s">
        <v>43</v>
      </c>
      <c r="Z448" s="9" t="s">
        <v>2646</v>
      </c>
      <c r="AA448" s="9"/>
      <c r="AB448" s="9"/>
      <c r="AC448" s="13" t="str">
        <f t="shared" si="3"/>
        <v>M6-NyO-67a-E-3</v>
      </c>
      <c r="AD448" s="13"/>
      <c r="AE448" s="12"/>
      <c r="AF448" s="13"/>
      <c r="AG448" s="13"/>
      <c r="AH448" s="8"/>
      <c r="AI448" s="8" t="s">
        <v>47</v>
      </c>
    </row>
    <row r="449" ht="112.5" customHeight="1">
      <c r="A449" s="6" t="s">
        <v>2611</v>
      </c>
      <c r="B449" s="10" t="s">
        <v>2612</v>
      </c>
      <c r="C449" s="31" t="s">
        <v>48</v>
      </c>
      <c r="D449" s="7" t="s">
        <v>34</v>
      </c>
      <c r="E449" s="6"/>
      <c r="F449" s="11" t="s">
        <v>2647</v>
      </c>
      <c r="G449" s="11" t="s">
        <v>2648</v>
      </c>
      <c r="H449" s="14"/>
      <c r="I449" s="8" t="s">
        <v>210</v>
      </c>
      <c r="J449" s="8" t="s">
        <v>166</v>
      </c>
      <c r="K449" s="11" t="s">
        <v>2633</v>
      </c>
      <c r="L449" s="11" t="s">
        <v>2649</v>
      </c>
      <c r="M449" s="8" t="s">
        <v>41</v>
      </c>
      <c r="N449" s="9" t="s">
        <v>2616</v>
      </c>
      <c r="O449" s="9" t="s">
        <v>2650</v>
      </c>
      <c r="P449" s="12"/>
      <c r="Q449" s="13"/>
      <c r="R449" s="12"/>
      <c r="S449" s="14"/>
      <c r="T449" s="11"/>
      <c r="U449" s="14"/>
      <c r="V449" s="12"/>
      <c r="W449" s="12"/>
      <c r="X449" s="14"/>
      <c r="Y449" s="19" t="s">
        <v>43</v>
      </c>
      <c r="Z449" s="9" t="s">
        <v>2651</v>
      </c>
      <c r="AA449" s="9"/>
      <c r="AB449" s="9"/>
      <c r="AC449" s="13" t="str">
        <f t="shared" si="3"/>
        <v>M6-NyO-67a-E-4</v>
      </c>
      <c r="AD449" s="13"/>
      <c r="AE449" s="12"/>
      <c r="AF449" s="13"/>
      <c r="AG449" s="13"/>
      <c r="AH449" s="8"/>
      <c r="AI449" s="8" t="s">
        <v>47</v>
      </c>
    </row>
    <row r="450" ht="112.5" customHeight="1">
      <c r="A450" s="6" t="s">
        <v>2652</v>
      </c>
      <c r="B450" s="6" t="s">
        <v>2653</v>
      </c>
      <c r="C450" s="6" t="s">
        <v>33</v>
      </c>
      <c r="D450" s="7" t="s">
        <v>34</v>
      </c>
      <c r="E450" s="6"/>
      <c r="F450" s="10" t="s">
        <v>2654</v>
      </c>
      <c r="G450" s="10"/>
      <c r="H450" s="14"/>
      <c r="I450" s="6"/>
      <c r="J450" s="6" t="s">
        <v>1259</v>
      </c>
      <c r="K450" s="11" t="s">
        <v>2655</v>
      </c>
      <c r="L450" s="11" t="s">
        <v>2656</v>
      </c>
      <c r="M450" s="6" t="s">
        <v>575</v>
      </c>
      <c r="N450" s="18"/>
      <c r="O450" s="9"/>
      <c r="P450" s="12"/>
      <c r="Q450" s="13"/>
      <c r="R450" s="12"/>
      <c r="S450" s="14" t="s">
        <v>2657</v>
      </c>
      <c r="T450" s="11" t="s">
        <v>2658</v>
      </c>
      <c r="U450" s="14" t="s">
        <v>2659</v>
      </c>
      <c r="V450" s="12"/>
      <c r="W450" s="12"/>
      <c r="X450" s="14"/>
      <c r="Y450" s="19" t="s">
        <v>43</v>
      </c>
      <c r="Z450" s="40" t="s">
        <v>2660</v>
      </c>
      <c r="AA450" s="15"/>
      <c r="AB450" s="18"/>
      <c r="AC450" s="13" t="str">
        <f t="shared" si="3"/>
        <v>M6-NyO-47a-I-1</v>
      </c>
      <c r="AD450" s="13"/>
      <c r="AE450" s="12"/>
      <c r="AF450" s="13"/>
      <c r="AG450" s="13"/>
      <c r="AH450" s="8" t="s">
        <v>46</v>
      </c>
      <c r="AI450" s="8"/>
    </row>
    <row r="451" ht="112.5" customHeight="1">
      <c r="A451" s="6" t="s">
        <v>2652</v>
      </c>
      <c r="B451" s="6" t="s">
        <v>2653</v>
      </c>
      <c r="C451" s="6" t="s">
        <v>33</v>
      </c>
      <c r="D451" s="7" t="s">
        <v>34</v>
      </c>
      <c r="E451" s="6"/>
      <c r="F451" s="10" t="s">
        <v>2661</v>
      </c>
      <c r="G451" s="10"/>
      <c r="H451" s="14"/>
      <c r="I451" s="6"/>
      <c r="J451" s="6" t="s">
        <v>1259</v>
      </c>
      <c r="K451" s="10" t="s">
        <v>2662</v>
      </c>
      <c r="L451" s="10" t="s">
        <v>2663</v>
      </c>
      <c r="M451" s="6" t="s">
        <v>575</v>
      </c>
      <c r="N451" s="18"/>
      <c r="O451" s="9"/>
      <c r="P451" s="12"/>
      <c r="Q451" s="13"/>
      <c r="R451" s="12"/>
      <c r="S451" s="11" t="s">
        <v>2664</v>
      </c>
      <c r="T451" s="11" t="s">
        <v>2665</v>
      </c>
      <c r="U451" s="14" t="s">
        <v>2666</v>
      </c>
      <c r="V451" s="12"/>
      <c r="W451" s="12"/>
      <c r="X451" s="14"/>
      <c r="Y451" s="19" t="s">
        <v>43</v>
      </c>
      <c r="Z451" s="40" t="s">
        <v>2667</v>
      </c>
      <c r="AA451" s="15"/>
      <c r="AB451" s="18"/>
      <c r="AC451" s="13" t="str">
        <f t="shared" si="3"/>
        <v>M6-NyO-47a-I-2</v>
      </c>
      <c r="AD451" s="13"/>
      <c r="AE451" s="12"/>
      <c r="AF451" s="13"/>
      <c r="AG451" s="13"/>
      <c r="AH451" s="8" t="s">
        <v>46</v>
      </c>
      <c r="AI451" s="8"/>
    </row>
    <row r="452" ht="112.5" customHeight="1">
      <c r="A452" s="6" t="s">
        <v>2652</v>
      </c>
      <c r="B452" s="6" t="s">
        <v>2653</v>
      </c>
      <c r="C452" s="6" t="s">
        <v>48</v>
      </c>
      <c r="D452" s="7" t="s">
        <v>34</v>
      </c>
      <c r="E452" s="6"/>
      <c r="F452" s="10" t="s">
        <v>2668</v>
      </c>
      <c r="G452" s="10" t="s">
        <v>2669</v>
      </c>
      <c r="H452" s="14"/>
      <c r="I452" s="6"/>
      <c r="J452" s="6" t="s">
        <v>101</v>
      </c>
      <c r="K452" s="10" t="s">
        <v>2670</v>
      </c>
      <c r="L452" s="10" t="s">
        <v>2671</v>
      </c>
      <c r="M452" s="6" t="s">
        <v>575</v>
      </c>
      <c r="N452" s="18"/>
      <c r="O452" s="9"/>
      <c r="P452" s="12"/>
      <c r="Q452" s="13"/>
      <c r="R452" s="12"/>
      <c r="S452" s="14" t="s">
        <v>2672</v>
      </c>
      <c r="T452" s="11" t="s">
        <v>2673</v>
      </c>
      <c r="U452" s="14" t="s">
        <v>2674</v>
      </c>
      <c r="V452" s="12"/>
      <c r="W452" s="12"/>
      <c r="X452" s="14"/>
      <c r="Y452" s="19" t="s">
        <v>43</v>
      </c>
      <c r="Z452" s="40" t="s">
        <v>2675</v>
      </c>
      <c r="AA452" s="15"/>
      <c r="AB452" s="18"/>
      <c r="AC452" s="13" t="str">
        <f t="shared" si="3"/>
        <v>M6-NyO-47a-E-1</v>
      </c>
      <c r="AD452" s="13"/>
      <c r="AE452" s="12"/>
      <c r="AF452" s="13"/>
      <c r="AG452" s="13"/>
      <c r="AH452" s="8" t="s">
        <v>46</v>
      </c>
      <c r="AI452" s="8"/>
    </row>
    <row r="453" ht="112.5" customHeight="1">
      <c r="A453" s="6" t="s">
        <v>2652</v>
      </c>
      <c r="B453" s="6" t="s">
        <v>2653</v>
      </c>
      <c r="C453" s="6" t="s">
        <v>48</v>
      </c>
      <c r="D453" s="7" t="s">
        <v>34</v>
      </c>
      <c r="E453" s="6"/>
      <c r="F453" s="10" t="s">
        <v>2668</v>
      </c>
      <c r="G453" s="10" t="s">
        <v>2676</v>
      </c>
      <c r="H453" s="14"/>
      <c r="I453" s="6"/>
      <c r="J453" s="6" t="s">
        <v>101</v>
      </c>
      <c r="K453" s="10" t="s">
        <v>2677</v>
      </c>
      <c r="L453" s="10" t="s">
        <v>2678</v>
      </c>
      <c r="M453" s="6" t="s">
        <v>575</v>
      </c>
      <c r="N453" s="18"/>
      <c r="O453" s="9"/>
      <c r="P453" s="12"/>
      <c r="Q453" s="13"/>
      <c r="R453" s="12"/>
      <c r="S453" s="9" t="s">
        <v>2679</v>
      </c>
      <c r="T453" s="9" t="s">
        <v>2680</v>
      </c>
      <c r="U453" s="9" t="s">
        <v>2681</v>
      </c>
      <c r="V453" s="12"/>
      <c r="W453" s="12"/>
      <c r="X453" s="14"/>
      <c r="Y453" s="19" t="s">
        <v>43</v>
      </c>
      <c r="Z453" s="40" t="s">
        <v>2682</v>
      </c>
      <c r="AA453" s="15"/>
      <c r="AB453" s="18"/>
      <c r="AC453" s="13" t="str">
        <f t="shared" si="3"/>
        <v>M6-NyO-47a-E-2</v>
      </c>
      <c r="AD453" s="13"/>
      <c r="AE453" s="12"/>
      <c r="AF453" s="13"/>
      <c r="AG453" s="13"/>
      <c r="AH453" s="8" t="s">
        <v>46</v>
      </c>
      <c r="AI453" s="8"/>
    </row>
    <row r="454" ht="112.5" customHeight="1">
      <c r="A454" s="6" t="s">
        <v>2652</v>
      </c>
      <c r="B454" s="6" t="s">
        <v>2653</v>
      </c>
      <c r="C454" s="6" t="s">
        <v>67</v>
      </c>
      <c r="D454" s="7" t="s">
        <v>34</v>
      </c>
      <c r="E454" s="6"/>
      <c r="F454" s="11" t="s">
        <v>2683</v>
      </c>
      <c r="G454" s="27" t="s">
        <v>2684</v>
      </c>
      <c r="H454" s="39"/>
      <c r="I454" s="19"/>
      <c r="J454" s="6" t="s">
        <v>101</v>
      </c>
      <c r="K454" s="27" t="s">
        <v>2685</v>
      </c>
      <c r="L454" s="27" t="s">
        <v>2686</v>
      </c>
      <c r="M454" s="19" t="s">
        <v>575</v>
      </c>
      <c r="N454" s="18"/>
      <c r="O454" s="9"/>
      <c r="P454" s="12"/>
      <c r="Q454" s="13"/>
      <c r="R454" s="12"/>
      <c r="S454" s="26" t="s">
        <v>2687</v>
      </c>
      <c r="T454" s="14" t="s">
        <v>2688</v>
      </c>
      <c r="U454" s="11" t="s">
        <v>2689</v>
      </c>
      <c r="V454" s="14" t="s">
        <v>2690</v>
      </c>
      <c r="W454" s="12"/>
      <c r="X454" s="14"/>
      <c r="Y454" s="19" t="s">
        <v>43</v>
      </c>
      <c r="Z454" s="40" t="s">
        <v>2691</v>
      </c>
      <c r="AA454" s="15"/>
      <c r="AB454" s="18"/>
      <c r="AC454" s="13" t="str">
        <f t="shared" si="3"/>
        <v>M6-NyO-47a-A-1</v>
      </c>
      <c r="AD454" s="13"/>
      <c r="AE454" s="12"/>
      <c r="AF454" s="13"/>
      <c r="AG454" s="13"/>
      <c r="AH454" s="8" t="s">
        <v>46</v>
      </c>
      <c r="AI454" s="8"/>
    </row>
    <row r="455" ht="112.5" customHeight="1">
      <c r="A455" s="6" t="s">
        <v>2652</v>
      </c>
      <c r="B455" s="6" t="s">
        <v>2653</v>
      </c>
      <c r="C455" s="6" t="s">
        <v>67</v>
      </c>
      <c r="D455" s="7" t="s">
        <v>34</v>
      </c>
      <c r="E455" s="6"/>
      <c r="F455" s="11" t="s">
        <v>2692</v>
      </c>
      <c r="G455" s="10" t="s">
        <v>2693</v>
      </c>
      <c r="H455" s="27"/>
      <c r="I455" s="19"/>
      <c r="J455" s="6" t="s">
        <v>101</v>
      </c>
      <c r="K455" s="27" t="s">
        <v>2694</v>
      </c>
      <c r="L455" s="27" t="s">
        <v>2695</v>
      </c>
      <c r="M455" s="19" t="s">
        <v>575</v>
      </c>
      <c r="N455" s="9"/>
      <c r="O455" s="9"/>
      <c r="P455" s="12"/>
      <c r="Q455" s="13"/>
      <c r="R455" s="12"/>
      <c r="S455" s="26" t="s">
        <v>2696</v>
      </c>
      <c r="T455" s="14" t="s">
        <v>2697</v>
      </c>
      <c r="U455" s="11" t="s">
        <v>2698</v>
      </c>
      <c r="V455" s="11" t="s">
        <v>2699</v>
      </c>
      <c r="W455" s="12"/>
      <c r="X455" s="13"/>
      <c r="Y455" s="19" t="s">
        <v>43</v>
      </c>
      <c r="Z455" s="40" t="s">
        <v>2700</v>
      </c>
      <c r="AA455" s="15"/>
      <c r="AB455" s="18"/>
      <c r="AC455" s="13" t="str">
        <f t="shared" si="3"/>
        <v>M6-NyO-47a-A-2</v>
      </c>
      <c r="AD455" s="13"/>
      <c r="AE455" s="12"/>
      <c r="AF455" s="13"/>
      <c r="AG455" s="13"/>
      <c r="AH455" s="8" t="s">
        <v>46</v>
      </c>
      <c r="AI455" s="8"/>
    </row>
    <row r="456" ht="112.5" customHeight="1">
      <c r="A456" s="6" t="s">
        <v>2652</v>
      </c>
      <c r="B456" s="6" t="s">
        <v>2653</v>
      </c>
      <c r="C456" s="6" t="s">
        <v>67</v>
      </c>
      <c r="D456" s="7" t="s">
        <v>34</v>
      </c>
      <c r="E456" s="6"/>
      <c r="F456" s="11" t="s">
        <v>2701</v>
      </c>
      <c r="G456" s="27" t="s">
        <v>2702</v>
      </c>
      <c r="H456" s="27"/>
      <c r="I456" s="19"/>
      <c r="J456" s="6" t="s">
        <v>101</v>
      </c>
      <c r="K456" s="27" t="s">
        <v>2703</v>
      </c>
      <c r="L456" s="27" t="s">
        <v>2704</v>
      </c>
      <c r="M456" s="19" t="s">
        <v>575</v>
      </c>
      <c r="N456" s="9"/>
      <c r="O456" s="9"/>
      <c r="P456" s="12"/>
      <c r="Q456" s="13"/>
      <c r="R456" s="12"/>
      <c r="S456" s="26" t="s">
        <v>2705</v>
      </c>
      <c r="T456" s="11" t="s">
        <v>2706</v>
      </c>
      <c r="U456" s="11" t="s">
        <v>2707</v>
      </c>
      <c r="V456" s="14" t="s">
        <v>2708</v>
      </c>
      <c r="W456" s="12"/>
      <c r="X456" s="13"/>
      <c r="Y456" s="19" t="s">
        <v>43</v>
      </c>
      <c r="Z456" s="40" t="s">
        <v>2709</v>
      </c>
      <c r="AA456" s="15"/>
      <c r="AB456" s="18"/>
      <c r="AC456" s="13" t="str">
        <f t="shared" si="3"/>
        <v>M6-NyO-47a-A-3</v>
      </c>
      <c r="AD456" s="13"/>
      <c r="AE456" s="12"/>
      <c r="AF456" s="13"/>
      <c r="AG456" s="13"/>
      <c r="AH456" s="8" t="s">
        <v>46</v>
      </c>
      <c r="AI456" s="8"/>
    </row>
    <row r="457" ht="112.5" customHeight="1">
      <c r="A457" s="6" t="s">
        <v>2710</v>
      </c>
      <c r="B457" s="8" t="s">
        <v>2711</v>
      </c>
      <c r="C457" s="6" t="s">
        <v>33</v>
      </c>
      <c r="D457" s="7" t="s">
        <v>34</v>
      </c>
      <c r="E457" s="6"/>
      <c r="F457" s="10" t="s">
        <v>2712</v>
      </c>
      <c r="G457" s="10"/>
      <c r="H457" s="27"/>
      <c r="I457" s="19" t="s">
        <v>210</v>
      </c>
      <c r="J457" s="19" t="s">
        <v>1277</v>
      </c>
      <c r="K457" s="27" t="s">
        <v>2713</v>
      </c>
      <c r="L457" s="27" t="s">
        <v>2714</v>
      </c>
      <c r="M457" s="19" t="s">
        <v>575</v>
      </c>
      <c r="N457" s="12"/>
      <c r="O457" s="12"/>
      <c r="P457" s="12"/>
      <c r="Q457" s="13"/>
      <c r="R457" s="12"/>
      <c r="S457" s="11" t="s">
        <v>2715</v>
      </c>
      <c r="T457" s="11" t="s">
        <v>2716</v>
      </c>
      <c r="U457" s="11" t="s">
        <v>2717</v>
      </c>
      <c r="V457" s="11" t="s">
        <v>2718</v>
      </c>
      <c r="W457" s="12"/>
      <c r="X457" s="13"/>
      <c r="Y457" s="19" t="s">
        <v>43</v>
      </c>
      <c r="Z457" s="40" t="s">
        <v>2719</v>
      </c>
      <c r="AA457" s="15"/>
      <c r="AB457" s="18"/>
      <c r="AC457" s="13" t="str">
        <f t="shared" si="3"/>
        <v>M6-NyO-48a-I-1</v>
      </c>
      <c r="AD457" s="13"/>
      <c r="AE457" s="12"/>
      <c r="AF457" s="13"/>
      <c r="AG457" s="13"/>
      <c r="AH457" s="8" t="s">
        <v>46</v>
      </c>
      <c r="AI457" s="8"/>
    </row>
    <row r="458" ht="112.5" customHeight="1">
      <c r="A458" s="6" t="s">
        <v>2710</v>
      </c>
      <c r="B458" s="8" t="s">
        <v>2711</v>
      </c>
      <c r="C458" s="8" t="s">
        <v>33</v>
      </c>
      <c r="D458" s="7" t="s">
        <v>34</v>
      </c>
      <c r="E458" s="6"/>
      <c r="F458" s="11" t="s">
        <v>2720</v>
      </c>
      <c r="G458" s="27"/>
      <c r="H458" s="27"/>
      <c r="I458" s="19" t="s">
        <v>210</v>
      </c>
      <c r="J458" s="19" t="s">
        <v>1277</v>
      </c>
      <c r="K458" s="10" t="s">
        <v>2713</v>
      </c>
      <c r="L458" s="10" t="s">
        <v>2714</v>
      </c>
      <c r="M458" s="19" t="s">
        <v>575</v>
      </c>
      <c r="N458" s="12"/>
      <c r="O458" s="12"/>
      <c r="P458" s="12"/>
      <c r="Q458" s="13"/>
      <c r="R458" s="12"/>
      <c r="S458" s="11" t="s">
        <v>2721</v>
      </c>
      <c r="T458" s="11" t="s">
        <v>2722</v>
      </c>
      <c r="U458" s="11" t="s">
        <v>2723</v>
      </c>
      <c r="V458" s="11" t="s">
        <v>2724</v>
      </c>
      <c r="W458" s="12"/>
      <c r="X458" s="13"/>
      <c r="Y458" s="19" t="s">
        <v>43</v>
      </c>
      <c r="Z458" s="40" t="s">
        <v>2725</v>
      </c>
      <c r="AA458" s="15"/>
      <c r="AB458" s="18"/>
      <c r="AC458" s="13" t="str">
        <f t="shared" si="3"/>
        <v>M6-NyO-48a-I-2</v>
      </c>
      <c r="AD458" s="13"/>
      <c r="AE458" s="12"/>
      <c r="AF458" s="13"/>
      <c r="AG458" s="13"/>
      <c r="AH458" s="8" t="s">
        <v>46</v>
      </c>
      <c r="AI458" s="8"/>
    </row>
    <row r="459" ht="112.5" customHeight="1">
      <c r="A459" s="6" t="s">
        <v>2710</v>
      </c>
      <c r="B459" s="8" t="s">
        <v>2711</v>
      </c>
      <c r="C459" s="8" t="s">
        <v>33</v>
      </c>
      <c r="D459" s="7" t="s">
        <v>34</v>
      </c>
      <c r="E459" s="6"/>
      <c r="F459" s="11" t="s">
        <v>2726</v>
      </c>
      <c r="G459" s="10"/>
      <c r="H459" s="39"/>
      <c r="I459" s="19" t="s">
        <v>210</v>
      </c>
      <c r="J459" s="19" t="s">
        <v>1277</v>
      </c>
      <c r="K459" s="10" t="s">
        <v>2727</v>
      </c>
      <c r="L459" s="10" t="s">
        <v>2714</v>
      </c>
      <c r="M459" s="19" t="s">
        <v>575</v>
      </c>
      <c r="N459" s="12"/>
      <c r="O459" s="12"/>
      <c r="P459" s="12"/>
      <c r="Q459" s="13"/>
      <c r="R459" s="12"/>
      <c r="S459" s="11" t="s">
        <v>2728</v>
      </c>
      <c r="T459" s="11" t="s">
        <v>2729</v>
      </c>
      <c r="U459" s="11" t="s">
        <v>2730</v>
      </c>
      <c r="V459" s="11" t="s">
        <v>2731</v>
      </c>
      <c r="W459" s="12"/>
      <c r="X459" s="13"/>
      <c r="Y459" s="19" t="s">
        <v>43</v>
      </c>
      <c r="Z459" s="40" t="s">
        <v>2732</v>
      </c>
      <c r="AA459" s="15"/>
      <c r="AB459" s="18"/>
      <c r="AC459" s="13" t="str">
        <f t="shared" si="3"/>
        <v>M6-NyO-48a-I-3</v>
      </c>
      <c r="AD459" s="13"/>
      <c r="AE459" s="12"/>
      <c r="AF459" s="13"/>
      <c r="AG459" s="13"/>
      <c r="AH459" s="8" t="s">
        <v>46</v>
      </c>
      <c r="AI459" s="8"/>
    </row>
    <row r="460" ht="112.5" customHeight="1">
      <c r="A460" s="6" t="s">
        <v>2710</v>
      </c>
      <c r="B460" s="8" t="s">
        <v>2711</v>
      </c>
      <c r="C460" s="8" t="s">
        <v>48</v>
      </c>
      <c r="D460" s="7" t="s">
        <v>34</v>
      </c>
      <c r="E460" s="6"/>
      <c r="F460" s="11" t="s">
        <v>2733</v>
      </c>
      <c r="G460" s="11" t="s">
        <v>2734</v>
      </c>
      <c r="H460" s="14"/>
      <c r="I460" s="19" t="s">
        <v>210</v>
      </c>
      <c r="J460" s="6" t="s">
        <v>166</v>
      </c>
      <c r="K460" s="27" t="s">
        <v>2735</v>
      </c>
      <c r="L460" s="27" t="s">
        <v>2736</v>
      </c>
      <c r="M460" s="19" t="s">
        <v>575</v>
      </c>
      <c r="N460" s="18"/>
      <c r="O460" s="9"/>
      <c r="P460" s="12"/>
      <c r="Q460" s="13"/>
      <c r="R460" s="12"/>
      <c r="S460" s="11" t="s">
        <v>2737</v>
      </c>
      <c r="T460" s="11" t="s">
        <v>2738</v>
      </c>
      <c r="U460" s="11" t="s">
        <v>2739</v>
      </c>
      <c r="V460" s="14" t="s">
        <v>2740</v>
      </c>
      <c r="W460" s="12"/>
      <c r="X460" s="14"/>
      <c r="Y460" s="19" t="s">
        <v>43</v>
      </c>
      <c r="Z460" s="40" t="s">
        <v>2741</v>
      </c>
      <c r="AA460" s="15"/>
      <c r="AB460" s="18"/>
      <c r="AC460" s="13" t="str">
        <f t="shared" si="3"/>
        <v>M6-NyO-48a-E-1</v>
      </c>
      <c r="AD460" s="13"/>
      <c r="AE460" s="12"/>
      <c r="AF460" s="13"/>
      <c r="AG460" s="13"/>
      <c r="AH460" s="8" t="s">
        <v>46</v>
      </c>
      <c r="AI460" s="8"/>
    </row>
    <row r="461" ht="112.5" customHeight="1">
      <c r="A461" s="6" t="s">
        <v>2710</v>
      </c>
      <c r="B461" s="8" t="s">
        <v>2711</v>
      </c>
      <c r="C461" s="8" t="s">
        <v>48</v>
      </c>
      <c r="D461" s="7" t="s">
        <v>34</v>
      </c>
      <c r="E461" s="6"/>
      <c r="F461" s="10" t="s">
        <v>2742</v>
      </c>
      <c r="G461" s="11" t="s">
        <v>2743</v>
      </c>
      <c r="H461" s="14"/>
      <c r="I461" s="19" t="s">
        <v>210</v>
      </c>
      <c r="J461" s="6" t="s">
        <v>166</v>
      </c>
      <c r="K461" s="27" t="s">
        <v>2744</v>
      </c>
      <c r="L461" s="26" t="s">
        <v>2745</v>
      </c>
      <c r="M461" s="19" t="s">
        <v>575</v>
      </c>
      <c r="N461" s="18"/>
      <c r="O461" s="18"/>
      <c r="P461" s="12"/>
      <c r="Q461" s="13"/>
      <c r="R461" s="12"/>
      <c r="S461" s="11" t="s">
        <v>2746</v>
      </c>
      <c r="T461" s="11" t="s">
        <v>2747</v>
      </c>
      <c r="U461" s="11" t="s">
        <v>2748</v>
      </c>
      <c r="V461" s="11" t="s">
        <v>2749</v>
      </c>
      <c r="W461" s="12"/>
      <c r="X461" s="14"/>
      <c r="Y461" s="19" t="s">
        <v>43</v>
      </c>
      <c r="Z461" s="40" t="s">
        <v>2750</v>
      </c>
      <c r="AA461" s="15"/>
      <c r="AB461" s="18"/>
      <c r="AC461" s="13" t="str">
        <f t="shared" si="3"/>
        <v>M6-NyO-48a-E-2</v>
      </c>
      <c r="AD461" s="13"/>
      <c r="AE461" s="12"/>
      <c r="AF461" s="13"/>
      <c r="AG461" s="13"/>
      <c r="AH461" s="8" t="s">
        <v>46</v>
      </c>
      <c r="AI461" s="8"/>
    </row>
    <row r="462" ht="112.5" customHeight="1">
      <c r="A462" s="6" t="s">
        <v>2710</v>
      </c>
      <c r="B462" s="8" t="s">
        <v>2711</v>
      </c>
      <c r="C462" s="8" t="s">
        <v>48</v>
      </c>
      <c r="D462" s="7" t="s">
        <v>34</v>
      </c>
      <c r="E462" s="6"/>
      <c r="F462" s="11" t="s">
        <v>2751</v>
      </c>
      <c r="G462" s="11" t="s">
        <v>2752</v>
      </c>
      <c r="H462" s="14"/>
      <c r="I462" s="19" t="s">
        <v>210</v>
      </c>
      <c r="J462" s="6" t="s">
        <v>166</v>
      </c>
      <c r="K462" s="26" t="s">
        <v>2753</v>
      </c>
      <c r="L462" s="26" t="s">
        <v>2745</v>
      </c>
      <c r="M462" s="19" t="s">
        <v>575</v>
      </c>
      <c r="N462" s="18"/>
      <c r="O462" s="18"/>
      <c r="P462" s="12"/>
      <c r="Q462" s="13"/>
      <c r="R462" s="12"/>
      <c r="S462" s="11" t="s">
        <v>2754</v>
      </c>
      <c r="T462" s="11" t="s">
        <v>2755</v>
      </c>
      <c r="U462" s="11" t="s">
        <v>2756</v>
      </c>
      <c r="V462" s="11" t="s">
        <v>2757</v>
      </c>
      <c r="W462" s="12"/>
      <c r="X462" s="14"/>
      <c r="Y462" s="19" t="s">
        <v>43</v>
      </c>
      <c r="Z462" s="40" t="s">
        <v>2758</v>
      </c>
      <c r="AA462" s="15"/>
      <c r="AB462" s="18"/>
      <c r="AC462" s="13" t="str">
        <f t="shared" si="3"/>
        <v>M6-NyO-48a-E-3</v>
      </c>
      <c r="AD462" s="13"/>
      <c r="AE462" s="12"/>
      <c r="AF462" s="13"/>
      <c r="AG462" s="13"/>
      <c r="AH462" s="8" t="s">
        <v>46</v>
      </c>
      <c r="AI462" s="8"/>
    </row>
    <row r="463" ht="112.5" customHeight="1">
      <c r="A463" s="6" t="s">
        <v>2759</v>
      </c>
      <c r="B463" s="6" t="s">
        <v>2760</v>
      </c>
      <c r="C463" s="6" t="s">
        <v>33</v>
      </c>
      <c r="D463" s="7" t="s">
        <v>34</v>
      </c>
      <c r="E463" s="6"/>
      <c r="F463" s="11" t="s">
        <v>2761</v>
      </c>
      <c r="G463" s="11" t="s">
        <v>2762</v>
      </c>
      <c r="H463" s="10" t="s">
        <v>2763</v>
      </c>
      <c r="I463" s="6" t="s">
        <v>210</v>
      </c>
      <c r="J463" s="8" t="s">
        <v>1259</v>
      </c>
      <c r="K463" s="11" t="s">
        <v>2764</v>
      </c>
      <c r="L463" s="26" t="s">
        <v>2765</v>
      </c>
      <c r="M463" s="19" t="s">
        <v>41</v>
      </c>
      <c r="N463" s="26" t="s">
        <v>2766</v>
      </c>
      <c r="O463" s="49" t="s">
        <v>2767</v>
      </c>
      <c r="P463" s="12"/>
      <c r="Q463" s="13"/>
      <c r="R463" s="18"/>
      <c r="S463" s="18"/>
      <c r="T463" s="9"/>
      <c r="U463" s="9"/>
      <c r="V463" s="18"/>
      <c r="W463" s="18"/>
      <c r="X463" s="14"/>
      <c r="Y463" s="19" t="s">
        <v>43</v>
      </c>
      <c r="Z463" s="17" t="s">
        <v>2768</v>
      </c>
      <c r="AA463" s="9"/>
      <c r="AB463" s="9"/>
      <c r="AC463" s="13" t="str">
        <f t="shared" si="3"/>
        <v>M6-NyO-49a-I-1</v>
      </c>
      <c r="AD463" s="13"/>
      <c r="AE463" s="12"/>
      <c r="AF463" s="8" t="s">
        <v>45</v>
      </c>
      <c r="AG463" s="8" t="s">
        <v>570</v>
      </c>
      <c r="AH463" s="8"/>
      <c r="AI463" s="8" t="s">
        <v>47</v>
      </c>
    </row>
    <row r="464" ht="112.5" customHeight="1">
      <c r="A464" s="6" t="s">
        <v>2759</v>
      </c>
      <c r="B464" s="6" t="s">
        <v>2760</v>
      </c>
      <c r="C464" s="6" t="s">
        <v>33</v>
      </c>
      <c r="D464" s="7" t="s">
        <v>34</v>
      </c>
      <c r="E464" s="6"/>
      <c r="F464" s="11" t="s">
        <v>2761</v>
      </c>
      <c r="G464" s="11" t="s">
        <v>2769</v>
      </c>
      <c r="H464" s="10" t="s">
        <v>2763</v>
      </c>
      <c r="I464" s="6" t="s">
        <v>210</v>
      </c>
      <c r="J464" s="8" t="s">
        <v>1259</v>
      </c>
      <c r="K464" s="11" t="s">
        <v>2764</v>
      </c>
      <c r="L464" s="26" t="s">
        <v>2770</v>
      </c>
      <c r="M464" s="19" t="s">
        <v>41</v>
      </c>
      <c r="N464" s="26" t="s">
        <v>2766</v>
      </c>
      <c r="O464" s="49" t="s">
        <v>2767</v>
      </c>
      <c r="P464" s="12"/>
      <c r="Q464" s="13"/>
      <c r="R464" s="18"/>
      <c r="S464" s="18"/>
      <c r="T464" s="9"/>
      <c r="U464" s="9"/>
      <c r="V464" s="18"/>
      <c r="W464" s="18"/>
      <c r="X464" s="14"/>
      <c r="Y464" s="19" t="s">
        <v>43</v>
      </c>
      <c r="Z464" s="50" t="s">
        <v>2771</v>
      </c>
      <c r="AA464" s="9"/>
      <c r="AB464" s="9"/>
      <c r="AC464" s="13" t="str">
        <f t="shared" si="3"/>
        <v>M6-NyO-49a-I-2</v>
      </c>
      <c r="AD464" s="13"/>
      <c r="AE464" s="12"/>
      <c r="AF464" s="8" t="s">
        <v>45</v>
      </c>
      <c r="AG464" s="8" t="s">
        <v>570</v>
      </c>
      <c r="AH464" s="8"/>
      <c r="AI464" s="8" t="s">
        <v>47</v>
      </c>
    </row>
    <row r="465" ht="112.5" customHeight="1">
      <c r="A465" s="6" t="s">
        <v>2759</v>
      </c>
      <c r="B465" s="6" t="s">
        <v>2760</v>
      </c>
      <c r="C465" s="6" t="s">
        <v>48</v>
      </c>
      <c r="D465" s="7" t="s">
        <v>34</v>
      </c>
      <c r="E465" s="6"/>
      <c r="F465" s="11" t="s">
        <v>2772</v>
      </c>
      <c r="G465" s="10"/>
      <c r="H465" s="14" t="s">
        <v>2773</v>
      </c>
      <c r="I465" s="6" t="s">
        <v>210</v>
      </c>
      <c r="J465" s="8" t="s">
        <v>2380</v>
      </c>
      <c r="K465" s="10" t="s">
        <v>2774</v>
      </c>
      <c r="L465" s="26" t="s">
        <v>2775</v>
      </c>
      <c r="M465" s="19" t="s">
        <v>41</v>
      </c>
      <c r="N465" s="26" t="s">
        <v>2766</v>
      </c>
      <c r="O465" s="26" t="s">
        <v>2776</v>
      </c>
      <c r="P465" s="12"/>
      <c r="Q465" s="13"/>
      <c r="R465" s="9"/>
      <c r="S465" s="9"/>
      <c r="T465" s="9"/>
      <c r="U465" s="9"/>
      <c r="V465" s="18"/>
      <c r="W465" s="18"/>
      <c r="X465" s="14"/>
      <c r="Y465" s="19" t="s">
        <v>43</v>
      </c>
      <c r="Z465" s="15" t="s">
        <v>2777</v>
      </c>
      <c r="AA465" s="9"/>
      <c r="AB465" s="9"/>
      <c r="AC465" s="13" t="str">
        <f t="shared" si="3"/>
        <v>M6-NyO-49a-E-1</v>
      </c>
      <c r="AD465" s="13"/>
      <c r="AE465" s="12"/>
      <c r="AF465" s="8" t="s">
        <v>45</v>
      </c>
      <c r="AG465" s="8" t="s">
        <v>570</v>
      </c>
      <c r="AH465" s="13"/>
      <c r="AI465" s="8" t="s">
        <v>47</v>
      </c>
    </row>
    <row r="466" ht="112.5" customHeight="1">
      <c r="A466" s="6" t="s">
        <v>2759</v>
      </c>
      <c r="B466" s="6" t="s">
        <v>2760</v>
      </c>
      <c r="C466" s="6" t="s">
        <v>48</v>
      </c>
      <c r="D466" s="7" t="s">
        <v>34</v>
      </c>
      <c r="E466" s="6"/>
      <c r="F466" s="11" t="s">
        <v>2778</v>
      </c>
      <c r="G466" s="10"/>
      <c r="H466" s="14" t="s">
        <v>2773</v>
      </c>
      <c r="I466" s="6" t="s">
        <v>210</v>
      </c>
      <c r="J466" s="8" t="s">
        <v>2380</v>
      </c>
      <c r="K466" s="10" t="s">
        <v>2774</v>
      </c>
      <c r="L466" s="26" t="s">
        <v>2779</v>
      </c>
      <c r="M466" s="19" t="s">
        <v>41</v>
      </c>
      <c r="N466" s="26" t="s">
        <v>2766</v>
      </c>
      <c r="O466" s="26" t="s">
        <v>2780</v>
      </c>
      <c r="P466" s="12"/>
      <c r="Q466" s="13"/>
      <c r="R466" s="9"/>
      <c r="S466" s="9"/>
      <c r="T466" s="9"/>
      <c r="U466" s="9"/>
      <c r="V466" s="18"/>
      <c r="W466" s="18"/>
      <c r="X466" s="14"/>
      <c r="Y466" s="19" t="s">
        <v>43</v>
      </c>
      <c r="Z466" s="15" t="s">
        <v>2781</v>
      </c>
      <c r="AA466" s="9"/>
      <c r="AB466" s="9"/>
      <c r="AC466" s="13" t="str">
        <f t="shared" si="3"/>
        <v>M6-NyO-49a-E-2</v>
      </c>
      <c r="AD466" s="13"/>
      <c r="AE466" s="12"/>
      <c r="AF466" s="8" t="s">
        <v>45</v>
      </c>
      <c r="AG466" s="8" t="s">
        <v>570</v>
      </c>
      <c r="AH466" s="13"/>
      <c r="AI466" s="8" t="s">
        <v>47</v>
      </c>
    </row>
    <row r="467" ht="112.5" customHeight="1">
      <c r="A467" s="6" t="s">
        <v>2782</v>
      </c>
      <c r="B467" s="6" t="s">
        <v>2783</v>
      </c>
      <c r="C467" s="6" t="s">
        <v>33</v>
      </c>
      <c r="D467" s="7" t="s">
        <v>34</v>
      </c>
      <c r="E467" s="6"/>
      <c r="F467" s="10" t="s">
        <v>2784</v>
      </c>
      <c r="G467" s="10" t="s">
        <v>2785</v>
      </c>
      <c r="H467" s="10" t="s">
        <v>2786</v>
      </c>
      <c r="I467" s="6" t="s">
        <v>210</v>
      </c>
      <c r="J467" s="23" t="s">
        <v>850</v>
      </c>
      <c r="K467" s="10" t="s">
        <v>2787</v>
      </c>
      <c r="L467" s="11" t="s">
        <v>2788</v>
      </c>
      <c r="M467" s="6" t="s">
        <v>41</v>
      </c>
      <c r="N467" s="26" t="s">
        <v>2766</v>
      </c>
      <c r="O467" s="26" t="s">
        <v>2767</v>
      </c>
      <c r="P467" s="12"/>
      <c r="Q467" s="13"/>
      <c r="R467" s="12"/>
      <c r="S467" s="12"/>
      <c r="T467" s="12"/>
      <c r="U467" s="12"/>
      <c r="V467" s="12"/>
      <c r="W467" s="12"/>
      <c r="X467" s="13"/>
      <c r="Y467" s="19" t="s">
        <v>43</v>
      </c>
      <c r="Z467" s="17" t="s">
        <v>2789</v>
      </c>
      <c r="AA467" s="8"/>
      <c r="AB467" s="9"/>
      <c r="AC467" s="13" t="str">
        <f t="shared" si="3"/>
        <v>M6-NyO-49b-I-1</v>
      </c>
      <c r="AD467" s="13"/>
      <c r="AE467" s="12"/>
      <c r="AF467" s="8" t="s">
        <v>45</v>
      </c>
      <c r="AG467" s="8" t="s">
        <v>570</v>
      </c>
      <c r="AH467" s="13"/>
      <c r="AI467" s="8" t="s">
        <v>47</v>
      </c>
    </row>
    <row r="468" ht="112.5" customHeight="1">
      <c r="A468" s="6" t="s">
        <v>2782</v>
      </c>
      <c r="B468" s="6" t="s">
        <v>2783</v>
      </c>
      <c r="C468" s="6" t="s">
        <v>33</v>
      </c>
      <c r="D468" s="7" t="s">
        <v>34</v>
      </c>
      <c r="E468" s="6"/>
      <c r="F468" s="10" t="s">
        <v>2784</v>
      </c>
      <c r="G468" s="10" t="s">
        <v>2790</v>
      </c>
      <c r="H468" s="10"/>
      <c r="I468" s="6" t="s">
        <v>210</v>
      </c>
      <c r="J468" s="23" t="s">
        <v>850</v>
      </c>
      <c r="K468" s="10" t="s">
        <v>2791</v>
      </c>
      <c r="L468" s="11" t="s">
        <v>2788</v>
      </c>
      <c r="M468" s="6" t="s">
        <v>41</v>
      </c>
      <c r="N468" s="26" t="s">
        <v>2766</v>
      </c>
      <c r="O468" s="26" t="s">
        <v>2767</v>
      </c>
      <c r="P468" s="12"/>
      <c r="Q468" s="13"/>
      <c r="R468" s="12"/>
      <c r="S468" s="12"/>
      <c r="T468" s="12"/>
      <c r="U468" s="12"/>
      <c r="V468" s="12"/>
      <c r="W468" s="12"/>
      <c r="X468" s="13"/>
      <c r="Y468" s="19" t="s">
        <v>43</v>
      </c>
      <c r="Z468" s="17" t="s">
        <v>2792</v>
      </c>
      <c r="AA468" s="8"/>
      <c r="AB468" s="9"/>
      <c r="AC468" s="13" t="str">
        <f t="shared" si="3"/>
        <v>M6-NyO-49b-I-2</v>
      </c>
      <c r="AD468" s="13"/>
      <c r="AE468" s="12"/>
      <c r="AF468" s="8" t="s">
        <v>45</v>
      </c>
      <c r="AG468" s="8" t="s">
        <v>570</v>
      </c>
      <c r="AH468" s="13"/>
      <c r="AI468" s="8" t="s">
        <v>47</v>
      </c>
    </row>
    <row r="469" ht="112.5" customHeight="1">
      <c r="A469" s="6" t="s">
        <v>2782</v>
      </c>
      <c r="B469" s="6" t="s">
        <v>2783</v>
      </c>
      <c r="C469" s="6" t="s">
        <v>33</v>
      </c>
      <c r="D469" s="7" t="s">
        <v>34</v>
      </c>
      <c r="E469" s="6"/>
      <c r="F469" s="10" t="s">
        <v>2784</v>
      </c>
      <c r="G469" s="10" t="s">
        <v>2793</v>
      </c>
      <c r="H469" s="10"/>
      <c r="I469" s="6" t="s">
        <v>210</v>
      </c>
      <c r="J469" s="23" t="s">
        <v>850</v>
      </c>
      <c r="K469" s="10" t="s">
        <v>2794</v>
      </c>
      <c r="L469" s="11" t="s">
        <v>2795</v>
      </c>
      <c r="M469" s="6" t="s">
        <v>41</v>
      </c>
      <c r="N469" s="26" t="s">
        <v>2766</v>
      </c>
      <c r="O469" s="26" t="s">
        <v>2767</v>
      </c>
      <c r="P469" s="12"/>
      <c r="Q469" s="13"/>
      <c r="R469" s="12"/>
      <c r="S469" s="12"/>
      <c r="T469" s="12"/>
      <c r="U469" s="12"/>
      <c r="V469" s="12"/>
      <c r="W469" s="12"/>
      <c r="X469" s="13"/>
      <c r="Y469" s="19" t="s">
        <v>43</v>
      </c>
      <c r="Z469" s="17" t="s">
        <v>2796</v>
      </c>
      <c r="AA469" s="8"/>
      <c r="AB469" s="9"/>
      <c r="AC469" s="13" t="str">
        <f t="shared" si="3"/>
        <v>M6-NyO-49b-I-3</v>
      </c>
      <c r="AD469" s="13"/>
      <c r="AE469" s="12"/>
      <c r="AF469" s="8" t="s">
        <v>45</v>
      </c>
      <c r="AG469" s="8" t="s">
        <v>570</v>
      </c>
      <c r="AH469" s="13"/>
      <c r="AI469" s="8" t="s">
        <v>47</v>
      </c>
    </row>
    <row r="470" ht="112.5" customHeight="1">
      <c r="A470" s="6" t="s">
        <v>2782</v>
      </c>
      <c r="B470" s="6" t="s">
        <v>2783</v>
      </c>
      <c r="C470" s="6" t="s">
        <v>33</v>
      </c>
      <c r="D470" s="7" t="s">
        <v>34</v>
      </c>
      <c r="E470" s="6"/>
      <c r="F470" s="10" t="s">
        <v>2784</v>
      </c>
      <c r="G470" s="10" t="s">
        <v>2797</v>
      </c>
      <c r="H470" s="10"/>
      <c r="I470" s="6" t="s">
        <v>210</v>
      </c>
      <c r="J470" s="23" t="s">
        <v>850</v>
      </c>
      <c r="K470" s="10" t="s">
        <v>2798</v>
      </c>
      <c r="L470" s="11" t="s">
        <v>2799</v>
      </c>
      <c r="M470" s="6" t="s">
        <v>41</v>
      </c>
      <c r="N470" s="26" t="s">
        <v>2766</v>
      </c>
      <c r="O470" s="26" t="s">
        <v>2800</v>
      </c>
      <c r="P470" s="12"/>
      <c r="Q470" s="13"/>
      <c r="R470" s="12"/>
      <c r="S470" s="12"/>
      <c r="T470" s="12"/>
      <c r="U470" s="12"/>
      <c r="V470" s="12"/>
      <c r="W470" s="12"/>
      <c r="X470" s="13"/>
      <c r="Y470" s="19" t="s">
        <v>43</v>
      </c>
      <c r="Z470" s="17" t="s">
        <v>2801</v>
      </c>
      <c r="AA470" s="8"/>
      <c r="AB470" s="9"/>
      <c r="AC470" s="13" t="str">
        <f t="shared" si="3"/>
        <v>M6-NyO-49b-I-4</v>
      </c>
      <c r="AD470" s="13"/>
      <c r="AE470" s="12"/>
      <c r="AF470" s="8" t="s">
        <v>45</v>
      </c>
      <c r="AG470" s="8" t="s">
        <v>570</v>
      </c>
      <c r="AH470" s="13"/>
      <c r="AI470" s="8" t="s">
        <v>47</v>
      </c>
    </row>
    <row r="471" ht="112.5" customHeight="1">
      <c r="A471" s="6" t="s">
        <v>2782</v>
      </c>
      <c r="B471" s="6" t="s">
        <v>2783</v>
      </c>
      <c r="C471" s="6" t="s">
        <v>48</v>
      </c>
      <c r="D471" s="7" t="s">
        <v>34</v>
      </c>
      <c r="E471" s="6"/>
      <c r="F471" s="11" t="s">
        <v>2802</v>
      </c>
      <c r="G471" s="10" t="s">
        <v>2803</v>
      </c>
      <c r="H471" s="10" t="s">
        <v>2804</v>
      </c>
      <c r="I471" s="6" t="s">
        <v>210</v>
      </c>
      <c r="J471" s="6" t="s">
        <v>101</v>
      </c>
      <c r="K471" s="10" t="s">
        <v>2805</v>
      </c>
      <c r="L471" s="10" t="s">
        <v>2806</v>
      </c>
      <c r="M471" s="6" t="s">
        <v>41</v>
      </c>
      <c r="N471" s="26" t="s">
        <v>2766</v>
      </c>
      <c r="O471" s="39" t="s">
        <v>2807</v>
      </c>
      <c r="P471" s="12"/>
      <c r="Q471" s="13"/>
      <c r="R471" s="12"/>
      <c r="S471" s="12"/>
      <c r="T471" s="12"/>
      <c r="U471" s="12"/>
      <c r="V471" s="12"/>
      <c r="W471" s="12"/>
      <c r="X471" s="13"/>
      <c r="Y471" s="19" t="s">
        <v>43</v>
      </c>
      <c r="Z471" s="17" t="s">
        <v>2808</v>
      </c>
      <c r="AA471" s="8"/>
      <c r="AB471" s="9"/>
      <c r="AC471" s="13" t="str">
        <f t="shared" si="3"/>
        <v>M6-NyO-49b-E-1</v>
      </c>
      <c r="AD471" s="13"/>
      <c r="AE471" s="12"/>
      <c r="AF471" s="8" t="s">
        <v>45</v>
      </c>
      <c r="AG471" s="8" t="s">
        <v>570</v>
      </c>
      <c r="AH471" s="13"/>
      <c r="AI471" s="8" t="s">
        <v>47</v>
      </c>
    </row>
    <row r="472" ht="112.5" customHeight="1">
      <c r="A472" s="6" t="s">
        <v>2782</v>
      </c>
      <c r="B472" s="6" t="s">
        <v>2783</v>
      </c>
      <c r="C472" s="6" t="s">
        <v>48</v>
      </c>
      <c r="D472" s="7" t="s">
        <v>34</v>
      </c>
      <c r="E472" s="6"/>
      <c r="F472" s="11" t="s">
        <v>2802</v>
      </c>
      <c r="G472" s="10" t="s">
        <v>2809</v>
      </c>
      <c r="H472" s="10"/>
      <c r="I472" s="6" t="s">
        <v>210</v>
      </c>
      <c r="J472" s="6" t="s">
        <v>101</v>
      </c>
      <c r="K472" s="10" t="s">
        <v>2810</v>
      </c>
      <c r="L472" s="10" t="s">
        <v>2811</v>
      </c>
      <c r="M472" s="6" t="s">
        <v>41</v>
      </c>
      <c r="N472" s="26" t="s">
        <v>2766</v>
      </c>
      <c r="O472" s="39" t="s">
        <v>2812</v>
      </c>
      <c r="P472" s="12"/>
      <c r="Q472" s="13"/>
      <c r="R472" s="12"/>
      <c r="S472" s="12"/>
      <c r="T472" s="12"/>
      <c r="U472" s="12"/>
      <c r="V472" s="12"/>
      <c r="W472" s="12"/>
      <c r="X472" s="13"/>
      <c r="Y472" s="19" t="s">
        <v>43</v>
      </c>
      <c r="Z472" s="17" t="s">
        <v>2813</v>
      </c>
      <c r="AA472" s="8"/>
      <c r="AB472" s="9"/>
      <c r="AC472" s="13" t="str">
        <f t="shared" si="3"/>
        <v>M6-NyO-49b-E-2</v>
      </c>
      <c r="AD472" s="13"/>
      <c r="AE472" s="12"/>
      <c r="AF472" s="8" t="s">
        <v>45</v>
      </c>
      <c r="AG472" s="8" t="s">
        <v>570</v>
      </c>
      <c r="AH472" s="13"/>
      <c r="AI472" s="8" t="s">
        <v>47</v>
      </c>
    </row>
    <row r="473" ht="112.5" customHeight="1">
      <c r="A473" s="6" t="s">
        <v>2782</v>
      </c>
      <c r="B473" s="6" t="s">
        <v>2783</v>
      </c>
      <c r="C473" s="6" t="s">
        <v>48</v>
      </c>
      <c r="D473" s="7" t="s">
        <v>34</v>
      </c>
      <c r="E473" s="6"/>
      <c r="F473" s="11" t="s">
        <v>2802</v>
      </c>
      <c r="G473" s="10" t="s">
        <v>2814</v>
      </c>
      <c r="H473" s="10"/>
      <c r="I473" s="6" t="s">
        <v>210</v>
      </c>
      <c r="J473" s="6" t="s">
        <v>101</v>
      </c>
      <c r="K473" s="10" t="s">
        <v>2815</v>
      </c>
      <c r="L473" s="10" t="s">
        <v>2811</v>
      </c>
      <c r="M473" s="6" t="s">
        <v>41</v>
      </c>
      <c r="N473" s="26" t="s">
        <v>2766</v>
      </c>
      <c r="O473" s="39" t="s">
        <v>2812</v>
      </c>
      <c r="P473" s="12"/>
      <c r="Q473" s="13"/>
      <c r="R473" s="12"/>
      <c r="S473" s="12"/>
      <c r="T473" s="12"/>
      <c r="U473" s="12"/>
      <c r="V473" s="12"/>
      <c r="W473" s="12"/>
      <c r="X473" s="13"/>
      <c r="Y473" s="19" t="s">
        <v>43</v>
      </c>
      <c r="Z473" s="17" t="s">
        <v>2816</v>
      </c>
      <c r="AA473" s="8"/>
      <c r="AB473" s="9"/>
      <c r="AC473" s="13" t="str">
        <f t="shared" si="3"/>
        <v>M6-NyO-49b-E-3</v>
      </c>
      <c r="AD473" s="13"/>
      <c r="AE473" s="12"/>
      <c r="AF473" s="8" t="s">
        <v>45</v>
      </c>
      <c r="AG473" s="8" t="s">
        <v>570</v>
      </c>
      <c r="AH473" s="13"/>
      <c r="AI473" s="8" t="s">
        <v>47</v>
      </c>
    </row>
    <row r="474" ht="112.5" customHeight="1">
      <c r="A474" s="6" t="s">
        <v>2782</v>
      </c>
      <c r="B474" s="6" t="s">
        <v>2783</v>
      </c>
      <c r="C474" s="6" t="s">
        <v>48</v>
      </c>
      <c r="D474" s="7" t="s">
        <v>34</v>
      </c>
      <c r="E474" s="6"/>
      <c r="F474" s="11" t="s">
        <v>2802</v>
      </c>
      <c r="G474" s="10" t="s">
        <v>2817</v>
      </c>
      <c r="H474" s="10"/>
      <c r="I474" s="6" t="s">
        <v>210</v>
      </c>
      <c r="J474" s="6" t="s">
        <v>101</v>
      </c>
      <c r="K474" s="10" t="s">
        <v>2818</v>
      </c>
      <c r="L474" s="10" t="s">
        <v>2806</v>
      </c>
      <c r="M474" s="6" t="s">
        <v>41</v>
      </c>
      <c r="N474" s="26" t="s">
        <v>2766</v>
      </c>
      <c r="O474" s="39" t="s">
        <v>2807</v>
      </c>
      <c r="P474" s="12"/>
      <c r="Q474" s="13"/>
      <c r="R474" s="12"/>
      <c r="S474" s="12"/>
      <c r="T474" s="12"/>
      <c r="U474" s="12"/>
      <c r="V474" s="12"/>
      <c r="W474" s="12"/>
      <c r="X474" s="13"/>
      <c r="Y474" s="19" t="s">
        <v>43</v>
      </c>
      <c r="Z474" s="17" t="s">
        <v>2819</v>
      </c>
      <c r="AA474" s="8"/>
      <c r="AB474" s="9"/>
      <c r="AC474" s="13" t="str">
        <f t="shared" si="3"/>
        <v>M6-NyO-49b-E-4</v>
      </c>
      <c r="AD474" s="13"/>
      <c r="AE474" s="12"/>
      <c r="AF474" s="8" t="s">
        <v>45</v>
      </c>
      <c r="AG474" s="8" t="s">
        <v>570</v>
      </c>
      <c r="AH474" s="13"/>
      <c r="AI474" s="8" t="s">
        <v>47</v>
      </c>
    </row>
    <row r="475" ht="112.5" customHeight="1">
      <c r="A475" s="6" t="s">
        <v>2820</v>
      </c>
      <c r="B475" s="6" t="s">
        <v>2821</v>
      </c>
      <c r="C475" s="6" t="s">
        <v>33</v>
      </c>
      <c r="D475" s="7" t="s">
        <v>34</v>
      </c>
      <c r="E475" s="6"/>
      <c r="F475" s="11" t="s">
        <v>2822</v>
      </c>
      <c r="G475" s="10"/>
      <c r="H475" s="14"/>
      <c r="I475" s="6"/>
      <c r="J475" s="6" t="s">
        <v>125</v>
      </c>
      <c r="K475" s="10" t="s">
        <v>126</v>
      </c>
      <c r="L475" s="10" t="s">
        <v>126</v>
      </c>
      <c r="M475" s="6" t="s">
        <v>41</v>
      </c>
      <c r="N475" s="14" t="s">
        <v>2823</v>
      </c>
      <c r="O475" s="14" t="s">
        <v>2823</v>
      </c>
      <c r="P475" s="12"/>
      <c r="Q475" s="13"/>
      <c r="R475" s="12"/>
      <c r="S475" s="12"/>
      <c r="T475" s="12"/>
      <c r="U475" s="12"/>
      <c r="V475" s="12"/>
      <c r="W475" s="12"/>
      <c r="X475" s="13"/>
      <c r="Y475" s="19" t="s">
        <v>43</v>
      </c>
      <c r="Z475" s="15" t="s">
        <v>2824</v>
      </c>
      <c r="AA475" s="28"/>
      <c r="AB475" s="9"/>
      <c r="AC475" s="13" t="str">
        <f t="shared" si="3"/>
        <v>M6-NyO-50a-I-1</v>
      </c>
      <c r="AD475" s="13"/>
      <c r="AE475" s="12"/>
      <c r="AF475" s="8" t="s">
        <v>45</v>
      </c>
      <c r="AG475" s="13"/>
      <c r="AH475" s="13"/>
      <c r="AI475" s="8" t="s">
        <v>47</v>
      </c>
    </row>
    <row r="476" ht="112.5" customHeight="1">
      <c r="A476" s="6" t="s">
        <v>2820</v>
      </c>
      <c r="B476" s="6" t="s">
        <v>2821</v>
      </c>
      <c r="C476" s="6" t="s">
        <v>33</v>
      </c>
      <c r="D476" s="7" t="s">
        <v>34</v>
      </c>
      <c r="E476" s="6"/>
      <c r="F476" s="11" t="s">
        <v>2825</v>
      </c>
      <c r="G476" s="10"/>
      <c r="H476" s="14"/>
      <c r="I476" s="6"/>
      <c r="J476" s="6" t="s">
        <v>125</v>
      </c>
      <c r="K476" s="10" t="s">
        <v>126</v>
      </c>
      <c r="L476" s="10" t="s">
        <v>126</v>
      </c>
      <c r="M476" s="6" t="s">
        <v>41</v>
      </c>
      <c r="N476" s="14" t="s">
        <v>2823</v>
      </c>
      <c r="O476" s="14" t="s">
        <v>2823</v>
      </c>
      <c r="P476" s="12"/>
      <c r="Q476" s="13"/>
      <c r="R476" s="12"/>
      <c r="S476" s="12"/>
      <c r="T476" s="12"/>
      <c r="U476" s="12"/>
      <c r="V476" s="12"/>
      <c r="W476" s="12"/>
      <c r="X476" s="13"/>
      <c r="Y476" s="19" t="s">
        <v>43</v>
      </c>
      <c r="Z476" s="15" t="s">
        <v>2826</v>
      </c>
      <c r="AA476" s="28"/>
      <c r="AB476" s="9"/>
      <c r="AC476" s="13" t="str">
        <f t="shared" si="3"/>
        <v>M6-NyO-50a-I-2</v>
      </c>
      <c r="AD476" s="13"/>
      <c r="AE476" s="12"/>
      <c r="AF476" s="8" t="s">
        <v>45</v>
      </c>
      <c r="AG476" s="13"/>
      <c r="AH476" s="13"/>
      <c r="AI476" s="8" t="s">
        <v>47</v>
      </c>
    </row>
    <row r="477" ht="112.5" customHeight="1">
      <c r="A477" s="6" t="s">
        <v>2820</v>
      </c>
      <c r="B477" s="6" t="s">
        <v>2821</v>
      </c>
      <c r="C477" s="6" t="s">
        <v>33</v>
      </c>
      <c r="D477" s="7" t="s">
        <v>34</v>
      </c>
      <c r="E477" s="6"/>
      <c r="F477" s="11" t="s">
        <v>2827</v>
      </c>
      <c r="G477" s="10"/>
      <c r="H477" s="14"/>
      <c r="I477" s="6"/>
      <c r="J477" s="6" t="s">
        <v>125</v>
      </c>
      <c r="K477" s="10" t="s">
        <v>126</v>
      </c>
      <c r="L477" s="10" t="s">
        <v>126</v>
      </c>
      <c r="M477" s="6" t="s">
        <v>41</v>
      </c>
      <c r="N477" s="14" t="s">
        <v>2823</v>
      </c>
      <c r="O477" s="14" t="s">
        <v>2823</v>
      </c>
      <c r="P477" s="12"/>
      <c r="Q477" s="13"/>
      <c r="R477" s="12"/>
      <c r="S477" s="12"/>
      <c r="T477" s="12"/>
      <c r="U477" s="12"/>
      <c r="V477" s="12"/>
      <c r="W477" s="12"/>
      <c r="X477" s="13"/>
      <c r="Y477" s="19" t="s">
        <v>43</v>
      </c>
      <c r="Z477" s="15" t="s">
        <v>2828</v>
      </c>
      <c r="AA477" s="28"/>
      <c r="AB477" s="9"/>
      <c r="AC477" s="13" t="str">
        <f t="shared" si="3"/>
        <v>M6-NyO-50a-I-3</v>
      </c>
      <c r="AD477" s="13"/>
      <c r="AE477" s="12"/>
      <c r="AF477" s="8" t="s">
        <v>45</v>
      </c>
      <c r="AG477" s="13"/>
      <c r="AH477" s="13"/>
      <c r="AI477" s="8" t="s">
        <v>47</v>
      </c>
    </row>
    <row r="478" ht="112.5" customHeight="1">
      <c r="A478" s="6" t="s">
        <v>2820</v>
      </c>
      <c r="B478" s="6" t="s">
        <v>2821</v>
      </c>
      <c r="C478" s="6" t="s">
        <v>33</v>
      </c>
      <c r="D478" s="7" t="s">
        <v>34</v>
      </c>
      <c r="E478" s="6"/>
      <c r="F478" s="11" t="s">
        <v>2829</v>
      </c>
      <c r="G478" s="10"/>
      <c r="H478" s="10"/>
      <c r="I478" s="6"/>
      <c r="J478" s="6" t="s">
        <v>125</v>
      </c>
      <c r="K478" s="10" t="s">
        <v>126</v>
      </c>
      <c r="L478" s="10" t="s">
        <v>126</v>
      </c>
      <c r="M478" s="6" t="s">
        <v>41</v>
      </c>
      <c r="N478" s="10" t="s">
        <v>2823</v>
      </c>
      <c r="O478" s="10" t="s">
        <v>2823</v>
      </c>
      <c r="P478" s="12"/>
      <c r="Q478" s="13"/>
      <c r="R478" s="12"/>
      <c r="S478" s="12"/>
      <c r="T478" s="12"/>
      <c r="U478" s="12"/>
      <c r="V478" s="12"/>
      <c r="W478" s="12"/>
      <c r="X478" s="14"/>
      <c r="Y478" s="19" t="s">
        <v>43</v>
      </c>
      <c r="Z478" s="15" t="s">
        <v>2830</v>
      </c>
      <c r="AA478" s="28"/>
      <c r="AB478" s="9"/>
      <c r="AC478" s="13" t="str">
        <f t="shared" si="3"/>
        <v>M6-NyO-50a-I-4</v>
      </c>
      <c r="AD478" s="13"/>
      <c r="AE478" s="12"/>
      <c r="AF478" s="8" t="s">
        <v>45</v>
      </c>
      <c r="AG478" s="13"/>
      <c r="AH478" s="13"/>
      <c r="AI478" s="8" t="s">
        <v>47</v>
      </c>
    </row>
    <row r="479" ht="112.5" customHeight="1">
      <c r="A479" s="6" t="s">
        <v>2820</v>
      </c>
      <c r="B479" s="6" t="s">
        <v>2821</v>
      </c>
      <c r="C479" s="6" t="s">
        <v>33</v>
      </c>
      <c r="D479" s="7" t="s">
        <v>34</v>
      </c>
      <c r="E479" s="6"/>
      <c r="F479" s="11" t="s">
        <v>2831</v>
      </c>
      <c r="G479" s="10"/>
      <c r="H479" s="14"/>
      <c r="I479" s="6"/>
      <c r="J479" s="6" t="s">
        <v>125</v>
      </c>
      <c r="K479" s="10" t="s">
        <v>126</v>
      </c>
      <c r="L479" s="10" t="s">
        <v>126</v>
      </c>
      <c r="M479" s="6" t="s">
        <v>41</v>
      </c>
      <c r="N479" s="14" t="s">
        <v>2823</v>
      </c>
      <c r="O479" s="14" t="s">
        <v>2823</v>
      </c>
      <c r="P479" s="12"/>
      <c r="Q479" s="13"/>
      <c r="R479" s="9"/>
      <c r="S479" s="9"/>
      <c r="T479" s="9"/>
      <c r="U479" s="9"/>
      <c r="V479" s="9"/>
      <c r="W479" s="9"/>
      <c r="X479" s="13"/>
      <c r="Y479" s="19" t="s">
        <v>43</v>
      </c>
      <c r="Z479" s="15" t="s">
        <v>2832</v>
      </c>
      <c r="AA479" s="28"/>
      <c r="AB479" s="9"/>
      <c r="AC479" s="13" t="str">
        <f t="shared" si="3"/>
        <v>M6-NyO-50a-I-5</v>
      </c>
      <c r="AD479" s="13"/>
      <c r="AE479" s="12"/>
      <c r="AF479" s="8" t="s">
        <v>45</v>
      </c>
      <c r="AG479" s="13"/>
      <c r="AH479" s="13"/>
      <c r="AI479" s="8" t="s">
        <v>47</v>
      </c>
    </row>
    <row r="480" ht="112.5" customHeight="1">
      <c r="A480" s="6" t="s">
        <v>2833</v>
      </c>
      <c r="B480" s="6" t="s">
        <v>2834</v>
      </c>
      <c r="C480" s="6" t="s">
        <v>33</v>
      </c>
      <c r="D480" s="7" t="s">
        <v>34</v>
      </c>
      <c r="E480" s="6"/>
      <c r="F480" s="11" t="s">
        <v>2835</v>
      </c>
      <c r="G480" s="10"/>
      <c r="H480" s="14" t="s">
        <v>2836</v>
      </c>
      <c r="I480" s="6"/>
      <c r="J480" s="8" t="s">
        <v>1372</v>
      </c>
      <c r="K480" s="10" t="s">
        <v>2837</v>
      </c>
      <c r="L480" s="10" t="s">
        <v>2838</v>
      </c>
      <c r="M480" s="6" t="s">
        <v>41</v>
      </c>
      <c r="N480" s="26" t="s">
        <v>2839</v>
      </c>
      <c r="O480" s="11" t="s">
        <v>2840</v>
      </c>
      <c r="P480" s="12"/>
      <c r="Q480" s="13"/>
      <c r="R480" s="9"/>
      <c r="S480" s="9"/>
      <c r="T480" s="9"/>
      <c r="U480" s="9"/>
      <c r="V480" s="9"/>
      <c r="W480" s="9"/>
      <c r="X480" s="13"/>
      <c r="Y480" s="19" t="s">
        <v>43</v>
      </c>
      <c r="Z480" s="17" t="s">
        <v>2841</v>
      </c>
      <c r="AA480" s="8"/>
      <c r="AB480" s="9"/>
      <c r="AC480" s="13" t="str">
        <f t="shared" si="3"/>
        <v>M6-NyO-51a-I-1</v>
      </c>
      <c r="AD480" s="13"/>
      <c r="AE480" s="12"/>
      <c r="AF480" s="8" t="s">
        <v>45</v>
      </c>
      <c r="AG480" s="8" t="s">
        <v>570</v>
      </c>
      <c r="AH480" s="13"/>
      <c r="AI480" s="8" t="s">
        <v>47</v>
      </c>
    </row>
    <row r="481" ht="112.5" customHeight="1">
      <c r="A481" s="6" t="s">
        <v>2833</v>
      </c>
      <c r="B481" s="6" t="s">
        <v>2834</v>
      </c>
      <c r="C481" s="6" t="s">
        <v>33</v>
      </c>
      <c r="D481" s="7" t="s">
        <v>34</v>
      </c>
      <c r="E481" s="6"/>
      <c r="F481" s="11" t="s">
        <v>2842</v>
      </c>
      <c r="G481" s="10"/>
      <c r="H481" s="14" t="s">
        <v>2836</v>
      </c>
      <c r="I481" s="6"/>
      <c r="J481" s="8" t="s">
        <v>1379</v>
      </c>
      <c r="K481" s="10" t="s">
        <v>2837</v>
      </c>
      <c r="L481" s="10" t="s">
        <v>2838</v>
      </c>
      <c r="M481" s="6" t="s">
        <v>41</v>
      </c>
      <c r="N481" s="26" t="s">
        <v>2843</v>
      </c>
      <c r="O481" s="11" t="s">
        <v>2840</v>
      </c>
      <c r="P481" s="12"/>
      <c r="Q481" s="13"/>
      <c r="R481" s="9"/>
      <c r="S481" s="9"/>
      <c r="T481" s="9"/>
      <c r="U481" s="9"/>
      <c r="V481" s="9"/>
      <c r="W481" s="9"/>
      <c r="X481" s="13"/>
      <c r="Y481" s="19" t="s">
        <v>43</v>
      </c>
      <c r="Z481" s="17" t="s">
        <v>2844</v>
      </c>
      <c r="AA481" s="8"/>
      <c r="AB481" s="9"/>
      <c r="AC481" s="13" t="str">
        <f t="shared" si="3"/>
        <v>M6-NyO-51a-I-2</v>
      </c>
      <c r="AD481" s="13"/>
      <c r="AE481" s="12"/>
      <c r="AF481" s="8" t="s">
        <v>45</v>
      </c>
      <c r="AG481" s="8" t="s">
        <v>570</v>
      </c>
      <c r="AH481" s="13"/>
      <c r="AI481" s="8" t="s">
        <v>47</v>
      </c>
    </row>
    <row r="482" ht="112.5" customHeight="1">
      <c r="A482" s="6" t="s">
        <v>2833</v>
      </c>
      <c r="B482" s="6" t="s">
        <v>2834</v>
      </c>
      <c r="C482" s="6" t="s">
        <v>48</v>
      </c>
      <c r="D482" s="7" t="s">
        <v>34</v>
      </c>
      <c r="E482" s="6"/>
      <c r="F482" s="10" t="s">
        <v>2845</v>
      </c>
      <c r="G482" s="10" t="s">
        <v>165</v>
      </c>
      <c r="H482" s="14" t="s">
        <v>2846</v>
      </c>
      <c r="I482" s="6"/>
      <c r="J482" s="6" t="s">
        <v>194</v>
      </c>
      <c r="K482" s="10" t="s">
        <v>2837</v>
      </c>
      <c r="L482" s="11" t="s">
        <v>2847</v>
      </c>
      <c r="M482" s="6" t="s">
        <v>41</v>
      </c>
      <c r="N482" s="26" t="s">
        <v>2839</v>
      </c>
      <c r="O482" s="11" t="s">
        <v>2840</v>
      </c>
      <c r="P482" s="12"/>
      <c r="Q482" s="13"/>
      <c r="R482" s="9"/>
      <c r="S482" s="9"/>
      <c r="T482" s="9"/>
      <c r="U482" s="9"/>
      <c r="V482" s="9"/>
      <c r="W482" s="9"/>
      <c r="X482" s="13"/>
      <c r="Y482" s="19" t="s">
        <v>43</v>
      </c>
      <c r="Z482" s="15" t="s">
        <v>2848</v>
      </c>
      <c r="AA482" s="8"/>
      <c r="AB482" s="9"/>
      <c r="AC482" s="13" t="str">
        <f t="shared" si="3"/>
        <v>M6-NyO-51a-E-1</v>
      </c>
      <c r="AD482" s="13"/>
      <c r="AE482" s="12"/>
      <c r="AF482" s="8" t="s">
        <v>45</v>
      </c>
      <c r="AG482" s="8" t="s">
        <v>570</v>
      </c>
      <c r="AH482" s="13"/>
      <c r="AI482" s="8" t="s">
        <v>47</v>
      </c>
    </row>
    <row r="483" ht="112.5" customHeight="1">
      <c r="A483" s="6" t="s">
        <v>2833</v>
      </c>
      <c r="B483" s="6" t="s">
        <v>2834</v>
      </c>
      <c r="C483" s="6" t="s">
        <v>48</v>
      </c>
      <c r="D483" s="7" t="s">
        <v>34</v>
      </c>
      <c r="E483" s="6"/>
      <c r="F483" s="10" t="s">
        <v>2845</v>
      </c>
      <c r="G483" s="11" t="s">
        <v>2849</v>
      </c>
      <c r="H483" s="14" t="s">
        <v>2846</v>
      </c>
      <c r="I483" s="6"/>
      <c r="J483" s="6" t="s">
        <v>194</v>
      </c>
      <c r="K483" s="10" t="s">
        <v>2837</v>
      </c>
      <c r="L483" s="11" t="s">
        <v>2850</v>
      </c>
      <c r="M483" s="6" t="s">
        <v>41</v>
      </c>
      <c r="N483" s="26" t="s">
        <v>2843</v>
      </c>
      <c r="O483" s="11" t="s">
        <v>2840</v>
      </c>
      <c r="P483" s="12"/>
      <c r="Q483" s="13"/>
      <c r="R483" s="9"/>
      <c r="S483" s="9"/>
      <c r="T483" s="9"/>
      <c r="U483" s="9"/>
      <c r="V483" s="9"/>
      <c r="W483" s="9"/>
      <c r="X483" s="13"/>
      <c r="Y483" s="19" t="s">
        <v>43</v>
      </c>
      <c r="Z483" s="15" t="s">
        <v>2851</v>
      </c>
      <c r="AA483" s="8"/>
      <c r="AB483" s="9"/>
      <c r="AC483" s="13" t="str">
        <f t="shared" si="3"/>
        <v>M6-NyO-51a-E-2</v>
      </c>
      <c r="AD483" s="13"/>
      <c r="AE483" s="12"/>
      <c r="AF483" s="8" t="s">
        <v>45</v>
      </c>
      <c r="AG483" s="8" t="s">
        <v>570</v>
      </c>
      <c r="AH483" s="13"/>
      <c r="AI483" s="8" t="s">
        <v>47</v>
      </c>
    </row>
    <row r="484" ht="112.5" customHeight="1">
      <c r="A484" s="6" t="s">
        <v>2833</v>
      </c>
      <c r="B484" s="6" t="s">
        <v>2834</v>
      </c>
      <c r="C484" s="6" t="s">
        <v>67</v>
      </c>
      <c r="D484" s="7" t="s">
        <v>34</v>
      </c>
      <c r="E484" s="6"/>
      <c r="F484" s="11" t="s">
        <v>2852</v>
      </c>
      <c r="G484" s="10"/>
      <c r="H484" s="10" t="s">
        <v>2853</v>
      </c>
      <c r="I484" s="6" t="s">
        <v>210</v>
      </c>
      <c r="J484" s="8" t="s">
        <v>160</v>
      </c>
      <c r="K484" s="11" t="s">
        <v>2854</v>
      </c>
      <c r="L484" s="11" t="s">
        <v>2855</v>
      </c>
      <c r="M484" s="6" t="s">
        <v>41</v>
      </c>
      <c r="N484" s="10" t="s">
        <v>2856</v>
      </c>
      <c r="O484" s="11" t="s">
        <v>2857</v>
      </c>
      <c r="P484" s="12"/>
      <c r="Q484" s="13"/>
      <c r="R484" s="9"/>
      <c r="S484" s="9"/>
      <c r="T484" s="9"/>
      <c r="U484" s="9"/>
      <c r="V484" s="9"/>
      <c r="W484" s="9"/>
      <c r="X484" s="13"/>
      <c r="Y484" s="19" t="s">
        <v>43</v>
      </c>
      <c r="Z484" s="50" t="s">
        <v>2858</v>
      </c>
      <c r="AA484" s="8"/>
      <c r="AB484" s="9"/>
      <c r="AC484" s="13" t="str">
        <f t="shared" si="3"/>
        <v>M6-NyO-51a-A-1</v>
      </c>
      <c r="AD484" s="13"/>
      <c r="AE484" s="12"/>
      <c r="AF484" s="8" t="s">
        <v>45</v>
      </c>
      <c r="AG484" s="8" t="s">
        <v>570</v>
      </c>
      <c r="AH484" s="13"/>
      <c r="AI484" s="8" t="s">
        <v>47</v>
      </c>
    </row>
    <row r="485" ht="112.5" customHeight="1">
      <c r="A485" s="6" t="s">
        <v>2833</v>
      </c>
      <c r="B485" s="6" t="s">
        <v>2834</v>
      </c>
      <c r="C485" s="6" t="s">
        <v>67</v>
      </c>
      <c r="D485" s="7" t="s">
        <v>34</v>
      </c>
      <c r="E485" s="6"/>
      <c r="F485" s="11" t="s">
        <v>2859</v>
      </c>
      <c r="G485" s="10"/>
      <c r="H485" s="10" t="s">
        <v>2860</v>
      </c>
      <c r="I485" s="6" t="s">
        <v>210</v>
      </c>
      <c r="J485" s="8" t="s">
        <v>2130</v>
      </c>
      <c r="K485" s="10" t="s">
        <v>2861</v>
      </c>
      <c r="L485" s="10" t="s">
        <v>126</v>
      </c>
      <c r="M485" s="6" t="s">
        <v>41</v>
      </c>
      <c r="N485" s="27" t="s">
        <v>2839</v>
      </c>
      <c r="O485" s="14" t="s">
        <v>2840</v>
      </c>
      <c r="P485" s="12"/>
      <c r="Q485" s="13"/>
      <c r="R485" s="9"/>
      <c r="S485" s="9"/>
      <c r="T485" s="9"/>
      <c r="U485" s="9"/>
      <c r="V485" s="9"/>
      <c r="W485" s="9"/>
      <c r="X485" s="13"/>
      <c r="Y485" s="19" t="s">
        <v>43</v>
      </c>
      <c r="Z485" s="15" t="s">
        <v>2862</v>
      </c>
      <c r="AA485" s="8"/>
      <c r="AB485" s="9"/>
      <c r="AC485" s="13" t="str">
        <f t="shared" si="3"/>
        <v>M6-NyO-51a-A-2</v>
      </c>
      <c r="AD485" s="13"/>
      <c r="AE485" s="12"/>
      <c r="AF485" s="8" t="s">
        <v>45</v>
      </c>
      <c r="AG485" s="8" t="s">
        <v>570</v>
      </c>
      <c r="AH485" s="13"/>
      <c r="AI485" s="8" t="s">
        <v>47</v>
      </c>
    </row>
    <row r="486" ht="112.5" customHeight="1">
      <c r="A486" s="6" t="s">
        <v>2833</v>
      </c>
      <c r="B486" s="6" t="s">
        <v>2834</v>
      </c>
      <c r="C486" s="6" t="s">
        <v>67</v>
      </c>
      <c r="D486" s="7" t="s">
        <v>34</v>
      </c>
      <c r="E486" s="6"/>
      <c r="F486" s="11" t="s">
        <v>2863</v>
      </c>
      <c r="G486" s="10"/>
      <c r="H486" s="14" t="s">
        <v>2864</v>
      </c>
      <c r="I486" s="6" t="s">
        <v>210</v>
      </c>
      <c r="J486" s="8" t="s">
        <v>160</v>
      </c>
      <c r="K486" s="10" t="s">
        <v>2865</v>
      </c>
      <c r="L486" s="11" t="s">
        <v>2866</v>
      </c>
      <c r="M486" s="6" t="s">
        <v>41</v>
      </c>
      <c r="N486" s="10" t="s">
        <v>2867</v>
      </c>
      <c r="O486" s="11" t="s">
        <v>2868</v>
      </c>
      <c r="P486" s="9"/>
      <c r="Q486" s="13"/>
      <c r="R486" s="12"/>
      <c r="S486" s="12"/>
      <c r="T486" s="12"/>
      <c r="U486" s="12"/>
      <c r="V486" s="12"/>
      <c r="W486" s="12"/>
      <c r="X486" s="14"/>
      <c r="Y486" s="19" t="s">
        <v>43</v>
      </c>
      <c r="Z486" s="15" t="s">
        <v>2869</v>
      </c>
      <c r="AA486" s="9"/>
      <c r="AB486" s="9"/>
      <c r="AC486" s="13" t="str">
        <f t="shared" si="3"/>
        <v>M6-NyO-51a-A-3</v>
      </c>
      <c r="AD486" s="13"/>
      <c r="AE486" s="12"/>
      <c r="AF486" s="8" t="s">
        <v>45</v>
      </c>
      <c r="AG486" s="8" t="s">
        <v>570</v>
      </c>
      <c r="AH486" s="13"/>
      <c r="AI486" s="8" t="s">
        <v>47</v>
      </c>
    </row>
    <row r="487" ht="112.5" customHeight="1">
      <c r="A487" s="8" t="s">
        <v>2870</v>
      </c>
      <c r="B487" s="8" t="s">
        <v>2871</v>
      </c>
      <c r="C487" s="8" t="s">
        <v>33</v>
      </c>
      <c r="D487" s="7" t="s">
        <v>34</v>
      </c>
      <c r="E487" s="6"/>
      <c r="F487" s="11" t="s">
        <v>2872</v>
      </c>
      <c r="G487" s="10" t="s">
        <v>2873</v>
      </c>
      <c r="H487" s="14"/>
      <c r="I487" s="6" t="s">
        <v>210</v>
      </c>
      <c r="J487" s="6" t="s">
        <v>194</v>
      </c>
      <c r="K487" s="11" t="s">
        <v>2874</v>
      </c>
      <c r="L487" s="11" t="s">
        <v>2875</v>
      </c>
      <c r="M487" s="6" t="s">
        <v>41</v>
      </c>
      <c r="N487" s="11" t="s">
        <v>2248</v>
      </c>
      <c r="O487" s="11" t="s">
        <v>2248</v>
      </c>
      <c r="P487" s="12"/>
      <c r="Q487" s="13"/>
      <c r="R487" s="12"/>
      <c r="S487" s="12"/>
      <c r="T487" s="12"/>
      <c r="U487" s="12"/>
      <c r="V487" s="12"/>
      <c r="W487" s="12"/>
      <c r="X487" s="13"/>
      <c r="Y487" s="19" t="s">
        <v>43</v>
      </c>
      <c r="Z487" s="51" t="s">
        <v>2876</v>
      </c>
      <c r="AA487" s="8"/>
      <c r="AB487" s="9"/>
      <c r="AC487" s="13" t="str">
        <f t="shared" si="3"/>
        <v>M6-NyO-63a-I-1</v>
      </c>
      <c r="AD487" s="13"/>
      <c r="AE487" s="12"/>
      <c r="AF487" s="13"/>
      <c r="AG487" s="8"/>
      <c r="AH487" s="13"/>
      <c r="AI487" s="8" t="s">
        <v>47</v>
      </c>
    </row>
    <row r="488" ht="112.5" customHeight="1">
      <c r="A488" s="8" t="s">
        <v>2870</v>
      </c>
      <c r="B488" s="8" t="s">
        <v>2871</v>
      </c>
      <c r="C488" s="8" t="s">
        <v>48</v>
      </c>
      <c r="D488" s="7" t="s">
        <v>34</v>
      </c>
      <c r="E488" s="6"/>
      <c r="F488" s="11" t="s">
        <v>2251</v>
      </c>
      <c r="G488" s="11" t="s">
        <v>2877</v>
      </c>
      <c r="H488" s="14"/>
      <c r="I488" s="6" t="s">
        <v>210</v>
      </c>
      <c r="J488" s="8" t="s">
        <v>166</v>
      </c>
      <c r="K488" s="11" t="s">
        <v>2878</v>
      </c>
      <c r="L488" s="10" t="s">
        <v>2879</v>
      </c>
      <c r="M488" s="6" t="s">
        <v>41</v>
      </c>
      <c r="N488" s="11" t="s">
        <v>2248</v>
      </c>
      <c r="O488" s="11" t="s">
        <v>2248</v>
      </c>
      <c r="P488" s="12"/>
      <c r="Q488" s="13"/>
      <c r="R488" s="12"/>
      <c r="S488" s="12"/>
      <c r="T488" s="12"/>
      <c r="U488" s="12"/>
      <c r="V488" s="12"/>
      <c r="W488" s="12"/>
      <c r="X488" s="13"/>
      <c r="Y488" s="19" t="s">
        <v>43</v>
      </c>
      <c r="Z488" s="51" t="s">
        <v>2880</v>
      </c>
      <c r="AA488" s="8"/>
      <c r="AB488" s="9"/>
      <c r="AC488" s="13" t="str">
        <f t="shared" si="3"/>
        <v>M6-NyO-63a-E-1</v>
      </c>
      <c r="AD488" s="13"/>
      <c r="AE488" s="12"/>
      <c r="AF488" s="13"/>
      <c r="AG488" s="8"/>
      <c r="AH488" s="13"/>
      <c r="AI488" s="8" t="s">
        <v>47</v>
      </c>
    </row>
    <row r="489" ht="112.5" customHeight="1">
      <c r="A489" s="8" t="s">
        <v>2870</v>
      </c>
      <c r="B489" s="8" t="s">
        <v>2871</v>
      </c>
      <c r="C489" s="8" t="s">
        <v>67</v>
      </c>
      <c r="D489" s="7" t="s">
        <v>34</v>
      </c>
      <c r="E489" s="6"/>
      <c r="F489" s="11" t="s">
        <v>2881</v>
      </c>
      <c r="G489" s="11" t="s">
        <v>2882</v>
      </c>
      <c r="H489" s="14"/>
      <c r="I489" s="6" t="s">
        <v>210</v>
      </c>
      <c r="J489" s="8" t="s">
        <v>166</v>
      </c>
      <c r="K489" s="11" t="s">
        <v>2883</v>
      </c>
      <c r="L489" s="10" t="s">
        <v>2879</v>
      </c>
      <c r="M489" s="6" t="s">
        <v>41</v>
      </c>
      <c r="N489" s="11" t="s">
        <v>2248</v>
      </c>
      <c r="O489" s="11" t="s">
        <v>2248</v>
      </c>
      <c r="P489" s="12"/>
      <c r="Q489" s="13"/>
      <c r="R489" s="12"/>
      <c r="S489" s="12"/>
      <c r="T489" s="12"/>
      <c r="U489" s="12"/>
      <c r="V489" s="12"/>
      <c r="W489" s="12"/>
      <c r="X489" s="13"/>
      <c r="Y489" s="19" t="s">
        <v>43</v>
      </c>
      <c r="Z489" s="51" t="s">
        <v>2884</v>
      </c>
      <c r="AA489" s="8"/>
      <c r="AB489" s="9"/>
      <c r="AC489" s="13" t="str">
        <f t="shared" si="3"/>
        <v>M6-NyO-63a-A-1</v>
      </c>
      <c r="AD489" s="13"/>
      <c r="AE489" s="12"/>
      <c r="AF489" s="13"/>
      <c r="AG489" s="8"/>
      <c r="AH489" s="13"/>
      <c r="AI489" s="8" t="s">
        <v>47</v>
      </c>
    </row>
    <row r="490" ht="112.5" customHeight="1">
      <c r="A490" s="8" t="s">
        <v>2870</v>
      </c>
      <c r="B490" s="8" t="s">
        <v>2871</v>
      </c>
      <c r="C490" s="8" t="s">
        <v>67</v>
      </c>
      <c r="D490" s="7" t="s">
        <v>34</v>
      </c>
      <c r="E490" s="6"/>
      <c r="F490" s="11" t="s">
        <v>2885</v>
      </c>
      <c r="G490" s="11" t="s">
        <v>2886</v>
      </c>
      <c r="H490" s="14"/>
      <c r="I490" s="6" t="s">
        <v>210</v>
      </c>
      <c r="J490" s="8" t="s">
        <v>166</v>
      </c>
      <c r="K490" s="11" t="s">
        <v>2887</v>
      </c>
      <c r="L490" s="10" t="s">
        <v>2888</v>
      </c>
      <c r="M490" s="6" t="s">
        <v>41</v>
      </c>
      <c r="N490" s="11" t="s">
        <v>2248</v>
      </c>
      <c r="O490" s="11" t="s">
        <v>2248</v>
      </c>
      <c r="P490" s="12"/>
      <c r="Q490" s="13"/>
      <c r="R490" s="12"/>
      <c r="S490" s="12"/>
      <c r="T490" s="12"/>
      <c r="U490" s="12"/>
      <c r="V490" s="12"/>
      <c r="W490" s="12"/>
      <c r="X490" s="13"/>
      <c r="Y490" s="19" t="s">
        <v>43</v>
      </c>
      <c r="Z490" s="51" t="s">
        <v>2889</v>
      </c>
      <c r="AA490" s="8"/>
      <c r="AB490" s="9"/>
      <c r="AC490" s="13" t="str">
        <f t="shared" si="3"/>
        <v>M6-NyO-63a-A-2</v>
      </c>
      <c r="AD490" s="13"/>
      <c r="AE490" s="12"/>
      <c r="AF490" s="13"/>
      <c r="AG490" s="8"/>
      <c r="AH490" s="13"/>
      <c r="AI490" s="8" t="s">
        <v>47</v>
      </c>
    </row>
    <row r="491" ht="112.5" customHeight="1">
      <c r="A491" s="8" t="s">
        <v>2870</v>
      </c>
      <c r="B491" s="8" t="s">
        <v>2871</v>
      </c>
      <c r="C491" s="8" t="s">
        <v>67</v>
      </c>
      <c r="D491" s="7" t="s">
        <v>34</v>
      </c>
      <c r="E491" s="6"/>
      <c r="F491" s="11" t="s">
        <v>2890</v>
      </c>
      <c r="G491" s="11" t="s">
        <v>2891</v>
      </c>
      <c r="H491" s="14"/>
      <c r="I491" s="6" t="s">
        <v>210</v>
      </c>
      <c r="J491" s="8" t="s">
        <v>166</v>
      </c>
      <c r="K491" s="11" t="s">
        <v>2892</v>
      </c>
      <c r="L491" s="10" t="s">
        <v>2879</v>
      </c>
      <c r="M491" s="6" t="s">
        <v>41</v>
      </c>
      <c r="N491" s="11" t="s">
        <v>2248</v>
      </c>
      <c r="O491" s="11" t="s">
        <v>2248</v>
      </c>
      <c r="P491" s="12"/>
      <c r="Q491" s="13"/>
      <c r="R491" s="12"/>
      <c r="S491" s="12"/>
      <c r="T491" s="12"/>
      <c r="U491" s="12"/>
      <c r="V491" s="12"/>
      <c r="W491" s="12"/>
      <c r="X491" s="13"/>
      <c r="Y491" s="19" t="s">
        <v>43</v>
      </c>
      <c r="Z491" s="51" t="s">
        <v>2893</v>
      </c>
      <c r="AA491" s="8"/>
      <c r="AB491" s="9"/>
      <c r="AC491" s="13" t="str">
        <f t="shared" si="3"/>
        <v>M6-NyO-63a-A-3</v>
      </c>
      <c r="AD491" s="13"/>
      <c r="AE491" s="12"/>
      <c r="AF491" s="13"/>
      <c r="AG491" s="8"/>
      <c r="AH491" s="13"/>
      <c r="AI491" s="8" t="s">
        <v>47</v>
      </c>
    </row>
    <row r="492" ht="112.5" customHeight="1">
      <c r="A492" s="8" t="s">
        <v>2894</v>
      </c>
      <c r="B492" s="8" t="s">
        <v>2895</v>
      </c>
      <c r="C492" s="8" t="s">
        <v>33</v>
      </c>
      <c r="D492" s="7" t="s">
        <v>34</v>
      </c>
      <c r="E492" s="6"/>
      <c r="F492" s="11" t="s">
        <v>2896</v>
      </c>
      <c r="G492" s="10"/>
      <c r="H492" s="14"/>
      <c r="I492" s="6" t="s">
        <v>210</v>
      </c>
      <c r="J492" s="8" t="s">
        <v>160</v>
      </c>
      <c r="K492" s="11" t="s">
        <v>2897</v>
      </c>
      <c r="L492" s="11" t="s">
        <v>2898</v>
      </c>
      <c r="M492" s="6" t="s">
        <v>41</v>
      </c>
      <c r="N492" s="11" t="s">
        <v>2899</v>
      </c>
      <c r="O492" s="11" t="s">
        <v>2899</v>
      </c>
      <c r="P492" s="12"/>
      <c r="Q492" s="13"/>
      <c r="R492" s="12"/>
      <c r="S492" s="12"/>
      <c r="T492" s="12"/>
      <c r="U492" s="12"/>
      <c r="V492" s="12"/>
      <c r="W492" s="12"/>
      <c r="X492" s="13"/>
      <c r="Y492" s="19" t="s">
        <v>43</v>
      </c>
      <c r="Z492" s="51" t="s">
        <v>2900</v>
      </c>
      <c r="AA492" s="8"/>
      <c r="AB492" s="9"/>
      <c r="AC492" s="13" t="str">
        <f t="shared" si="3"/>
        <v>M6-NyO-63b-I-1</v>
      </c>
      <c r="AD492" s="13"/>
      <c r="AE492" s="12"/>
      <c r="AF492" s="13"/>
      <c r="AG492" s="8"/>
      <c r="AH492" s="13"/>
      <c r="AI492" s="8" t="s">
        <v>47</v>
      </c>
    </row>
    <row r="493" ht="112.5" customHeight="1">
      <c r="A493" s="8" t="s">
        <v>2894</v>
      </c>
      <c r="B493" s="8" t="s">
        <v>2895</v>
      </c>
      <c r="C493" s="8" t="s">
        <v>48</v>
      </c>
      <c r="D493" s="7" t="s">
        <v>34</v>
      </c>
      <c r="E493" s="6"/>
      <c r="F493" s="11" t="s">
        <v>2901</v>
      </c>
      <c r="G493" s="11" t="s">
        <v>2902</v>
      </c>
      <c r="H493" s="14"/>
      <c r="I493" s="6" t="s">
        <v>210</v>
      </c>
      <c r="J493" s="6" t="s">
        <v>194</v>
      </c>
      <c r="K493" s="11" t="s">
        <v>2903</v>
      </c>
      <c r="L493" s="11" t="s">
        <v>2904</v>
      </c>
      <c r="M493" s="6" t="s">
        <v>41</v>
      </c>
      <c r="N493" s="11" t="s">
        <v>2899</v>
      </c>
      <c r="O493" s="11" t="s">
        <v>2899</v>
      </c>
      <c r="P493" s="12"/>
      <c r="Q493" s="13"/>
      <c r="R493" s="12"/>
      <c r="S493" s="12"/>
      <c r="T493" s="12"/>
      <c r="U493" s="12"/>
      <c r="V493" s="12"/>
      <c r="W493" s="12"/>
      <c r="X493" s="13"/>
      <c r="Y493" s="19" t="s">
        <v>43</v>
      </c>
      <c r="Z493" s="51" t="s">
        <v>2905</v>
      </c>
      <c r="AA493" s="8"/>
      <c r="AB493" s="9"/>
      <c r="AC493" s="13" t="str">
        <f t="shared" si="3"/>
        <v>M6-NyO-63b-E-1</v>
      </c>
      <c r="AD493" s="13"/>
      <c r="AE493" s="12"/>
      <c r="AF493" s="13"/>
      <c r="AG493" s="8"/>
      <c r="AH493" s="13"/>
      <c r="AI493" s="8" t="s">
        <v>47</v>
      </c>
    </row>
    <row r="494" ht="112.5" customHeight="1">
      <c r="A494" s="8" t="s">
        <v>2894</v>
      </c>
      <c r="B494" s="8" t="s">
        <v>2895</v>
      </c>
      <c r="C494" s="8" t="s">
        <v>67</v>
      </c>
      <c r="D494" s="7" t="s">
        <v>34</v>
      </c>
      <c r="E494" s="6"/>
      <c r="F494" s="11" t="s">
        <v>2906</v>
      </c>
      <c r="G494" s="10"/>
      <c r="H494" s="14"/>
      <c r="I494" s="6" t="s">
        <v>210</v>
      </c>
      <c r="J494" s="8" t="s">
        <v>2907</v>
      </c>
      <c r="K494" s="11" t="s">
        <v>2908</v>
      </c>
      <c r="L494" s="11" t="s">
        <v>2909</v>
      </c>
      <c r="M494" s="19" t="s">
        <v>41</v>
      </c>
      <c r="N494" s="11" t="s">
        <v>2899</v>
      </c>
      <c r="O494" s="11" t="s">
        <v>2899</v>
      </c>
      <c r="P494" s="12"/>
      <c r="Q494" s="13"/>
      <c r="R494" s="12"/>
      <c r="S494" s="12"/>
      <c r="T494" s="12"/>
      <c r="U494" s="12"/>
      <c r="V494" s="12"/>
      <c r="W494" s="12"/>
      <c r="X494" s="13"/>
      <c r="Y494" s="19" t="s">
        <v>43</v>
      </c>
      <c r="Z494" s="51" t="s">
        <v>2910</v>
      </c>
      <c r="AA494" s="8"/>
      <c r="AB494" s="9"/>
      <c r="AC494" s="13" t="str">
        <f t="shared" si="3"/>
        <v>M6-NyO-63b-A-1</v>
      </c>
      <c r="AD494" s="13"/>
      <c r="AE494" s="12"/>
      <c r="AF494" s="13"/>
      <c r="AG494" s="8"/>
      <c r="AH494" s="13"/>
      <c r="AI494" s="8" t="s">
        <v>47</v>
      </c>
    </row>
    <row r="495" ht="112.5" customHeight="1">
      <c r="A495" s="8" t="s">
        <v>2894</v>
      </c>
      <c r="B495" s="8" t="s">
        <v>2895</v>
      </c>
      <c r="C495" s="8" t="s">
        <v>67</v>
      </c>
      <c r="D495" s="7" t="s">
        <v>34</v>
      </c>
      <c r="E495" s="6"/>
      <c r="F495" s="11" t="s">
        <v>2911</v>
      </c>
      <c r="G495" s="10"/>
      <c r="H495" s="14"/>
      <c r="I495" s="6" t="s">
        <v>210</v>
      </c>
      <c r="J495" s="8" t="s">
        <v>2907</v>
      </c>
      <c r="K495" s="11" t="s">
        <v>2912</v>
      </c>
      <c r="L495" s="11" t="s">
        <v>2913</v>
      </c>
      <c r="M495" s="19" t="s">
        <v>41</v>
      </c>
      <c r="N495" s="11" t="s">
        <v>2899</v>
      </c>
      <c r="O495" s="11" t="s">
        <v>2899</v>
      </c>
      <c r="P495" s="12"/>
      <c r="Q495" s="13"/>
      <c r="R495" s="12"/>
      <c r="S495" s="12"/>
      <c r="T495" s="12"/>
      <c r="U495" s="12"/>
      <c r="V495" s="12"/>
      <c r="W495" s="12"/>
      <c r="X495" s="13"/>
      <c r="Y495" s="19" t="s">
        <v>43</v>
      </c>
      <c r="Z495" s="51" t="s">
        <v>2914</v>
      </c>
      <c r="AA495" s="8"/>
      <c r="AB495" s="9"/>
      <c r="AC495" s="13" t="str">
        <f t="shared" si="3"/>
        <v>M6-NyO-63b-A-2</v>
      </c>
      <c r="AD495" s="13"/>
      <c r="AE495" s="12"/>
      <c r="AF495" s="13"/>
      <c r="AG495" s="8"/>
      <c r="AH495" s="13"/>
      <c r="AI495" s="8" t="s">
        <v>47</v>
      </c>
    </row>
    <row r="496" ht="112.5" customHeight="1">
      <c r="A496" s="8" t="s">
        <v>2894</v>
      </c>
      <c r="B496" s="8" t="s">
        <v>2895</v>
      </c>
      <c r="C496" s="8" t="s">
        <v>67</v>
      </c>
      <c r="D496" s="7" t="s">
        <v>34</v>
      </c>
      <c r="E496" s="6"/>
      <c r="F496" s="11" t="s">
        <v>2915</v>
      </c>
      <c r="G496" s="10"/>
      <c r="H496" s="14"/>
      <c r="I496" s="6" t="s">
        <v>210</v>
      </c>
      <c r="J496" s="8" t="s">
        <v>2907</v>
      </c>
      <c r="K496" s="11" t="s">
        <v>2916</v>
      </c>
      <c r="L496" s="11" t="s">
        <v>2917</v>
      </c>
      <c r="M496" s="19" t="s">
        <v>41</v>
      </c>
      <c r="N496" s="11" t="s">
        <v>2899</v>
      </c>
      <c r="O496" s="11" t="s">
        <v>2899</v>
      </c>
      <c r="P496" s="12"/>
      <c r="Q496" s="13"/>
      <c r="R496" s="12"/>
      <c r="S496" s="12"/>
      <c r="T496" s="12"/>
      <c r="U496" s="12"/>
      <c r="V496" s="12"/>
      <c r="W496" s="12"/>
      <c r="X496" s="13"/>
      <c r="Y496" s="19" t="s">
        <v>43</v>
      </c>
      <c r="Z496" s="51" t="s">
        <v>2918</v>
      </c>
      <c r="AA496" s="8"/>
      <c r="AB496" s="9"/>
      <c r="AC496" s="13" t="str">
        <f t="shared" si="3"/>
        <v>M6-NyO-63b-A-3</v>
      </c>
      <c r="AD496" s="13"/>
      <c r="AE496" s="12"/>
      <c r="AF496" s="13"/>
      <c r="AG496" s="8"/>
      <c r="AH496" s="13"/>
      <c r="AI496" s="8" t="s">
        <v>47</v>
      </c>
    </row>
    <row r="497" ht="112.5" customHeight="1">
      <c r="A497" s="6" t="s">
        <v>2919</v>
      </c>
      <c r="B497" s="6" t="s">
        <v>2920</v>
      </c>
      <c r="C497" s="6" t="s">
        <v>33</v>
      </c>
      <c r="D497" s="7" t="s">
        <v>34</v>
      </c>
      <c r="E497" s="6"/>
      <c r="F497" s="11" t="s">
        <v>2921</v>
      </c>
      <c r="G497" s="10"/>
      <c r="H497" s="14" t="s">
        <v>2922</v>
      </c>
      <c r="I497" s="6"/>
      <c r="J497" s="8" t="s">
        <v>2923</v>
      </c>
      <c r="K497" s="11" t="s">
        <v>2924</v>
      </c>
      <c r="L497" s="11" t="s">
        <v>2925</v>
      </c>
      <c r="M497" s="6" t="s">
        <v>41</v>
      </c>
      <c r="N497" s="11" t="s">
        <v>2926</v>
      </c>
      <c r="O497" s="11" t="s">
        <v>2926</v>
      </c>
      <c r="P497" s="12"/>
      <c r="Q497" s="13"/>
      <c r="R497" s="12"/>
      <c r="S497" s="12"/>
      <c r="T497" s="12"/>
      <c r="U497" s="12"/>
      <c r="V497" s="12"/>
      <c r="W497" s="12"/>
      <c r="X497" s="13"/>
      <c r="Y497" s="19" t="s">
        <v>43</v>
      </c>
      <c r="Z497" s="17" t="s">
        <v>2927</v>
      </c>
      <c r="AA497" s="8"/>
      <c r="AB497" s="12"/>
      <c r="AC497" s="13" t="str">
        <f t="shared" si="3"/>
        <v>M6-NyO-52a-I-1</v>
      </c>
      <c r="AD497" s="13"/>
      <c r="AE497" s="12"/>
      <c r="AF497" s="8" t="s">
        <v>45</v>
      </c>
      <c r="AG497" s="8" t="s">
        <v>570</v>
      </c>
      <c r="AH497" s="13"/>
      <c r="AI497" s="13"/>
    </row>
    <row r="498" ht="112.5" customHeight="1">
      <c r="A498" s="6" t="s">
        <v>2919</v>
      </c>
      <c r="B498" s="6" t="s">
        <v>2920</v>
      </c>
      <c r="C498" s="6" t="s">
        <v>48</v>
      </c>
      <c r="D498" s="7" t="s">
        <v>34</v>
      </c>
      <c r="E498" s="6"/>
      <c r="F498" s="10" t="s">
        <v>2928</v>
      </c>
      <c r="G498" s="10" t="s">
        <v>2929</v>
      </c>
      <c r="H498" s="14" t="s">
        <v>2930</v>
      </c>
      <c r="I498" s="6"/>
      <c r="J498" s="6" t="s">
        <v>101</v>
      </c>
      <c r="K498" s="10" t="s">
        <v>2931</v>
      </c>
      <c r="L498" s="10" t="s">
        <v>2932</v>
      </c>
      <c r="M498" s="6" t="s">
        <v>41</v>
      </c>
      <c r="N498" s="11" t="s">
        <v>2926</v>
      </c>
      <c r="O498" s="11" t="s">
        <v>2926</v>
      </c>
      <c r="P498" s="12"/>
      <c r="Q498" s="13"/>
      <c r="R498" s="12"/>
      <c r="S498" s="12"/>
      <c r="T498" s="12"/>
      <c r="U498" s="12"/>
      <c r="V498" s="12"/>
      <c r="W498" s="12"/>
      <c r="X498" s="13"/>
      <c r="Y498" s="19" t="s">
        <v>43</v>
      </c>
      <c r="Z498" s="15" t="s">
        <v>2933</v>
      </c>
      <c r="AA498" s="8"/>
      <c r="AB498" s="12"/>
      <c r="AC498" s="13" t="str">
        <f t="shared" si="3"/>
        <v>M6-NyO-52a-E-1</v>
      </c>
      <c r="AD498" s="13"/>
      <c r="AE498" s="12"/>
      <c r="AF498" s="8" t="s">
        <v>45</v>
      </c>
      <c r="AG498" s="8" t="s">
        <v>570</v>
      </c>
      <c r="AH498" s="13"/>
      <c r="AI498" s="13"/>
    </row>
    <row r="499" ht="112.5" customHeight="1">
      <c r="A499" s="6" t="s">
        <v>2919</v>
      </c>
      <c r="B499" s="6" t="s">
        <v>2920</v>
      </c>
      <c r="C499" s="6" t="s">
        <v>48</v>
      </c>
      <c r="D499" s="7" t="s">
        <v>34</v>
      </c>
      <c r="E499" s="6"/>
      <c r="F499" s="10" t="s">
        <v>2928</v>
      </c>
      <c r="G499" s="10" t="s">
        <v>2934</v>
      </c>
      <c r="H499" s="14" t="s">
        <v>2930</v>
      </c>
      <c r="I499" s="6"/>
      <c r="J499" s="6" t="s">
        <v>101</v>
      </c>
      <c r="K499" s="10" t="s">
        <v>2931</v>
      </c>
      <c r="L499" s="10" t="s">
        <v>447</v>
      </c>
      <c r="M499" s="6" t="s">
        <v>41</v>
      </c>
      <c r="N499" s="11" t="s">
        <v>2926</v>
      </c>
      <c r="O499" s="11" t="s">
        <v>2926</v>
      </c>
      <c r="P499" s="12"/>
      <c r="Q499" s="13"/>
      <c r="R499" s="12"/>
      <c r="S499" s="12"/>
      <c r="T499" s="12"/>
      <c r="U499" s="12"/>
      <c r="V499" s="12"/>
      <c r="W499" s="12"/>
      <c r="X499" s="13"/>
      <c r="Y499" s="19" t="s">
        <v>43</v>
      </c>
      <c r="Z499" s="15" t="s">
        <v>2935</v>
      </c>
      <c r="AA499" s="8"/>
      <c r="AB499" s="12"/>
      <c r="AC499" s="13" t="str">
        <f t="shared" si="3"/>
        <v>M6-NyO-52a-E-2</v>
      </c>
      <c r="AD499" s="13"/>
      <c r="AE499" s="12"/>
      <c r="AF499" s="8" t="s">
        <v>45</v>
      </c>
      <c r="AG499" s="8" t="s">
        <v>570</v>
      </c>
      <c r="AH499" s="13"/>
      <c r="AI499" s="13"/>
    </row>
    <row r="500" ht="112.5" customHeight="1">
      <c r="A500" s="6" t="s">
        <v>2919</v>
      </c>
      <c r="B500" s="6" t="s">
        <v>2920</v>
      </c>
      <c r="C500" s="6" t="s">
        <v>48</v>
      </c>
      <c r="D500" s="7" t="s">
        <v>34</v>
      </c>
      <c r="E500" s="6"/>
      <c r="F500" s="10" t="s">
        <v>2928</v>
      </c>
      <c r="G500" s="10" t="s">
        <v>2936</v>
      </c>
      <c r="H500" s="14" t="s">
        <v>2930</v>
      </c>
      <c r="I500" s="6"/>
      <c r="J500" s="6" t="s">
        <v>101</v>
      </c>
      <c r="K500" s="10" t="s">
        <v>2931</v>
      </c>
      <c r="L500" s="10" t="s">
        <v>447</v>
      </c>
      <c r="M500" s="6" t="s">
        <v>41</v>
      </c>
      <c r="N500" s="11" t="s">
        <v>2926</v>
      </c>
      <c r="O500" s="11" t="s">
        <v>2926</v>
      </c>
      <c r="P500" s="12"/>
      <c r="Q500" s="13"/>
      <c r="R500" s="12"/>
      <c r="S500" s="12"/>
      <c r="T500" s="12"/>
      <c r="U500" s="12"/>
      <c r="V500" s="12"/>
      <c r="W500" s="12"/>
      <c r="X500" s="13"/>
      <c r="Y500" s="19" t="s">
        <v>43</v>
      </c>
      <c r="Z500" s="15" t="s">
        <v>2937</v>
      </c>
      <c r="AA500" s="8"/>
      <c r="AB500" s="12"/>
      <c r="AC500" s="13" t="str">
        <f t="shared" si="3"/>
        <v>M6-NyO-52a-E-3</v>
      </c>
      <c r="AD500" s="13"/>
      <c r="AE500" s="12"/>
      <c r="AF500" s="8" t="s">
        <v>45</v>
      </c>
      <c r="AG500" s="8" t="s">
        <v>570</v>
      </c>
      <c r="AH500" s="13"/>
      <c r="AI500" s="13"/>
    </row>
    <row r="501" ht="112.5" customHeight="1">
      <c r="A501" s="6" t="s">
        <v>2919</v>
      </c>
      <c r="B501" s="6" t="s">
        <v>2920</v>
      </c>
      <c r="C501" s="6" t="s">
        <v>67</v>
      </c>
      <c r="D501" s="7" t="s">
        <v>34</v>
      </c>
      <c r="E501" s="6"/>
      <c r="F501" s="10" t="s">
        <v>2938</v>
      </c>
      <c r="G501" s="10" t="s">
        <v>2939</v>
      </c>
      <c r="H501" s="14" t="s">
        <v>2940</v>
      </c>
      <c r="I501" s="6"/>
      <c r="J501" s="6" t="s">
        <v>101</v>
      </c>
      <c r="K501" s="10" t="s">
        <v>2941</v>
      </c>
      <c r="L501" s="10" t="s">
        <v>2942</v>
      </c>
      <c r="M501" s="6" t="s">
        <v>41</v>
      </c>
      <c r="N501" s="11" t="s">
        <v>2943</v>
      </c>
      <c r="O501" s="11" t="s">
        <v>2943</v>
      </c>
      <c r="P501" s="12"/>
      <c r="Q501" s="13"/>
      <c r="R501" s="12"/>
      <c r="S501" s="12"/>
      <c r="T501" s="12"/>
      <c r="U501" s="12"/>
      <c r="V501" s="12"/>
      <c r="W501" s="12"/>
      <c r="X501" s="13"/>
      <c r="Y501" s="19" t="s">
        <v>43</v>
      </c>
      <c r="Z501" s="17" t="s">
        <v>2944</v>
      </c>
      <c r="AA501" s="8"/>
      <c r="AB501" s="12"/>
      <c r="AC501" s="13" t="str">
        <f t="shared" si="3"/>
        <v>M6-NyO-52a-A-1</v>
      </c>
      <c r="AD501" s="13"/>
      <c r="AE501" s="12"/>
      <c r="AF501" s="8" t="s">
        <v>45</v>
      </c>
      <c r="AG501" s="8" t="s">
        <v>570</v>
      </c>
      <c r="AH501" s="13"/>
      <c r="AI501" s="13"/>
    </row>
    <row r="502" ht="112.5" customHeight="1">
      <c r="A502" s="6" t="s">
        <v>2919</v>
      </c>
      <c r="B502" s="6" t="s">
        <v>2920</v>
      </c>
      <c r="C502" s="6" t="s">
        <v>67</v>
      </c>
      <c r="D502" s="7" t="s">
        <v>34</v>
      </c>
      <c r="E502" s="6"/>
      <c r="F502" s="10" t="s">
        <v>2945</v>
      </c>
      <c r="G502" s="10" t="s">
        <v>2946</v>
      </c>
      <c r="H502" s="14" t="s">
        <v>2947</v>
      </c>
      <c r="I502" s="6"/>
      <c r="J502" s="6" t="s">
        <v>101</v>
      </c>
      <c r="K502" s="10" t="s">
        <v>2948</v>
      </c>
      <c r="L502" s="10" t="s">
        <v>447</v>
      </c>
      <c r="M502" s="6" t="s">
        <v>41</v>
      </c>
      <c r="N502" s="11" t="s">
        <v>2949</v>
      </c>
      <c r="O502" s="11" t="s">
        <v>2949</v>
      </c>
      <c r="P502" s="12"/>
      <c r="Q502" s="13"/>
      <c r="R502" s="12"/>
      <c r="S502" s="12"/>
      <c r="T502" s="12"/>
      <c r="U502" s="12"/>
      <c r="V502" s="12"/>
      <c r="W502" s="12"/>
      <c r="X502" s="13"/>
      <c r="Y502" s="19" t="s">
        <v>43</v>
      </c>
      <c r="Z502" s="17" t="s">
        <v>2950</v>
      </c>
      <c r="AA502" s="9"/>
      <c r="AB502" s="12"/>
      <c r="AC502" s="13" t="str">
        <f t="shared" si="3"/>
        <v>M6-NyO-52a-A-2</v>
      </c>
      <c r="AD502" s="13"/>
      <c r="AE502" s="12"/>
      <c r="AF502" s="8" t="s">
        <v>45</v>
      </c>
      <c r="AG502" s="8" t="s">
        <v>570</v>
      </c>
      <c r="AH502" s="13"/>
      <c r="AI502" s="13"/>
    </row>
    <row r="503" ht="112.5" customHeight="1">
      <c r="A503" s="6" t="s">
        <v>2919</v>
      </c>
      <c r="B503" s="6" t="s">
        <v>2920</v>
      </c>
      <c r="C503" s="6" t="s">
        <v>67</v>
      </c>
      <c r="D503" s="7" t="s">
        <v>34</v>
      </c>
      <c r="E503" s="6"/>
      <c r="F503" s="10" t="s">
        <v>2951</v>
      </c>
      <c r="G503" s="10" t="s">
        <v>2952</v>
      </c>
      <c r="H503" s="10" t="s">
        <v>2953</v>
      </c>
      <c r="I503" s="6"/>
      <c r="J503" s="6" t="s">
        <v>166</v>
      </c>
      <c r="K503" s="10" t="s">
        <v>2954</v>
      </c>
      <c r="L503" s="10" t="s">
        <v>447</v>
      </c>
      <c r="M503" s="6" t="s">
        <v>41</v>
      </c>
      <c r="N503" s="11" t="s">
        <v>2955</v>
      </c>
      <c r="O503" s="11" t="s">
        <v>2955</v>
      </c>
      <c r="P503" s="12"/>
      <c r="Q503" s="13"/>
      <c r="R503" s="12"/>
      <c r="S503" s="12"/>
      <c r="T503" s="12"/>
      <c r="U503" s="12"/>
      <c r="V503" s="12"/>
      <c r="W503" s="12"/>
      <c r="X503" s="13"/>
      <c r="Y503" s="19" t="s">
        <v>43</v>
      </c>
      <c r="Z503" s="17" t="s">
        <v>2956</v>
      </c>
      <c r="AA503" s="8"/>
      <c r="AB503" s="12"/>
      <c r="AC503" s="13" t="str">
        <f t="shared" si="3"/>
        <v>M6-NyO-52a-A-3</v>
      </c>
      <c r="AD503" s="13"/>
      <c r="AE503" s="12"/>
      <c r="AF503" s="8" t="s">
        <v>45</v>
      </c>
      <c r="AG503" s="8" t="s">
        <v>570</v>
      </c>
      <c r="AH503" s="13"/>
      <c r="AI503" s="13"/>
    </row>
    <row r="504" ht="112.5" customHeight="1">
      <c r="A504" s="6" t="s">
        <v>2957</v>
      </c>
      <c r="B504" s="10" t="s">
        <v>2958</v>
      </c>
      <c r="C504" s="30" t="s">
        <v>33</v>
      </c>
      <c r="D504" s="7" t="s">
        <v>34</v>
      </c>
      <c r="E504" s="6"/>
      <c r="F504" s="11" t="s">
        <v>2959</v>
      </c>
      <c r="G504" s="11" t="s">
        <v>2960</v>
      </c>
      <c r="H504" s="14"/>
      <c r="I504" s="13" t="s">
        <v>210</v>
      </c>
      <c r="J504" s="6" t="s">
        <v>850</v>
      </c>
      <c r="K504" s="11" t="s">
        <v>2961</v>
      </c>
      <c r="L504" s="11" t="s">
        <v>2962</v>
      </c>
      <c r="M504" s="13" t="s">
        <v>41</v>
      </c>
      <c r="N504" s="11" t="s">
        <v>2963</v>
      </c>
      <c r="O504" s="11" t="s">
        <v>2964</v>
      </c>
      <c r="P504" s="12"/>
      <c r="Q504" s="13"/>
      <c r="R504" s="12"/>
      <c r="S504" s="12"/>
      <c r="T504" s="12"/>
      <c r="U504" s="12"/>
      <c r="V504" s="12"/>
      <c r="W504" s="12"/>
      <c r="X504" s="13"/>
      <c r="Y504" s="19" t="s">
        <v>43</v>
      </c>
      <c r="Z504" s="9" t="s">
        <v>2965</v>
      </c>
      <c r="AA504" s="9"/>
      <c r="AB504" s="9"/>
      <c r="AC504" s="13" t="str">
        <f t="shared" si="3"/>
        <v>M6-NyO-54a-I-1</v>
      </c>
      <c r="AD504" s="13"/>
      <c r="AE504" s="12"/>
      <c r="AF504" s="13"/>
      <c r="AG504" s="13"/>
      <c r="AH504" s="8"/>
      <c r="AI504" s="8" t="s">
        <v>47</v>
      </c>
    </row>
    <row r="505" ht="112.5" customHeight="1">
      <c r="A505" s="6" t="s">
        <v>2957</v>
      </c>
      <c r="B505" s="10" t="s">
        <v>2958</v>
      </c>
      <c r="C505" s="30" t="s">
        <v>33</v>
      </c>
      <c r="D505" s="7" t="s">
        <v>34</v>
      </c>
      <c r="E505" s="6"/>
      <c r="F505" s="11" t="s">
        <v>2959</v>
      </c>
      <c r="G505" s="11" t="s">
        <v>2966</v>
      </c>
      <c r="H505" s="14"/>
      <c r="I505" s="13" t="s">
        <v>210</v>
      </c>
      <c r="J505" s="6" t="s">
        <v>850</v>
      </c>
      <c r="K505" s="11" t="s">
        <v>2967</v>
      </c>
      <c r="L505" s="11" t="s">
        <v>2968</v>
      </c>
      <c r="M505" s="13" t="s">
        <v>41</v>
      </c>
      <c r="N505" s="11" t="s">
        <v>2969</v>
      </c>
      <c r="O505" s="10" t="s">
        <v>2970</v>
      </c>
      <c r="P505" s="12"/>
      <c r="Q505" s="13"/>
      <c r="R505" s="12"/>
      <c r="S505" s="12"/>
      <c r="T505" s="12"/>
      <c r="U505" s="12"/>
      <c r="V505" s="12"/>
      <c r="W505" s="12"/>
      <c r="X505" s="13"/>
      <c r="Y505" s="19" t="s">
        <v>43</v>
      </c>
      <c r="Z505" s="9" t="s">
        <v>2971</v>
      </c>
      <c r="AA505" s="9"/>
      <c r="AB505" s="9"/>
      <c r="AC505" s="13" t="str">
        <f t="shared" si="3"/>
        <v>M6-NyO-54a-I-2</v>
      </c>
      <c r="AD505" s="13"/>
      <c r="AE505" s="12"/>
      <c r="AF505" s="13"/>
      <c r="AG505" s="13"/>
      <c r="AH505" s="8"/>
      <c r="AI505" s="8" t="s">
        <v>47</v>
      </c>
    </row>
    <row r="506" ht="112.5" customHeight="1">
      <c r="A506" s="6" t="s">
        <v>2957</v>
      </c>
      <c r="B506" s="10" t="s">
        <v>2958</v>
      </c>
      <c r="C506" s="30" t="s">
        <v>33</v>
      </c>
      <c r="D506" s="7" t="s">
        <v>34</v>
      </c>
      <c r="E506" s="6"/>
      <c r="F506" s="11" t="s">
        <v>2959</v>
      </c>
      <c r="G506" s="11" t="s">
        <v>2972</v>
      </c>
      <c r="H506" s="14"/>
      <c r="I506" s="13" t="s">
        <v>210</v>
      </c>
      <c r="J506" s="6" t="s">
        <v>850</v>
      </c>
      <c r="K506" s="11" t="s">
        <v>2973</v>
      </c>
      <c r="L506" s="11" t="s">
        <v>2974</v>
      </c>
      <c r="M506" s="13" t="s">
        <v>41</v>
      </c>
      <c r="N506" s="11" t="s">
        <v>2969</v>
      </c>
      <c r="O506" s="10" t="s">
        <v>2975</v>
      </c>
      <c r="P506" s="12"/>
      <c r="Q506" s="13"/>
      <c r="R506" s="12"/>
      <c r="S506" s="12"/>
      <c r="T506" s="12"/>
      <c r="U506" s="12"/>
      <c r="V506" s="12"/>
      <c r="W506" s="12"/>
      <c r="X506" s="13"/>
      <c r="Y506" s="19" t="s">
        <v>43</v>
      </c>
      <c r="Z506" s="9" t="s">
        <v>2976</v>
      </c>
      <c r="AA506" s="9"/>
      <c r="AB506" s="9"/>
      <c r="AC506" s="13" t="str">
        <f t="shared" si="3"/>
        <v>M6-NyO-54a-I-3</v>
      </c>
      <c r="AD506" s="13"/>
      <c r="AE506" s="12"/>
      <c r="AF506" s="13"/>
      <c r="AG506" s="13"/>
      <c r="AH506" s="8"/>
      <c r="AI506" s="8" t="s">
        <v>47</v>
      </c>
    </row>
    <row r="507" ht="112.5" customHeight="1">
      <c r="A507" s="6" t="s">
        <v>2957</v>
      </c>
      <c r="B507" s="10" t="s">
        <v>2958</v>
      </c>
      <c r="C507" s="31" t="s">
        <v>48</v>
      </c>
      <c r="D507" s="7" t="s">
        <v>34</v>
      </c>
      <c r="E507" s="6"/>
      <c r="F507" s="11" t="s">
        <v>2977</v>
      </c>
      <c r="G507" s="11" t="s">
        <v>2978</v>
      </c>
      <c r="H507" s="14"/>
      <c r="I507" s="13" t="s">
        <v>210</v>
      </c>
      <c r="J507" s="8" t="s">
        <v>2979</v>
      </c>
      <c r="K507" s="11" t="s">
        <v>2980</v>
      </c>
      <c r="L507" s="10" t="s">
        <v>2981</v>
      </c>
      <c r="M507" s="13" t="s">
        <v>41</v>
      </c>
      <c r="N507" s="10" t="s">
        <v>2982</v>
      </c>
      <c r="O507" s="10" t="s">
        <v>2983</v>
      </c>
      <c r="P507" s="12"/>
      <c r="Q507" s="13"/>
      <c r="R507" s="12"/>
      <c r="S507" s="12"/>
      <c r="T507" s="12"/>
      <c r="U507" s="12"/>
      <c r="V507" s="12"/>
      <c r="W507" s="12"/>
      <c r="X507" s="13"/>
      <c r="Y507" s="19" t="s">
        <v>43</v>
      </c>
      <c r="Z507" s="9" t="s">
        <v>2984</v>
      </c>
      <c r="AA507" s="9"/>
      <c r="AB507" s="9"/>
      <c r="AC507" s="13" t="str">
        <f t="shared" si="3"/>
        <v>M6-NyO-54a-E-1</v>
      </c>
      <c r="AD507" s="13"/>
      <c r="AE507" s="12"/>
      <c r="AF507" s="13"/>
      <c r="AG507" s="13"/>
      <c r="AH507" s="8"/>
      <c r="AI507" s="8" t="s">
        <v>47</v>
      </c>
    </row>
    <row r="508" ht="112.5" customHeight="1">
      <c r="A508" s="6" t="s">
        <v>2957</v>
      </c>
      <c r="B508" s="10" t="s">
        <v>2958</v>
      </c>
      <c r="C508" s="31" t="s">
        <v>48</v>
      </c>
      <c r="D508" s="7" t="s">
        <v>34</v>
      </c>
      <c r="E508" s="6"/>
      <c r="F508" s="11" t="s">
        <v>2977</v>
      </c>
      <c r="G508" s="11" t="s">
        <v>2985</v>
      </c>
      <c r="H508" s="14"/>
      <c r="I508" s="13" t="s">
        <v>210</v>
      </c>
      <c r="J508" s="8" t="s">
        <v>2979</v>
      </c>
      <c r="K508" s="11" t="s">
        <v>2986</v>
      </c>
      <c r="L508" s="10" t="s">
        <v>2987</v>
      </c>
      <c r="M508" s="13" t="s">
        <v>41</v>
      </c>
      <c r="N508" s="10" t="s">
        <v>2982</v>
      </c>
      <c r="O508" s="11" t="s">
        <v>2988</v>
      </c>
      <c r="P508" s="12"/>
      <c r="Q508" s="13"/>
      <c r="R508" s="12"/>
      <c r="S508" s="12"/>
      <c r="T508" s="12"/>
      <c r="U508" s="12"/>
      <c r="V508" s="12"/>
      <c r="W508" s="12"/>
      <c r="X508" s="13"/>
      <c r="Y508" s="19" t="s">
        <v>43</v>
      </c>
      <c r="Z508" s="9" t="s">
        <v>2989</v>
      </c>
      <c r="AA508" s="9"/>
      <c r="AB508" s="9"/>
      <c r="AC508" s="13" t="str">
        <f t="shared" si="3"/>
        <v>M6-NyO-54a-E-2</v>
      </c>
      <c r="AD508" s="13"/>
      <c r="AE508" s="12"/>
      <c r="AF508" s="13"/>
      <c r="AG508" s="13"/>
      <c r="AH508" s="8"/>
      <c r="AI508" s="8" t="s">
        <v>47</v>
      </c>
    </row>
    <row r="509" ht="112.5" customHeight="1">
      <c r="A509" s="6" t="s">
        <v>2957</v>
      </c>
      <c r="B509" s="10" t="s">
        <v>2958</v>
      </c>
      <c r="C509" s="31" t="s">
        <v>48</v>
      </c>
      <c r="D509" s="7" t="s">
        <v>34</v>
      </c>
      <c r="E509" s="6"/>
      <c r="F509" s="11" t="s">
        <v>2977</v>
      </c>
      <c r="G509" s="11" t="s">
        <v>2990</v>
      </c>
      <c r="H509" s="14"/>
      <c r="I509" s="13" t="s">
        <v>210</v>
      </c>
      <c r="J509" s="8" t="s">
        <v>2979</v>
      </c>
      <c r="K509" s="11" t="s">
        <v>2991</v>
      </c>
      <c r="L509" s="10" t="s">
        <v>2992</v>
      </c>
      <c r="M509" s="13" t="s">
        <v>41</v>
      </c>
      <c r="N509" s="10" t="s">
        <v>2993</v>
      </c>
      <c r="O509" s="10" t="s">
        <v>2994</v>
      </c>
      <c r="P509" s="12"/>
      <c r="Q509" s="13"/>
      <c r="R509" s="12"/>
      <c r="S509" s="12"/>
      <c r="T509" s="12"/>
      <c r="U509" s="12"/>
      <c r="V509" s="12"/>
      <c r="W509" s="12"/>
      <c r="X509" s="13"/>
      <c r="Y509" s="19" t="s">
        <v>43</v>
      </c>
      <c r="Z509" s="9" t="s">
        <v>2995</v>
      </c>
      <c r="AA509" s="9"/>
      <c r="AB509" s="9"/>
      <c r="AC509" s="13" t="str">
        <f t="shared" si="3"/>
        <v>M6-NyO-54a-E-3</v>
      </c>
      <c r="AD509" s="13"/>
      <c r="AE509" s="12"/>
      <c r="AF509" s="13"/>
      <c r="AG509" s="13"/>
      <c r="AH509" s="8"/>
      <c r="AI509" s="8" t="s">
        <v>47</v>
      </c>
    </row>
    <row r="510" ht="112.5" customHeight="1">
      <c r="A510" s="6" t="s">
        <v>2996</v>
      </c>
      <c r="B510" s="10" t="s">
        <v>2997</v>
      </c>
      <c r="C510" s="30" t="s">
        <v>33</v>
      </c>
      <c r="D510" s="7" t="s">
        <v>34</v>
      </c>
      <c r="E510" s="6"/>
      <c r="F510" s="11" t="s">
        <v>2998</v>
      </c>
      <c r="G510" s="10"/>
      <c r="H510" s="14"/>
      <c r="I510" s="13" t="s">
        <v>210</v>
      </c>
      <c r="J510" s="8" t="s">
        <v>2999</v>
      </c>
      <c r="K510" s="11" t="s">
        <v>3000</v>
      </c>
      <c r="L510" s="11" t="s">
        <v>3001</v>
      </c>
      <c r="M510" s="13" t="s">
        <v>41</v>
      </c>
      <c r="N510" s="11" t="s">
        <v>3002</v>
      </c>
      <c r="O510" s="11" t="s">
        <v>3002</v>
      </c>
      <c r="P510" s="12"/>
      <c r="Q510" s="13"/>
      <c r="R510" s="12"/>
      <c r="S510" s="12"/>
      <c r="T510" s="12"/>
      <c r="U510" s="12"/>
      <c r="V510" s="12"/>
      <c r="W510" s="12"/>
      <c r="X510" s="13"/>
      <c r="Y510" s="19" t="s">
        <v>43</v>
      </c>
      <c r="Z510" s="9" t="s">
        <v>3003</v>
      </c>
      <c r="AA510" s="9"/>
      <c r="AB510" s="9"/>
      <c r="AC510" s="13" t="str">
        <f t="shared" si="3"/>
        <v>M6-NyO-55a-I-1</v>
      </c>
      <c r="AD510" s="13"/>
      <c r="AE510" s="12"/>
      <c r="AF510" s="13"/>
      <c r="AG510" s="13"/>
      <c r="AH510" s="8"/>
      <c r="AI510" s="8" t="s">
        <v>47</v>
      </c>
    </row>
    <row r="511" ht="112.5" customHeight="1">
      <c r="A511" s="6" t="s">
        <v>2996</v>
      </c>
      <c r="B511" s="10" t="s">
        <v>2997</v>
      </c>
      <c r="C511" s="30" t="s">
        <v>33</v>
      </c>
      <c r="D511" s="7" t="s">
        <v>34</v>
      </c>
      <c r="E511" s="6"/>
      <c r="F511" s="11" t="s">
        <v>3004</v>
      </c>
      <c r="G511" s="10"/>
      <c r="H511" s="14"/>
      <c r="I511" s="13" t="s">
        <v>210</v>
      </c>
      <c r="J511" s="8" t="s">
        <v>2999</v>
      </c>
      <c r="K511" s="11" t="s">
        <v>3005</v>
      </c>
      <c r="L511" s="11" t="s">
        <v>3006</v>
      </c>
      <c r="M511" s="13" t="s">
        <v>41</v>
      </c>
      <c r="N511" s="11" t="s">
        <v>3002</v>
      </c>
      <c r="O511" s="11" t="s">
        <v>3002</v>
      </c>
      <c r="P511" s="12"/>
      <c r="Q511" s="13"/>
      <c r="R511" s="12"/>
      <c r="S511" s="12"/>
      <c r="T511" s="12"/>
      <c r="U511" s="12"/>
      <c r="V511" s="12"/>
      <c r="W511" s="12"/>
      <c r="X511" s="13"/>
      <c r="Y511" s="19" t="s">
        <v>43</v>
      </c>
      <c r="Z511" s="9" t="s">
        <v>3007</v>
      </c>
      <c r="AA511" s="9"/>
      <c r="AB511" s="9"/>
      <c r="AC511" s="13" t="str">
        <f t="shared" si="3"/>
        <v>M6-NyO-55a-I-2</v>
      </c>
      <c r="AD511" s="13"/>
      <c r="AE511" s="12"/>
      <c r="AF511" s="13"/>
      <c r="AG511" s="13"/>
      <c r="AH511" s="8"/>
      <c r="AI511" s="8" t="s">
        <v>47</v>
      </c>
    </row>
    <row r="512" ht="112.5" customHeight="1">
      <c r="A512" s="6" t="s">
        <v>2996</v>
      </c>
      <c r="B512" s="10" t="s">
        <v>2997</v>
      </c>
      <c r="C512" s="30" t="s">
        <v>33</v>
      </c>
      <c r="D512" s="7" t="s">
        <v>34</v>
      </c>
      <c r="E512" s="6"/>
      <c r="F512" s="11" t="s">
        <v>3008</v>
      </c>
      <c r="G512" s="10"/>
      <c r="H512" s="14"/>
      <c r="I512" s="13" t="s">
        <v>210</v>
      </c>
      <c r="J512" s="8" t="s">
        <v>2999</v>
      </c>
      <c r="K512" s="11" t="s">
        <v>3009</v>
      </c>
      <c r="L512" s="11" t="s">
        <v>3010</v>
      </c>
      <c r="M512" s="13" t="s">
        <v>41</v>
      </c>
      <c r="N512" s="11" t="s">
        <v>3002</v>
      </c>
      <c r="O512" s="11" t="s">
        <v>3002</v>
      </c>
      <c r="P512" s="12"/>
      <c r="Q512" s="13"/>
      <c r="R512" s="12"/>
      <c r="S512" s="12"/>
      <c r="T512" s="12"/>
      <c r="U512" s="12"/>
      <c r="V512" s="12"/>
      <c r="W512" s="12"/>
      <c r="X512" s="13"/>
      <c r="Y512" s="19" t="s">
        <v>43</v>
      </c>
      <c r="Z512" s="9" t="s">
        <v>3011</v>
      </c>
      <c r="AA512" s="9"/>
      <c r="AB512" s="9"/>
      <c r="AC512" s="13" t="str">
        <f t="shared" si="3"/>
        <v>M6-NyO-55a-I-3</v>
      </c>
      <c r="AD512" s="13"/>
      <c r="AE512" s="12"/>
      <c r="AF512" s="13"/>
      <c r="AG512" s="13"/>
      <c r="AH512" s="8"/>
      <c r="AI512" s="8" t="s">
        <v>47</v>
      </c>
    </row>
    <row r="513" ht="112.5" customHeight="1">
      <c r="A513" s="6" t="s">
        <v>2996</v>
      </c>
      <c r="B513" s="10" t="s">
        <v>2997</v>
      </c>
      <c r="C513" s="31" t="s">
        <v>48</v>
      </c>
      <c r="D513" s="7" t="s">
        <v>34</v>
      </c>
      <c r="E513" s="6"/>
      <c r="F513" s="9" t="s">
        <v>3012</v>
      </c>
      <c r="G513" s="11" t="s">
        <v>3013</v>
      </c>
      <c r="H513" s="14"/>
      <c r="I513" s="13" t="s">
        <v>210</v>
      </c>
      <c r="J513" s="8" t="s">
        <v>166</v>
      </c>
      <c r="K513" s="11" t="s">
        <v>3014</v>
      </c>
      <c r="L513" s="26" t="s">
        <v>3015</v>
      </c>
      <c r="M513" s="13" t="s">
        <v>41</v>
      </c>
      <c r="N513" s="11" t="s">
        <v>3016</v>
      </c>
      <c r="O513" s="11" t="s">
        <v>3016</v>
      </c>
      <c r="P513" s="12"/>
      <c r="Q513" s="13"/>
      <c r="R513" s="12"/>
      <c r="S513" s="12"/>
      <c r="T513" s="12"/>
      <c r="U513" s="12"/>
      <c r="V513" s="12"/>
      <c r="W513" s="12"/>
      <c r="X513" s="13"/>
      <c r="Y513" s="19" t="s">
        <v>43</v>
      </c>
      <c r="Z513" s="9" t="s">
        <v>3017</v>
      </c>
      <c r="AA513" s="9"/>
      <c r="AB513" s="9"/>
      <c r="AC513" s="13" t="str">
        <f t="shared" si="3"/>
        <v>M6-NyO-55a-E-1</v>
      </c>
      <c r="AD513" s="13"/>
      <c r="AE513" s="12"/>
      <c r="AF513" s="13"/>
      <c r="AG513" s="13"/>
      <c r="AH513" s="8"/>
      <c r="AI513" s="8" t="s">
        <v>47</v>
      </c>
    </row>
    <row r="514" ht="112.5" customHeight="1">
      <c r="A514" s="6" t="s">
        <v>2996</v>
      </c>
      <c r="B514" s="10" t="s">
        <v>2997</v>
      </c>
      <c r="C514" s="31" t="s">
        <v>48</v>
      </c>
      <c r="D514" s="7" t="s">
        <v>34</v>
      </c>
      <c r="E514" s="6"/>
      <c r="F514" s="10" t="s">
        <v>3018</v>
      </c>
      <c r="G514" s="11" t="s">
        <v>3013</v>
      </c>
      <c r="H514" s="14"/>
      <c r="I514" s="13" t="s">
        <v>210</v>
      </c>
      <c r="J514" s="8" t="s">
        <v>166</v>
      </c>
      <c r="K514" s="11" t="s">
        <v>3014</v>
      </c>
      <c r="L514" s="26" t="s">
        <v>3019</v>
      </c>
      <c r="M514" s="13" t="s">
        <v>41</v>
      </c>
      <c r="N514" s="11" t="s">
        <v>3016</v>
      </c>
      <c r="O514" s="11" t="s">
        <v>3016</v>
      </c>
      <c r="P514" s="12"/>
      <c r="Q514" s="13"/>
      <c r="R514" s="12"/>
      <c r="S514" s="12"/>
      <c r="T514" s="12"/>
      <c r="U514" s="12"/>
      <c r="V514" s="12"/>
      <c r="W514" s="12"/>
      <c r="X514" s="13"/>
      <c r="Y514" s="19" t="s">
        <v>43</v>
      </c>
      <c r="Z514" s="9" t="s">
        <v>3020</v>
      </c>
      <c r="AA514" s="9"/>
      <c r="AB514" s="9"/>
      <c r="AC514" s="13" t="str">
        <f t="shared" si="3"/>
        <v>M6-NyO-55a-E-2</v>
      </c>
      <c r="AD514" s="13"/>
      <c r="AE514" s="12"/>
      <c r="AF514" s="13"/>
      <c r="AG514" s="13"/>
      <c r="AH514" s="8"/>
      <c r="AI514" s="8" t="s">
        <v>47</v>
      </c>
    </row>
    <row r="515" ht="112.5" customHeight="1">
      <c r="A515" s="6" t="s">
        <v>2996</v>
      </c>
      <c r="B515" s="10" t="s">
        <v>2997</v>
      </c>
      <c r="C515" s="31" t="s">
        <v>48</v>
      </c>
      <c r="D515" s="7" t="s">
        <v>34</v>
      </c>
      <c r="E515" s="6"/>
      <c r="F515" s="11" t="s">
        <v>3021</v>
      </c>
      <c r="G515" s="11" t="s">
        <v>3013</v>
      </c>
      <c r="H515" s="14"/>
      <c r="I515" s="13" t="s">
        <v>210</v>
      </c>
      <c r="J515" s="8" t="s">
        <v>166</v>
      </c>
      <c r="K515" s="11" t="s">
        <v>3022</v>
      </c>
      <c r="L515" s="26" t="s">
        <v>3023</v>
      </c>
      <c r="M515" s="13" t="s">
        <v>41</v>
      </c>
      <c r="N515" s="11" t="s">
        <v>3016</v>
      </c>
      <c r="O515" s="11" t="s">
        <v>3016</v>
      </c>
      <c r="P515" s="12"/>
      <c r="Q515" s="13"/>
      <c r="R515" s="12"/>
      <c r="S515" s="12"/>
      <c r="T515" s="12"/>
      <c r="U515" s="12"/>
      <c r="V515" s="12"/>
      <c r="W515" s="12"/>
      <c r="X515" s="13"/>
      <c r="Y515" s="19" t="s">
        <v>43</v>
      </c>
      <c r="Z515" s="9" t="s">
        <v>3024</v>
      </c>
      <c r="AA515" s="9"/>
      <c r="AB515" s="9"/>
      <c r="AC515" s="13" t="str">
        <f t="shared" si="3"/>
        <v>M6-NyO-55a-E-3</v>
      </c>
      <c r="AD515" s="13"/>
      <c r="AE515" s="12"/>
      <c r="AF515" s="13"/>
      <c r="AG515" s="13"/>
      <c r="AH515" s="8"/>
      <c r="AI515" s="8" t="s">
        <v>47</v>
      </c>
    </row>
    <row r="516" ht="112.5" customHeight="1">
      <c r="A516" s="6" t="s">
        <v>3025</v>
      </c>
      <c r="B516" s="10" t="s">
        <v>3026</v>
      </c>
      <c r="C516" s="30" t="s">
        <v>33</v>
      </c>
      <c r="D516" s="7" t="s">
        <v>34</v>
      </c>
      <c r="E516" s="6"/>
      <c r="F516" s="11" t="s">
        <v>3027</v>
      </c>
      <c r="G516" s="10"/>
      <c r="H516" s="14"/>
      <c r="I516" s="13" t="s">
        <v>210</v>
      </c>
      <c r="J516" s="8" t="s">
        <v>2380</v>
      </c>
      <c r="K516" s="11" t="s">
        <v>3028</v>
      </c>
      <c r="L516" s="11" t="s">
        <v>3029</v>
      </c>
      <c r="M516" s="13" t="s">
        <v>41</v>
      </c>
      <c r="N516" s="10" t="s">
        <v>3030</v>
      </c>
      <c r="O516" s="10" t="s">
        <v>3030</v>
      </c>
      <c r="P516" s="12"/>
      <c r="Q516" s="13"/>
      <c r="R516" s="12"/>
      <c r="S516" s="12"/>
      <c r="T516" s="12"/>
      <c r="U516" s="12"/>
      <c r="V516" s="12"/>
      <c r="W516" s="12"/>
      <c r="X516" s="13"/>
      <c r="Y516" s="19" t="s">
        <v>43</v>
      </c>
      <c r="Z516" s="9" t="s">
        <v>3031</v>
      </c>
      <c r="AA516" s="9"/>
      <c r="AB516" s="9"/>
      <c r="AC516" s="13" t="str">
        <f t="shared" si="3"/>
        <v>M6-NyO-55b-I-1</v>
      </c>
      <c r="AD516" s="13"/>
      <c r="AE516" s="12"/>
      <c r="AF516" s="13"/>
      <c r="AG516" s="13"/>
      <c r="AH516" s="8"/>
      <c r="AI516" s="8" t="s">
        <v>47</v>
      </c>
    </row>
    <row r="517" ht="112.5" customHeight="1">
      <c r="A517" s="6" t="s">
        <v>3025</v>
      </c>
      <c r="B517" s="10" t="s">
        <v>3026</v>
      </c>
      <c r="C517" s="30" t="s">
        <v>33</v>
      </c>
      <c r="D517" s="7" t="s">
        <v>34</v>
      </c>
      <c r="E517" s="6"/>
      <c r="F517" s="11" t="s">
        <v>3032</v>
      </c>
      <c r="G517" s="10"/>
      <c r="H517" s="14"/>
      <c r="I517" s="13" t="s">
        <v>210</v>
      </c>
      <c r="J517" s="8" t="s">
        <v>2380</v>
      </c>
      <c r="K517" s="11" t="s">
        <v>3033</v>
      </c>
      <c r="L517" s="11" t="s">
        <v>3034</v>
      </c>
      <c r="M517" s="13" t="s">
        <v>41</v>
      </c>
      <c r="N517" s="10" t="s">
        <v>3030</v>
      </c>
      <c r="O517" s="10" t="s">
        <v>3030</v>
      </c>
      <c r="P517" s="12"/>
      <c r="Q517" s="13"/>
      <c r="R517" s="12"/>
      <c r="S517" s="12"/>
      <c r="T517" s="12"/>
      <c r="U517" s="12"/>
      <c r="V517" s="12"/>
      <c r="W517" s="12"/>
      <c r="X517" s="13"/>
      <c r="Y517" s="19" t="s">
        <v>43</v>
      </c>
      <c r="Z517" s="9" t="s">
        <v>3035</v>
      </c>
      <c r="AA517" s="9"/>
      <c r="AB517" s="9"/>
      <c r="AC517" s="13" t="str">
        <f t="shared" si="3"/>
        <v>M6-NyO-55b-I-2</v>
      </c>
      <c r="AD517" s="13"/>
      <c r="AE517" s="12"/>
      <c r="AF517" s="13"/>
      <c r="AG517" s="13"/>
      <c r="AH517" s="8"/>
      <c r="AI517" s="8" t="s">
        <v>47</v>
      </c>
    </row>
    <row r="518" ht="112.5" customHeight="1">
      <c r="A518" s="6" t="s">
        <v>3025</v>
      </c>
      <c r="B518" s="10" t="s">
        <v>3026</v>
      </c>
      <c r="C518" s="30" t="s">
        <v>33</v>
      </c>
      <c r="D518" s="7" t="s">
        <v>34</v>
      </c>
      <c r="E518" s="6"/>
      <c r="F518" s="11" t="s">
        <v>3036</v>
      </c>
      <c r="G518" s="10"/>
      <c r="H518" s="14"/>
      <c r="I518" s="13" t="s">
        <v>210</v>
      </c>
      <c r="J518" s="8" t="s">
        <v>2380</v>
      </c>
      <c r="K518" s="11" t="s">
        <v>3037</v>
      </c>
      <c r="L518" s="11" t="s">
        <v>3038</v>
      </c>
      <c r="M518" s="13" t="s">
        <v>41</v>
      </c>
      <c r="N518" s="10" t="s">
        <v>3030</v>
      </c>
      <c r="O518" s="10" t="s">
        <v>3030</v>
      </c>
      <c r="P518" s="12"/>
      <c r="Q518" s="13"/>
      <c r="R518" s="12"/>
      <c r="S518" s="12"/>
      <c r="T518" s="12"/>
      <c r="U518" s="12"/>
      <c r="V518" s="12"/>
      <c r="W518" s="12"/>
      <c r="X518" s="13"/>
      <c r="Y518" s="19" t="s">
        <v>43</v>
      </c>
      <c r="Z518" s="9" t="s">
        <v>3039</v>
      </c>
      <c r="AA518" s="9"/>
      <c r="AB518" s="9"/>
      <c r="AC518" s="13" t="str">
        <f t="shared" si="3"/>
        <v>M6-NyO-55b-I-3</v>
      </c>
      <c r="AD518" s="13"/>
      <c r="AE518" s="12"/>
      <c r="AF518" s="13"/>
      <c r="AG518" s="13"/>
      <c r="AH518" s="8"/>
      <c r="AI518" s="8" t="s">
        <v>47</v>
      </c>
    </row>
    <row r="519" ht="112.5" customHeight="1">
      <c r="A519" s="6" t="s">
        <v>3040</v>
      </c>
      <c r="B519" s="10" t="s">
        <v>3041</v>
      </c>
      <c r="C519" s="30" t="s">
        <v>33</v>
      </c>
      <c r="D519" s="7" t="s">
        <v>34</v>
      </c>
      <c r="E519" s="6"/>
      <c r="F519" s="9" t="s">
        <v>3042</v>
      </c>
      <c r="G519" s="11" t="s">
        <v>3043</v>
      </c>
      <c r="H519" s="14"/>
      <c r="I519" s="13" t="s">
        <v>210</v>
      </c>
      <c r="J519" s="8" t="s">
        <v>194</v>
      </c>
      <c r="K519" s="11" t="s">
        <v>3044</v>
      </c>
      <c r="L519" s="26" t="s">
        <v>3045</v>
      </c>
      <c r="M519" s="13" t="s">
        <v>41</v>
      </c>
      <c r="N519" s="11" t="s">
        <v>3046</v>
      </c>
      <c r="O519" s="11" t="s">
        <v>3047</v>
      </c>
      <c r="P519" s="12"/>
      <c r="Q519" s="13"/>
      <c r="R519" s="12"/>
      <c r="S519" s="12"/>
      <c r="T519" s="12"/>
      <c r="U519" s="12"/>
      <c r="V519" s="12"/>
      <c r="W519" s="12"/>
      <c r="X519" s="13"/>
      <c r="Y519" s="19" t="s">
        <v>43</v>
      </c>
      <c r="Z519" s="9" t="s">
        <v>3048</v>
      </c>
      <c r="AA519" s="9"/>
      <c r="AB519" s="9"/>
      <c r="AC519" s="13" t="str">
        <f t="shared" si="3"/>
        <v>M6-NyO-55c-I-1</v>
      </c>
      <c r="AD519" s="13"/>
      <c r="AE519" s="12"/>
      <c r="AF519" s="13"/>
      <c r="AG519" s="13"/>
      <c r="AH519" s="8"/>
      <c r="AI519" s="8" t="s">
        <v>47</v>
      </c>
    </row>
    <row r="520" ht="112.5" customHeight="1">
      <c r="A520" s="6" t="s">
        <v>3040</v>
      </c>
      <c r="B520" s="10" t="s">
        <v>3041</v>
      </c>
      <c r="C520" s="30" t="s">
        <v>33</v>
      </c>
      <c r="D520" s="7" t="s">
        <v>34</v>
      </c>
      <c r="E520" s="6"/>
      <c r="F520" s="9" t="s">
        <v>3049</v>
      </c>
      <c r="G520" s="11" t="s">
        <v>3050</v>
      </c>
      <c r="H520" s="14"/>
      <c r="I520" s="13" t="s">
        <v>210</v>
      </c>
      <c r="J520" s="8" t="s">
        <v>194</v>
      </c>
      <c r="K520" s="11" t="s">
        <v>3051</v>
      </c>
      <c r="L520" s="26" t="s">
        <v>3052</v>
      </c>
      <c r="M520" s="13" t="s">
        <v>41</v>
      </c>
      <c r="N520" s="11" t="s">
        <v>3053</v>
      </c>
      <c r="O520" s="11" t="s">
        <v>3054</v>
      </c>
      <c r="P520" s="12"/>
      <c r="Q520" s="13"/>
      <c r="R520" s="12"/>
      <c r="S520" s="12"/>
      <c r="T520" s="12"/>
      <c r="U520" s="12"/>
      <c r="V520" s="12"/>
      <c r="W520" s="12"/>
      <c r="X520" s="13"/>
      <c r="Y520" s="19" t="s">
        <v>43</v>
      </c>
      <c r="Z520" s="9" t="s">
        <v>3055</v>
      </c>
      <c r="AA520" s="9"/>
      <c r="AB520" s="9"/>
      <c r="AC520" s="13" t="str">
        <f t="shared" si="3"/>
        <v>M6-NyO-55c-I-2</v>
      </c>
      <c r="AD520" s="13"/>
      <c r="AE520" s="12"/>
      <c r="AF520" s="13"/>
      <c r="AG520" s="13"/>
      <c r="AH520" s="8"/>
      <c r="AI520" s="8" t="s">
        <v>47</v>
      </c>
    </row>
    <row r="521" ht="112.5" customHeight="1">
      <c r="A521" s="6" t="s">
        <v>3040</v>
      </c>
      <c r="B521" s="10" t="s">
        <v>3041</v>
      </c>
      <c r="C521" s="30" t="s">
        <v>33</v>
      </c>
      <c r="D521" s="7" t="s">
        <v>34</v>
      </c>
      <c r="E521" s="6"/>
      <c r="F521" s="9" t="s">
        <v>3042</v>
      </c>
      <c r="G521" s="11" t="s">
        <v>3056</v>
      </c>
      <c r="H521" s="14"/>
      <c r="I521" s="13" t="s">
        <v>210</v>
      </c>
      <c r="J521" s="8" t="s">
        <v>194</v>
      </c>
      <c r="K521" s="11" t="s">
        <v>3057</v>
      </c>
      <c r="L521" s="26" t="s">
        <v>3058</v>
      </c>
      <c r="M521" s="13" t="s">
        <v>41</v>
      </c>
      <c r="N521" s="11" t="s">
        <v>3059</v>
      </c>
      <c r="O521" s="11" t="s">
        <v>3060</v>
      </c>
      <c r="P521" s="12"/>
      <c r="Q521" s="13"/>
      <c r="R521" s="12"/>
      <c r="S521" s="12"/>
      <c r="T521" s="12"/>
      <c r="U521" s="12"/>
      <c r="V521" s="12"/>
      <c r="W521" s="12"/>
      <c r="X521" s="13"/>
      <c r="Y521" s="19" t="s">
        <v>43</v>
      </c>
      <c r="Z521" s="9" t="s">
        <v>3061</v>
      </c>
      <c r="AA521" s="9"/>
      <c r="AB521" s="9"/>
      <c r="AC521" s="13" t="str">
        <f t="shared" si="3"/>
        <v>M6-NyO-55c-I-3</v>
      </c>
      <c r="AD521" s="13"/>
      <c r="AE521" s="12"/>
      <c r="AF521" s="13"/>
      <c r="AG521" s="13"/>
      <c r="AH521" s="8"/>
      <c r="AI521" s="8" t="s">
        <v>47</v>
      </c>
    </row>
    <row r="522" ht="112.5" customHeight="1">
      <c r="A522" s="6" t="s">
        <v>3040</v>
      </c>
      <c r="B522" s="10" t="s">
        <v>3041</v>
      </c>
      <c r="C522" s="31" t="s">
        <v>48</v>
      </c>
      <c r="D522" s="7" t="s">
        <v>34</v>
      </c>
      <c r="E522" s="6"/>
      <c r="F522" s="10" t="s">
        <v>3062</v>
      </c>
      <c r="G522" s="10" t="s">
        <v>3063</v>
      </c>
      <c r="H522" s="14"/>
      <c r="I522" s="13" t="s">
        <v>210</v>
      </c>
      <c r="J522" s="6" t="s">
        <v>166</v>
      </c>
      <c r="K522" s="10" t="s">
        <v>3064</v>
      </c>
      <c r="L522" s="10" t="s">
        <v>3065</v>
      </c>
      <c r="M522" s="13" t="s">
        <v>41</v>
      </c>
      <c r="N522" s="11" t="s">
        <v>3066</v>
      </c>
      <c r="O522" s="11" t="s">
        <v>3067</v>
      </c>
      <c r="P522" s="12"/>
      <c r="Q522" s="13"/>
      <c r="R522" s="12"/>
      <c r="S522" s="12"/>
      <c r="T522" s="12"/>
      <c r="U522" s="12"/>
      <c r="V522" s="12"/>
      <c r="W522" s="12"/>
      <c r="X522" s="13"/>
      <c r="Y522" s="19" t="s">
        <v>43</v>
      </c>
      <c r="Z522" s="9" t="s">
        <v>3068</v>
      </c>
      <c r="AA522" s="9"/>
      <c r="AB522" s="9"/>
      <c r="AC522" s="13" t="str">
        <f t="shared" si="3"/>
        <v>M6-NyO-55c-E-1</v>
      </c>
      <c r="AD522" s="13"/>
      <c r="AE522" s="12"/>
      <c r="AF522" s="13"/>
      <c r="AG522" s="13"/>
      <c r="AH522" s="8"/>
      <c r="AI522" s="8" t="s">
        <v>47</v>
      </c>
    </row>
    <row r="523" ht="112.5" customHeight="1">
      <c r="A523" s="6" t="s">
        <v>3040</v>
      </c>
      <c r="B523" s="10" t="s">
        <v>3041</v>
      </c>
      <c r="C523" s="31" t="s">
        <v>48</v>
      </c>
      <c r="D523" s="7" t="s">
        <v>34</v>
      </c>
      <c r="E523" s="6"/>
      <c r="F523" s="9" t="s">
        <v>3069</v>
      </c>
      <c r="G523" s="11" t="s">
        <v>3070</v>
      </c>
      <c r="H523" s="14"/>
      <c r="I523" s="13" t="s">
        <v>210</v>
      </c>
      <c r="J523" s="6" t="s">
        <v>166</v>
      </c>
      <c r="K523" s="10" t="s">
        <v>3064</v>
      </c>
      <c r="L523" s="26" t="s">
        <v>3071</v>
      </c>
      <c r="M523" s="13" t="s">
        <v>41</v>
      </c>
      <c r="N523" s="11" t="s">
        <v>3072</v>
      </c>
      <c r="O523" s="11" t="s">
        <v>3073</v>
      </c>
      <c r="P523" s="12"/>
      <c r="Q523" s="13"/>
      <c r="R523" s="12"/>
      <c r="S523" s="12"/>
      <c r="T523" s="12"/>
      <c r="U523" s="12"/>
      <c r="V523" s="12"/>
      <c r="W523" s="12"/>
      <c r="X523" s="13"/>
      <c r="Y523" s="19" t="s">
        <v>43</v>
      </c>
      <c r="Z523" s="9" t="s">
        <v>3074</v>
      </c>
      <c r="AA523" s="9"/>
      <c r="AB523" s="9"/>
      <c r="AC523" s="13" t="str">
        <f t="shared" si="3"/>
        <v>M6-NyO-55c-E-2</v>
      </c>
      <c r="AD523" s="13"/>
      <c r="AE523" s="12"/>
      <c r="AF523" s="13"/>
      <c r="AG523" s="13"/>
      <c r="AH523" s="8"/>
      <c r="AI523" s="8" t="s">
        <v>47</v>
      </c>
    </row>
    <row r="524" ht="112.5" customHeight="1">
      <c r="A524" s="6" t="s">
        <v>3040</v>
      </c>
      <c r="B524" s="10" t="s">
        <v>3041</v>
      </c>
      <c r="C524" s="31" t="s">
        <v>48</v>
      </c>
      <c r="D524" s="7" t="s">
        <v>34</v>
      </c>
      <c r="E524" s="6"/>
      <c r="F524" s="9" t="s">
        <v>3069</v>
      </c>
      <c r="G524" s="11" t="s">
        <v>3075</v>
      </c>
      <c r="H524" s="14"/>
      <c r="I524" s="13" t="s">
        <v>210</v>
      </c>
      <c r="J524" s="6" t="s">
        <v>166</v>
      </c>
      <c r="K524" s="11" t="s">
        <v>3076</v>
      </c>
      <c r="L524" s="26" t="s">
        <v>3077</v>
      </c>
      <c r="M524" s="13" t="s">
        <v>41</v>
      </c>
      <c r="N524" s="11" t="s">
        <v>3078</v>
      </c>
      <c r="O524" s="11" t="s">
        <v>3079</v>
      </c>
      <c r="P524" s="12"/>
      <c r="Q524" s="13"/>
      <c r="R524" s="12"/>
      <c r="S524" s="12"/>
      <c r="T524" s="12"/>
      <c r="U524" s="12"/>
      <c r="V524" s="12"/>
      <c r="W524" s="12"/>
      <c r="X524" s="13"/>
      <c r="Y524" s="19" t="s">
        <v>43</v>
      </c>
      <c r="Z524" s="9" t="s">
        <v>3080</v>
      </c>
      <c r="AA524" s="9"/>
      <c r="AB524" s="9"/>
      <c r="AC524" s="13" t="str">
        <f t="shared" si="3"/>
        <v>M6-NyO-55c-E-3</v>
      </c>
      <c r="AD524" s="13"/>
      <c r="AE524" s="12"/>
      <c r="AF524" s="13"/>
      <c r="AG524" s="13"/>
      <c r="AH524" s="8"/>
      <c r="AI524" s="8" t="s">
        <v>47</v>
      </c>
    </row>
    <row r="525" ht="112.5" customHeight="1">
      <c r="A525" s="6" t="s">
        <v>3081</v>
      </c>
      <c r="B525" s="10" t="s">
        <v>3082</v>
      </c>
      <c r="C525" s="30" t="s">
        <v>33</v>
      </c>
      <c r="D525" s="7" t="s">
        <v>34</v>
      </c>
      <c r="E525" s="6"/>
      <c r="F525" s="10" t="s">
        <v>3083</v>
      </c>
      <c r="G525" s="10"/>
      <c r="H525" s="14"/>
      <c r="I525" s="13" t="s">
        <v>210</v>
      </c>
      <c r="J525" s="6" t="s">
        <v>160</v>
      </c>
      <c r="K525" s="10" t="s">
        <v>3084</v>
      </c>
      <c r="L525" s="10" t="s">
        <v>3085</v>
      </c>
      <c r="M525" s="38" t="s">
        <v>41</v>
      </c>
      <c r="N525" s="11" t="s">
        <v>3086</v>
      </c>
      <c r="O525" s="11" t="s">
        <v>3087</v>
      </c>
      <c r="P525" s="12"/>
      <c r="Q525" s="13"/>
      <c r="R525" s="12"/>
      <c r="S525" s="12"/>
      <c r="T525" s="12"/>
      <c r="U525" s="12"/>
      <c r="V525" s="12"/>
      <c r="W525" s="12"/>
      <c r="X525" s="13"/>
      <c r="Y525" s="19" t="s">
        <v>43</v>
      </c>
      <c r="Z525" s="9" t="s">
        <v>3088</v>
      </c>
      <c r="AA525" s="9"/>
      <c r="AB525" s="9"/>
      <c r="AC525" s="13" t="str">
        <f t="shared" si="3"/>
        <v>M6-NyO-56a-I-1</v>
      </c>
      <c r="AD525" s="13"/>
      <c r="AE525" s="12"/>
      <c r="AF525" s="13"/>
      <c r="AG525" s="13"/>
      <c r="AH525" s="8"/>
      <c r="AI525" s="8" t="s">
        <v>47</v>
      </c>
    </row>
    <row r="526" ht="112.5" customHeight="1">
      <c r="A526" s="6" t="s">
        <v>3081</v>
      </c>
      <c r="B526" s="10" t="s">
        <v>3082</v>
      </c>
      <c r="C526" s="30" t="s">
        <v>33</v>
      </c>
      <c r="D526" s="7" t="s">
        <v>34</v>
      </c>
      <c r="E526" s="6"/>
      <c r="F526" s="10" t="s">
        <v>3089</v>
      </c>
      <c r="G526" s="10"/>
      <c r="H526" s="14"/>
      <c r="I526" s="13" t="s">
        <v>210</v>
      </c>
      <c r="J526" s="6" t="s">
        <v>160</v>
      </c>
      <c r="K526" s="10" t="s">
        <v>3090</v>
      </c>
      <c r="L526" s="10" t="s">
        <v>3091</v>
      </c>
      <c r="M526" s="38" t="s">
        <v>41</v>
      </c>
      <c r="N526" s="10" t="s">
        <v>3092</v>
      </c>
      <c r="O526" s="10" t="s">
        <v>3093</v>
      </c>
      <c r="P526" s="12"/>
      <c r="Q526" s="13"/>
      <c r="R526" s="12"/>
      <c r="S526" s="12"/>
      <c r="T526" s="12"/>
      <c r="U526" s="12"/>
      <c r="V526" s="12"/>
      <c r="W526" s="12"/>
      <c r="X526" s="13"/>
      <c r="Y526" s="19" t="s">
        <v>43</v>
      </c>
      <c r="Z526" s="9" t="s">
        <v>3094</v>
      </c>
      <c r="AA526" s="9"/>
      <c r="AB526" s="9"/>
      <c r="AC526" s="13" t="str">
        <f t="shared" si="3"/>
        <v>M6-NyO-56a-I-2</v>
      </c>
      <c r="AD526" s="13"/>
      <c r="AE526" s="12"/>
      <c r="AF526" s="13"/>
      <c r="AG526" s="13"/>
      <c r="AH526" s="8"/>
      <c r="AI526" s="8" t="s">
        <v>47</v>
      </c>
    </row>
    <row r="527" ht="112.5" customHeight="1">
      <c r="A527" s="6" t="s">
        <v>3081</v>
      </c>
      <c r="B527" s="10" t="s">
        <v>3082</v>
      </c>
      <c r="C527" s="30" t="s">
        <v>33</v>
      </c>
      <c r="D527" s="7" t="s">
        <v>34</v>
      </c>
      <c r="E527" s="6"/>
      <c r="F527" s="10" t="s">
        <v>3095</v>
      </c>
      <c r="G527" s="10"/>
      <c r="H527" s="14"/>
      <c r="I527" s="13" t="s">
        <v>210</v>
      </c>
      <c r="J527" s="6" t="s">
        <v>160</v>
      </c>
      <c r="K527" s="10" t="s">
        <v>3084</v>
      </c>
      <c r="L527" s="10" t="s">
        <v>3096</v>
      </c>
      <c r="M527" s="38" t="s">
        <v>41</v>
      </c>
      <c r="N527" s="10" t="s">
        <v>3097</v>
      </c>
      <c r="O527" s="10" t="s">
        <v>3098</v>
      </c>
      <c r="P527" s="12"/>
      <c r="Q527" s="13"/>
      <c r="R527" s="12"/>
      <c r="S527" s="12"/>
      <c r="T527" s="12"/>
      <c r="U527" s="12"/>
      <c r="V527" s="12"/>
      <c r="W527" s="12"/>
      <c r="X527" s="13"/>
      <c r="Y527" s="19" t="s">
        <v>43</v>
      </c>
      <c r="Z527" s="9" t="s">
        <v>3099</v>
      </c>
      <c r="AA527" s="9"/>
      <c r="AB527" s="9"/>
      <c r="AC527" s="13" t="str">
        <f t="shared" si="3"/>
        <v>M6-NyO-56a-I-3</v>
      </c>
      <c r="AD527" s="13"/>
      <c r="AE527" s="12"/>
      <c r="AF527" s="13"/>
      <c r="AG527" s="13"/>
      <c r="AH527" s="8"/>
      <c r="AI527" s="8" t="s">
        <v>47</v>
      </c>
    </row>
    <row r="528" ht="112.5" customHeight="1">
      <c r="A528" s="6" t="s">
        <v>3081</v>
      </c>
      <c r="B528" s="10" t="s">
        <v>3082</v>
      </c>
      <c r="C528" s="31" t="s">
        <v>48</v>
      </c>
      <c r="D528" s="7" t="s">
        <v>34</v>
      </c>
      <c r="E528" s="6"/>
      <c r="F528" s="10" t="s">
        <v>3100</v>
      </c>
      <c r="G528" s="10" t="s">
        <v>3101</v>
      </c>
      <c r="H528" s="14"/>
      <c r="I528" s="13" t="s">
        <v>210</v>
      </c>
      <c r="J528" s="6" t="s">
        <v>166</v>
      </c>
      <c r="K528" s="11" t="s">
        <v>3102</v>
      </c>
      <c r="L528" s="10" t="s">
        <v>3103</v>
      </c>
      <c r="M528" s="13" t="s">
        <v>41</v>
      </c>
      <c r="N528" s="11" t="s">
        <v>3104</v>
      </c>
      <c r="O528" s="11" t="s">
        <v>3105</v>
      </c>
      <c r="P528" s="12"/>
      <c r="Q528" s="13"/>
      <c r="R528" s="12"/>
      <c r="S528" s="12"/>
      <c r="T528" s="12"/>
      <c r="U528" s="12"/>
      <c r="V528" s="12"/>
      <c r="W528" s="12"/>
      <c r="X528" s="13"/>
      <c r="Y528" s="19" t="s">
        <v>43</v>
      </c>
      <c r="Z528" s="9" t="s">
        <v>3106</v>
      </c>
      <c r="AA528" s="9"/>
      <c r="AB528" s="9"/>
      <c r="AC528" s="13" t="str">
        <f t="shared" si="3"/>
        <v>M6-NyO-56a-E-1</v>
      </c>
      <c r="AD528" s="13"/>
      <c r="AE528" s="12"/>
      <c r="AF528" s="13"/>
      <c r="AG528" s="13"/>
      <c r="AH528" s="8"/>
      <c r="AI528" s="8" t="s">
        <v>47</v>
      </c>
    </row>
    <row r="529" ht="112.5" customHeight="1">
      <c r="A529" s="6" t="s">
        <v>3081</v>
      </c>
      <c r="B529" s="10" t="s">
        <v>3082</v>
      </c>
      <c r="C529" s="31" t="s">
        <v>48</v>
      </c>
      <c r="D529" s="7" t="s">
        <v>34</v>
      </c>
      <c r="E529" s="6"/>
      <c r="F529" s="10" t="s">
        <v>3100</v>
      </c>
      <c r="G529" s="10" t="s">
        <v>3107</v>
      </c>
      <c r="H529" s="14"/>
      <c r="I529" s="13" t="s">
        <v>210</v>
      </c>
      <c r="J529" s="6" t="s">
        <v>166</v>
      </c>
      <c r="K529" s="10" t="s">
        <v>3108</v>
      </c>
      <c r="L529" s="10" t="s">
        <v>3109</v>
      </c>
      <c r="M529" s="13" t="s">
        <v>41</v>
      </c>
      <c r="N529" s="10" t="s">
        <v>3110</v>
      </c>
      <c r="O529" s="10" t="s">
        <v>3111</v>
      </c>
      <c r="P529" s="12"/>
      <c r="Q529" s="13"/>
      <c r="R529" s="12"/>
      <c r="S529" s="12"/>
      <c r="T529" s="12"/>
      <c r="U529" s="12"/>
      <c r="V529" s="12"/>
      <c r="W529" s="12"/>
      <c r="X529" s="13"/>
      <c r="Y529" s="19" t="s">
        <v>43</v>
      </c>
      <c r="Z529" s="9" t="s">
        <v>3112</v>
      </c>
      <c r="AA529" s="9"/>
      <c r="AB529" s="9"/>
      <c r="AC529" s="13" t="str">
        <f t="shared" si="3"/>
        <v>M6-NyO-56a-E-2</v>
      </c>
      <c r="AD529" s="13"/>
      <c r="AE529" s="12"/>
      <c r="AF529" s="13"/>
      <c r="AG529" s="13"/>
      <c r="AH529" s="8"/>
      <c r="AI529" s="8" t="s">
        <v>47</v>
      </c>
    </row>
    <row r="530" ht="112.5" customHeight="1">
      <c r="A530" s="6" t="s">
        <v>3081</v>
      </c>
      <c r="B530" s="10" t="s">
        <v>3082</v>
      </c>
      <c r="C530" s="31" t="s">
        <v>48</v>
      </c>
      <c r="D530" s="7" t="s">
        <v>34</v>
      </c>
      <c r="E530" s="6"/>
      <c r="F530" s="10" t="s">
        <v>3100</v>
      </c>
      <c r="G530" s="10" t="s">
        <v>3113</v>
      </c>
      <c r="H530" s="14"/>
      <c r="I530" s="13" t="s">
        <v>210</v>
      </c>
      <c r="J530" s="6" t="s">
        <v>166</v>
      </c>
      <c r="K530" s="10" t="s">
        <v>3108</v>
      </c>
      <c r="L530" s="11" t="s">
        <v>3114</v>
      </c>
      <c r="M530" s="13" t="s">
        <v>41</v>
      </c>
      <c r="N530" s="10" t="s">
        <v>3115</v>
      </c>
      <c r="O530" s="10" t="s">
        <v>3116</v>
      </c>
      <c r="P530" s="12"/>
      <c r="Q530" s="13"/>
      <c r="R530" s="12"/>
      <c r="S530" s="12"/>
      <c r="T530" s="12"/>
      <c r="U530" s="12"/>
      <c r="V530" s="12"/>
      <c r="W530" s="12"/>
      <c r="X530" s="13"/>
      <c r="Y530" s="19" t="s">
        <v>43</v>
      </c>
      <c r="Z530" s="9" t="s">
        <v>3117</v>
      </c>
      <c r="AA530" s="9"/>
      <c r="AB530" s="9"/>
      <c r="AC530" s="13" t="str">
        <f t="shared" si="3"/>
        <v>M6-NyO-56a-E-3</v>
      </c>
      <c r="AD530" s="13"/>
      <c r="AE530" s="12"/>
      <c r="AF530" s="13"/>
      <c r="AG530" s="13"/>
      <c r="AH530" s="8"/>
      <c r="AI530" s="8" t="s">
        <v>47</v>
      </c>
    </row>
    <row r="531" ht="112.5" customHeight="1">
      <c r="A531" s="6" t="s">
        <v>3118</v>
      </c>
      <c r="B531" s="10" t="s">
        <v>3119</v>
      </c>
      <c r="C531" s="30" t="s">
        <v>33</v>
      </c>
      <c r="D531" s="7" t="s">
        <v>34</v>
      </c>
      <c r="E531" s="6"/>
      <c r="F531" s="10" t="s">
        <v>3120</v>
      </c>
      <c r="G531" s="10"/>
      <c r="H531" s="14"/>
      <c r="I531" s="13" t="s">
        <v>210</v>
      </c>
      <c r="J531" s="6" t="s">
        <v>160</v>
      </c>
      <c r="K531" s="11" t="s">
        <v>3121</v>
      </c>
      <c r="L531" s="11" t="s">
        <v>3122</v>
      </c>
      <c r="M531" s="13" t="s">
        <v>41</v>
      </c>
      <c r="N531" s="10" t="s">
        <v>3123</v>
      </c>
      <c r="O531" s="10" t="s">
        <v>3124</v>
      </c>
      <c r="P531" s="12"/>
      <c r="Q531" s="13"/>
      <c r="R531" s="12"/>
      <c r="S531" s="12"/>
      <c r="T531" s="12"/>
      <c r="U531" s="12"/>
      <c r="V531" s="12"/>
      <c r="W531" s="12"/>
      <c r="X531" s="13"/>
      <c r="Y531" s="19" t="s">
        <v>43</v>
      </c>
      <c r="Z531" s="9" t="s">
        <v>3125</v>
      </c>
      <c r="AA531" s="9"/>
      <c r="AB531" s="9"/>
      <c r="AC531" s="13" t="str">
        <f t="shared" si="3"/>
        <v>M6-NyO-56b-I-1</v>
      </c>
      <c r="AD531" s="13"/>
      <c r="AE531" s="12"/>
      <c r="AF531" s="13"/>
      <c r="AG531" s="13"/>
      <c r="AH531" s="8"/>
      <c r="AI531" s="8" t="s">
        <v>47</v>
      </c>
    </row>
    <row r="532" ht="112.5" customHeight="1">
      <c r="A532" s="6" t="s">
        <v>3118</v>
      </c>
      <c r="B532" s="10" t="s">
        <v>3119</v>
      </c>
      <c r="C532" s="30" t="s">
        <v>33</v>
      </c>
      <c r="D532" s="7" t="s">
        <v>34</v>
      </c>
      <c r="E532" s="6"/>
      <c r="F532" s="10" t="s">
        <v>3126</v>
      </c>
      <c r="G532" s="10"/>
      <c r="H532" s="14"/>
      <c r="I532" s="13" t="s">
        <v>210</v>
      </c>
      <c r="J532" s="6" t="s">
        <v>160</v>
      </c>
      <c r="K532" s="11" t="s">
        <v>3121</v>
      </c>
      <c r="L532" s="11" t="s">
        <v>3122</v>
      </c>
      <c r="M532" s="13" t="s">
        <v>41</v>
      </c>
      <c r="N532" s="10" t="s">
        <v>3127</v>
      </c>
      <c r="O532" s="10" t="s">
        <v>3128</v>
      </c>
      <c r="P532" s="12"/>
      <c r="Q532" s="13"/>
      <c r="R532" s="12"/>
      <c r="S532" s="12"/>
      <c r="T532" s="12"/>
      <c r="U532" s="12"/>
      <c r="V532" s="12"/>
      <c r="W532" s="12"/>
      <c r="X532" s="13"/>
      <c r="Y532" s="19" t="s">
        <v>43</v>
      </c>
      <c r="Z532" s="9" t="s">
        <v>3129</v>
      </c>
      <c r="AA532" s="9"/>
      <c r="AB532" s="9"/>
      <c r="AC532" s="13" t="str">
        <f t="shared" si="3"/>
        <v>M6-NyO-56b-I-2</v>
      </c>
      <c r="AD532" s="13"/>
      <c r="AE532" s="12"/>
      <c r="AF532" s="13"/>
      <c r="AG532" s="13"/>
      <c r="AH532" s="8"/>
      <c r="AI532" s="8" t="s">
        <v>47</v>
      </c>
    </row>
    <row r="533" ht="112.5" customHeight="1">
      <c r="A533" s="6" t="s">
        <v>3118</v>
      </c>
      <c r="B533" s="10" t="s">
        <v>3119</v>
      </c>
      <c r="C533" s="30" t="s">
        <v>33</v>
      </c>
      <c r="D533" s="7" t="s">
        <v>34</v>
      </c>
      <c r="E533" s="6"/>
      <c r="F533" s="10" t="s">
        <v>3130</v>
      </c>
      <c r="G533" s="10"/>
      <c r="H533" s="14"/>
      <c r="I533" s="13" t="s">
        <v>210</v>
      </c>
      <c r="J533" s="6" t="s">
        <v>160</v>
      </c>
      <c r="K533" s="10" t="s">
        <v>3131</v>
      </c>
      <c r="L533" s="11" t="s">
        <v>3132</v>
      </c>
      <c r="M533" s="13" t="s">
        <v>41</v>
      </c>
      <c r="N533" s="10" t="s">
        <v>3133</v>
      </c>
      <c r="O533" s="10" t="s">
        <v>3134</v>
      </c>
      <c r="P533" s="12"/>
      <c r="Q533" s="13"/>
      <c r="R533" s="12"/>
      <c r="S533" s="12"/>
      <c r="T533" s="12"/>
      <c r="U533" s="12"/>
      <c r="V533" s="12"/>
      <c r="W533" s="12"/>
      <c r="X533" s="13"/>
      <c r="Y533" s="19" t="s">
        <v>43</v>
      </c>
      <c r="Z533" s="9" t="s">
        <v>3135</v>
      </c>
      <c r="AA533" s="9"/>
      <c r="AB533" s="9"/>
      <c r="AC533" s="13" t="str">
        <f t="shared" si="3"/>
        <v>M6-NyO-56b-I-3</v>
      </c>
      <c r="AD533" s="13"/>
      <c r="AE533" s="12"/>
      <c r="AF533" s="13"/>
      <c r="AG533" s="13"/>
      <c r="AH533" s="8"/>
      <c r="AI533" s="8" t="s">
        <v>47</v>
      </c>
    </row>
    <row r="534" ht="112.5" customHeight="1">
      <c r="A534" s="6" t="s">
        <v>3118</v>
      </c>
      <c r="B534" s="10" t="s">
        <v>3119</v>
      </c>
      <c r="C534" s="31" t="s">
        <v>48</v>
      </c>
      <c r="D534" s="7" t="s">
        <v>34</v>
      </c>
      <c r="E534" s="6"/>
      <c r="F534" s="10" t="s">
        <v>3100</v>
      </c>
      <c r="G534" s="10" t="s">
        <v>3136</v>
      </c>
      <c r="H534" s="14"/>
      <c r="I534" s="13" t="s">
        <v>210</v>
      </c>
      <c r="J534" s="6" t="s">
        <v>166</v>
      </c>
      <c r="K534" s="10" t="s">
        <v>3137</v>
      </c>
      <c r="L534" s="10" t="s">
        <v>3138</v>
      </c>
      <c r="M534" s="13" t="s">
        <v>41</v>
      </c>
      <c r="N534" s="10" t="s">
        <v>3123</v>
      </c>
      <c r="O534" s="10" t="s">
        <v>3139</v>
      </c>
      <c r="P534" s="12"/>
      <c r="Q534" s="13"/>
      <c r="R534" s="12"/>
      <c r="S534" s="12"/>
      <c r="T534" s="12"/>
      <c r="U534" s="12"/>
      <c r="V534" s="12"/>
      <c r="W534" s="12"/>
      <c r="X534" s="13"/>
      <c r="Y534" s="19" t="s">
        <v>43</v>
      </c>
      <c r="Z534" s="9" t="s">
        <v>3140</v>
      </c>
      <c r="AA534" s="9"/>
      <c r="AB534" s="9"/>
      <c r="AC534" s="13" t="str">
        <f t="shared" si="3"/>
        <v>M6-NyO-56b-E-1</v>
      </c>
      <c r="AD534" s="13"/>
      <c r="AE534" s="12"/>
      <c r="AF534" s="13"/>
      <c r="AG534" s="13"/>
      <c r="AH534" s="8"/>
      <c r="AI534" s="8" t="s">
        <v>47</v>
      </c>
    </row>
    <row r="535" ht="112.5" customHeight="1">
      <c r="A535" s="6" t="s">
        <v>3118</v>
      </c>
      <c r="B535" s="10" t="s">
        <v>3119</v>
      </c>
      <c r="C535" s="31" t="s">
        <v>48</v>
      </c>
      <c r="D535" s="7" t="s">
        <v>34</v>
      </c>
      <c r="E535" s="6"/>
      <c r="F535" s="10" t="s">
        <v>3100</v>
      </c>
      <c r="G535" s="10" t="s">
        <v>3141</v>
      </c>
      <c r="H535" s="14"/>
      <c r="I535" s="13" t="s">
        <v>210</v>
      </c>
      <c r="J535" s="6" t="s">
        <v>166</v>
      </c>
      <c r="K535" s="10" t="s">
        <v>3137</v>
      </c>
      <c r="L535" s="10" t="s">
        <v>3138</v>
      </c>
      <c r="M535" s="13" t="s">
        <v>41</v>
      </c>
      <c r="N535" s="10" t="s">
        <v>3127</v>
      </c>
      <c r="O535" s="10" t="s">
        <v>3142</v>
      </c>
      <c r="P535" s="12"/>
      <c r="Q535" s="13"/>
      <c r="R535" s="12"/>
      <c r="S535" s="12"/>
      <c r="T535" s="12"/>
      <c r="U535" s="12"/>
      <c r="V535" s="12"/>
      <c r="W535" s="12"/>
      <c r="X535" s="13"/>
      <c r="Y535" s="19" t="s">
        <v>43</v>
      </c>
      <c r="Z535" s="9" t="s">
        <v>3143</v>
      </c>
      <c r="AA535" s="9"/>
      <c r="AB535" s="9"/>
      <c r="AC535" s="13" t="str">
        <f t="shared" si="3"/>
        <v>M6-NyO-56b-E-2</v>
      </c>
      <c r="AD535" s="13"/>
      <c r="AE535" s="12"/>
      <c r="AF535" s="13"/>
      <c r="AG535" s="13"/>
      <c r="AH535" s="8"/>
      <c r="AI535" s="8" t="s">
        <v>47</v>
      </c>
    </row>
    <row r="536" ht="112.5" customHeight="1">
      <c r="A536" s="6" t="s">
        <v>3118</v>
      </c>
      <c r="B536" s="10" t="s">
        <v>3119</v>
      </c>
      <c r="C536" s="31" t="s">
        <v>48</v>
      </c>
      <c r="D536" s="7" t="s">
        <v>34</v>
      </c>
      <c r="E536" s="6"/>
      <c r="F536" s="10" t="s">
        <v>3100</v>
      </c>
      <c r="G536" s="10" t="s">
        <v>3144</v>
      </c>
      <c r="H536" s="14"/>
      <c r="I536" s="13" t="s">
        <v>210</v>
      </c>
      <c r="J536" s="6" t="s">
        <v>166</v>
      </c>
      <c r="K536" s="10" t="s">
        <v>3145</v>
      </c>
      <c r="L536" s="10" t="s">
        <v>3146</v>
      </c>
      <c r="M536" s="13" t="s">
        <v>41</v>
      </c>
      <c r="N536" s="10" t="s">
        <v>3133</v>
      </c>
      <c r="O536" s="10" t="s">
        <v>3147</v>
      </c>
      <c r="P536" s="12"/>
      <c r="Q536" s="13"/>
      <c r="R536" s="12"/>
      <c r="S536" s="12"/>
      <c r="T536" s="12"/>
      <c r="U536" s="12"/>
      <c r="V536" s="12"/>
      <c r="W536" s="12"/>
      <c r="X536" s="13"/>
      <c r="Y536" s="19" t="s">
        <v>43</v>
      </c>
      <c r="Z536" s="9" t="s">
        <v>3148</v>
      </c>
      <c r="AA536" s="9"/>
      <c r="AB536" s="9"/>
      <c r="AC536" s="13" t="str">
        <f t="shared" si="3"/>
        <v>M6-NyO-56b-E-3</v>
      </c>
      <c r="AD536" s="13"/>
      <c r="AE536" s="12"/>
      <c r="AF536" s="13"/>
      <c r="AG536" s="13"/>
      <c r="AH536" s="8"/>
      <c r="AI536" s="8" t="s">
        <v>47</v>
      </c>
    </row>
    <row r="537" ht="112.5" customHeight="1">
      <c r="A537" s="6" t="s">
        <v>3149</v>
      </c>
      <c r="B537" s="10" t="s">
        <v>3150</v>
      </c>
      <c r="C537" s="30" t="s">
        <v>33</v>
      </c>
      <c r="D537" s="7" t="s">
        <v>34</v>
      </c>
      <c r="E537" s="6"/>
      <c r="F537" s="9" t="s">
        <v>3151</v>
      </c>
      <c r="G537" s="10"/>
      <c r="H537" s="14"/>
      <c r="I537" s="8" t="s">
        <v>210</v>
      </c>
      <c r="J537" s="8" t="s">
        <v>1277</v>
      </c>
      <c r="K537" s="11" t="s">
        <v>3152</v>
      </c>
      <c r="L537" s="26" t="s">
        <v>3153</v>
      </c>
      <c r="M537" s="13" t="s">
        <v>41</v>
      </c>
      <c r="N537" s="11" t="s">
        <v>3154</v>
      </c>
      <c r="O537" s="11" t="s">
        <v>3155</v>
      </c>
      <c r="P537" s="12"/>
      <c r="Q537" s="13"/>
      <c r="R537" s="12"/>
      <c r="S537" s="12"/>
      <c r="T537" s="12"/>
      <c r="U537" s="12"/>
      <c r="V537" s="12"/>
      <c r="W537" s="12"/>
      <c r="X537" s="13"/>
      <c r="Y537" s="19" t="s">
        <v>43</v>
      </c>
      <c r="Z537" s="9" t="s">
        <v>3156</v>
      </c>
      <c r="AA537" s="9"/>
      <c r="AB537" s="9"/>
      <c r="AC537" s="13" t="str">
        <f t="shared" si="3"/>
        <v>M6-NyO-56c-I-1</v>
      </c>
      <c r="AD537" s="13"/>
      <c r="AE537" s="12"/>
      <c r="AF537" s="13"/>
      <c r="AG537" s="13"/>
      <c r="AH537" s="8"/>
      <c r="AI537" s="8" t="s">
        <v>47</v>
      </c>
    </row>
    <row r="538" ht="112.5" customHeight="1">
      <c r="A538" s="6" t="s">
        <v>3149</v>
      </c>
      <c r="B538" s="10" t="s">
        <v>3150</v>
      </c>
      <c r="C538" s="30" t="s">
        <v>33</v>
      </c>
      <c r="D538" s="7" t="s">
        <v>34</v>
      </c>
      <c r="E538" s="6"/>
      <c r="F538" s="9" t="s">
        <v>3157</v>
      </c>
      <c r="G538" s="10"/>
      <c r="H538" s="14"/>
      <c r="I538" s="8" t="s">
        <v>210</v>
      </c>
      <c r="J538" s="8" t="s">
        <v>1277</v>
      </c>
      <c r="K538" s="11" t="s">
        <v>3158</v>
      </c>
      <c r="L538" s="26" t="s">
        <v>3159</v>
      </c>
      <c r="M538" s="8" t="s">
        <v>41</v>
      </c>
      <c r="N538" s="11" t="s">
        <v>3154</v>
      </c>
      <c r="O538" s="11" t="s">
        <v>3160</v>
      </c>
      <c r="P538" s="12"/>
      <c r="Q538" s="13"/>
      <c r="R538" s="12"/>
      <c r="S538" s="12"/>
      <c r="T538" s="12"/>
      <c r="U538" s="12"/>
      <c r="V538" s="12"/>
      <c r="W538" s="12"/>
      <c r="X538" s="13"/>
      <c r="Y538" s="19" t="s">
        <v>43</v>
      </c>
      <c r="Z538" s="9" t="s">
        <v>3161</v>
      </c>
      <c r="AA538" s="9"/>
      <c r="AB538" s="9"/>
      <c r="AC538" s="13" t="str">
        <f t="shared" si="3"/>
        <v>M6-NyO-56c-I-2</v>
      </c>
      <c r="AD538" s="13"/>
      <c r="AE538" s="12"/>
      <c r="AF538" s="13"/>
      <c r="AG538" s="13"/>
      <c r="AH538" s="8"/>
      <c r="AI538" s="8" t="s">
        <v>47</v>
      </c>
    </row>
    <row r="539" ht="112.5" customHeight="1">
      <c r="A539" s="6" t="s">
        <v>3149</v>
      </c>
      <c r="B539" s="10" t="s">
        <v>3150</v>
      </c>
      <c r="C539" s="30" t="s">
        <v>33</v>
      </c>
      <c r="D539" s="7" t="s">
        <v>34</v>
      </c>
      <c r="E539" s="6"/>
      <c r="F539" s="9" t="s">
        <v>3162</v>
      </c>
      <c r="G539" s="10"/>
      <c r="H539" s="14"/>
      <c r="I539" s="8" t="s">
        <v>210</v>
      </c>
      <c r="J539" s="8" t="s">
        <v>1277</v>
      </c>
      <c r="K539" s="11" t="s">
        <v>3163</v>
      </c>
      <c r="L539" s="26" t="s">
        <v>3164</v>
      </c>
      <c r="M539" s="8" t="s">
        <v>41</v>
      </c>
      <c r="N539" s="11" t="s">
        <v>3154</v>
      </c>
      <c r="O539" s="11" t="s">
        <v>3165</v>
      </c>
      <c r="P539" s="12"/>
      <c r="Q539" s="13"/>
      <c r="R539" s="12"/>
      <c r="S539" s="12"/>
      <c r="T539" s="12"/>
      <c r="U539" s="12"/>
      <c r="V539" s="12"/>
      <c r="W539" s="12"/>
      <c r="X539" s="13"/>
      <c r="Y539" s="19" t="s">
        <v>43</v>
      </c>
      <c r="Z539" s="9" t="s">
        <v>3166</v>
      </c>
      <c r="AA539" s="9"/>
      <c r="AB539" s="9"/>
      <c r="AC539" s="13" t="str">
        <f t="shared" si="3"/>
        <v>M6-NyO-56c-I-3</v>
      </c>
      <c r="AD539" s="13"/>
      <c r="AE539" s="12"/>
      <c r="AF539" s="13"/>
      <c r="AG539" s="13"/>
      <c r="AH539" s="8"/>
      <c r="AI539" s="8" t="s">
        <v>47</v>
      </c>
    </row>
    <row r="540" ht="112.5" customHeight="1">
      <c r="A540" s="6" t="s">
        <v>3167</v>
      </c>
      <c r="B540" s="10" t="s">
        <v>3168</v>
      </c>
      <c r="C540" s="30" t="s">
        <v>33</v>
      </c>
      <c r="D540" s="7" t="s">
        <v>34</v>
      </c>
      <c r="E540" s="6"/>
      <c r="F540" s="11" t="s">
        <v>3169</v>
      </c>
      <c r="G540" s="10"/>
      <c r="H540" s="14"/>
      <c r="I540" s="13" t="s">
        <v>210</v>
      </c>
      <c r="J540" s="6" t="s">
        <v>160</v>
      </c>
      <c r="K540" s="11" t="s">
        <v>3170</v>
      </c>
      <c r="L540" s="11" t="s">
        <v>3171</v>
      </c>
      <c r="M540" s="13" t="s">
        <v>41</v>
      </c>
      <c r="N540" s="10" t="s">
        <v>3172</v>
      </c>
      <c r="O540" s="11" t="s">
        <v>3173</v>
      </c>
      <c r="P540" s="12"/>
      <c r="Q540" s="13"/>
      <c r="R540" s="12"/>
      <c r="S540" s="12"/>
      <c r="T540" s="12"/>
      <c r="U540" s="12"/>
      <c r="V540" s="12"/>
      <c r="W540" s="12"/>
      <c r="X540" s="13"/>
      <c r="Y540" s="19" t="s">
        <v>43</v>
      </c>
      <c r="Z540" s="9" t="s">
        <v>3174</v>
      </c>
      <c r="AA540" s="9"/>
      <c r="AB540" s="9"/>
      <c r="AC540" s="13" t="str">
        <f t="shared" si="3"/>
        <v>M6-NyO-57a-I-1</v>
      </c>
      <c r="AD540" s="13"/>
      <c r="AE540" s="12"/>
      <c r="AF540" s="13"/>
      <c r="AG540" s="13"/>
      <c r="AH540" s="8"/>
      <c r="AI540" s="8" t="s">
        <v>47</v>
      </c>
    </row>
    <row r="541" ht="112.5" customHeight="1">
      <c r="A541" s="6" t="s">
        <v>3167</v>
      </c>
      <c r="B541" s="10" t="s">
        <v>3168</v>
      </c>
      <c r="C541" s="31" t="s">
        <v>48</v>
      </c>
      <c r="D541" s="7" t="s">
        <v>34</v>
      </c>
      <c r="E541" s="6"/>
      <c r="F541" s="11" t="s">
        <v>3175</v>
      </c>
      <c r="G541" s="10"/>
      <c r="H541" s="14"/>
      <c r="I541" s="13" t="s">
        <v>210</v>
      </c>
      <c r="J541" s="6" t="s">
        <v>160</v>
      </c>
      <c r="K541" s="11" t="s">
        <v>3176</v>
      </c>
      <c r="L541" s="11" t="s">
        <v>3177</v>
      </c>
      <c r="M541" s="13" t="s">
        <v>41</v>
      </c>
      <c r="N541" s="10" t="s">
        <v>3178</v>
      </c>
      <c r="O541" s="10" t="s">
        <v>3179</v>
      </c>
      <c r="P541" s="12"/>
      <c r="Q541" s="13"/>
      <c r="R541" s="12"/>
      <c r="S541" s="12"/>
      <c r="T541" s="12"/>
      <c r="U541" s="12"/>
      <c r="V541" s="12"/>
      <c r="W541" s="12"/>
      <c r="X541" s="13"/>
      <c r="Y541" s="19" t="s">
        <v>43</v>
      </c>
      <c r="Z541" s="9" t="s">
        <v>3180</v>
      </c>
      <c r="AA541" s="9"/>
      <c r="AB541" s="9"/>
      <c r="AC541" s="13" t="str">
        <f t="shared" si="3"/>
        <v>M6-NyO-57a-E-1</v>
      </c>
      <c r="AD541" s="13"/>
      <c r="AE541" s="12"/>
      <c r="AF541" s="13"/>
      <c r="AG541" s="13"/>
      <c r="AH541" s="8"/>
      <c r="AI541" s="8" t="s">
        <v>47</v>
      </c>
    </row>
    <row r="542" ht="112.5" customHeight="1">
      <c r="A542" s="6" t="s">
        <v>3167</v>
      </c>
      <c r="B542" s="10" t="s">
        <v>3168</v>
      </c>
      <c r="C542" s="31" t="s">
        <v>48</v>
      </c>
      <c r="D542" s="7" t="s">
        <v>34</v>
      </c>
      <c r="E542" s="6"/>
      <c r="F542" s="11" t="s">
        <v>3181</v>
      </c>
      <c r="G542" s="10"/>
      <c r="H542" s="14"/>
      <c r="I542" s="13" t="s">
        <v>210</v>
      </c>
      <c r="J542" s="6" t="s">
        <v>160</v>
      </c>
      <c r="K542" s="11" t="s">
        <v>3176</v>
      </c>
      <c r="L542" s="11" t="s">
        <v>3182</v>
      </c>
      <c r="M542" s="13" t="s">
        <v>41</v>
      </c>
      <c r="N542" s="10" t="s">
        <v>3178</v>
      </c>
      <c r="O542" s="10" t="s">
        <v>3179</v>
      </c>
      <c r="P542" s="12"/>
      <c r="Q542" s="13"/>
      <c r="R542" s="12"/>
      <c r="S542" s="12"/>
      <c r="T542" s="12"/>
      <c r="U542" s="12"/>
      <c r="V542" s="12"/>
      <c r="W542" s="12"/>
      <c r="X542" s="13"/>
      <c r="Y542" s="19" t="s">
        <v>43</v>
      </c>
      <c r="Z542" s="9" t="s">
        <v>3183</v>
      </c>
      <c r="AA542" s="9"/>
      <c r="AB542" s="9"/>
      <c r="AC542" s="13" t="str">
        <f t="shared" si="3"/>
        <v>M6-NyO-57a-E-2</v>
      </c>
      <c r="AD542" s="13"/>
      <c r="AE542" s="12"/>
      <c r="AF542" s="13"/>
      <c r="AG542" s="13"/>
      <c r="AH542" s="8"/>
      <c r="AI542" s="8" t="s">
        <v>47</v>
      </c>
    </row>
    <row r="543" ht="112.5" customHeight="1">
      <c r="A543" s="6" t="s">
        <v>3167</v>
      </c>
      <c r="B543" s="10" t="s">
        <v>3168</v>
      </c>
      <c r="C543" s="31" t="s">
        <v>48</v>
      </c>
      <c r="D543" s="7" t="s">
        <v>34</v>
      </c>
      <c r="E543" s="6"/>
      <c r="F543" s="11" t="s">
        <v>3184</v>
      </c>
      <c r="G543" s="10"/>
      <c r="H543" s="14"/>
      <c r="I543" s="13" t="s">
        <v>210</v>
      </c>
      <c r="J543" s="6" t="s">
        <v>160</v>
      </c>
      <c r="K543" s="11" t="s">
        <v>3176</v>
      </c>
      <c r="L543" s="11" t="s">
        <v>3185</v>
      </c>
      <c r="M543" s="13" t="s">
        <v>41</v>
      </c>
      <c r="N543" s="10" t="s">
        <v>3178</v>
      </c>
      <c r="O543" s="10" t="s">
        <v>3179</v>
      </c>
      <c r="P543" s="12"/>
      <c r="Q543" s="13"/>
      <c r="R543" s="12"/>
      <c r="S543" s="12"/>
      <c r="T543" s="12"/>
      <c r="U543" s="12"/>
      <c r="V543" s="12"/>
      <c r="W543" s="12"/>
      <c r="X543" s="13"/>
      <c r="Y543" s="19" t="s">
        <v>43</v>
      </c>
      <c r="Z543" s="9" t="s">
        <v>3186</v>
      </c>
      <c r="AA543" s="9"/>
      <c r="AB543" s="9"/>
      <c r="AC543" s="13" t="str">
        <f t="shared" si="3"/>
        <v>M6-NyO-57a-E-3</v>
      </c>
      <c r="AD543" s="13"/>
      <c r="AE543" s="12"/>
      <c r="AF543" s="13"/>
      <c r="AG543" s="13"/>
      <c r="AH543" s="8"/>
      <c r="AI543" s="8" t="s">
        <v>47</v>
      </c>
    </row>
    <row r="544" ht="112.5" customHeight="1">
      <c r="A544" s="6" t="s">
        <v>3187</v>
      </c>
      <c r="B544" s="10" t="s">
        <v>3188</v>
      </c>
      <c r="C544" s="30" t="s">
        <v>33</v>
      </c>
      <c r="D544" s="7" t="s">
        <v>34</v>
      </c>
      <c r="E544" s="6"/>
      <c r="F544" s="11" t="s">
        <v>3189</v>
      </c>
      <c r="G544" s="10"/>
      <c r="H544" s="14"/>
      <c r="I544" s="13" t="s">
        <v>210</v>
      </c>
      <c r="J544" s="6" t="s">
        <v>160</v>
      </c>
      <c r="K544" s="11" t="s">
        <v>3190</v>
      </c>
      <c r="L544" s="11" t="s">
        <v>3191</v>
      </c>
      <c r="M544" s="13" t="s">
        <v>41</v>
      </c>
      <c r="N544" s="10" t="s">
        <v>3192</v>
      </c>
      <c r="O544" s="10" t="s">
        <v>3193</v>
      </c>
      <c r="P544" s="12"/>
      <c r="Q544" s="13"/>
      <c r="R544" s="12"/>
      <c r="S544" s="12"/>
      <c r="T544" s="12"/>
      <c r="U544" s="12"/>
      <c r="V544" s="12"/>
      <c r="W544" s="12"/>
      <c r="X544" s="13"/>
      <c r="Y544" s="19" t="s">
        <v>43</v>
      </c>
      <c r="Z544" s="9" t="s">
        <v>3194</v>
      </c>
      <c r="AA544" s="9"/>
      <c r="AB544" s="9"/>
      <c r="AC544" s="13" t="str">
        <f t="shared" si="3"/>
        <v>M6-NyO-57b-I-1</v>
      </c>
      <c r="AD544" s="13"/>
      <c r="AE544" s="12"/>
      <c r="AF544" s="13"/>
      <c r="AG544" s="13"/>
      <c r="AH544" s="8"/>
      <c r="AI544" s="8" t="s">
        <v>47</v>
      </c>
    </row>
    <row r="545" ht="112.5" customHeight="1">
      <c r="A545" s="6" t="s">
        <v>3187</v>
      </c>
      <c r="B545" s="10" t="s">
        <v>3188</v>
      </c>
      <c r="C545" s="31" t="s">
        <v>48</v>
      </c>
      <c r="D545" s="7" t="s">
        <v>34</v>
      </c>
      <c r="E545" s="6"/>
      <c r="F545" s="11" t="s">
        <v>3195</v>
      </c>
      <c r="G545" s="10"/>
      <c r="H545" s="52"/>
      <c r="I545" s="13" t="s">
        <v>210</v>
      </c>
      <c r="J545" s="6" t="s">
        <v>2380</v>
      </c>
      <c r="K545" s="11" t="s">
        <v>3196</v>
      </c>
      <c r="L545" s="11" t="s">
        <v>3197</v>
      </c>
      <c r="M545" s="13" t="s">
        <v>41</v>
      </c>
      <c r="N545" s="11" t="s">
        <v>3198</v>
      </c>
      <c r="O545" s="11" t="s">
        <v>3199</v>
      </c>
      <c r="P545" s="12"/>
      <c r="Q545" s="13"/>
      <c r="R545" s="12"/>
      <c r="S545" s="12"/>
      <c r="T545" s="12"/>
      <c r="U545" s="12"/>
      <c r="V545" s="12"/>
      <c r="W545" s="12"/>
      <c r="X545" s="13"/>
      <c r="Y545" s="19" t="s">
        <v>43</v>
      </c>
      <c r="Z545" s="9" t="s">
        <v>3200</v>
      </c>
      <c r="AA545" s="9"/>
      <c r="AB545" s="9"/>
      <c r="AC545" s="13" t="str">
        <f t="shared" si="3"/>
        <v>M6-NyO-57b-E-1</v>
      </c>
      <c r="AD545" s="13"/>
      <c r="AE545" s="12"/>
      <c r="AF545" s="13"/>
      <c r="AG545" s="13"/>
      <c r="AH545" s="8"/>
      <c r="AI545" s="8" t="s">
        <v>47</v>
      </c>
    </row>
    <row r="546" ht="112.5" customHeight="1">
      <c r="A546" s="6" t="s">
        <v>3187</v>
      </c>
      <c r="B546" s="10" t="s">
        <v>3188</v>
      </c>
      <c r="C546" s="31" t="s">
        <v>48</v>
      </c>
      <c r="D546" s="7" t="s">
        <v>34</v>
      </c>
      <c r="E546" s="6"/>
      <c r="F546" s="11" t="s">
        <v>3201</v>
      </c>
      <c r="G546" s="10"/>
      <c r="H546" s="52"/>
      <c r="I546" s="13" t="s">
        <v>210</v>
      </c>
      <c r="J546" s="6" t="s">
        <v>2380</v>
      </c>
      <c r="K546" s="11" t="s">
        <v>3196</v>
      </c>
      <c r="L546" s="11" t="s">
        <v>3202</v>
      </c>
      <c r="M546" s="13" t="s">
        <v>41</v>
      </c>
      <c r="N546" s="11" t="s">
        <v>3203</v>
      </c>
      <c r="O546" s="11" t="s">
        <v>3204</v>
      </c>
      <c r="P546" s="12"/>
      <c r="Q546" s="13"/>
      <c r="R546" s="12"/>
      <c r="S546" s="12"/>
      <c r="T546" s="12"/>
      <c r="U546" s="12"/>
      <c r="V546" s="12"/>
      <c r="W546" s="12"/>
      <c r="X546" s="13"/>
      <c r="Y546" s="19" t="s">
        <v>43</v>
      </c>
      <c r="Z546" s="9" t="s">
        <v>3205</v>
      </c>
      <c r="AA546" s="9"/>
      <c r="AB546" s="9"/>
      <c r="AC546" s="13" t="str">
        <f t="shared" si="3"/>
        <v>M6-NyO-57b-E-2</v>
      </c>
      <c r="AD546" s="13"/>
      <c r="AE546" s="12"/>
      <c r="AF546" s="13"/>
      <c r="AG546" s="13"/>
      <c r="AH546" s="8"/>
      <c r="AI546" s="8" t="s">
        <v>47</v>
      </c>
    </row>
    <row r="547" ht="112.5" customHeight="1">
      <c r="A547" s="6" t="s">
        <v>3187</v>
      </c>
      <c r="B547" s="10" t="s">
        <v>3188</v>
      </c>
      <c r="C547" s="31" t="s">
        <v>48</v>
      </c>
      <c r="D547" s="7" t="s">
        <v>34</v>
      </c>
      <c r="E547" s="6"/>
      <c r="F547" s="11" t="s">
        <v>3206</v>
      </c>
      <c r="G547" s="10"/>
      <c r="H547" s="52"/>
      <c r="I547" s="13" t="s">
        <v>210</v>
      </c>
      <c r="J547" s="6" t="s">
        <v>2380</v>
      </c>
      <c r="K547" s="11" t="s">
        <v>3207</v>
      </c>
      <c r="L547" s="11" t="s">
        <v>3208</v>
      </c>
      <c r="M547" s="13" t="s">
        <v>41</v>
      </c>
      <c r="N547" s="11" t="s">
        <v>3209</v>
      </c>
      <c r="O547" s="11" t="s">
        <v>3210</v>
      </c>
      <c r="P547" s="12"/>
      <c r="Q547" s="13"/>
      <c r="R547" s="12"/>
      <c r="S547" s="12"/>
      <c r="T547" s="12"/>
      <c r="U547" s="12"/>
      <c r="V547" s="12"/>
      <c r="W547" s="12"/>
      <c r="X547" s="13"/>
      <c r="Y547" s="19" t="s">
        <v>43</v>
      </c>
      <c r="Z547" s="9" t="s">
        <v>3211</v>
      </c>
      <c r="AA547" s="9"/>
      <c r="AB547" s="9"/>
      <c r="AC547" s="13" t="str">
        <f t="shared" si="3"/>
        <v>M6-NyO-57b-E-3</v>
      </c>
      <c r="AD547" s="13"/>
      <c r="AE547" s="12"/>
      <c r="AF547" s="13"/>
      <c r="AG547" s="13"/>
      <c r="AH547" s="8"/>
      <c r="AI547" s="8" t="s">
        <v>47</v>
      </c>
    </row>
    <row r="548" ht="112.5" customHeight="1">
      <c r="A548" s="6" t="s">
        <v>3212</v>
      </c>
      <c r="B548" s="10" t="s">
        <v>3213</v>
      </c>
      <c r="C548" s="30" t="s">
        <v>33</v>
      </c>
      <c r="D548" s="7" t="s">
        <v>34</v>
      </c>
      <c r="E548" s="6"/>
      <c r="F548" s="11" t="s">
        <v>3214</v>
      </c>
      <c r="G548" s="10"/>
      <c r="H548" s="14"/>
      <c r="I548" s="13" t="s">
        <v>210</v>
      </c>
      <c r="J548" s="8" t="s">
        <v>2999</v>
      </c>
      <c r="K548" s="11" t="s">
        <v>3215</v>
      </c>
      <c r="L548" s="11" t="s">
        <v>3216</v>
      </c>
      <c r="M548" s="13" t="s">
        <v>41</v>
      </c>
      <c r="N548" s="11" t="s">
        <v>3217</v>
      </c>
      <c r="O548" s="11" t="s">
        <v>3217</v>
      </c>
      <c r="P548" s="12"/>
      <c r="Q548" s="13"/>
      <c r="R548" s="12"/>
      <c r="S548" s="12"/>
      <c r="T548" s="12"/>
      <c r="U548" s="12"/>
      <c r="V548" s="12"/>
      <c r="W548" s="12"/>
      <c r="X548" s="13"/>
      <c r="Y548" s="19" t="s">
        <v>43</v>
      </c>
      <c r="Z548" s="9" t="s">
        <v>3218</v>
      </c>
      <c r="AA548" s="9"/>
      <c r="AB548" s="9"/>
      <c r="AC548" s="13" t="str">
        <f t="shared" si="3"/>
        <v>M6-NyO-58a-I-1</v>
      </c>
      <c r="AD548" s="13"/>
      <c r="AE548" s="12"/>
      <c r="AF548" s="13"/>
      <c r="AG548" s="13"/>
      <c r="AH548" s="8"/>
      <c r="AI548" s="8" t="s">
        <v>47</v>
      </c>
    </row>
    <row r="549" ht="112.5" customHeight="1">
      <c r="A549" s="6" t="s">
        <v>3212</v>
      </c>
      <c r="B549" s="10" t="s">
        <v>3213</v>
      </c>
      <c r="C549" s="30" t="s">
        <v>33</v>
      </c>
      <c r="D549" s="7" t="s">
        <v>34</v>
      </c>
      <c r="E549" s="6"/>
      <c r="F549" s="11" t="s">
        <v>3219</v>
      </c>
      <c r="G549" s="10"/>
      <c r="H549" s="14"/>
      <c r="I549" s="13" t="s">
        <v>210</v>
      </c>
      <c r="J549" s="8" t="s">
        <v>2999</v>
      </c>
      <c r="K549" s="11" t="s">
        <v>3220</v>
      </c>
      <c r="L549" s="11" t="s">
        <v>3221</v>
      </c>
      <c r="M549" s="13" t="s">
        <v>41</v>
      </c>
      <c r="N549" s="11" t="s">
        <v>3222</v>
      </c>
      <c r="O549" s="11" t="s">
        <v>3222</v>
      </c>
      <c r="P549" s="12"/>
      <c r="Q549" s="13"/>
      <c r="R549" s="12"/>
      <c r="S549" s="12"/>
      <c r="T549" s="12"/>
      <c r="U549" s="12"/>
      <c r="V549" s="12"/>
      <c r="W549" s="12"/>
      <c r="X549" s="13"/>
      <c r="Y549" s="19" t="s">
        <v>43</v>
      </c>
      <c r="Z549" s="9" t="s">
        <v>3223</v>
      </c>
      <c r="AA549" s="9"/>
      <c r="AB549" s="9"/>
      <c r="AC549" s="13" t="str">
        <f t="shared" si="3"/>
        <v>M6-NyO-58a-I-2</v>
      </c>
      <c r="AD549" s="13"/>
      <c r="AE549" s="12"/>
      <c r="AF549" s="13"/>
      <c r="AG549" s="13"/>
      <c r="AH549" s="8"/>
      <c r="AI549" s="8" t="s">
        <v>47</v>
      </c>
    </row>
    <row r="550" ht="112.5" customHeight="1">
      <c r="A550" s="6" t="s">
        <v>3212</v>
      </c>
      <c r="B550" s="10" t="s">
        <v>3213</v>
      </c>
      <c r="C550" s="30" t="s">
        <v>33</v>
      </c>
      <c r="D550" s="7" t="s">
        <v>34</v>
      </c>
      <c r="E550" s="6"/>
      <c r="F550" s="11" t="s">
        <v>3224</v>
      </c>
      <c r="G550" s="10"/>
      <c r="H550" s="14"/>
      <c r="I550" s="13" t="s">
        <v>210</v>
      </c>
      <c r="J550" s="8" t="s">
        <v>2999</v>
      </c>
      <c r="K550" s="11" t="s">
        <v>3225</v>
      </c>
      <c r="L550" s="11" t="s">
        <v>3226</v>
      </c>
      <c r="M550" s="38" t="s">
        <v>41</v>
      </c>
      <c r="N550" s="11" t="s">
        <v>3227</v>
      </c>
      <c r="O550" s="11" t="s">
        <v>3227</v>
      </c>
      <c r="P550" s="12"/>
      <c r="Q550" s="13"/>
      <c r="R550" s="12"/>
      <c r="S550" s="12"/>
      <c r="T550" s="12"/>
      <c r="U550" s="12"/>
      <c r="V550" s="12"/>
      <c r="W550" s="12"/>
      <c r="X550" s="13"/>
      <c r="Y550" s="19" t="s">
        <v>43</v>
      </c>
      <c r="Z550" s="37" t="s">
        <v>3228</v>
      </c>
      <c r="AA550" s="9"/>
      <c r="AB550" s="9"/>
      <c r="AC550" s="13" t="str">
        <f t="shared" si="3"/>
        <v>M6-NyO-58a-I-3</v>
      </c>
      <c r="AD550" s="13"/>
      <c r="AE550" s="12"/>
      <c r="AF550" s="13"/>
      <c r="AG550" s="13"/>
      <c r="AH550" s="8"/>
      <c r="AI550" s="8" t="s">
        <v>47</v>
      </c>
    </row>
    <row r="551" ht="112.5" customHeight="1">
      <c r="A551" s="6" t="s">
        <v>3212</v>
      </c>
      <c r="B551" s="10" t="s">
        <v>3213</v>
      </c>
      <c r="C551" s="31" t="s">
        <v>48</v>
      </c>
      <c r="D551" s="7" t="s">
        <v>34</v>
      </c>
      <c r="E551" s="6"/>
      <c r="F551" s="11" t="s">
        <v>3229</v>
      </c>
      <c r="G551" s="11" t="s">
        <v>3230</v>
      </c>
      <c r="H551" s="14"/>
      <c r="I551" s="13" t="s">
        <v>210</v>
      </c>
      <c r="J551" s="6" t="s">
        <v>194</v>
      </c>
      <c r="K551" s="10" t="s">
        <v>3231</v>
      </c>
      <c r="L551" s="11" t="s">
        <v>3232</v>
      </c>
      <c r="M551" s="13" t="s">
        <v>41</v>
      </c>
      <c r="N551" s="11" t="s">
        <v>3233</v>
      </c>
      <c r="O551" s="11" t="s">
        <v>3233</v>
      </c>
      <c r="P551" s="12"/>
      <c r="Q551" s="13"/>
      <c r="R551" s="12"/>
      <c r="S551" s="12"/>
      <c r="T551" s="12"/>
      <c r="U551" s="12"/>
      <c r="V551" s="12"/>
      <c r="W551" s="12"/>
      <c r="X551" s="13"/>
      <c r="Y551" s="19" t="s">
        <v>43</v>
      </c>
      <c r="Z551" s="9" t="s">
        <v>3234</v>
      </c>
      <c r="AA551" s="9"/>
      <c r="AB551" s="9"/>
      <c r="AC551" s="13" t="str">
        <f t="shared" si="3"/>
        <v>M6-NyO-58a-E-1</v>
      </c>
      <c r="AD551" s="13"/>
      <c r="AE551" s="12"/>
      <c r="AF551" s="13"/>
      <c r="AG551" s="13"/>
      <c r="AH551" s="8"/>
      <c r="AI551" s="8" t="s">
        <v>47</v>
      </c>
    </row>
    <row r="552" ht="112.5" customHeight="1">
      <c r="A552" s="6" t="s">
        <v>3212</v>
      </c>
      <c r="B552" s="10" t="s">
        <v>3213</v>
      </c>
      <c r="C552" s="31" t="s">
        <v>48</v>
      </c>
      <c r="D552" s="7" t="s">
        <v>34</v>
      </c>
      <c r="E552" s="6"/>
      <c r="F552" s="11" t="s">
        <v>3235</v>
      </c>
      <c r="G552" s="11" t="s">
        <v>3236</v>
      </c>
      <c r="H552" s="14"/>
      <c r="I552" s="13" t="s">
        <v>210</v>
      </c>
      <c r="J552" s="6" t="s">
        <v>194</v>
      </c>
      <c r="K552" s="11" t="s">
        <v>3237</v>
      </c>
      <c r="L552" s="11" t="s">
        <v>3238</v>
      </c>
      <c r="M552" s="13" t="s">
        <v>41</v>
      </c>
      <c r="N552" s="11" t="s">
        <v>3239</v>
      </c>
      <c r="O552" s="11" t="s">
        <v>3239</v>
      </c>
      <c r="P552" s="12"/>
      <c r="Q552" s="13"/>
      <c r="R552" s="12"/>
      <c r="S552" s="12"/>
      <c r="T552" s="12"/>
      <c r="U552" s="12"/>
      <c r="V552" s="12"/>
      <c r="W552" s="12"/>
      <c r="X552" s="13"/>
      <c r="Y552" s="19" t="s">
        <v>43</v>
      </c>
      <c r="Z552" s="9" t="s">
        <v>3240</v>
      </c>
      <c r="AA552" s="9"/>
      <c r="AB552" s="9"/>
      <c r="AC552" s="13" t="str">
        <f t="shared" si="3"/>
        <v>M6-NyO-58a-E-2</v>
      </c>
      <c r="AD552" s="13"/>
      <c r="AE552" s="12"/>
      <c r="AF552" s="13"/>
      <c r="AG552" s="13"/>
      <c r="AH552" s="8"/>
      <c r="AI552" s="8" t="s">
        <v>47</v>
      </c>
    </row>
    <row r="553" ht="112.5" customHeight="1">
      <c r="A553" s="6" t="s">
        <v>3212</v>
      </c>
      <c r="B553" s="10" t="s">
        <v>3213</v>
      </c>
      <c r="C553" s="31" t="s">
        <v>48</v>
      </c>
      <c r="D553" s="7" t="s">
        <v>34</v>
      </c>
      <c r="E553" s="6"/>
      <c r="F553" s="11" t="s">
        <v>3241</v>
      </c>
      <c r="G553" s="11" t="s">
        <v>3242</v>
      </c>
      <c r="H553" s="14"/>
      <c r="I553" s="13" t="s">
        <v>210</v>
      </c>
      <c r="J553" s="6" t="s">
        <v>194</v>
      </c>
      <c r="K553" s="10" t="s">
        <v>3243</v>
      </c>
      <c r="L553" s="11" t="s">
        <v>3244</v>
      </c>
      <c r="M553" s="13" t="s">
        <v>41</v>
      </c>
      <c r="N553" s="11" t="s">
        <v>3245</v>
      </c>
      <c r="O553" s="11" t="s">
        <v>3245</v>
      </c>
      <c r="P553" s="12"/>
      <c r="Q553" s="13"/>
      <c r="R553" s="12"/>
      <c r="S553" s="12"/>
      <c r="T553" s="12"/>
      <c r="U553" s="12"/>
      <c r="V553" s="12"/>
      <c r="W553" s="12"/>
      <c r="X553" s="13"/>
      <c r="Y553" s="19" t="s">
        <v>43</v>
      </c>
      <c r="Z553" s="9" t="s">
        <v>3246</v>
      </c>
      <c r="AA553" s="9"/>
      <c r="AB553" s="9"/>
      <c r="AC553" s="13" t="str">
        <f t="shared" si="3"/>
        <v>M6-NyO-58a-E-3</v>
      </c>
      <c r="AD553" s="13"/>
      <c r="AE553" s="12"/>
      <c r="AF553" s="13"/>
      <c r="AG553" s="13"/>
      <c r="AH553" s="8"/>
      <c r="AI553" s="8" t="s">
        <v>47</v>
      </c>
    </row>
    <row r="554" ht="112.5" customHeight="1">
      <c r="A554" s="6" t="s">
        <v>3247</v>
      </c>
      <c r="B554" s="10" t="s">
        <v>3248</v>
      </c>
      <c r="C554" s="30" t="s">
        <v>33</v>
      </c>
      <c r="D554" s="7" t="s">
        <v>34</v>
      </c>
      <c r="E554" s="6"/>
      <c r="F554" s="11" t="s">
        <v>3249</v>
      </c>
      <c r="G554" s="11" t="s">
        <v>3250</v>
      </c>
      <c r="H554" s="14"/>
      <c r="I554" s="13" t="s">
        <v>210</v>
      </c>
      <c r="J554" s="6" t="s">
        <v>850</v>
      </c>
      <c r="K554" s="10" t="s">
        <v>3251</v>
      </c>
      <c r="L554" s="11" t="s">
        <v>3252</v>
      </c>
      <c r="M554" s="38" t="s">
        <v>41</v>
      </c>
      <c r="N554" s="11" t="s">
        <v>3253</v>
      </c>
      <c r="O554" s="11" t="s">
        <v>3254</v>
      </c>
      <c r="P554" s="12"/>
      <c r="Q554" s="13"/>
      <c r="R554" s="12"/>
      <c r="S554" s="12"/>
      <c r="T554" s="12"/>
      <c r="U554" s="12"/>
      <c r="V554" s="12"/>
      <c r="W554" s="12"/>
      <c r="X554" s="13"/>
      <c r="Y554" s="19" t="s">
        <v>43</v>
      </c>
      <c r="Z554" s="9" t="s">
        <v>3255</v>
      </c>
      <c r="AA554" s="9"/>
      <c r="AB554" s="9"/>
      <c r="AC554" s="13" t="str">
        <f t="shared" si="3"/>
        <v>M6-NyO-59a-I-1</v>
      </c>
      <c r="AD554" s="13"/>
      <c r="AE554" s="12"/>
      <c r="AF554" s="13"/>
      <c r="AG554" s="13"/>
      <c r="AH554" s="8"/>
      <c r="AI554" s="8" t="s">
        <v>47</v>
      </c>
    </row>
    <row r="555" ht="112.5" customHeight="1">
      <c r="A555" s="6" t="s">
        <v>3247</v>
      </c>
      <c r="B555" s="10" t="s">
        <v>3248</v>
      </c>
      <c r="C555" s="30" t="s">
        <v>33</v>
      </c>
      <c r="D555" s="7" t="s">
        <v>34</v>
      </c>
      <c r="E555" s="6"/>
      <c r="F555" s="11" t="s">
        <v>3256</v>
      </c>
      <c r="G555" s="11" t="s">
        <v>3257</v>
      </c>
      <c r="H555" s="14"/>
      <c r="I555" s="13" t="s">
        <v>210</v>
      </c>
      <c r="J555" s="6" t="s">
        <v>850</v>
      </c>
      <c r="K555" s="10" t="s">
        <v>3258</v>
      </c>
      <c r="L555" s="11" t="s">
        <v>3259</v>
      </c>
      <c r="M555" s="38" t="s">
        <v>41</v>
      </c>
      <c r="N555" s="11" t="s">
        <v>3260</v>
      </c>
      <c r="O555" s="11" t="s">
        <v>3261</v>
      </c>
      <c r="P555" s="12"/>
      <c r="Q555" s="13"/>
      <c r="R555" s="12"/>
      <c r="S555" s="12"/>
      <c r="T555" s="12"/>
      <c r="U555" s="12"/>
      <c r="V555" s="12"/>
      <c r="W555" s="12"/>
      <c r="X555" s="13"/>
      <c r="Y555" s="19" t="s">
        <v>43</v>
      </c>
      <c r="Z555" s="9" t="s">
        <v>3262</v>
      </c>
      <c r="AA555" s="9"/>
      <c r="AB555" s="9"/>
      <c r="AC555" s="13" t="str">
        <f t="shared" si="3"/>
        <v>M6-NyO-59a-I-2</v>
      </c>
      <c r="AD555" s="13"/>
      <c r="AE555" s="12"/>
      <c r="AF555" s="13"/>
      <c r="AG555" s="13"/>
      <c r="AH555" s="8"/>
      <c r="AI555" s="8" t="s">
        <v>47</v>
      </c>
    </row>
    <row r="556" ht="112.5" customHeight="1">
      <c r="A556" s="6" t="s">
        <v>3247</v>
      </c>
      <c r="B556" s="10" t="s">
        <v>3248</v>
      </c>
      <c r="C556" s="30" t="s">
        <v>33</v>
      </c>
      <c r="D556" s="7" t="s">
        <v>34</v>
      </c>
      <c r="E556" s="6"/>
      <c r="F556" s="11" t="s">
        <v>3263</v>
      </c>
      <c r="G556" s="11" t="s">
        <v>3264</v>
      </c>
      <c r="H556" s="14"/>
      <c r="I556" s="13" t="s">
        <v>210</v>
      </c>
      <c r="J556" s="6" t="s">
        <v>850</v>
      </c>
      <c r="K556" s="10" t="s">
        <v>3265</v>
      </c>
      <c r="L556" s="11" t="s">
        <v>3259</v>
      </c>
      <c r="M556" s="38" t="s">
        <v>41</v>
      </c>
      <c r="N556" s="11" t="s">
        <v>3266</v>
      </c>
      <c r="O556" s="11" t="s">
        <v>3267</v>
      </c>
      <c r="P556" s="12"/>
      <c r="Q556" s="13"/>
      <c r="R556" s="12"/>
      <c r="S556" s="12"/>
      <c r="T556" s="12"/>
      <c r="U556" s="12"/>
      <c r="V556" s="12"/>
      <c r="W556" s="12"/>
      <c r="X556" s="13"/>
      <c r="Y556" s="19" t="s">
        <v>43</v>
      </c>
      <c r="Z556" s="9" t="s">
        <v>3268</v>
      </c>
      <c r="AA556" s="9"/>
      <c r="AB556" s="9"/>
      <c r="AC556" s="13" t="str">
        <f t="shared" si="3"/>
        <v>M6-NyO-59a-I-3</v>
      </c>
      <c r="AD556" s="13"/>
      <c r="AE556" s="12"/>
      <c r="AF556" s="13"/>
      <c r="AG556" s="13"/>
      <c r="AH556" s="8"/>
      <c r="AI556" s="8" t="s">
        <v>47</v>
      </c>
    </row>
    <row r="557" ht="112.5" customHeight="1">
      <c r="A557" s="6" t="s">
        <v>3247</v>
      </c>
      <c r="B557" s="10" t="s">
        <v>3248</v>
      </c>
      <c r="C557" s="31" t="s">
        <v>48</v>
      </c>
      <c r="D557" s="7" t="s">
        <v>34</v>
      </c>
      <c r="E557" s="6"/>
      <c r="F557" s="10" t="s">
        <v>3269</v>
      </c>
      <c r="G557" s="10" t="s">
        <v>3270</v>
      </c>
      <c r="H557" s="14"/>
      <c r="I557" s="13" t="s">
        <v>210</v>
      </c>
      <c r="J557" s="6" t="s">
        <v>166</v>
      </c>
      <c r="K557" s="11" t="s">
        <v>3271</v>
      </c>
      <c r="L557" s="10" t="s">
        <v>3272</v>
      </c>
      <c r="M557" s="38" t="s">
        <v>41</v>
      </c>
      <c r="N557" s="11" t="s">
        <v>3273</v>
      </c>
      <c r="O557" s="11" t="s">
        <v>3274</v>
      </c>
      <c r="P557" s="12"/>
      <c r="Q557" s="13"/>
      <c r="R557" s="12"/>
      <c r="S557" s="12"/>
      <c r="T557" s="12"/>
      <c r="U557" s="12"/>
      <c r="V557" s="12"/>
      <c r="W557" s="12"/>
      <c r="X557" s="13"/>
      <c r="Y557" s="19" t="s">
        <v>43</v>
      </c>
      <c r="Z557" s="9" t="s">
        <v>3275</v>
      </c>
      <c r="AA557" s="9"/>
      <c r="AB557" s="9"/>
      <c r="AC557" s="13" t="str">
        <f t="shared" si="3"/>
        <v>M6-NyO-59a-E-1</v>
      </c>
      <c r="AD557" s="13"/>
      <c r="AE557" s="12"/>
      <c r="AF557" s="13"/>
      <c r="AG557" s="13"/>
      <c r="AH557" s="8"/>
      <c r="AI557" s="8" t="s">
        <v>47</v>
      </c>
    </row>
    <row r="558" ht="112.5" customHeight="1">
      <c r="A558" s="6" t="s">
        <v>3247</v>
      </c>
      <c r="B558" s="10" t="s">
        <v>3248</v>
      </c>
      <c r="C558" s="31" t="s">
        <v>48</v>
      </c>
      <c r="D558" s="7" t="s">
        <v>34</v>
      </c>
      <c r="E558" s="6"/>
      <c r="F558" s="11" t="s">
        <v>3276</v>
      </c>
      <c r="G558" s="11" t="s">
        <v>3277</v>
      </c>
      <c r="H558" s="14"/>
      <c r="I558" s="13" t="s">
        <v>210</v>
      </c>
      <c r="J558" s="6" t="s">
        <v>166</v>
      </c>
      <c r="K558" s="10" t="s">
        <v>3278</v>
      </c>
      <c r="L558" s="10" t="s">
        <v>3279</v>
      </c>
      <c r="M558" s="38" t="s">
        <v>41</v>
      </c>
      <c r="N558" s="11" t="s">
        <v>3280</v>
      </c>
      <c r="O558" s="11" t="s">
        <v>3281</v>
      </c>
      <c r="P558" s="12"/>
      <c r="Q558" s="13"/>
      <c r="R558" s="12"/>
      <c r="S558" s="12"/>
      <c r="T558" s="12"/>
      <c r="U558" s="12"/>
      <c r="V558" s="12"/>
      <c r="W558" s="12"/>
      <c r="X558" s="13"/>
      <c r="Y558" s="19" t="s">
        <v>43</v>
      </c>
      <c r="Z558" s="9" t="s">
        <v>3282</v>
      </c>
      <c r="AA558" s="9"/>
      <c r="AB558" s="9"/>
      <c r="AC558" s="13" t="str">
        <f t="shared" si="3"/>
        <v>M6-NyO-59a-E-2</v>
      </c>
      <c r="AD558" s="13"/>
      <c r="AE558" s="12"/>
      <c r="AF558" s="13"/>
      <c r="AG558" s="13"/>
      <c r="AH558" s="8"/>
      <c r="AI558" s="8" t="s">
        <v>47</v>
      </c>
    </row>
    <row r="559" ht="112.5" customHeight="1">
      <c r="A559" s="6" t="s">
        <v>3247</v>
      </c>
      <c r="B559" s="10" t="s">
        <v>3248</v>
      </c>
      <c r="C559" s="31" t="s">
        <v>48</v>
      </c>
      <c r="D559" s="7" t="s">
        <v>34</v>
      </c>
      <c r="E559" s="6"/>
      <c r="F559" s="11" t="s">
        <v>3283</v>
      </c>
      <c r="G559" s="11" t="s">
        <v>3284</v>
      </c>
      <c r="H559" s="14"/>
      <c r="I559" s="13" t="s">
        <v>210</v>
      </c>
      <c r="J559" s="6" t="s">
        <v>166</v>
      </c>
      <c r="K559" s="10" t="s">
        <v>3285</v>
      </c>
      <c r="L559" s="10" t="s">
        <v>3279</v>
      </c>
      <c r="M559" s="38" t="s">
        <v>41</v>
      </c>
      <c r="N559" s="11" t="s">
        <v>3286</v>
      </c>
      <c r="O559" s="11" t="s">
        <v>3287</v>
      </c>
      <c r="P559" s="12"/>
      <c r="Q559" s="13"/>
      <c r="R559" s="12"/>
      <c r="S559" s="12"/>
      <c r="T559" s="12"/>
      <c r="U559" s="12"/>
      <c r="V559" s="12"/>
      <c r="W559" s="12"/>
      <c r="X559" s="13"/>
      <c r="Y559" s="19" t="s">
        <v>43</v>
      </c>
      <c r="Z559" s="9" t="s">
        <v>3288</v>
      </c>
      <c r="AA559" s="9"/>
      <c r="AB559" s="9"/>
      <c r="AC559" s="13" t="str">
        <f t="shared" si="3"/>
        <v>M6-NyO-59a-E-3</v>
      </c>
      <c r="AD559" s="13"/>
      <c r="AE559" s="12"/>
      <c r="AF559" s="13"/>
      <c r="AG559" s="13"/>
      <c r="AH559" s="8"/>
      <c r="AI559" s="8" t="s">
        <v>47</v>
      </c>
    </row>
    <row r="560" ht="112.5" customHeight="1">
      <c r="A560" s="6" t="s">
        <v>3289</v>
      </c>
      <c r="B560" s="10" t="s">
        <v>3290</v>
      </c>
      <c r="C560" s="30" t="s">
        <v>33</v>
      </c>
      <c r="D560" s="7" t="s">
        <v>34</v>
      </c>
      <c r="E560" s="6"/>
      <c r="F560" s="11" t="s">
        <v>3291</v>
      </c>
      <c r="G560" s="10"/>
      <c r="H560" s="14"/>
      <c r="I560" s="13" t="s">
        <v>210</v>
      </c>
      <c r="J560" s="6" t="s">
        <v>160</v>
      </c>
      <c r="K560" s="11" t="s">
        <v>3292</v>
      </c>
      <c r="L560" s="10" t="s">
        <v>3293</v>
      </c>
      <c r="M560" s="13" t="s">
        <v>41</v>
      </c>
      <c r="N560" s="11" t="s">
        <v>3294</v>
      </c>
      <c r="O560" s="11" t="s">
        <v>3295</v>
      </c>
      <c r="P560" s="12"/>
      <c r="Q560" s="13"/>
      <c r="R560" s="12"/>
      <c r="S560" s="12"/>
      <c r="T560" s="12"/>
      <c r="U560" s="12"/>
      <c r="V560" s="12"/>
      <c r="W560" s="12"/>
      <c r="X560" s="13"/>
      <c r="Y560" s="19" t="s">
        <v>43</v>
      </c>
      <c r="Z560" s="9" t="s">
        <v>3296</v>
      </c>
      <c r="AA560" s="9"/>
      <c r="AB560" s="9"/>
      <c r="AC560" s="13" t="str">
        <f t="shared" si="3"/>
        <v>M6-NyO-59b-I-1</v>
      </c>
      <c r="AD560" s="13"/>
      <c r="AE560" s="12"/>
      <c r="AF560" s="13"/>
      <c r="AG560" s="13"/>
      <c r="AH560" s="8"/>
      <c r="AI560" s="8" t="s">
        <v>47</v>
      </c>
    </row>
    <row r="561" ht="112.5" customHeight="1">
      <c r="A561" s="6" t="s">
        <v>3289</v>
      </c>
      <c r="B561" s="10" t="s">
        <v>3290</v>
      </c>
      <c r="C561" s="30" t="s">
        <v>33</v>
      </c>
      <c r="D561" s="7" t="s">
        <v>34</v>
      </c>
      <c r="E561" s="6"/>
      <c r="F561" s="11" t="s">
        <v>3297</v>
      </c>
      <c r="G561" s="10"/>
      <c r="H561" s="14"/>
      <c r="I561" s="13" t="s">
        <v>210</v>
      </c>
      <c r="J561" s="8" t="s">
        <v>2999</v>
      </c>
      <c r="K561" s="10" t="s">
        <v>3298</v>
      </c>
      <c r="L561" s="11" t="s">
        <v>3299</v>
      </c>
      <c r="M561" s="13" t="s">
        <v>41</v>
      </c>
      <c r="N561" s="11" t="s">
        <v>3300</v>
      </c>
      <c r="O561" s="11" t="s">
        <v>3301</v>
      </c>
      <c r="P561" s="12"/>
      <c r="Q561" s="13"/>
      <c r="R561" s="12"/>
      <c r="S561" s="12"/>
      <c r="T561" s="12"/>
      <c r="U561" s="12"/>
      <c r="V561" s="12"/>
      <c r="W561" s="12"/>
      <c r="X561" s="13"/>
      <c r="Y561" s="19" t="s">
        <v>43</v>
      </c>
      <c r="Z561" s="9" t="s">
        <v>3302</v>
      </c>
      <c r="AA561" s="9"/>
      <c r="AB561" s="9"/>
      <c r="AC561" s="13" t="str">
        <f t="shared" si="3"/>
        <v>M6-NyO-59b-I-2</v>
      </c>
      <c r="AD561" s="13"/>
      <c r="AE561" s="12"/>
      <c r="AF561" s="13"/>
      <c r="AG561" s="13"/>
      <c r="AH561" s="8"/>
      <c r="AI561" s="8" t="s">
        <v>47</v>
      </c>
    </row>
    <row r="562" ht="112.5" customHeight="1">
      <c r="A562" s="6" t="s">
        <v>3289</v>
      </c>
      <c r="B562" s="10" t="s">
        <v>3290</v>
      </c>
      <c r="C562" s="30" t="s">
        <v>33</v>
      </c>
      <c r="D562" s="7" t="s">
        <v>34</v>
      </c>
      <c r="E562" s="6"/>
      <c r="F562" s="11" t="s">
        <v>3303</v>
      </c>
      <c r="G562" s="10"/>
      <c r="H562" s="14"/>
      <c r="I562" s="13" t="s">
        <v>210</v>
      </c>
      <c r="J562" s="8" t="s">
        <v>2999</v>
      </c>
      <c r="K562" s="11" t="s">
        <v>3304</v>
      </c>
      <c r="L562" s="11" t="s">
        <v>3305</v>
      </c>
      <c r="M562" s="13" t="s">
        <v>41</v>
      </c>
      <c r="N562" s="11" t="s">
        <v>3306</v>
      </c>
      <c r="O562" s="11" t="s">
        <v>3307</v>
      </c>
      <c r="P562" s="12"/>
      <c r="Q562" s="13"/>
      <c r="R562" s="12"/>
      <c r="S562" s="12"/>
      <c r="T562" s="12"/>
      <c r="U562" s="12"/>
      <c r="V562" s="12"/>
      <c r="W562" s="12"/>
      <c r="X562" s="13"/>
      <c r="Y562" s="19" t="s">
        <v>43</v>
      </c>
      <c r="Z562" s="9" t="s">
        <v>3308</v>
      </c>
      <c r="AA562" s="9"/>
      <c r="AB562" s="9"/>
      <c r="AC562" s="13" t="str">
        <f t="shared" si="3"/>
        <v>M6-NyO-59b-I-3</v>
      </c>
      <c r="AD562" s="13"/>
      <c r="AE562" s="12"/>
      <c r="AF562" s="13"/>
      <c r="AG562" s="13"/>
      <c r="AH562" s="8"/>
      <c r="AI562" s="8" t="s">
        <v>47</v>
      </c>
    </row>
    <row r="563" ht="112.5" customHeight="1">
      <c r="A563" s="6" t="s">
        <v>3289</v>
      </c>
      <c r="B563" s="10" t="s">
        <v>3290</v>
      </c>
      <c r="C563" s="31" t="s">
        <v>48</v>
      </c>
      <c r="D563" s="7" t="s">
        <v>34</v>
      </c>
      <c r="E563" s="6"/>
      <c r="F563" s="10" t="s">
        <v>3309</v>
      </c>
      <c r="G563" s="10" t="s">
        <v>3310</v>
      </c>
      <c r="H563" s="14"/>
      <c r="I563" s="13" t="s">
        <v>210</v>
      </c>
      <c r="J563" s="6" t="s">
        <v>166</v>
      </c>
      <c r="K563" s="10" t="s">
        <v>3311</v>
      </c>
      <c r="L563" s="10" t="s">
        <v>3312</v>
      </c>
      <c r="M563" s="13" t="s">
        <v>41</v>
      </c>
      <c r="N563" s="10" t="s">
        <v>3313</v>
      </c>
      <c r="O563" s="11" t="s">
        <v>3314</v>
      </c>
      <c r="P563" s="12"/>
      <c r="Q563" s="13"/>
      <c r="R563" s="12"/>
      <c r="S563" s="12"/>
      <c r="T563" s="12"/>
      <c r="U563" s="12"/>
      <c r="V563" s="12"/>
      <c r="W563" s="12"/>
      <c r="X563" s="13"/>
      <c r="Y563" s="19" t="s">
        <v>43</v>
      </c>
      <c r="Z563" s="9" t="s">
        <v>3315</v>
      </c>
      <c r="AA563" s="9"/>
      <c r="AB563" s="9"/>
      <c r="AC563" s="13" t="str">
        <f t="shared" si="3"/>
        <v>M6-NyO-59b-E-1</v>
      </c>
      <c r="AD563" s="13"/>
      <c r="AE563" s="12"/>
      <c r="AF563" s="13"/>
      <c r="AG563" s="13"/>
      <c r="AH563" s="8"/>
      <c r="AI563" s="8" t="s">
        <v>47</v>
      </c>
    </row>
    <row r="564" ht="112.5" customHeight="1">
      <c r="A564" s="6" t="s">
        <v>3289</v>
      </c>
      <c r="B564" s="10" t="s">
        <v>3290</v>
      </c>
      <c r="C564" s="31" t="s">
        <v>48</v>
      </c>
      <c r="D564" s="7" t="s">
        <v>34</v>
      </c>
      <c r="E564" s="6"/>
      <c r="F564" s="11" t="s">
        <v>3316</v>
      </c>
      <c r="G564" s="10" t="s">
        <v>3317</v>
      </c>
      <c r="H564" s="14"/>
      <c r="I564" s="13" t="s">
        <v>210</v>
      </c>
      <c r="J564" s="6" t="s">
        <v>166</v>
      </c>
      <c r="K564" s="10" t="s">
        <v>3318</v>
      </c>
      <c r="L564" s="10" t="s">
        <v>3319</v>
      </c>
      <c r="M564" s="13" t="s">
        <v>41</v>
      </c>
      <c r="N564" s="10" t="s">
        <v>3320</v>
      </c>
      <c r="O564" s="10" t="s">
        <v>3321</v>
      </c>
      <c r="P564" s="12"/>
      <c r="Q564" s="13"/>
      <c r="R564" s="12"/>
      <c r="S564" s="12"/>
      <c r="T564" s="12"/>
      <c r="U564" s="12"/>
      <c r="V564" s="12"/>
      <c r="W564" s="12"/>
      <c r="X564" s="13"/>
      <c r="Y564" s="19" t="s">
        <v>43</v>
      </c>
      <c r="Z564" s="9" t="s">
        <v>3322</v>
      </c>
      <c r="AA564" s="9"/>
      <c r="AB564" s="9"/>
      <c r="AC564" s="13" t="str">
        <f t="shared" si="3"/>
        <v>M6-NyO-59b-E-2</v>
      </c>
      <c r="AD564" s="13"/>
      <c r="AE564" s="12"/>
      <c r="AF564" s="13"/>
      <c r="AG564" s="13"/>
      <c r="AH564" s="8"/>
      <c r="AI564" s="8" t="s">
        <v>47</v>
      </c>
    </row>
    <row r="565" ht="112.5" customHeight="1">
      <c r="A565" s="6" t="s">
        <v>3289</v>
      </c>
      <c r="B565" s="10" t="s">
        <v>3290</v>
      </c>
      <c r="C565" s="31" t="s">
        <v>48</v>
      </c>
      <c r="D565" s="7" t="s">
        <v>34</v>
      </c>
      <c r="E565" s="6"/>
      <c r="F565" s="10" t="s">
        <v>3323</v>
      </c>
      <c r="G565" s="10" t="s">
        <v>3324</v>
      </c>
      <c r="H565" s="14"/>
      <c r="I565" s="13" t="s">
        <v>210</v>
      </c>
      <c r="J565" s="6" t="s">
        <v>166</v>
      </c>
      <c r="K565" s="10" t="s">
        <v>3325</v>
      </c>
      <c r="L565" s="10" t="s">
        <v>476</v>
      </c>
      <c r="M565" s="13" t="s">
        <v>41</v>
      </c>
      <c r="N565" s="10" t="s">
        <v>3326</v>
      </c>
      <c r="O565" s="10" t="s">
        <v>3327</v>
      </c>
      <c r="P565" s="12"/>
      <c r="Q565" s="13"/>
      <c r="R565" s="12"/>
      <c r="S565" s="12"/>
      <c r="T565" s="12"/>
      <c r="U565" s="12"/>
      <c r="V565" s="12"/>
      <c r="W565" s="12"/>
      <c r="X565" s="13"/>
      <c r="Y565" s="19" t="s">
        <v>43</v>
      </c>
      <c r="Z565" s="9" t="s">
        <v>3328</v>
      </c>
      <c r="AA565" s="9"/>
      <c r="AB565" s="9"/>
      <c r="AC565" s="13" t="str">
        <f t="shared" si="3"/>
        <v>M6-NyO-59b-E-3</v>
      </c>
      <c r="AD565" s="13"/>
      <c r="AE565" s="12"/>
      <c r="AF565" s="13"/>
      <c r="AG565" s="13"/>
      <c r="AH565" s="8"/>
      <c r="AI565" s="8" t="s">
        <v>47</v>
      </c>
    </row>
    <row r="566" ht="112.5" customHeight="1">
      <c r="A566" s="6" t="s">
        <v>3329</v>
      </c>
      <c r="B566" s="10" t="s">
        <v>3330</v>
      </c>
      <c r="C566" s="30" t="s">
        <v>33</v>
      </c>
      <c r="D566" s="7" t="s">
        <v>34</v>
      </c>
      <c r="E566" s="6"/>
      <c r="F566" s="11" t="s">
        <v>3331</v>
      </c>
      <c r="G566" s="10"/>
      <c r="H566" s="14"/>
      <c r="I566" s="13" t="s">
        <v>210</v>
      </c>
      <c r="J566" s="8" t="s">
        <v>160</v>
      </c>
      <c r="K566" s="11" t="s">
        <v>3332</v>
      </c>
      <c r="L566" s="11" t="s">
        <v>3333</v>
      </c>
      <c r="M566" s="13" t="s">
        <v>41</v>
      </c>
      <c r="N566" s="10" t="s">
        <v>3334</v>
      </c>
      <c r="O566" s="10" t="s">
        <v>3334</v>
      </c>
      <c r="P566" s="12"/>
      <c r="Q566" s="13"/>
      <c r="R566" s="12"/>
      <c r="S566" s="12"/>
      <c r="T566" s="12"/>
      <c r="U566" s="12"/>
      <c r="V566" s="12"/>
      <c r="W566" s="12"/>
      <c r="X566" s="13"/>
      <c r="Y566" s="19" t="s">
        <v>43</v>
      </c>
      <c r="Z566" s="9" t="s">
        <v>3335</v>
      </c>
      <c r="AA566" s="9"/>
      <c r="AB566" s="9"/>
      <c r="AC566" s="13" t="str">
        <f t="shared" si="3"/>
        <v>M6-NyO-60a-I-1</v>
      </c>
      <c r="AD566" s="13"/>
      <c r="AE566" s="12"/>
      <c r="AF566" s="13"/>
      <c r="AG566" s="13"/>
      <c r="AH566" s="8"/>
      <c r="AI566" s="8" t="s">
        <v>47</v>
      </c>
    </row>
    <row r="567" ht="112.5" customHeight="1">
      <c r="A567" s="6" t="s">
        <v>3329</v>
      </c>
      <c r="B567" s="10" t="s">
        <v>3330</v>
      </c>
      <c r="C567" s="30" t="s">
        <v>33</v>
      </c>
      <c r="D567" s="7" t="s">
        <v>34</v>
      </c>
      <c r="E567" s="6"/>
      <c r="F567" s="11" t="s">
        <v>3336</v>
      </c>
      <c r="G567" s="10"/>
      <c r="H567" s="14"/>
      <c r="I567" s="13" t="s">
        <v>210</v>
      </c>
      <c r="J567" s="8" t="s">
        <v>160</v>
      </c>
      <c r="K567" s="11" t="s">
        <v>3337</v>
      </c>
      <c r="L567" s="11" t="s">
        <v>3338</v>
      </c>
      <c r="M567" s="13" t="s">
        <v>41</v>
      </c>
      <c r="N567" s="10" t="s">
        <v>3334</v>
      </c>
      <c r="O567" s="10" t="s">
        <v>3334</v>
      </c>
      <c r="P567" s="12"/>
      <c r="Q567" s="13"/>
      <c r="R567" s="12"/>
      <c r="S567" s="12"/>
      <c r="T567" s="12"/>
      <c r="U567" s="12"/>
      <c r="V567" s="12"/>
      <c r="W567" s="12"/>
      <c r="X567" s="13"/>
      <c r="Y567" s="19" t="s">
        <v>43</v>
      </c>
      <c r="Z567" s="9" t="s">
        <v>3339</v>
      </c>
      <c r="AA567" s="9"/>
      <c r="AB567" s="9"/>
      <c r="AC567" s="13" t="str">
        <f t="shared" si="3"/>
        <v>M6-NyO-60a-I-2</v>
      </c>
      <c r="AD567" s="13"/>
      <c r="AE567" s="12"/>
      <c r="AF567" s="13"/>
      <c r="AG567" s="13"/>
      <c r="AH567" s="8"/>
      <c r="AI567" s="8" t="s">
        <v>47</v>
      </c>
    </row>
    <row r="568" ht="112.5" customHeight="1">
      <c r="A568" s="6" t="s">
        <v>3329</v>
      </c>
      <c r="B568" s="10" t="s">
        <v>3330</v>
      </c>
      <c r="C568" s="30" t="s">
        <v>33</v>
      </c>
      <c r="D568" s="7" t="s">
        <v>34</v>
      </c>
      <c r="E568" s="6"/>
      <c r="F568" s="11" t="s">
        <v>3340</v>
      </c>
      <c r="G568" s="10"/>
      <c r="H568" s="14"/>
      <c r="I568" s="13" t="s">
        <v>210</v>
      </c>
      <c r="J568" s="8" t="s">
        <v>160</v>
      </c>
      <c r="K568" s="11" t="s">
        <v>3341</v>
      </c>
      <c r="L568" s="11" t="s">
        <v>3342</v>
      </c>
      <c r="M568" s="13" t="s">
        <v>41</v>
      </c>
      <c r="N568" s="10" t="s">
        <v>3334</v>
      </c>
      <c r="O568" s="10" t="s">
        <v>3334</v>
      </c>
      <c r="P568" s="12"/>
      <c r="Q568" s="13"/>
      <c r="R568" s="12"/>
      <c r="S568" s="12"/>
      <c r="T568" s="12"/>
      <c r="U568" s="12"/>
      <c r="V568" s="12"/>
      <c r="W568" s="12"/>
      <c r="X568" s="13"/>
      <c r="Y568" s="19" t="s">
        <v>43</v>
      </c>
      <c r="Z568" s="9" t="s">
        <v>3343</v>
      </c>
      <c r="AA568" s="9"/>
      <c r="AB568" s="9"/>
      <c r="AC568" s="13" t="str">
        <f t="shared" si="3"/>
        <v>M6-NyO-60a-I-3</v>
      </c>
      <c r="AD568" s="13"/>
      <c r="AE568" s="12"/>
      <c r="AF568" s="13"/>
      <c r="AG568" s="13"/>
      <c r="AH568" s="8"/>
      <c r="AI568" s="8" t="s">
        <v>47</v>
      </c>
    </row>
    <row r="569" ht="112.5" customHeight="1">
      <c r="A569" s="6" t="s">
        <v>3329</v>
      </c>
      <c r="B569" s="10" t="s">
        <v>3330</v>
      </c>
      <c r="C569" s="31" t="s">
        <v>48</v>
      </c>
      <c r="D569" s="7" t="s">
        <v>34</v>
      </c>
      <c r="E569" s="6"/>
      <c r="F569" s="11" t="s">
        <v>3344</v>
      </c>
      <c r="G569" s="11" t="s">
        <v>3345</v>
      </c>
      <c r="H569" s="14"/>
      <c r="I569" s="13" t="s">
        <v>210</v>
      </c>
      <c r="J569" s="6" t="s">
        <v>850</v>
      </c>
      <c r="K569" s="11" t="s">
        <v>3346</v>
      </c>
      <c r="L569" s="11" t="s">
        <v>3347</v>
      </c>
      <c r="M569" s="13" t="s">
        <v>41</v>
      </c>
      <c r="N569" s="10" t="s">
        <v>3334</v>
      </c>
      <c r="O569" s="10" t="s">
        <v>3334</v>
      </c>
      <c r="P569" s="12"/>
      <c r="Q569" s="13"/>
      <c r="R569" s="12"/>
      <c r="S569" s="12"/>
      <c r="T569" s="12"/>
      <c r="U569" s="12"/>
      <c r="V569" s="12"/>
      <c r="W569" s="12"/>
      <c r="X569" s="13"/>
      <c r="Y569" s="19" t="s">
        <v>43</v>
      </c>
      <c r="Z569" s="9" t="s">
        <v>3348</v>
      </c>
      <c r="AA569" s="9"/>
      <c r="AB569" s="9"/>
      <c r="AC569" s="13" t="str">
        <f t="shared" si="3"/>
        <v>M6-NyO-60a-E-1</v>
      </c>
      <c r="AD569" s="13"/>
      <c r="AE569" s="12"/>
      <c r="AF569" s="13"/>
      <c r="AG569" s="13"/>
      <c r="AH569" s="8"/>
      <c r="AI569" s="8" t="s">
        <v>47</v>
      </c>
    </row>
    <row r="570" ht="112.5" customHeight="1">
      <c r="A570" s="6" t="s">
        <v>3329</v>
      </c>
      <c r="B570" s="10" t="s">
        <v>3330</v>
      </c>
      <c r="C570" s="31" t="s">
        <v>48</v>
      </c>
      <c r="D570" s="7" t="s">
        <v>34</v>
      </c>
      <c r="E570" s="6"/>
      <c r="F570" s="11" t="s">
        <v>3349</v>
      </c>
      <c r="G570" s="11" t="s">
        <v>3345</v>
      </c>
      <c r="H570" s="14"/>
      <c r="I570" s="13" t="s">
        <v>210</v>
      </c>
      <c r="J570" s="6" t="s">
        <v>850</v>
      </c>
      <c r="K570" s="11" t="s">
        <v>3346</v>
      </c>
      <c r="L570" s="11" t="s">
        <v>3350</v>
      </c>
      <c r="M570" s="13" t="s">
        <v>41</v>
      </c>
      <c r="N570" s="10" t="s">
        <v>3334</v>
      </c>
      <c r="O570" s="10" t="s">
        <v>3334</v>
      </c>
      <c r="P570" s="12"/>
      <c r="Q570" s="13"/>
      <c r="R570" s="12"/>
      <c r="S570" s="12"/>
      <c r="T570" s="12"/>
      <c r="U570" s="12"/>
      <c r="V570" s="12"/>
      <c r="W570" s="12"/>
      <c r="X570" s="13"/>
      <c r="Y570" s="19" t="s">
        <v>43</v>
      </c>
      <c r="Z570" s="9" t="s">
        <v>3351</v>
      </c>
      <c r="AA570" s="9"/>
      <c r="AB570" s="9"/>
      <c r="AC570" s="13" t="str">
        <f t="shared" si="3"/>
        <v>M6-NyO-60a-E-2</v>
      </c>
      <c r="AD570" s="13"/>
      <c r="AE570" s="12"/>
      <c r="AF570" s="13"/>
      <c r="AG570" s="13"/>
      <c r="AH570" s="8"/>
      <c r="AI570" s="8" t="s">
        <v>47</v>
      </c>
    </row>
    <row r="571" ht="112.5" customHeight="1">
      <c r="A571" s="6" t="s">
        <v>3329</v>
      </c>
      <c r="B571" s="10" t="s">
        <v>3330</v>
      </c>
      <c r="C571" s="31" t="s">
        <v>48</v>
      </c>
      <c r="D571" s="7" t="s">
        <v>34</v>
      </c>
      <c r="E571" s="6"/>
      <c r="F571" s="11" t="s">
        <v>3352</v>
      </c>
      <c r="G571" s="11" t="s">
        <v>3353</v>
      </c>
      <c r="H571" s="14"/>
      <c r="I571" s="13" t="s">
        <v>210</v>
      </c>
      <c r="J571" s="6" t="s">
        <v>850</v>
      </c>
      <c r="K571" s="11" t="s">
        <v>3354</v>
      </c>
      <c r="L571" s="11" t="s">
        <v>3355</v>
      </c>
      <c r="M571" s="13" t="s">
        <v>41</v>
      </c>
      <c r="N571" s="10" t="s">
        <v>3334</v>
      </c>
      <c r="O571" s="10" t="s">
        <v>3334</v>
      </c>
      <c r="P571" s="12"/>
      <c r="Q571" s="13"/>
      <c r="R571" s="12"/>
      <c r="S571" s="12"/>
      <c r="T571" s="12"/>
      <c r="U571" s="12"/>
      <c r="V571" s="12"/>
      <c r="W571" s="12"/>
      <c r="X571" s="13"/>
      <c r="Y571" s="19" t="s">
        <v>43</v>
      </c>
      <c r="Z571" s="9" t="s">
        <v>3356</v>
      </c>
      <c r="AA571" s="9"/>
      <c r="AB571" s="9"/>
      <c r="AC571" s="13" t="str">
        <f t="shared" si="3"/>
        <v>M6-NyO-60a-E-3</v>
      </c>
      <c r="AD571" s="13"/>
      <c r="AE571" s="12"/>
      <c r="AF571" s="13"/>
      <c r="AG571" s="13"/>
      <c r="AH571" s="8"/>
      <c r="AI571" s="8" t="s">
        <v>47</v>
      </c>
    </row>
    <row r="572" ht="112.5" customHeight="1">
      <c r="A572" s="6" t="s">
        <v>3357</v>
      </c>
      <c r="B572" s="10" t="s">
        <v>3358</v>
      </c>
      <c r="C572" s="30" t="s">
        <v>33</v>
      </c>
      <c r="D572" s="7" t="s">
        <v>34</v>
      </c>
      <c r="E572" s="7" t="s">
        <v>3359</v>
      </c>
      <c r="F572" s="11" t="s">
        <v>3360</v>
      </c>
      <c r="G572" s="10"/>
      <c r="H572" s="14"/>
      <c r="I572" s="53" t="s">
        <v>3361</v>
      </c>
      <c r="J572" s="8" t="s">
        <v>2999</v>
      </c>
      <c r="K572" s="11" t="s">
        <v>3362</v>
      </c>
      <c r="L572" s="11" t="s">
        <v>3363</v>
      </c>
      <c r="M572" s="38" t="s">
        <v>41</v>
      </c>
      <c r="N572" s="10" t="s">
        <v>3364</v>
      </c>
      <c r="O572" s="10" t="s">
        <v>3365</v>
      </c>
      <c r="P572" s="12"/>
      <c r="Q572" s="13"/>
      <c r="R572" s="12"/>
      <c r="S572" s="12"/>
      <c r="T572" s="12"/>
      <c r="U572" s="12"/>
      <c r="V572" s="12"/>
      <c r="W572" s="12"/>
      <c r="X572" s="13"/>
      <c r="Y572" s="19" t="s">
        <v>43</v>
      </c>
      <c r="Z572" s="9" t="s">
        <v>3366</v>
      </c>
      <c r="AA572" s="9"/>
      <c r="AB572" s="9"/>
      <c r="AC572" s="13" t="str">
        <f t="shared" si="3"/>
        <v>M6-NyO-60b-I-1</v>
      </c>
      <c r="AD572" s="13"/>
      <c r="AE572" s="12"/>
      <c r="AF572" s="13"/>
      <c r="AG572" s="13"/>
      <c r="AH572" s="8"/>
      <c r="AI572" s="8" t="s">
        <v>47</v>
      </c>
    </row>
    <row r="573" ht="112.5" customHeight="1">
      <c r="A573" s="6" t="s">
        <v>3357</v>
      </c>
      <c r="B573" s="10" t="s">
        <v>3358</v>
      </c>
      <c r="C573" s="30" t="s">
        <v>33</v>
      </c>
      <c r="D573" s="7" t="s">
        <v>34</v>
      </c>
      <c r="E573" s="6"/>
      <c r="F573" s="11" t="s">
        <v>3367</v>
      </c>
      <c r="G573" s="10"/>
      <c r="H573" s="14"/>
      <c r="I573" s="13" t="s">
        <v>3359</v>
      </c>
      <c r="J573" s="6" t="s">
        <v>160</v>
      </c>
      <c r="K573" s="11" t="s">
        <v>3362</v>
      </c>
      <c r="L573" s="54" t="s">
        <v>3368</v>
      </c>
      <c r="M573" s="38" t="s">
        <v>41</v>
      </c>
      <c r="N573" s="10" t="s">
        <v>3364</v>
      </c>
      <c r="O573" s="10" t="s">
        <v>3365</v>
      </c>
      <c r="P573" s="12"/>
      <c r="Q573" s="13"/>
      <c r="R573" s="12"/>
      <c r="S573" s="12"/>
      <c r="T573" s="12"/>
      <c r="U573" s="12"/>
      <c r="V573" s="12"/>
      <c r="W573" s="12"/>
      <c r="X573" s="13"/>
      <c r="Y573" s="19" t="s">
        <v>43</v>
      </c>
      <c r="Z573" s="9" t="s">
        <v>3369</v>
      </c>
      <c r="AA573" s="9"/>
      <c r="AB573" s="9"/>
      <c r="AC573" s="13" t="str">
        <f t="shared" si="3"/>
        <v>M6-NyO-60b-I-2</v>
      </c>
      <c r="AD573" s="13"/>
      <c r="AE573" s="12"/>
      <c r="AF573" s="13"/>
      <c r="AG573" s="13"/>
      <c r="AH573" s="8"/>
      <c r="AI573" s="8" t="s">
        <v>47</v>
      </c>
    </row>
    <row r="574" ht="112.5" customHeight="1">
      <c r="A574" s="6" t="s">
        <v>3357</v>
      </c>
      <c r="B574" s="10" t="s">
        <v>3358</v>
      </c>
      <c r="C574" s="30" t="s">
        <v>33</v>
      </c>
      <c r="D574" s="7" t="s">
        <v>34</v>
      </c>
      <c r="E574" s="6"/>
      <c r="F574" s="11" t="s">
        <v>3370</v>
      </c>
      <c r="G574" s="10"/>
      <c r="H574" s="14"/>
      <c r="I574" s="13" t="s">
        <v>3359</v>
      </c>
      <c r="J574" s="6" t="s">
        <v>160</v>
      </c>
      <c r="K574" s="11" t="s">
        <v>3362</v>
      </c>
      <c r="L574" s="54" t="s">
        <v>3371</v>
      </c>
      <c r="M574" s="38" t="s">
        <v>41</v>
      </c>
      <c r="N574" s="10" t="s">
        <v>3364</v>
      </c>
      <c r="O574" s="10" t="s">
        <v>3365</v>
      </c>
      <c r="P574" s="12"/>
      <c r="Q574" s="13"/>
      <c r="R574" s="12"/>
      <c r="S574" s="12"/>
      <c r="T574" s="12"/>
      <c r="U574" s="12"/>
      <c r="V574" s="12"/>
      <c r="W574" s="12"/>
      <c r="X574" s="13"/>
      <c r="Y574" s="19" t="s">
        <v>43</v>
      </c>
      <c r="Z574" s="9" t="s">
        <v>3372</v>
      </c>
      <c r="AA574" s="9"/>
      <c r="AB574" s="9"/>
      <c r="AC574" s="13" t="str">
        <f t="shared" si="3"/>
        <v>M6-NyO-60b-I-3</v>
      </c>
      <c r="AD574" s="13"/>
      <c r="AE574" s="12"/>
      <c r="AF574" s="13"/>
      <c r="AG574" s="13"/>
      <c r="AH574" s="8"/>
      <c r="AI574" s="8" t="s">
        <v>47</v>
      </c>
    </row>
    <row r="575" ht="112.5" customHeight="1">
      <c r="A575" s="6" t="s">
        <v>3357</v>
      </c>
      <c r="B575" s="10" t="s">
        <v>3358</v>
      </c>
      <c r="C575" s="30" t="s">
        <v>33</v>
      </c>
      <c r="D575" s="7" t="s">
        <v>34</v>
      </c>
      <c r="E575" s="6"/>
      <c r="F575" s="11" t="s">
        <v>3373</v>
      </c>
      <c r="G575" s="10"/>
      <c r="H575" s="14"/>
      <c r="I575" s="13" t="s">
        <v>3359</v>
      </c>
      <c r="J575" s="6" t="s">
        <v>160</v>
      </c>
      <c r="K575" s="11" t="s">
        <v>3362</v>
      </c>
      <c r="L575" s="54" t="s">
        <v>3374</v>
      </c>
      <c r="M575" s="38" t="s">
        <v>41</v>
      </c>
      <c r="N575" s="10" t="s">
        <v>3364</v>
      </c>
      <c r="O575" s="10" t="s">
        <v>3365</v>
      </c>
      <c r="P575" s="12"/>
      <c r="Q575" s="13"/>
      <c r="R575" s="12"/>
      <c r="S575" s="12"/>
      <c r="T575" s="12"/>
      <c r="U575" s="12"/>
      <c r="V575" s="12"/>
      <c r="W575" s="12"/>
      <c r="X575" s="13"/>
      <c r="Y575" s="19" t="s">
        <v>43</v>
      </c>
      <c r="Z575" s="9" t="s">
        <v>3375</v>
      </c>
      <c r="AA575" s="9"/>
      <c r="AB575" s="9"/>
      <c r="AC575" s="13" t="str">
        <f t="shared" si="3"/>
        <v>M6-NyO-60b-I-4</v>
      </c>
      <c r="AD575" s="13"/>
      <c r="AE575" s="12"/>
      <c r="AF575" s="13"/>
      <c r="AG575" s="13"/>
      <c r="AH575" s="8"/>
      <c r="AI575" s="8" t="s">
        <v>47</v>
      </c>
    </row>
    <row r="576" ht="112.5" customHeight="1">
      <c r="A576" s="6" t="s">
        <v>3357</v>
      </c>
      <c r="B576" s="10" t="s">
        <v>3358</v>
      </c>
      <c r="C576" s="31" t="s">
        <v>48</v>
      </c>
      <c r="D576" s="7" t="s">
        <v>34</v>
      </c>
      <c r="E576" s="6"/>
      <c r="F576" s="11" t="s">
        <v>3376</v>
      </c>
      <c r="G576" s="11" t="s">
        <v>3377</v>
      </c>
      <c r="H576" s="14"/>
      <c r="I576" s="13" t="s">
        <v>3359</v>
      </c>
      <c r="J576" s="6" t="s">
        <v>194</v>
      </c>
      <c r="K576" s="11" t="s">
        <v>3362</v>
      </c>
      <c r="L576" s="11" t="s">
        <v>3378</v>
      </c>
      <c r="M576" s="38" t="s">
        <v>41</v>
      </c>
      <c r="N576" s="10" t="s">
        <v>3364</v>
      </c>
      <c r="O576" s="10" t="s">
        <v>3365</v>
      </c>
      <c r="P576" s="12"/>
      <c r="Q576" s="13"/>
      <c r="R576" s="12"/>
      <c r="S576" s="12"/>
      <c r="T576" s="12"/>
      <c r="U576" s="12"/>
      <c r="V576" s="12"/>
      <c r="W576" s="12"/>
      <c r="X576" s="13"/>
      <c r="Y576" s="19" t="s">
        <v>43</v>
      </c>
      <c r="Z576" s="9" t="s">
        <v>3379</v>
      </c>
      <c r="AA576" s="9"/>
      <c r="AB576" s="9"/>
      <c r="AC576" s="13" t="str">
        <f t="shared" si="3"/>
        <v>M6-NyO-60b-E-1</v>
      </c>
      <c r="AD576" s="13"/>
      <c r="AE576" s="12"/>
      <c r="AF576" s="13"/>
      <c r="AG576" s="13"/>
      <c r="AH576" s="8"/>
      <c r="AI576" s="8" t="s">
        <v>47</v>
      </c>
    </row>
    <row r="577" ht="112.5" customHeight="1">
      <c r="A577" s="6" t="s">
        <v>3357</v>
      </c>
      <c r="B577" s="10" t="s">
        <v>3358</v>
      </c>
      <c r="C577" s="31" t="s">
        <v>48</v>
      </c>
      <c r="D577" s="7" t="s">
        <v>34</v>
      </c>
      <c r="E577" s="6"/>
      <c r="F577" s="11" t="s">
        <v>3380</v>
      </c>
      <c r="G577" s="11" t="s">
        <v>3377</v>
      </c>
      <c r="H577" s="14"/>
      <c r="I577" s="13" t="s">
        <v>3359</v>
      </c>
      <c r="J577" s="6" t="s">
        <v>194</v>
      </c>
      <c r="K577" s="11" t="s">
        <v>3362</v>
      </c>
      <c r="L577" s="11" t="s">
        <v>3381</v>
      </c>
      <c r="M577" s="38" t="s">
        <v>41</v>
      </c>
      <c r="N577" s="10" t="s">
        <v>3364</v>
      </c>
      <c r="O577" s="10" t="s">
        <v>3365</v>
      </c>
      <c r="P577" s="12"/>
      <c r="Q577" s="13"/>
      <c r="R577" s="12"/>
      <c r="S577" s="12"/>
      <c r="T577" s="12"/>
      <c r="U577" s="12"/>
      <c r="V577" s="12"/>
      <c r="W577" s="12"/>
      <c r="X577" s="13"/>
      <c r="Y577" s="19" t="s">
        <v>43</v>
      </c>
      <c r="Z577" s="9" t="s">
        <v>3382</v>
      </c>
      <c r="AA577" s="9"/>
      <c r="AB577" s="9"/>
      <c r="AC577" s="13" t="str">
        <f t="shared" si="3"/>
        <v>M6-NyO-60b-E-2</v>
      </c>
      <c r="AD577" s="13"/>
      <c r="AE577" s="12"/>
      <c r="AF577" s="13"/>
      <c r="AG577" s="13"/>
      <c r="AH577" s="8"/>
      <c r="AI577" s="8" t="s">
        <v>47</v>
      </c>
    </row>
    <row r="578" ht="112.5" customHeight="1">
      <c r="A578" s="6" t="s">
        <v>3357</v>
      </c>
      <c r="B578" s="10" t="s">
        <v>3358</v>
      </c>
      <c r="C578" s="31" t="s">
        <v>48</v>
      </c>
      <c r="D578" s="7" t="s">
        <v>34</v>
      </c>
      <c r="E578" s="6"/>
      <c r="F578" s="11" t="s">
        <v>3383</v>
      </c>
      <c r="G578" s="11" t="s">
        <v>3377</v>
      </c>
      <c r="H578" s="14"/>
      <c r="I578" s="13" t="s">
        <v>3359</v>
      </c>
      <c r="J578" s="6" t="s">
        <v>194</v>
      </c>
      <c r="K578" s="11" t="s">
        <v>3362</v>
      </c>
      <c r="L578" s="11" t="s">
        <v>3384</v>
      </c>
      <c r="M578" s="38" t="s">
        <v>41</v>
      </c>
      <c r="N578" s="10" t="s">
        <v>3364</v>
      </c>
      <c r="O578" s="10" t="s">
        <v>3365</v>
      </c>
      <c r="P578" s="12"/>
      <c r="Q578" s="13"/>
      <c r="R578" s="12"/>
      <c r="S578" s="12"/>
      <c r="T578" s="12"/>
      <c r="U578" s="12"/>
      <c r="V578" s="12"/>
      <c r="W578" s="12"/>
      <c r="X578" s="13"/>
      <c r="Y578" s="19" t="s">
        <v>43</v>
      </c>
      <c r="Z578" s="9" t="s">
        <v>3385</v>
      </c>
      <c r="AA578" s="9"/>
      <c r="AB578" s="9"/>
      <c r="AC578" s="13" t="str">
        <f t="shared" si="3"/>
        <v>M6-NyO-60b-E-3</v>
      </c>
      <c r="AD578" s="13"/>
      <c r="AE578" s="12"/>
      <c r="AF578" s="13"/>
      <c r="AG578" s="13"/>
      <c r="AH578" s="8"/>
      <c r="AI578" s="8" t="s">
        <v>47</v>
      </c>
    </row>
    <row r="579" ht="112.5" customHeight="1">
      <c r="A579" s="6" t="s">
        <v>3357</v>
      </c>
      <c r="B579" s="10" t="s">
        <v>3358</v>
      </c>
      <c r="C579" s="31" t="s">
        <v>48</v>
      </c>
      <c r="D579" s="7" t="s">
        <v>34</v>
      </c>
      <c r="E579" s="6"/>
      <c r="F579" s="11" t="s">
        <v>3386</v>
      </c>
      <c r="G579" s="11" t="s">
        <v>3377</v>
      </c>
      <c r="H579" s="14"/>
      <c r="I579" s="13" t="s">
        <v>3359</v>
      </c>
      <c r="J579" s="6" t="s">
        <v>194</v>
      </c>
      <c r="K579" s="11" t="s">
        <v>3362</v>
      </c>
      <c r="L579" s="11" t="s">
        <v>3387</v>
      </c>
      <c r="M579" s="38" t="s">
        <v>41</v>
      </c>
      <c r="N579" s="10" t="s">
        <v>3364</v>
      </c>
      <c r="O579" s="10" t="s">
        <v>3365</v>
      </c>
      <c r="P579" s="12"/>
      <c r="Q579" s="13"/>
      <c r="R579" s="12"/>
      <c r="S579" s="12"/>
      <c r="T579" s="12"/>
      <c r="U579" s="12"/>
      <c r="V579" s="12"/>
      <c r="W579" s="12"/>
      <c r="X579" s="13"/>
      <c r="Y579" s="19" t="s">
        <v>43</v>
      </c>
      <c r="Z579" s="9" t="s">
        <v>3388</v>
      </c>
      <c r="AA579" s="9"/>
      <c r="AB579" s="9"/>
      <c r="AC579" s="13" t="str">
        <f t="shared" si="3"/>
        <v>M6-NyO-60b-E-4</v>
      </c>
      <c r="AD579" s="13"/>
      <c r="AE579" s="12"/>
      <c r="AF579" s="13"/>
      <c r="AG579" s="13"/>
      <c r="AH579" s="8"/>
      <c r="AI579" s="8" t="s">
        <v>47</v>
      </c>
    </row>
    <row r="580" ht="112.5" customHeight="1">
      <c r="A580" s="6" t="s">
        <v>3357</v>
      </c>
      <c r="B580" s="10" t="s">
        <v>3358</v>
      </c>
      <c r="C580" s="32" t="s">
        <v>67</v>
      </c>
      <c r="D580" s="7" t="s">
        <v>34</v>
      </c>
      <c r="E580" s="6"/>
      <c r="F580" s="11" t="s">
        <v>3389</v>
      </c>
      <c r="G580" s="10"/>
      <c r="H580" s="14"/>
      <c r="I580" s="13" t="s">
        <v>3359</v>
      </c>
      <c r="J580" s="6" t="s">
        <v>160</v>
      </c>
      <c r="K580" s="11" t="s">
        <v>3390</v>
      </c>
      <c r="L580" s="54" t="s">
        <v>3391</v>
      </c>
      <c r="M580" s="38" t="s">
        <v>41</v>
      </c>
      <c r="N580" s="10" t="s">
        <v>3364</v>
      </c>
      <c r="O580" s="10" t="s">
        <v>3365</v>
      </c>
      <c r="P580" s="12"/>
      <c r="Q580" s="13"/>
      <c r="R580" s="12"/>
      <c r="S580" s="12"/>
      <c r="T580" s="12"/>
      <c r="U580" s="12"/>
      <c r="V580" s="12"/>
      <c r="W580" s="12"/>
      <c r="X580" s="13"/>
      <c r="Y580" s="19" t="s">
        <v>43</v>
      </c>
      <c r="Z580" s="9" t="s">
        <v>3392</v>
      </c>
      <c r="AA580" s="9"/>
      <c r="AB580" s="9"/>
      <c r="AC580" s="13" t="str">
        <f t="shared" si="3"/>
        <v>M6-NyO-60b-A-1</v>
      </c>
      <c r="AD580" s="13"/>
      <c r="AE580" s="12"/>
      <c r="AF580" s="13"/>
      <c r="AG580" s="13"/>
      <c r="AH580" s="8"/>
      <c r="AI580" s="8" t="s">
        <v>47</v>
      </c>
    </row>
    <row r="581" ht="112.5" customHeight="1">
      <c r="A581" s="6" t="s">
        <v>3357</v>
      </c>
      <c r="B581" s="10" t="s">
        <v>3358</v>
      </c>
      <c r="C581" s="32" t="s">
        <v>67</v>
      </c>
      <c r="D581" s="7" t="s">
        <v>34</v>
      </c>
      <c r="E581" s="6"/>
      <c r="F581" s="11" t="s">
        <v>3393</v>
      </c>
      <c r="G581" s="10"/>
      <c r="H581" s="14"/>
      <c r="I581" s="13" t="s">
        <v>3359</v>
      </c>
      <c r="J581" s="6" t="s">
        <v>160</v>
      </c>
      <c r="K581" s="11" t="s">
        <v>3394</v>
      </c>
      <c r="L581" s="10" t="s">
        <v>3395</v>
      </c>
      <c r="M581" s="38" t="s">
        <v>41</v>
      </c>
      <c r="N581" s="10" t="s">
        <v>3364</v>
      </c>
      <c r="O581" s="10" t="s">
        <v>3365</v>
      </c>
      <c r="P581" s="12"/>
      <c r="Q581" s="13"/>
      <c r="R581" s="12"/>
      <c r="S581" s="12"/>
      <c r="T581" s="12"/>
      <c r="U581" s="12"/>
      <c r="V581" s="12"/>
      <c r="W581" s="12"/>
      <c r="X581" s="13"/>
      <c r="Y581" s="19" t="s">
        <v>43</v>
      </c>
      <c r="Z581" s="9" t="s">
        <v>3396</v>
      </c>
      <c r="AA581" s="9"/>
      <c r="AB581" s="9"/>
      <c r="AC581" s="13" t="str">
        <f t="shared" si="3"/>
        <v>M6-NyO-60b-A-2</v>
      </c>
      <c r="AD581" s="13"/>
      <c r="AE581" s="12"/>
      <c r="AF581" s="13"/>
      <c r="AG581" s="13"/>
      <c r="AH581" s="8"/>
      <c r="AI581" s="8" t="s">
        <v>47</v>
      </c>
    </row>
    <row r="582" ht="112.5" customHeight="1">
      <c r="A582" s="6" t="s">
        <v>3357</v>
      </c>
      <c r="B582" s="10" t="s">
        <v>3358</v>
      </c>
      <c r="C582" s="32" t="s">
        <v>67</v>
      </c>
      <c r="D582" s="7" t="s">
        <v>34</v>
      </c>
      <c r="E582" s="6"/>
      <c r="F582" s="11" t="s">
        <v>3397</v>
      </c>
      <c r="G582" s="10"/>
      <c r="H582" s="14"/>
      <c r="I582" s="13" t="s">
        <v>3359</v>
      </c>
      <c r="J582" s="6" t="s">
        <v>160</v>
      </c>
      <c r="K582" s="11" t="s">
        <v>3398</v>
      </c>
      <c r="L582" s="10" t="s">
        <v>3395</v>
      </c>
      <c r="M582" s="38" t="s">
        <v>41</v>
      </c>
      <c r="N582" s="10" t="s">
        <v>3364</v>
      </c>
      <c r="O582" s="10" t="s">
        <v>3365</v>
      </c>
      <c r="P582" s="12"/>
      <c r="Q582" s="13"/>
      <c r="R582" s="12"/>
      <c r="S582" s="12"/>
      <c r="T582" s="12"/>
      <c r="U582" s="12"/>
      <c r="V582" s="12"/>
      <c r="W582" s="12"/>
      <c r="X582" s="13"/>
      <c r="Y582" s="19" t="s">
        <v>43</v>
      </c>
      <c r="Z582" s="9" t="s">
        <v>3399</v>
      </c>
      <c r="AA582" s="9"/>
      <c r="AB582" s="9"/>
      <c r="AC582" s="13" t="str">
        <f t="shared" si="3"/>
        <v>M6-NyO-60b-A-3</v>
      </c>
      <c r="AD582" s="13"/>
      <c r="AE582" s="12"/>
      <c r="AF582" s="13"/>
      <c r="AG582" s="13"/>
      <c r="AH582" s="8"/>
      <c r="AI582" s="8" t="s">
        <v>47</v>
      </c>
    </row>
    <row r="583" ht="112.5" customHeight="1">
      <c r="A583" s="6" t="s">
        <v>3400</v>
      </c>
      <c r="B583" s="10" t="s">
        <v>3401</v>
      </c>
      <c r="C583" s="30" t="s">
        <v>33</v>
      </c>
      <c r="D583" s="7" t="s">
        <v>34</v>
      </c>
      <c r="E583" s="6"/>
      <c r="F583" s="11" t="s">
        <v>3402</v>
      </c>
      <c r="G583" s="10"/>
      <c r="H583" s="14"/>
      <c r="I583" s="13" t="s">
        <v>210</v>
      </c>
      <c r="J583" s="8" t="s">
        <v>3403</v>
      </c>
      <c r="K583" s="11" t="s">
        <v>3404</v>
      </c>
      <c r="L583" s="11" t="s">
        <v>3405</v>
      </c>
      <c r="M583" s="13" t="s">
        <v>41</v>
      </c>
      <c r="N583" s="10" t="s">
        <v>3406</v>
      </c>
      <c r="O583" s="10" t="s">
        <v>3407</v>
      </c>
      <c r="P583" s="12"/>
      <c r="Q583" s="13"/>
      <c r="R583" s="12"/>
      <c r="S583" s="12"/>
      <c r="T583" s="12"/>
      <c r="U583" s="12"/>
      <c r="V583" s="12"/>
      <c r="W583" s="12"/>
      <c r="X583" s="13"/>
      <c r="Y583" s="19" t="s">
        <v>43</v>
      </c>
      <c r="Z583" s="9" t="s">
        <v>3408</v>
      </c>
      <c r="AA583" s="9"/>
      <c r="AB583" s="9"/>
      <c r="AC583" s="13" t="str">
        <f t="shared" si="3"/>
        <v>M6-NyO-61a-I-1</v>
      </c>
      <c r="AD583" s="13"/>
      <c r="AE583" s="12"/>
      <c r="AF583" s="13"/>
      <c r="AG583" s="13"/>
      <c r="AH583" s="8"/>
      <c r="AI583" s="8" t="s">
        <v>47</v>
      </c>
    </row>
    <row r="584" ht="112.5" customHeight="1">
      <c r="A584" s="6" t="s">
        <v>3400</v>
      </c>
      <c r="B584" s="10" t="s">
        <v>3401</v>
      </c>
      <c r="C584" s="30" t="s">
        <v>33</v>
      </c>
      <c r="D584" s="7" t="s">
        <v>34</v>
      </c>
      <c r="E584" s="6"/>
      <c r="F584" s="11" t="s">
        <v>3409</v>
      </c>
      <c r="G584" s="10"/>
      <c r="H584" s="14"/>
      <c r="I584" s="13" t="s">
        <v>210</v>
      </c>
      <c r="J584" s="8" t="s">
        <v>3403</v>
      </c>
      <c r="K584" s="11" t="s">
        <v>3410</v>
      </c>
      <c r="L584" s="11" t="s">
        <v>3405</v>
      </c>
      <c r="M584" s="13" t="s">
        <v>41</v>
      </c>
      <c r="N584" s="10" t="s">
        <v>3406</v>
      </c>
      <c r="O584" s="10" t="s">
        <v>3407</v>
      </c>
      <c r="P584" s="12"/>
      <c r="Q584" s="13"/>
      <c r="R584" s="12"/>
      <c r="S584" s="12"/>
      <c r="T584" s="12"/>
      <c r="U584" s="12"/>
      <c r="V584" s="12"/>
      <c r="W584" s="12"/>
      <c r="X584" s="13"/>
      <c r="Y584" s="19" t="s">
        <v>43</v>
      </c>
      <c r="Z584" s="9" t="s">
        <v>3411</v>
      </c>
      <c r="AA584" s="9"/>
      <c r="AB584" s="9"/>
      <c r="AC584" s="13" t="str">
        <f t="shared" si="3"/>
        <v>M6-NyO-61a-I-2</v>
      </c>
      <c r="AD584" s="13"/>
      <c r="AE584" s="12"/>
      <c r="AF584" s="13"/>
      <c r="AG584" s="13"/>
      <c r="AH584" s="8"/>
      <c r="AI584" s="8" t="s">
        <v>47</v>
      </c>
    </row>
    <row r="585" ht="112.5" customHeight="1">
      <c r="A585" s="6" t="s">
        <v>3400</v>
      </c>
      <c r="B585" s="10" t="s">
        <v>3401</v>
      </c>
      <c r="C585" s="30" t="s">
        <v>33</v>
      </c>
      <c r="D585" s="7" t="s">
        <v>34</v>
      </c>
      <c r="E585" s="6"/>
      <c r="F585" s="11" t="s">
        <v>3412</v>
      </c>
      <c r="G585" s="10"/>
      <c r="H585" s="14"/>
      <c r="I585" s="13" t="s">
        <v>210</v>
      </c>
      <c r="J585" s="8" t="s">
        <v>3403</v>
      </c>
      <c r="K585" s="11" t="s">
        <v>3413</v>
      </c>
      <c r="L585" s="11" t="s">
        <v>3405</v>
      </c>
      <c r="M585" s="13" t="s">
        <v>41</v>
      </c>
      <c r="N585" s="10" t="s">
        <v>3406</v>
      </c>
      <c r="O585" s="10" t="s">
        <v>3407</v>
      </c>
      <c r="P585" s="12"/>
      <c r="Q585" s="13"/>
      <c r="R585" s="12"/>
      <c r="S585" s="12"/>
      <c r="T585" s="12"/>
      <c r="U585" s="12"/>
      <c r="V585" s="12"/>
      <c r="W585" s="12"/>
      <c r="X585" s="13"/>
      <c r="Y585" s="19" t="s">
        <v>43</v>
      </c>
      <c r="Z585" s="9" t="s">
        <v>3414</v>
      </c>
      <c r="AA585" s="9"/>
      <c r="AB585" s="9"/>
      <c r="AC585" s="13" t="str">
        <f t="shared" si="3"/>
        <v>M6-NyO-61a-I-3</v>
      </c>
      <c r="AD585" s="13"/>
      <c r="AE585" s="12"/>
      <c r="AF585" s="13"/>
      <c r="AG585" s="13"/>
      <c r="AH585" s="8"/>
      <c r="AI585" s="8" t="s">
        <v>47</v>
      </c>
    </row>
    <row r="586" ht="112.5" customHeight="1">
      <c r="A586" s="6" t="s">
        <v>3415</v>
      </c>
      <c r="B586" s="10" t="s">
        <v>3416</v>
      </c>
      <c r="C586" s="30" t="s">
        <v>33</v>
      </c>
      <c r="D586" s="7" t="s">
        <v>34</v>
      </c>
      <c r="E586" s="6"/>
      <c r="F586" s="10" t="s">
        <v>3417</v>
      </c>
      <c r="G586" s="10" t="s">
        <v>3418</v>
      </c>
      <c r="H586" s="14"/>
      <c r="I586" s="13" t="s">
        <v>210</v>
      </c>
      <c r="J586" s="6" t="s">
        <v>850</v>
      </c>
      <c r="K586" s="10" t="s">
        <v>3419</v>
      </c>
      <c r="L586" s="10" t="s">
        <v>3420</v>
      </c>
      <c r="M586" s="13" t="s">
        <v>41</v>
      </c>
      <c r="N586" s="10" t="s">
        <v>3421</v>
      </c>
      <c r="O586" s="11" t="s">
        <v>3422</v>
      </c>
      <c r="P586" s="12"/>
      <c r="Q586" s="13"/>
      <c r="R586" s="12"/>
      <c r="S586" s="12"/>
      <c r="T586" s="12"/>
      <c r="U586" s="12"/>
      <c r="V586" s="12"/>
      <c r="W586" s="12"/>
      <c r="X586" s="13"/>
      <c r="Y586" s="19" t="s">
        <v>43</v>
      </c>
      <c r="Z586" s="9" t="s">
        <v>3423</v>
      </c>
      <c r="AA586" s="9"/>
      <c r="AB586" s="9"/>
      <c r="AC586" s="13" t="str">
        <f t="shared" si="3"/>
        <v>M6-NyO-61b-I-1</v>
      </c>
      <c r="AD586" s="13"/>
      <c r="AE586" s="12"/>
      <c r="AF586" s="13"/>
      <c r="AG586" s="13"/>
      <c r="AH586" s="8"/>
      <c r="AI586" s="8" t="s">
        <v>47</v>
      </c>
    </row>
    <row r="587" ht="112.5" customHeight="1">
      <c r="A587" s="6" t="s">
        <v>3415</v>
      </c>
      <c r="B587" s="10" t="s">
        <v>3416</v>
      </c>
      <c r="C587" s="30" t="s">
        <v>33</v>
      </c>
      <c r="D587" s="7" t="s">
        <v>34</v>
      </c>
      <c r="E587" s="6"/>
      <c r="F587" s="10" t="s">
        <v>3424</v>
      </c>
      <c r="G587" s="10" t="s">
        <v>3418</v>
      </c>
      <c r="H587" s="14"/>
      <c r="I587" s="13" t="s">
        <v>210</v>
      </c>
      <c r="J587" s="6" t="s">
        <v>850</v>
      </c>
      <c r="K587" s="10" t="s">
        <v>3425</v>
      </c>
      <c r="L587" s="10" t="s">
        <v>3426</v>
      </c>
      <c r="M587" s="13" t="s">
        <v>41</v>
      </c>
      <c r="N587" s="10" t="s">
        <v>3427</v>
      </c>
      <c r="O587" s="11" t="s">
        <v>3428</v>
      </c>
      <c r="P587" s="12"/>
      <c r="Q587" s="13"/>
      <c r="R587" s="12"/>
      <c r="S587" s="12"/>
      <c r="T587" s="12"/>
      <c r="U587" s="12"/>
      <c r="V587" s="12"/>
      <c r="W587" s="12"/>
      <c r="X587" s="13"/>
      <c r="Y587" s="19" t="s">
        <v>43</v>
      </c>
      <c r="Z587" s="9" t="s">
        <v>3429</v>
      </c>
      <c r="AA587" s="9"/>
      <c r="AB587" s="9"/>
      <c r="AC587" s="13" t="str">
        <f t="shared" si="3"/>
        <v>M6-NyO-61b-I-2</v>
      </c>
      <c r="AD587" s="13"/>
      <c r="AE587" s="12"/>
      <c r="AF587" s="13"/>
      <c r="AG587" s="13"/>
      <c r="AH587" s="8"/>
      <c r="AI587" s="8" t="s">
        <v>47</v>
      </c>
    </row>
    <row r="588" ht="112.5" customHeight="1">
      <c r="A588" s="6" t="s">
        <v>3415</v>
      </c>
      <c r="B588" s="10" t="s">
        <v>3416</v>
      </c>
      <c r="C588" s="30" t="s">
        <v>33</v>
      </c>
      <c r="D588" s="7" t="s">
        <v>34</v>
      </c>
      <c r="E588" s="6"/>
      <c r="F588" s="10" t="s">
        <v>3430</v>
      </c>
      <c r="G588" s="10" t="s">
        <v>3418</v>
      </c>
      <c r="H588" s="14"/>
      <c r="I588" s="13" t="s">
        <v>210</v>
      </c>
      <c r="J588" s="6" t="s">
        <v>850</v>
      </c>
      <c r="K588" s="10" t="s">
        <v>3431</v>
      </c>
      <c r="L588" s="10" t="s">
        <v>3432</v>
      </c>
      <c r="M588" s="13" t="s">
        <v>41</v>
      </c>
      <c r="N588" s="10" t="s">
        <v>3433</v>
      </c>
      <c r="O588" s="11" t="s">
        <v>3434</v>
      </c>
      <c r="P588" s="12"/>
      <c r="Q588" s="13"/>
      <c r="R588" s="12"/>
      <c r="S588" s="12"/>
      <c r="T588" s="12"/>
      <c r="U588" s="12"/>
      <c r="V588" s="12"/>
      <c r="W588" s="12"/>
      <c r="X588" s="13"/>
      <c r="Y588" s="19" t="s">
        <v>43</v>
      </c>
      <c r="Z588" s="9" t="s">
        <v>3435</v>
      </c>
      <c r="AA588" s="9"/>
      <c r="AB588" s="9"/>
      <c r="AC588" s="13" t="str">
        <f t="shared" si="3"/>
        <v>M6-NyO-61b-I-3</v>
      </c>
      <c r="AD588" s="13"/>
      <c r="AE588" s="12"/>
      <c r="AF588" s="13"/>
      <c r="AG588" s="13"/>
      <c r="AH588" s="8"/>
      <c r="AI588" s="8" t="s">
        <v>47</v>
      </c>
    </row>
    <row r="589" ht="112.5" customHeight="1">
      <c r="A589" s="6" t="s">
        <v>3415</v>
      </c>
      <c r="B589" s="10" t="s">
        <v>3416</v>
      </c>
      <c r="C589" s="31" t="s">
        <v>48</v>
      </c>
      <c r="D589" s="7" t="s">
        <v>34</v>
      </c>
      <c r="E589" s="6"/>
      <c r="F589" s="11" t="s">
        <v>3436</v>
      </c>
      <c r="G589" s="11" t="s">
        <v>3437</v>
      </c>
      <c r="H589" s="14"/>
      <c r="I589" s="13" t="s">
        <v>210</v>
      </c>
      <c r="J589" s="6" t="s">
        <v>166</v>
      </c>
      <c r="K589" s="11" t="s">
        <v>3438</v>
      </c>
      <c r="L589" s="10" t="s">
        <v>3439</v>
      </c>
      <c r="M589" s="13" t="s">
        <v>41</v>
      </c>
      <c r="N589" s="11" t="s">
        <v>3440</v>
      </c>
      <c r="O589" s="11" t="s">
        <v>3441</v>
      </c>
      <c r="P589" s="12"/>
      <c r="Q589" s="13"/>
      <c r="R589" s="12"/>
      <c r="S589" s="12"/>
      <c r="T589" s="12"/>
      <c r="U589" s="12"/>
      <c r="V589" s="12"/>
      <c r="W589" s="12"/>
      <c r="X589" s="13"/>
      <c r="Y589" s="19" t="s">
        <v>43</v>
      </c>
      <c r="Z589" s="9" t="s">
        <v>3442</v>
      </c>
      <c r="AA589" s="9"/>
      <c r="AB589" s="9"/>
      <c r="AC589" s="13" t="str">
        <f t="shared" si="3"/>
        <v>M6-NyO-61b-E-1</v>
      </c>
      <c r="AD589" s="13"/>
      <c r="AE589" s="12"/>
      <c r="AF589" s="13"/>
      <c r="AG589" s="13"/>
      <c r="AH589" s="8"/>
      <c r="AI589" s="8" t="s">
        <v>47</v>
      </c>
    </row>
    <row r="590" ht="112.5" customHeight="1">
      <c r="A590" s="6" t="s">
        <v>3415</v>
      </c>
      <c r="B590" s="10" t="s">
        <v>3416</v>
      </c>
      <c r="C590" s="31" t="s">
        <v>48</v>
      </c>
      <c r="D590" s="7" t="s">
        <v>34</v>
      </c>
      <c r="E590" s="6"/>
      <c r="F590" s="11" t="s">
        <v>3443</v>
      </c>
      <c r="G590" s="11" t="s">
        <v>3437</v>
      </c>
      <c r="H590" s="14"/>
      <c r="I590" s="13" t="s">
        <v>210</v>
      </c>
      <c r="J590" s="6" t="s">
        <v>166</v>
      </c>
      <c r="K590" s="11" t="s">
        <v>3444</v>
      </c>
      <c r="L590" s="10" t="s">
        <v>3445</v>
      </c>
      <c r="M590" s="13" t="s">
        <v>41</v>
      </c>
      <c r="N590" s="11" t="s">
        <v>3446</v>
      </c>
      <c r="O590" s="11" t="s">
        <v>3447</v>
      </c>
      <c r="P590" s="12"/>
      <c r="Q590" s="13"/>
      <c r="R590" s="12"/>
      <c r="S590" s="12"/>
      <c r="T590" s="12"/>
      <c r="U590" s="12"/>
      <c r="V590" s="12"/>
      <c r="W590" s="12"/>
      <c r="X590" s="13"/>
      <c r="Y590" s="19" t="s">
        <v>43</v>
      </c>
      <c r="Z590" s="9" t="s">
        <v>3448</v>
      </c>
      <c r="AA590" s="9"/>
      <c r="AB590" s="9"/>
      <c r="AC590" s="13" t="str">
        <f t="shared" si="3"/>
        <v>M6-NyO-61b-E-2</v>
      </c>
      <c r="AD590" s="13"/>
      <c r="AE590" s="12"/>
      <c r="AF590" s="13"/>
      <c r="AG590" s="13"/>
      <c r="AH590" s="8"/>
      <c r="AI590" s="8" t="s">
        <v>47</v>
      </c>
    </row>
    <row r="591" ht="112.5" customHeight="1">
      <c r="A591" s="6" t="s">
        <v>3415</v>
      </c>
      <c r="B591" s="10" t="s">
        <v>3416</v>
      </c>
      <c r="C591" s="31" t="s">
        <v>48</v>
      </c>
      <c r="D591" s="7" t="s">
        <v>34</v>
      </c>
      <c r="E591" s="6"/>
      <c r="F591" s="11" t="s">
        <v>3449</v>
      </c>
      <c r="G591" s="11" t="s">
        <v>3437</v>
      </c>
      <c r="H591" s="14"/>
      <c r="I591" s="13" t="s">
        <v>210</v>
      </c>
      <c r="J591" s="8" t="s">
        <v>850</v>
      </c>
      <c r="K591" s="11" t="s">
        <v>3450</v>
      </c>
      <c r="L591" s="11" t="s">
        <v>3451</v>
      </c>
      <c r="M591" s="13" t="s">
        <v>41</v>
      </c>
      <c r="N591" s="11" t="s">
        <v>3452</v>
      </c>
      <c r="O591" s="11" t="s">
        <v>3453</v>
      </c>
      <c r="P591" s="12"/>
      <c r="Q591" s="13"/>
      <c r="R591" s="12"/>
      <c r="S591" s="12"/>
      <c r="T591" s="12"/>
      <c r="U591" s="12"/>
      <c r="V591" s="12"/>
      <c r="W591" s="12"/>
      <c r="X591" s="13"/>
      <c r="Y591" s="19" t="s">
        <v>43</v>
      </c>
      <c r="Z591" s="9" t="s">
        <v>3454</v>
      </c>
      <c r="AA591" s="9"/>
      <c r="AB591" s="9"/>
      <c r="AC591" s="13" t="str">
        <f t="shared" si="3"/>
        <v>M6-NyO-61b-E-3</v>
      </c>
      <c r="AD591" s="13"/>
      <c r="AE591" s="12"/>
      <c r="AF591" s="13"/>
      <c r="AG591" s="13"/>
      <c r="AH591" s="8"/>
      <c r="AI591" s="8" t="s">
        <v>47</v>
      </c>
    </row>
    <row r="592" ht="112.5" customHeight="1">
      <c r="A592" s="6" t="s">
        <v>3455</v>
      </c>
      <c r="B592" s="10" t="s">
        <v>3456</v>
      </c>
      <c r="C592" s="30" t="s">
        <v>33</v>
      </c>
      <c r="D592" s="7" t="s">
        <v>34</v>
      </c>
      <c r="E592" s="6"/>
      <c r="F592" s="9" t="s">
        <v>3457</v>
      </c>
      <c r="G592" s="11" t="s">
        <v>3458</v>
      </c>
      <c r="H592" s="14"/>
      <c r="I592" s="8" t="s">
        <v>210</v>
      </c>
      <c r="J592" s="8" t="s">
        <v>194</v>
      </c>
      <c r="K592" s="11" t="s">
        <v>3459</v>
      </c>
      <c r="L592" s="11" t="s">
        <v>3460</v>
      </c>
      <c r="M592" s="8" t="s">
        <v>41</v>
      </c>
      <c r="N592" s="11" t="s">
        <v>3461</v>
      </c>
      <c r="O592" s="11" t="s">
        <v>3462</v>
      </c>
      <c r="P592" s="12"/>
      <c r="Q592" s="13"/>
      <c r="R592" s="12"/>
      <c r="S592" s="12"/>
      <c r="T592" s="12"/>
      <c r="U592" s="12"/>
      <c r="V592" s="12"/>
      <c r="W592" s="12"/>
      <c r="X592" s="13"/>
      <c r="Y592" s="19" t="s">
        <v>43</v>
      </c>
      <c r="Z592" s="9" t="s">
        <v>3463</v>
      </c>
      <c r="AA592" s="9"/>
      <c r="AB592" s="9"/>
      <c r="AC592" s="13" t="str">
        <f t="shared" si="3"/>
        <v>M6-NyO-61c-I-1</v>
      </c>
      <c r="AD592" s="13"/>
      <c r="AE592" s="12"/>
      <c r="AF592" s="13"/>
      <c r="AG592" s="13"/>
      <c r="AH592" s="8"/>
      <c r="AI592" s="8" t="s">
        <v>47</v>
      </c>
    </row>
    <row r="593" ht="112.5" customHeight="1">
      <c r="A593" s="6" t="s">
        <v>3455</v>
      </c>
      <c r="B593" s="10" t="s">
        <v>3456</v>
      </c>
      <c r="C593" s="30" t="s">
        <v>33</v>
      </c>
      <c r="D593" s="7" t="s">
        <v>34</v>
      </c>
      <c r="E593" s="6"/>
      <c r="F593" s="9" t="s">
        <v>3464</v>
      </c>
      <c r="G593" s="11" t="s">
        <v>3458</v>
      </c>
      <c r="H593" s="14"/>
      <c r="I593" s="8" t="s">
        <v>210</v>
      </c>
      <c r="J593" s="8" t="s">
        <v>194</v>
      </c>
      <c r="K593" s="11" t="s">
        <v>3465</v>
      </c>
      <c r="L593" s="11" t="s">
        <v>3466</v>
      </c>
      <c r="M593" s="8" t="s">
        <v>41</v>
      </c>
      <c r="N593" s="11" t="s">
        <v>3461</v>
      </c>
      <c r="O593" s="11" t="s">
        <v>3467</v>
      </c>
      <c r="P593" s="12"/>
      <c r="Q593" s="13"/>
      <c r="R593" s="12"/>
      <c r="S593" s="12"/>
      <c r="T593" s="12"/>
      <c r="U593" s="12"/>
      <c r="V593" s="12"/>
      <c r="W593" s="12"/>
      <c r="X593" s="13"/>
      <c r="Y593" s="19" t="s">
        <v>43</v>
      </c>
      <c r="Z593" s="9" t="s">
        <v>3468</v>
      </c>
      <c r="AA593" s="9"/>
      <c r="AB593" s="9"/>
      <c r="AC593" s="13" t="str">
        <f t="shared" si="3"/>
        <v>M6-NyO-61c-I-2</v>
      </c>
      <c r="AD593" s="13"/>
      <c r="AE593" s="12"/>
      <c r="AF593" s="13"/>
      <c r="AG593" s="13"/>
      <c r="AH593" s="8"/>
      <c r="AI593" s="8" t="s">
        <v>47</v>
      </c>
    </row>
    <row r="594" ht="112.5" customHeight="1">
      <c r="A594" s="6" t="s">
        <v>3455</v>
      </c>
      <c r="B594" s="10" t="s">
        <v>3456</v>
      </c>
      <c r="C594" s="30" t="s">
        <v>33</v>
      </c>
      <c r="D594" s="7" t="s">
        <v>34</v>
      </c>
      <c r="E594" s="6"/>
      <c r="F594" s="9" t="s">
        <v>3457</v>
      </c>
      <c r="G594" s="11" t="s">
        <v>3469</v>
      </c>
      <c r="H594" s="14"/>
      <c r="I594" s="8" t="s">
        <v>210</v>
      </c>
      <c r="J594" s="8" t="s">
        <v>194</v>
      </c>
      <c r="K594" s="11" t="s">
        <v>3459</v>
      </c>
      <c r="L594" s="11" t="s">
        <v>3470</v>
      </c>
      <c r="M594" s="8" t="s">
        <v>41</v>
      </c>
      <c r="N594" s="11" t="s">
        <v>3471</v>
      </c>
      <c r="O594" s="11" t="s">
        <v>3472</v>
      </c>
      <c r="P594" s="12"/>
      <c r="Q594" s="13"/>
      <c r="R594" s="12"/>
      <c r="S594" s="12"/>
      <c r="T594" s="12"/>
      <c r="U594" s="12"/>
      <c r="V594" s="12"/>
      <c r="W594" s="12"/>
      <c r="X594" s="13"/>
      <c r="Y594" s="19" t="s">
        <v>43</v>
      </c>
      <c r="Z594" s="9" t="s">
        <v>3473</v>
      </c>
      <c r="AA594" s="9"/>
      <c r="AB594" s="9"/>
      <c r="AC594" s="13" t="str">
        <f t="shared" si="3"/>
        <v>M6-NyO-61c-I-3</v>
      </c>
      <c r="AD594" s="13"/>
      <c r="AE594" s="12"/>
      <c r="AF594" s="13"/>
      <c r="AG594" s="13"/>
      <c r="AH594" s="8"/>
      <c r="AI594" s="8" t="s">
        <v>47</v>
      </c>
    </row>
    <row r="595" ht="112.5" customHeight="1">
      <c r="A595" s="6" t="s">
        <v>3455</v>
      </c>
      <c r="B595" s="10" t="s">
        <v>3456</v>
      </c>
      <c r="C595" s="30" t="s">
        <v>33</v>
      </c>
      <c r="D595" s="7" t="s">
        <v>34</v>
      </c>
      <c r="E595" s="6"/>
      <c r="F595" s="9" t="s">
        <v>3464</v>
      </c>
      <c r="G595" s="11" t="s">
        <v>3474</v>
      </c>
      <c r="H595" s="14"/>
      <c r="I595" s="8" t="s">
        <v>210</v>
      </c>
      <c r="J595" s="8" t="s">
        <v>194</v>
      </c>
      <c r="K595" s="11" t="s">
        <v>3465</v>
      </c>
      <c r="L595" s="11" t="s">
        <v>3475</v>
      </c>
      <c r="M595" s="8" t="s">
        <v>41</v>
      </c>
      <c r="N595" s="11" t="s">
        <v>3476</v>
      </c>
      <c r="O595" s="11" t="s">
        <v>3477</v>
      </c>
      <c r="P595" s="12"/>
      <c r="Q595" s="13"/>
      <c r="R595" s="12"/>
      <c r="S595" s="12"/>
      <c r="T595" s="12"/>
      <c r="U595" s="12"/>
      <c r="V595" s="12"/>
      <c r="W595" s="12"/>
      <c r="X595" s="13"/>
      <c r="Y595" s="19" t="s">
        <v>43</v>
      </c>
      <c r="Z595" s="9" t="s">
        <v>3478</v>
      </c>
      <c r="AA595" s="9"/>
      <c r="AB595" s="9"/>
      <c r="AC595" s="13" t="str">
        <f t="shared" si="3"/>
        <v>M6-NyO-61c-I-4</v>
      </c>
      <c r="AD595" s="13"/>
      <c r="AE595" s="12"/>
      <c r="AF595" s="13"/>
      <c r="AG595" s="13"/>
      <c r="AH595" s="8"/>
      <c r="AI595" s="8" t="s">
        <v>47</v>
      </c>
    </row>
    <row r="596" ht="112.5" customHeight="1">
      <c r="A596" s="6" t="s">
        <v>3455</v>
      </c>
      <c r="B596" s="10" t="s">
        <v>3456</v>
      </c>
      <c r="C596" s="31" t="s">
        <v>48</v>
      </c>
      <c r="D596" s="7" t="s">
        <v>34</v>
      </c>
      <c r="E596" s="6"/>
      <c r="F596" s="9" t="s">
        <v>3479</v>
      </c>
      <c r="G596" s="11" t="s">
        <v>3480</v>
      </c>
      <c r="H596" s="14"/>
      <c r="I596" s="8" t="s">
        <v>210</v>
      </c>
      <c r="J596" s="8" t="s">
        <v>166</v>
      </c>
      <c r="K596" s="11" t="s">
        <v>3481</v>
      </c>
      <c r="L596" s="26" t="s">
        <v>3482</v>
      </c>
      <c r="M596" s="8" t="s">
        <v>41</v>
      </c>
      <c r="N596" s="11" t="s">
        <v>3461</v>
      </c>
      <c r="O596" s="11" t="s">
        <v>3462</v>
      </c>
      <c r="P596" s="12"/>
      <c r="Q596" s="13"/>
      <c r="R596" s="12"/>
      <c r="S596" s="12"/>
      <c r="T596" s="12"/>
      <c r="U596" s="12"/>
      <c r="V596" s="12"/>
      <c r="W596" s="12"/>
      <c r="X596" s="13"/>
      <c r="Y596" s="19" t="s">
        <v>43</v>
      </c>
      <c r="Z596" s="9" t="s">
        <v>3483</v>
      </c>
      <c r="AA596" s="9"/>
      <c r="AB596" s="9"/>
      <c r="AC596" s="13" t="str">
        <f t="shared" si="3"/>
        <v>M6-NyO-61c-E-1</v>
      </c>
      <c r="AD596" s="13"/>
      <c r="AE596" s="12"/>
      <c r="AF596" s="13"/>
      <c r="AG596" s="13"/>
      <c r="AH596" s="8"/>
      <c r="AI596" s="8" t="s">
        <v>47</v>
      </c>
    </row>
    <row r="597" ht="112.5" customHeight="1">
      <c r="A597" s="6" t="s">
        <v>3455</v>
      </c>
      <c r="B597" s="10" t="s">
        <v>3456</v>
      </c>
      <c r="C597" s="31" t="s">
        <v>48</v>
      </c>
      <c r="D597" s="7" t="s">
        <v>34</v>
      </c>
      <c r="E597" s="6"/>
      <c r="F597" s="9" t="s">
        <v>3484</v>
      </c>
      <c r="G597" s="11" t="s">
        <v>3480</v>
      </c>
      <c r="H597" s="14"/>
      <c r="I597" s="8" t="s">
        <v>210</v>
      </c>
      <c r="J597" s="8" t="s">
        <v>166</v>
      </c>
      <c r="K597" s="11" t="s">
        <v>3485</v>
      </c>
      <c r="L597" s="26" t="s">
        <v>3486</v>
      </c>
      <c r="M597" s="8" t="s">
        <v>41</v>
      </c>
      <c r="N597" s="11" t="s">
        <v>3461</v>
      </c>
      <c r="O597" s="11" t="s">
        <v>3487</v>
      </c>
      <c r="P597" s="12"/>
      <c r="Q597" s="13"/>
      <c r="R597" s="12"/>
      <c r="S597" s="12"/>
      <c r="T597" s="12"/>
      <c r="U597" s="12"/>
      <c r="V597" s="12"/>
      <c r="W597" s="12"/>
      <c r="X597" s="13"/>
      <c r="Y597" s="19" t="s">
        <v>43</v>
      </c>
      <c r="Z597" s="9" t="s">
        <v>3488</v>
      </c>
      <c r="AA597" s="9"/>
      <c r="AB597" s="9"/>
      <c r="AC597" s="13" t="str">
        <f t="shared" si="3"/>
        <v>M6-NyO-61c-E-2</v>
      </c>
      <c r="AD597" s="13"/>
      <c r="AE597" s="12"/>
      <c r="AF597" s="13"/>
      <c r="AG597" s="13"/>
      <c r="AH597" s="8"/>
      <c r="AI597" s="8" t="s">
        <v>47</v>
      </c>
    </row>
    <row r="598" ht="112.5" customHeight="1">
      <c r="A598" s="6" t="s">
        <v>3455</v>
      </c>
      <c r="B598" s="10" t="s">
        <v>3456</v>
      </c>
      <c r="C598" s="31" t="s">
        <v>48</v>
      </c>
      <c r="D598" s="7" t="s">
        <v>34</v>
      </c>
      <c r="E598" s="6"/>
      <c r="F598" s="9" t="s">
        <v>3479</v>
      </c>
      <c r="G598" s="11" t="s">
        <v>3489</v>
      </c>
      <c r="H598" s="14"/>
      <c r="I598" s="8" t="s">
        <v>210</v>
      </c>
      <c r="J598" s="8" t="s">
        <v>166</v>
      </c>
      <c r="K598" s="11" t="s">
        <v>3490</v>
      </c>
      <c r="L598" s="26" t="s">
        <v>3491</v>
      </c>
      <c r="M598" s="8" t="s">
        <v>41</v>
      </c>
      <c r="N598" s="11" t="s">
        <v>3476</v>
      </c>
      <c r="O598" s="11" t="s">
        <v>3492</v>
      </c>
      <c r="P598" s="12"/>
      <c r="Q598" s="13"/>
      <c r="R598" s="12"/>
      <c r="S598" s="12"/>
      <c r="T598" s="12"/>
      <c r="U598" s="12"/>
      <c r="V598" s="12"/>
      <c r="W598" s="12"/>
      <c r="X598" s="13"/>
      <c r="Y598" s="19" t="s">
        <v>43</v>
      </c>
      <c r="Z598" s="9" t="s">
        <v>3493</v>
      </c>
      <c r="AA598" s="9"/>
      <c r="AB598" s="9"/>
      <c r="AC598" s="13" t="str">
        <f t="shared" si="3"/>
        <v>M6-NyO-61c-E-3</v>
      </c>
      <c r="AD598" s="13"/>
      <c r="AE598" s="12"/>
      <c r="AF598" s="13"/>
      <c r="AG598" s="13"/>
      <c r="AH598" s="8"/>
      <c r="AI598" s="8" t="s">
        <v>47</v>
      </c>
    </row>
    <row r="599" ht="112.5" customHeight="1">
      <c r="A599" s="6" t="s">
        <v>3455</v>
      </c>
      <c r="B599" s="10" t="s">
        <v>3456</v>
      </c>
      <c r="C599" s="31" t="s">
        <v>48</v>
      </c>
      <c r="D599" s="7" t="s">
        <v>34</v>
      </c>
      <c r="E599" s="6"/>
      <c r="F599" s="9" t="s">
        <v>3484</v>
      </c>
      <c r="G599" s="11" t="s">
        <v>3494</v>
      </c>
      <c r="H599" s="14"/>
      <c r="I599" s="8" t="s">
        <v>210</v>
      </c>
      <c r="J599" s="8" t="s">
        <v>166</v>
      </c>
      <c r="K599" s="11" t="s">
        <v>3485</v>
      </c>
      <c r="L599" s="26" t="s">
        <v>3495</v>
      </c>
      <c r="M599" s="8" t="s">
        <v>41</v>
      </c>
      <c r="N599" s="11" t="s">
        <v>3476</v>
      </c>
      <c r="O599" s="11" t="s">
        <v>3496</v>
      </c>
      <c r="P599" s="12"/>
      <c r="Q599" s="13"/>
      <c r="R599" s="12"/>
      <c r="S599" s="12"/>
      <c r="T599" s="12"/>
      <c r="U599" s="12"/>
      <c r="V599" s="12"/>
      <c r="W599" s="12"/>
      <c r="X599" s="13"/>
      <c r="Y599" s="19" t="s">
        <v>43</v>
      </c>
      <c r="Z599" s="9" t="s">
        <v>3497</v>
      </c>
      <c r="AA599" s="9"/>
      <c r="AB599" s="9"/>
      <c r="AC599" s="13" t="str">
        <f t="shared" si="3"/>
        <v>M6-NyO-61c-E-4</v>
      </c>
      <c r="AD599" s="13"/>
      <c r="AE599" s="12"/>
      <c r="AF599" s="13"/>
      <c r="AG599" s="13"/>
      <c r="AH599" s="8"/>
      <c r="AI599" s="8" t="s">
        <v>47</v>
      </c>
    </row>
    <row r="600" ht="112.5" customHeight="1">
      <c r="A600" s="6" t="s">
        <v>3498</v>
      </c>
      <c r="B600" s="10" t="s">
        <v>3499</v>
      </c>
      <c r="C600" s="30" t="s">
        <v>33</v>
      </c>
      <c r="D600" s="7" t="s">
        <v>34</v>
      </c>
      <c r="E600" s="6"/>
      <c r="F600" s="11" t="s">
        <v>3500</v>
      </c>
      <c r="G600" s="10"/>
      <c r="H600" s="14"/>
      <c r="I600" s="13" t="s">
        <v>3359</v>
      </c>
      <c r="J600" s="8" t="s">
        <v>2999</v>
      </c>
      <c r="K600" s="10"/>
      <c r="L600" s="11" t="s">
        <v>3501</v>
      </c>
      <c r="M600" s="13" t="s">
        <v>41</v>
      </c>
      <c r="N600" s="10" t="s">
        <v>3502</v>
      </c>
      <c r="O600" s="11" t="s">
        <v>3503</v>
      </c>
      <c r="P600" s="12"/>
      <c r="Q600" s="13"/>
      <c r="R600" s="12"/>
      <c r="S600" s="12"/>
      <c r="T600" s="12"/>
      <c r="U600" s="12"/>
      <c r="V600" s="12"/>
      <c r="W600" s="12"/>
      <c r="X600" s="13"/>
      <c r="Y600" s="19" t="s">
        <v>43</v>
      </c>
      <c r="Z600" s="9" t="s">
        <v>3504</v>
      </c>
      <c r="AA600" s="9"/>
      <c r="AB600" s="9"/>
      <c r="AC600" s="13" t="str">
        <f t="shared" si="3"/>
        <v>M6-NyO-61d-I-1</v>
      </c>
      <c r="AD600" s="13"/>
      <c r="AE600" s="12"/>
      <c r="AF600" s="13"/>
      <c r="AG600" s="13"/>
      <c r="AH600" s="8"/>
      <c r="AI600" s="8" t="s">
        <v>47</v>
      </c>
    </row>
    <row r="601" ht="112.5" customHeight="1">
      <c r="A601" s="6" t="s">
        <v>3498</v>
      </c>
      <c r="B601" s="10" t="s">
        <v>3499</v>
      </c>
      <c r="C601" s="30" t="s">
        <v>33</v>
      </c>
      <c r="D601" s="7" t="s">
        <v>34</v>
      </c>
      <c r="E601" s="6"/>
      <c r="F601" s="11" t="s">
        <v>3505</v>
      </c>
      <c r="G601" s="10"/>
      <c r="H601" s="14"/>
      <c r="I601" s="13" t="s">
        <v>3359</v>
      </c>
      <c r="J601" s="8" t="s">
        <v>2999</v>
      </c>
      <c r="K601" s="10"/>
      <c r="L601" s="11" t="s">
        <v>3506</v>
      </c>
      <c r="M601" s="13" t="s">
        <v>41</v>
      </c>
      <c r="N601" s="10" t="s">
        <v>3502</v>
      </c>
      <c r="O601" s="11" t="s">
        <v>3507</v>
      </c>
      <c r="P601" s="12"/>
      <c r="Q601" s="13"/>
      <c r="R601" s="12"/>
      <c r="S601" s="12"/>
      <c r="T601" s="12"/>
      <c r="U601" s="12"/>
      <c r="V601" s="12"/>
      <c r="W601" s="12"/>
      <c r="X601" s="13"/>
      <c r="Y601" s="19" t="s">
        <v>43</v>
      </c>
      <c r="Z601" s="9" t="s">
        <v>3508</v>
      </c>
      <c r="AA601" s="9"/>
      <c r="AB601" s="9"/>
      <c r="AC601" s="13" t="str">
        <f t="shared" si="3"/>
        <v>M6-NyO-61d-I-2</v>
      </c>
      <c r="AD601" s="13"/>
      <c r="AE601" s="12"/>
      <c r="AF601" s="13"/>
      <c r="AG601" s="13"/>
      <c r="AH601" s="8"/>
      <c r="AI601" s="8" t="s">
        <v>47</v>
      </c>
    </row>
    <row r="602" ht="112.5" customHeight="1">
      <c r="A602" s="6" t="s">
        <v>3498</v>
      </c>
      <c r="B602" s="10" t="s">
        <v>3499</v>
      </c>
      <c r="C602" s="30" t="s">
        <v>33</v>
      </c>
      <c r="D602" s="7" t="s">
        <v>34</v>
      </c>
      <c r="E602" s="6"/>
      <c r="F602" s="11" t="s">
        <v>3509</v>
      </c>
      <c r="G602" s="10"/>
      <c r="H602" s="14"/>
      <c r="I602" s="13" t="s">
        <v>3359</v>
      </c>
      <c r="J602" s="8" t="s">
        <v>2999</v>
      </c>
      <c r="K602" s="10"/>
      <c r="L602" s="11" t="s">
        <v>3510</v>
      </c>
      <c r="M602" s="13" t="s">
        <v>41</v>
      </c>
      <c r="N602" s="10" t="s">
        <v>3502</v>
      </c>
      <c r="O602" s="11" t="s">
        <v>3511</v>
      </c>
      <c r="P602" s="12"/>
      <c r="Q602" s="13"/>
      <c r="R602" s="12"/>
      <c r="S602" s="12"/>
      <c r="T602" s="12"/>
      <c r="U602" s="12"/>
      <c r="V602" s="12"/>
      <c r="W602" s="12"/>
      <c r="X602" s="13"/>
      <c r="Y602" s="19" t="s">
        <v>43</v>
      </c>
      <c r="Z602" s="9" t="s">
        <v>3512</v>
      </c>
      <c r="AA602" s="9"/>
      <c r="AB602" s="9"/>
      <c r="AC602" s="13" t="str">
        <f t="shared" si="3"/>
        <v>M6-NyO-61d-I-3</v>
      </c>
      <c r="AD602" s="13"/>
      <c r="AE602" s="12"/>
      <c r="AF602" s="13"/>
      <c r="AG602" s="13"/>
      <c r="AH602" s="8"/>
      <c r="AI602" s="8" t="s">
        <v>47</v>
      </c>
    </row>
    <row r="603" ht="112.5" customHeight="1">
      <c r="A603" s="6" t="s">
        <v>3498</v>
      </c>
      <c r="B603" s="10" t="s">
        <v>3499</v>
      </c>
      <c r="C603" s="30" t="s">
        <v>33</v>
      </c>
      <c r="D603" s="7" t="s">
        <v>34</v>
      </c>
      <c r="E603" s="6"/>
      <c r="F603" s="11" t="s">
        <v>3513</v>
      </c>
      <c r="G603" s="10"/>
      <c r="H603" s="14"/>
      <c r="I603" s="13" t="s">
        <v>3359</v>
      </c>
      <c r="J603" s="8" t="s">
        <v>2999</v>
      </c>
      <c r="K603" s="10"/>
      <c r="L603" s="11" t="s">
        <v>3514</v>
      </c>
      <c r="M603" s="13" t="s">
        <v>41</v>
      </c>
      <c r="N603" s="10" t="s">
        <v>3502</v>
      </c>
      <c r="O603" s="11" t="s">
        <v>3515</v>
      </c>
      <c r="P603" s="12"/>
      <c r="Q603" s="13"/>
      <c r="R603" s="12"/>
      <c r="S603" s="12"/>
      <c r="T603" s="12"/>
      <c r="U603" s="12"/>
      <c r="V603" s="12"/>
      <c r="W603" s="12"/>
      <c r="X603" s="13"/>
      <c r="Y603" s="19" t="s">
        <v>43</v>
      </c>
      <c r="Z603" s="9" t="s">
        <v>3516</v>
      </c>
      <c r="AA603" s="9"/>
      <c r="AB603" s="9"/>
      <c r="AC603" s="13" t="str">
        <f t="shared" si="3"/>
        <v>M6-NyO-61d-I-4</v>
      </c>
      <c r="AD603" s="13"/>
      <c r="AE603" s="12"/>
      <c r="AF603" s="13"/>
      <c r="AG603" s="13"/>
      <c r="AH603" s="8"/>
      <c r="AI603" s="8" t="s">
        <v>47</v>
      </c>
    </row>
    <row r="604" ht="112.5" customHeight="1">
      <c r="A604" s="6" t="s">
        <v>3498</v>
      </c>
      <c r="B604" s="10" t="s">
        <v>3499</v>
      </c>
      <c r="C604" s="55" t="s">
        <v>48</v>
      </c>
      <c r="D604" s="7" t="s">
        <v>34</v>
      </c>
      <c r="E604" s="6"/>
      <c r="F604" s="11" t="s">
        <v>3517</v>
      </c>
      <c r="G604" s="10"/>
      <c r="H604" s="14"/>
      <c r="I604" s="13" t="s">
        <v>3359</v>
      </c>
      <c r="J604" s="8" t="s">
        <v>2999</v>
      </c>
      <c r="K604" s="10"/>
      <c r="L604" s="11" t="s">
        <v>3518</v>
      </c>
      <c r="M604" s="13" t="s">
        <v>41</v>
      </c>
      <c r="N604" s="10" t="s">
        <v>3502</v>
      </c>
      <c r="O604" s="11" t="s">
        <v>3503</v>
      </c>
      <c r="P604" s="12"/>
      <c r="Q604" s="13"/>
      <c r="R604" s="12"/>
      <c r="S604" s="12"/>
      <c r="T604" s="12"/>
      <c r="U604" s="12"/>
      <c r="V604" s="12"/>
      <c r="W604" s="12"/>
      <c r="X604" s="13"/>
      <c r="Y604" s="19" t="s">
        <v>43</v>
      </c>
      <c r="Z604" s="9" t="s">
        <v>3519</v>
      </c>
      <c r="AA604" s="9"/>
      <c r="AB604" s="9"/>
      <c r="AC604" s="13" t="str">
        <f t="shared" si="3"/>
        <v>M6-NyO-61d-E-1</v>
      </c>
      <c r="AD604" s="13"/>
      <c r="AE604" s="12"/>
      <c r="AF604" s="13"/>
      <c r="AG604" s="13"/>
      <c r="AH604" s="8"/>
      <c r="AI604" s="8" t="s">
        <v>47</v>
      </c>
    </row>
    <row r="605" ht="112.5" customHeight="1">
      <c r="A605" s="6" t="s">
        <v>3498</v>
      </c>
      <c r="B605" s="10" t="s">
        <v>3499</v>
      </c>
      <c r="C605" s="55" t="s">
        <v>48</v>
      </c>
      <c r="D605" s="7" t="s">
        <v>34</v>
      </c>
      <c r="E605" s="6"/>
      <c r="F605" s="11" t="s">
        <v>3520</v>
      </c>
      <c r="G605" s="10"/>
      <c r="H605" s="14"/>
      <c r="I605" s="13" t="s">
        <v>3359</v>
      </c>
      <c r="J605" s="8" t="s">
        <v>2999</v>
      </c>
      <c r="K605" s="10"/>
      <c r="L605" s="11" t="s">
        <v>3521</v>
      </c>
      <c r="M605" s="13" t="s">
        <v>41</v>
      </c>
      <c r="N605" s="10" t="s">
        <v>3502</v>
      </c>
      <c r="O605" s="11" t="s">
        <v>3507</v>
      </c>
      <c r="P605" s="12"/>
      <c r="Q605" s="13"/>
      <c r="R605" s="12"/>
      <c r="S605" s="12"/>
      <c r="T605" s="12"/>
      <c r="U605" s="12"/>
      <c r="V605" s="12"/>
      <c r="W605" s="12"/>
      <c r="X605" s="13"/>
      <c r="Y605" s="19" t="s">
        <v>43</v>
      </c>
      <c r="Z605" s="9" t="s">
        <v>3522</v>
      </c>
      <c r="AA605" s="9"/>
      <c r="AB605" s="9"/>
      <c r="AC605" s="13" t="str">
        <f t="shared" si="3"/>
        <v>M6-NyO-61d-E-2</v>
      </c>
      <c r="AD605" s="13"/>
      <c r="AE605" s="12"/>
      <c r="AF605" s="13"/>
      <c r="AG605" s="13"/>
      <c r="AH605" s="8"/>
      <c r="AI605" s="8" t="s">
        <v>47</v>
      </c>
    </row>
    <row r="606" ht="112.5" customHeight="1">
      <c r="A606" s="6" t="s">
        <v>3498</v>
      </c>
      <c r="B606" s="10" t="s">
        <v>3499</v>
      </c>
      <c r="C606" s="55" t="s">
        <v>48</v>
      </c>
      <c r="D606" s="7" t="s">
        <v>34</v>
      </c>
      <c r="E606" s="6"/>
      <c r="F606" s="11" t="s">
        <v>3523</v>
      </c>
      <c r="G606" s="10"/>
      <c r="H606" s="14"/>
      <c r="I606" s="13" t="s">
        <v>3359</v>
      </c>
      <c r="J606" s="8" t="s">
        <v>2999</v>
      </c>
      <c r="K606" s="10"/>
      <c r="L606" s="11" t="s">
        <v>3524</v>
      </c>
      <c r="M606" s="13" t="s">
        <v>41</v>
      </c>
      <c r="N606" s="10" t="s">
        <v>3502</v>
      </c>
      <c r="O606" s="11" t="s">
        <v>3511</v>
      </c>
      <c r="P606" s="12"/>
      <c r="Q606" s="13"/>
      <c r="R606" s="12"/>
      <c r="S606" s="12"/>
      <c r="T606" s="12"/>
      <c r="U606" s="12"/>
      <c r="V606" s="12"/>
      <c r="W606" s="12"/>
      <c r="X606" s="13"/>
      <c r="Y606" s="19" t="s">
        <v>43</v>
      </c>
      <c r="Z606" s="9" t="s">
        <v>3525</v>
      </c>
      <c r="AA606" s="9"/>
      <c r="AB606" s="9"/>
      <c r="AC606" s="13" t="str">
        <f t="shared" si="3"/>
        <v>M6-NyO-61d-E-3</v>
      </c>
      <c r="AD606" s="13"/>
      <c r="AE606" s="12"/>
      <c r="AF606" s="13"/>
      <c r="AG606" s="13"/>
      <c r="AH606" s="8"/>
      <c r="AI606" s="8" t="s">
        <v>47</v>
      </c>
    </row>
    <row r="607" ht="112.5" customHeight="1">
      <c r="A607" s="6" t="s">
        <v>3498</v>
      </c>
      <c r="B607" s="10" t="s">
        <v>3499</v>
      </c>
      <c r="C607" s="55" t="s">
        <v>48</v>
      </c>
      <c r="D607" s="7" t="s">
        <v>34</v>
      </c>
      <c r="E607" s="6"/>
      <c r="F607" s="11" t="s">
        <v>3526</v>
      </c>
      <c r="G607" s="10"/>
      <c r="H607" s="14"/>
      <c r="I607" s="13" t="s">
        <v>3359</v>
      </c>
      <c r="J607" s="8" t="s">
        <v>2999</v>
      </c>
      <c r="K607" s="10"/>
      <c r="L607" s="11" t="s">
        <v>3527</v>
      </c>
      <c r="M607" s="13" t="s">
        <v>41</v>
      </c>
      <c r="N607" s="10" t="s">
        <v>3502</v>
      </c>
      <c r="O607" s="11" t="s">
        <v>3515</v>
      </c>
      <c r="P607" s="12"/>
      <c r="Q607" s="13"/>
      <c r="R607" s="12"/>
      <c r="S607" s="12"/>
      <c r="T607" s="12"/>
      <c r="U607" s="12"/>
      <c r="V607" s="12"/>
      <c r="W607" s="12"/>
      <c r="X607" s="13"/>
      <c r="Y607" s="19" t="s">
        <v>43</v>
      </c>
      <c r="Z607" s="9" t="s">
        <v>3528</v>
      </c>
      <c r="AA607" s="9"/>
      <c r="AB607" s="9"/>
      <c r="AC607" s="13" t="str">
        <f t="shared" si="3"/>
        <v>M6-NyO-61d-E-4</v>
      </c>
      <c r="AD607" s="13"/>
      <c r="AE607" s="12"/>
      <c r="AF607" s="13"/>
      <c r="AG607" s="13"/>
      <c r="AH607" s="8"/>
      <c r="AI607" s="8" t="s">
        <v>47</v>
      </c>
    </row>
    <row r="608" ht="112.5" customHeight="1">
      <c r="A608" s="6" t="s">
        <v>3529</v>
      </c>
      <c r="B608" s="6" t="s">
        <v>3530</v>
      </c>
      <c r="C608" s="6" t="s">
        <v>33</v>
      </c>
      <c r="D608" s="7" t="s">
        <v>34</v>
      </c>
      <c r="E608" s="6"/>
      <c r="F608" s="9" t="s">
        <v>3531</v>
      </c>
      <c r="G608" s="10"/>
      <c r="H608" s="10"/>
      <c r="I608" s="6"/>
      <c r="J608" s="23" t="s">
        <v>344</v>
      </c>
      <c r="K608" s="11" t="s">
        <v>3532</v>
      </c>
      <c r="L608" s="11" t="s">
        <v>3533</v>
      </c>
      <c r="M608" s="6" t="s">
        <v>41</v>
      </c>
      <c r="N608" s="26" t="s">
        <v>3534</v>
      </c>
      <c r="O608" s="11" t="s">
        <v>3535</v>
      </c>
      <c r="P608" s="12"/>
      <c r="Q608" s="13"/>
      <c r="R608" s="12"/>
      <c r="S608" s="12"/>
      <c r="T608" s="12"/>
      <c r="U608" s="12"/>
      <c r="V608" s="12"/>
      <c r="W608" s="12"/>
      <c r="X608" s="13"/>
      <c r="Y608" s="6" t="s">
        <v>3536</v>
      </c>
      <c r="Z608" s="15" t="s">
        <v>3537</v>
      </c>
      <c r="AA608" s="15"/>
      <c r="AB608" s="18"/>
      <c r="AC608" s="13" t="str">
        <f t="shared" si="3"/>
        <v>M6-MyM-1a-I-1</v>
      </c>
      <c r="AD608" s="13"/>
      <c r="AE608" s="12"/>
      <c r="AF608" s="8" t="s">
        <v>45</v>
      </c>
      <c r="AG608" s="13"/>
      <c r="AH608" s="8" t="s">
        <v>46</v>
      </c>
      <c r="AI608" s="8"/>
    </row>
    <row r="609" ht="112.5" customHeight="1">
      <c r="A609" s="6" t="s">
        <v>3529</v>
      </c>
      <c r="B609" s="6" t="s">
        <v>3530</v>
      </c>
      <c r="C609" s="6" t="s">
        <v>48</v>
      </c>
      <c r="D609" s="7" t="s">
        <v>34</v>
      </c>
      <c r="E609" s="6"/>
      <c r="F609" s="9" t="s">
        <v>3538</v>
      </c>
      <c r="G609" s="10"/>
      <c r="H609" s="14"/>
      <c r="I609" s="6"/>
      <c r="J609" s="8" t="s">
        <v>160</v>
      </c>
      <c r="K609" s="10"/>
      <c r="L609" s="10"/>
      <c r="M609" s="6" t="s">
        <v>41</v>
      </c>
      <c r="N609" s="26" t="s">
        <v>3534</v>
      </c>
      <c r="O609" s="11" t="s">
        <v>3539</v>
      </c>
      <c r="P609" s="12"/>
      <c r="Q609" s="13"/>
      <c r="R609" s="12"/>
      <c r="S609" s="12"/>
      <c r="T609" s="12"/>
      <c r="U609" s="12"/>
      <c r="V609" s="12"/>
      <c r="W609" s="12"/>
      <c r="X609" s="13"/>
      <c r="Y609" s="6" t="s">
        <v>3536</v>
      </c>
      <c r="Z609" s="15" t="s">
        <v>3540</v>
      </c>
      <c r="AA609" s="15"/>
      <c r="AB609" s="18"/>
      <c r="AC609" s="13" t="str">
        <f t="shared" si="3"/>
        <v>M6-MyM-1a-E-1</v>
      </c>
      <c r="AD609" s="13"/>
      <c r="AE609" s="12"/>
      <c r="AF609" s="8" t="s">
        <v>45</v>
      </c>
      <c r="AG609" s="13"/>
      <c r="AH609" s="8" t="s">
        <v>46</v>
      </c>
      <c r="AI609" s="8"/>
    </row>
    <row r="610" ht="112.5" customHeight="1">
      <c r="A610" s="6" t="s">
        <v>3541</v>
      </c>
      <c r="B610" s="6" t="s">
        <v>3542</v>
      </c>
      <c r="C610" s="6" t="s">
        <v>33</v>
      </c>
      <c r="D610" s="7" t="s">
        <v>34</v>
      </c>
      <c r="E610" s="6"/>
      <c r="F610" s="18" t="s">
        <v>3543</v>
      </c>
      <c r="G610" s="11" t="s">
        <v>3544</v>
      </c>
      <c r="H610" s="6" t="s">
        <v>210</v>
      </c>
      <c r="I610" s="6"/>
      <c r="J610" s="6" t="s">
        <v>850</v>
      </c>
      <c r="K610" s="11" t="s">
        <v>3545</v>
      </c>
      <c r="L610" s="11" t="s">
        <v>3546</v>
      </c>
      <c r="M610" s="8" t="s">
        <v>41</v>
      </c>
      <c r="N610" s="10" t="s">
        <v>3547</v>
      </c>
      <c r="O610" s="11" t="s">
        <v>3547</v>
      </c>
      <c r="P610" s="12"/>
      <c r="Q610" s="13"/>
      <c r="R610" s="12"/>
      <c r="S610" s="12"/>
      <c r="T610" s="12"/>
      <c r="U610" s="12"/>
      <c r="V610" s="12"/>
      <c r="W610" s="12"/>
      <c r="X610" s="13"/>
      <c r="Y610" s="6" t="s">
        <v>3536</v>
      </c>
      <c r="Z610" s="15" t="s">
        <v>3548</v>
      </c>
      <c r="AA610" s="15"/>
      <c r="AB610" s="18"/>
      <c r="AC610" s="13" t="str">
        <f t="shared" si="3"/>
        <v>M6-MyM-1b-I-1</v>
      </c>
      <c r="AD610" s="13"/>
      <c r="AE610" s="12"/>
      <c r="AF610" s="8" t="s">
        <v>45</v>
      </c>
      <c r="AG610" s="13"/>
      <c r="AH610" s="8" t="s">
        <v>46</v>
      </c>
      <c r="AI610" s="8"/>
    </row>
    <row r="611" ht="112.5" customHeight="1">
      <c r="A611" s="6" t="s">
        <v>3541</v>
      </c>
      <c r="B611" s="6" t="s">
        <v>3542</v>
      </c>
      <c r="C611" s="6" t="s">
        <v>33</v>
      </c>
      <c r="D611" s="7" t="s">
        <v>34</v>
      </c>
      <c r="E611" s="6"/>
      <c r="F611" s="18" t="s">
        <v>3543</v>
      </c>
      <c r="G611" s="11" t="s">
        <v>3549</v>
      </c>
      <c r="H611" s="6" t="s">
        <v>210</v>
      </c>
      <c r="I611" s="6"/>
      <c r="J611" s="6" t="s">
        <v>850</v>
      </c>
      <c r="K611" s="11" t="s">
        <v>3550</v>
      </c>
      <c r="L611" s="11" t="s">
        <v>3551</v>
      </c>
      <c r="M611" s="8" t="s">
        <v>41</v>
      </c>
      <c r="N611" s="10" t="s">
        <v>3547</v>
      </c>
      <c r="O611" s="11" t="s">
        <v>3547</v>
      </c>
      <c r="P611" s="12"/>
      <c r="Q611" s="13"/>
      <c r="R611" s="12"/>
      <c r="S611" s="12"/>
      <c r="T611" s="12"/>
      <c r="U611" s="12"/>
      <c r="V611" s="12"/>
      <c r="W611" s="12"/>
      <c r="X611" s="13"/>
      <c r="Y611" s="6" t="s">
        <v>3536</v>
      </c>
      <c r="Z611" s="15" t="s">
        <v>3552</v>
      </c>
      <c r="AA611" s="15"/>
      <c r="AB611" s="18"/>
      <c r="AC611" s="13" t="str">
        <f t="shared" si="3"/>
        <v>M6-MyM-1b-I-2</v>
      </c>
      <c r="AD611" s="13"/>
      <c r="AE611" s="12"/>
      <c r="AF611" s="8" t="s">
        <v>45</v>
      </c>
      <c r="AG611" s="13"/>
      <c r="AH611" s="8" t="s">
        <v>46</v>
      </c>
      <c r="AI611" s="8"/>
    </row>
    <row r="612" ht="112.5" customHeight="1">
      <c r="A612" s="6" t="s">
        <v>3541</v>
      </c>
      <c r="B612" s="6" t="s">
        <v>3542</v>
      </c>
      <c r="C612" s="6" t="s">
        <v>48</v>
      </c>
      <c r="D612" s="7" t="s">
        <v>34</v>
      </c>
      <c r="E612" s="6"/>
      <c r="F612" s="18" t="s">
        <v>3553</v>
      </c>
      <c r="G612" s="11" t="s">
        <v>3554</v>
      </c>
      <c r="H612" s="10" t="s">
        <v>3555</v>
      </c>
      <c r="I612" s="6"/>
      <c r="J612" s="6" t="s">
        <v>166</v>
      </c>
      <c r="K612" s="11" t="s">
        <v>3556</v>
      </c>
      <c r="L612" s="11" t="s">
        <v>3557</v>
      </c>
      <c r="M612" s="19" t="s">
        <v>41</v>
      </c>
      <c r="N612" s="10" t="s">
        <v>3547</v>
      </c>
      <c r="O612" s="11" t="s">
        <v>3547</v>
      </c>
      <c r="P612" s="12"/>
      <c r="Q612" s="13"/>
      <c r="R612" s="12"/>
      <c r="S612" s="12"/>
      <c r="T612" s="12"/>
      <c r="U612" s="12"/>
      <c r="V612" s="12"/>
      <c r="W612" s="12"/>
      <c r="X612" s="13"/>
      <c r="Y612" s="6" t="s">
        <v>3536</v>
      </c>
      <c r="Z612" s="15" t="s">
        <v>3558</v>
      </c>
      <c r="AA612" s="15"/>
      <c r="AB612" s="18"/>
      <c r="AC612" s="13" t="str">
        <f t="shared" si="3"/>
        <v>M6-MyM-1b-E-1</v>
      </c>
      <c r="AD612" s="13"/>
      <c r="AE612" s="12"/>
      <c r="AF612" s="8" t="s">
        <v>45</v>
      </c>
      <c r="AG612" s="13"/>
      <c r="AH612" s="8" t="s">
        <v>46</v>
      </c>
      <c r="AI612" s="8"/>
    </row>
    <row r="613" ht="112.5" customHeight="1">
      <c r="A613" s="6" t="s">
        <v>3541</v>
      </c>
      <c r="B613" s="6" t="s">
        <v>3542</v>
      </c>
      <c r="C613" s="6" t="s">
        <v>48</v>
      </c>
      <c r="D613" s="7" t="s">
        <v>34</v>
      </c>
      <c r="E613" s="6"/>
      <c r="F613" s="18" t="s">
        <v>3553</v>
      </c>
      <c r="G613" s="11" t="s">
        <v>3559</v>
      </c>
      <c r="H613" s="10"/>
      <c r="I613" s="6"/>
      <c r="J613" s="6" t="s">
        <v>166</v>
      </c>
      <c r="K613" s="11" t="s">
        <v>3560</v>
      </c>
      <c r="L613" s="11" t="s">
        <v>3561</v>
      </c>
      <c r="M613" s="19" t="s">
        <v>41</v>
      </c>
      <c r="N613" s="10" t="s">
        <v>3547</v>
      </c>
      <c r="O613" s="11" t="s">
        <v>3547</v>
      </c>
      <c r="P613" s="12"/>
      <c r="Q613" s="13"/>
      <c r="R613" s="12"/>
      <c r="S613" s="12"/>
      <c r="T613" s="12"/>
      <c r="U613" s="12"/>
      <c r="V613" s="12"/>
      <c r="W613" s="12"/>
      <c r="X613" s="13"/>
      <c r="Y613" s="6" t="s">
        <v>3536</v>
      </c>
      <c r="Z613" s="15" t="s">
        <v>3562</v>
      </c>
      <c r="AA613" s="15"/>
      <c r="AB613" s="18"/>
      <c r="AC613" s="13" t="str">
        <f t="shared" si="3"/>
        <v>M6-MyM-1b-E-2</v>
      </c>
      <c r="AD613" s="13"/>
      <c r="AE613" s="12"/>
      <c r="AF613" s="8" t="s">
        <v>45</v>
      </c>
      <c r="AG613" s="13"/>
      <c r="AH613" s="8" t="s">
        <v>46</v>
      </c>
      <c r="AI613" s="8"/>
    </row>
    <row r="614" ht="112.5" customHeight="1">
      <c r="A614" s="6" t="s">
        <v>3541</v>
      </c>
      <c r="B614" s="6" t="s">
        <v>3542</v>
      </c>
      <c r="C614" s="6" t="s">
        <v>48</v>
      </c>
      <c r="D614" s="7" t="s">
        <v>34</v>
      </c>
      <c r="E614" s="6"/>
      <c r="F614" s="18" t="s">
        <v>3553</v>
      </c>
      <c r="G614" s="11" t="s">
        <v>3563</v>
      </c>
      <c r="H614" s="10"/>
      <c r="I614" s="6"/>
      <c r="J614" s="6" t="s">
        <v>166</v>
      </c>
      <c r="K614" s="11" t="s">
        <v>3564</v>
      </c>
      <c r="L614" s="11" t="s">
        <v>3565</v>
      </c>
      <c r="M614" s="19" t="s">
        <v>41</v>
      </c>
      <c r="N614" s="10" t="s">
        <v>3547</v>
      </c>
      <c r="O614" s="11" t="s">
        <v>3547</v>
      </c>
      <c r="P614" s="12"/>
      <c r="Q614" s="13"/>
      <c r="R614" s="12"/>
      <c r="S614" s="12"/>
      <c r="T614" s="12"/>
      <c r="U614" s="12"/>
      <c r="V614" s="12"/>
      <c r="W614" s="12"/>
      <c r="X614" s="13"/>
      <c r="Y614" s="6" t="s">
        <v>3536</v>
      </c>
      <c r="Z614" s="15" t="s">
        <v>3566</v>
      </c>
      <c r="AA614" s="15"/>
      <c r="AB614" s="18"/>
      <c r="AC614" s="13" t="str">
        <f t="shared" si="3"/>
        <v>M6-MyM-1b-E-3</v>
      </c>
      <c r="AD614" s="13"/>
      <c r="AE614" s="12"/>
      <c r="AF614" s="8" t="s">
        <v>45</v>
      </c>
      <c r="AG614" s="13"/>
      <c r="AH614" s="8" t="s">
        <v>46</v>
      </c>
      <c r="AI614" s="8"/>
    </row>
    <row r="615" ht="112.5" customHeight="1">
      <c r="A615" s="6" t="s">
        <v>3541</v>
      </c>
      <c r="B615" s="6" t="s">
        <v>3542</v>
      </c>
      <c r="C615" s="6" t="s">
        <v>67</v>
      </c>
      <c r="D615" s="7" t="s">
        <v>34</v>
      </c>
      <c r="E615" s="6"/>
      <c r="F615" s="9" t="s">
        <v>3567</v>
      </c>
      <c r="G615" s="10" t="s">
        <v>3568</v>
      </c>
      <c r="H615" s="10"/>
      <c r="I615" s="6"/>
      <c r="J615" s="6" t="s">
        <v>101</v>
      </c>
      <c r="K615" s="10" t="s">
        <v>3569</v>
      </c>
      <c r="L615" s="11" t="s">
        <v>3570</v>
      </c>
      <c r="M615" s="6" t="s">
        <v>41</v>
      </c>
      <c r="N615" s="10" t="s">
        <v>3547</v>
      </c>
      <c r="O615" s="9" t="s">
        <v>3571</v>
      </c>
      <c r="P615" s="12"/>
      <c r="Q615" s="13"/>
      <c r="R615" s="12"/>
      <c r="S615" s="12"/>
      <c r="T615" s="12"/>
      <c r="U615" s="12"/>
      <c r="V615" s="12"/>
      <c r="W615" s="12"/>
      <c r="X615" s="13"/>
      <c r="Y615" s="6" t="s">
        <v>3536</v>
      </c>
      <c r="Z615" s="15" t="s">
        <v>3572</v>
      </c>
      <c r="AA615" s="15"/>
      <c r="AB615" s="18"/>
      <c r="AC615" s="13" t="str">
        <f t="shared" si="3"/>
        <v>M6-MyM-1b-A-1</v>
      </c>
      <c r="AD615" s="13"/>
      <c r="AE615" s="12"/>
      <c r="AF615" s="8" t="s">
        <v>45</v>
      </c>
      <c r="AG615" s="13"/>
      <c r="AH615" s="8" t="s">
        <v>46</v>
      </c>
      <c r="AI615" s="8"/>
    </row>
    <row r="616" ht="112.5" customHeight="1">
      <c r="A616" s="6" t="s">
        <v>3541</v>
      </c>
      <c r="B616" s="6" t="s">
        <v>3542</v>
      </c>
      <c r="C616" s="6" t="s">
        <v>67</v>
      </c>
      <c r="D616" s="7" t="s">
        <v>34</v>
      </c>
      <c r="E616" s="6"/>
      <c r="F616" s="9" t="s">
        <v>3573</v>
      </c>
      <c r="G616" s="10" t="s">
        <v>3574</v>
      </c>
      <c r="H616" s="14"/>
      <c r="I616" s="6"/>
      <c r="J616" s="6" t="s">
        <v>101</v>
      </c>
      <c r="K616" s="10" t="s">
        <v>3575</v>
      </c>
      <c r="L616" s="11" t="s">
        <v>3576</v>
      </c>
      <c r="M616" s="6" t="s">
        <v>41</v>
      </c>
      <c r="N616" s="10" t="s">
        <v>3547</v>
      </c>
      <c r="O616" s="9" t="s">
        <v>3577</v>
      </c>
      <c r="P616" s="12"/>
      <c r="Q616" s="13"/>
      <c r="R616" s="12"/>
      <c r="S616" s="12"/>
      <c r="T616" s="12"/>
      <c r="U616" s="12"/>
      <c r="V616" s="12"/>
      <c r="W616" s="12"/>
      <c r="X616" s="13"/>
      <c r="Y616" s="6" t="s">
        <v>3536</v>
      </c>
      <c r="Z616" s="15" t="s">
        <v>3578</v>
      </c>
      <c r="AA616" s="15"/>
      <c r="AB616" s="18"/>
      <c r="AC616" s="13" t="str">
        <f t="shared" si="3"/>
        <v>M6-MyM-1b-A-2</v>
      </c>
      <c r="AD616" s="13"/>
      <c r="AE616" s="12"/>
      <c r="AF616" s="8" t="s">
        <v>45</v>
      </c>
      <c r="AG616" s="13"/>
      <c r="AH616" s="8" t="s">
        <v>46</v>
      </c>
      <c r="AI616" s="8"/>
    </row>
    <row r="617" ht="112.5" customHeight="1">
      <c r="A617" s="6" t="s">
        <v>3541</v>
      </c>
      <c r="B617" s="6" t="s">
        <v>3542</v>
      </c>
      <c r="C617" s="6" t="s">
        <v>67</v>
      </c>
      <c r="D617" s="7" t="s">
        <v>34</v>
      </c>
      <c r="E617" s="6"/>
      <c r="F617" s="9" t="s">
        <v>3579</v>
      </c>
      <c r="G617" s="10" t="s">
        <v>3580</v>
      </c>
      <c r="H617" s="10"/>
      <c r="I617" s="6"/>
      <c r="J617" s="6" t="s">
        <v>101</v>
      </c>
      <c r="K617" s="10" t="s">
        <v>3581</v>
      </c>
      <c r="L617" s="11" t="s">
        <v>3582</v>
      </c>
      <c r="M617" s="6" t="s">
        <v>41</v>
      </c>
      <c r="N617" s="10" t="s">
        <v>3547</v>
      </c>
      <c r="O617" s="9" t="s">
        <v>3583</v>
      </c>
      <c r="P617" s="12"/>
      <c r="Q617" s="13"/>
      <c r="R617" s="12"/>
      <c r="S617" s="12"/>
      <c r="T617" s="12"/>
      <c r="U617" s="12"/>
      <c r="V617" s="12"/>
      <c r="W617" s="12"/>
      <c r="X617" s="13"/>
      <c r="Y617" s="6" t="s">
        <v>3536</v>
      </c>
      <c r="Z617" s="15" t="s">
        <v>3584</v>
      </c>
      <c r="AA617" s="15"/>
      <c r="AB617" s="18"/>
      <c r="AC617" s="13" t="str">
        <f t="shared" si="3"/>
        <v>M6-MyM-1b-A-3</v>
      </c>
      <c r="AD617" s="13"/>
      <c r="AE617" s="12"/>
      <c r="AF617" s="8" t="s">
        <v>45</v>
      </c>
      <c r="AG617" s="13"/>
      <c r="AH617" s="8" t="s">
        <v>46</v>
      </c>
      <c r="AI617" s="8"/>
    </row>
    <row r="618" ht="112.5" customHeight="1">
      <c r="A618" s="8" t="s">
        <v>3585</v>
      </c>
      <c r="B618" s="6" t="s">
        <v>3586</v>
      </c>
      <c r="C618" s="6" t="s">
        <v>33</v>
      </c>
      <c r="D618" s="7" t="s">
        <v>34</v>
      </c>
      <c r="E618" s="6"/>
      <c r="F618" s="11" t="s">
        <v>3587</v>
      </c>
      <c r="G618" s="10"/>
      <c r="H618" s="10" t="s">
        <v>3588</v>
      </c>
      <c r="I618" s="6"/>
      <c r="J618" s="6" t="s">
        <v>466</v>
      </c>
      <c r="K618" s="11" t="s">
        <v>3589</v>
      </c>
      <c r="L618" s="10" t="s">
        <v>3590</v>
      </c>
      <c r="M618" s="6" t="s">
        <v>41</v>
      </c>
      <c r="N618" s="11" t="s">
        <v>3591</v>
      </c>
      <c r="O618" s="11" t="s">
        <v>3591</v>
      </c>
      <c r="P618" s="12"/>
      <c r="Q618" s="13"/>
      <c r="R618" s="12"/>
      <c r="S618" s="12"/>
      <c r="T618" s="12"/>
      <c r="U618" s="12"/>
      <c r="V618" s="12"/>
      <c r="W618" s="12"/>
      <c r="X618" s="13"/>
      <c r="Y618" s="6" t="s">
        <v>3536</v>
      </c>
      <c r="Z618" s="15" t="s">
        <v>3592</v>
      </c>
      <c r="AA618" s="56"/>
      <c r="AB618" s="18"/>
      <c r="AC618" s="13" t="str">
        <f t="shared" si="3"/>
        <v>M6-MyM-19a-I-1</v>
      </c>
      <c r="AD618" s="13"/>
      <c r="AE618" s="12"/>
      <c r="AF618" s="8" t="s">
        <v>45</v>
      </c>
      <c r="AG618" s="8" t="s">
        <v>570</v>
      </c>
      <c r="AH618" s="8"/>
      <c r="AI618" s="8"/>
    </row>
    <row r="619" ht="112.5" customHeight="1">
      <c r="A619" s="8" t="s">
        <v>3585</v>
      </c>
      <c r="B619" s="6" t="s">
        <v>3586</v>
      </c>
      <c r="C619" s="6" t="s">
        <v>48</v>
      </c>
      <c r="D619" s="7" t="s">
        <v>34</v>
      </c>
      <c r="E619" s="6"/>
      <c r="F619" s="10" t="s">
        <v>3593</v>
      </c>
      <c r="G619" s="10" t="s">
        <v>3594</v>
      </c>
      <c r="H619" s="10" t="s">
        <v>3595</v>
      </c>
      <c r="I619" s="6"/>
      <c r="J619" s="6" t="s">
        <v>101</v>
      </c>
      <c r="K619" s="10" t="s">
        <v>3596</v>
      </c>
      <c r="L619" s="27" t="s">
        <v>3597</v>
      </c>
      <c r="M619" s="6" t="s">
        <v>41</v>
      </c>
      <c r="N619" s="14" t="s">
        <v>3598</v>
      </c>
      <c r="O619" s="11" t="s">
        <v>3599</v>
      </c>
      <c r="P619" s="12"/>
      <c r="Q619" s="13"/>
      <c r="R619" s="12"/>
      <c r="S619" s="12"/>
      <c r="T619" s="12"/>
      <c r="U619" s="12"/>
      <c r="V619" s="12"/>
      <c r="W619" s="12"/>
      <c r="X619" s="13"/>
      <c r="Y619" s="6" t="s">
        <v>3536</v>
      </c>
      <c r="Z619" s="15" t="s">
        <v>3600</v>
      </c>
      <c r="AA619" s="8"/>
      <c r="AB619" s="12"/>
      <c r="AC619" s="13" t="str">
        <f t="shared" si="3"/>
        <v>M6-MyM-19a-E-1</v>
      </c>
      <c r="AD619" s="13"/>
      <c r="AE619" s="12"/>
      <c r="AF619" s="8" t="s">
        <v>45</v>
      </c>
      <c r="AG619" s="8" t="s">
        <v>570</v>
      </c>
      <c r="AH619" s="13"/>
      <c r="AI619" s="13"/>
    </row>
    <row r="620" ht="112.5" customHeight="1">
      <c r="A620" s="8" t="s">
        <v>3585</v>
      </c>
      <c r="B620" s="6" t="s">
        <v>3586</v>
      </c>
      <c r="C620" s="6" t="s">
        <v>48</v>
      </c>
      <c r="D620" s="7" t="s">
        <v>34</v>
      </c>
      <c r="E620" s="6"/>
      <c r="F620" s="10" t="s">
        <v>3593</v>
      </c>
      <c r="G620" s="10" t="s">
        <v>3601</v>
      </c>
      <c r="H620" s="10" t="s">
        <v>3595</v>
      </c>
      <c r="I620" s="6"/>
      <c r="J620" s="6" t="s">
        <v>101</v>
      </c>
      <c r="K620" s="10" t="s">
        <v>3602</v>
      </c>
      <c r="L620" s="27" t="s">
        <v>3603</v>
      </c>
      <c r="M620" s="6" t="s">
        <v>41</v>
      </c>
      <c r="N620" s="14" t="s">
        <v>3598</v>
      </c>
      <c r="O620" s="11" t="s">
        <v>3604</v>
      </c>
      <c r="P620" s="12"/>
      <c r="Q620" s="13"/>
      <c r="R620" s="12"/>
      <c r="S620" s="12"/>
      <c r="T620" s="12"/>
      <c r="U620" s="12"/>
      <c r="V620" s="12"/>
      <c r="W620" s="12"/>
      <c r="X620" s="13"/>
      <c r="Y620" s="6" t="s">
        <v>3536</v>
      </c>
      <c r="Z620" s="15" t="s">
        <v>3605</v>
      </c>
      <c r="AA620" s="8"/>
      <c r="AB620" s="12"/>
      <c r="AC620" s="13" t="str">
        <f t="shared" si="3"/>
        <v>M6-MyM-19a-E-2</v>
      </c>
      <c r="AD620" s="13"/>
      <c r="AE620" s="12"/>
      <c r="AF620" s="8" t="s">
        <v>45</v>
      </c>
      <c r="AG620" s="8" t="s">
        <v>570</v>
      </c>
      <c r="AH620" s="13"/>
      <c r="AI620" s="13"/>
    </row>
    <row r="621" ht="112.5" customHeight="1">
      <c r="A621" s="8" t="s">
        <v>3585</v>
      </c>
      <c r="B621" s="6" t="s">
        <v>3586</v>
      </c>
      <c r="C621" s="6" t="s">
        <v>48</v>
      </c>
      <c r="D621" s="7" t="s">
        <v>34</v>
      </c>
      <c r="E621" s="6"/>
      <c r="F621" s="10" t="s">
        <v>3606</v>
      </c>
      <c r="G621" s="10" t="s">
        <v>3607</v>
      </c>
      <c r="H621" s="10"/>
      <c r="I621" s="6"/>
      <c r="J621" s="6" t="s">
        <v>101</v>
      </c>
      <c r="K621" s="10" t="s">
        <v>3608</v>
      </c>
      <c r="L621" s="27" t="s">
        <v>3609</v>
      </c>
      <c r="M621" s="6" t="s">
        <v>41</v>
      </c>
      <c r="N621" s="14" t="s">
        <v>3598</v>
      </c>
      <c r="O621" s="14" t="s">
        <v>3610</v>
      </c>
      <c r="P621" s="14" t="s">
        <v>3611</v>
      </c>
      <c r="Q621" s="13"/>
      <c r="R621" s="12"/>
      <c r="S621" s="12"/>
      <c r="T621" s="12"/>
      <c r="U621" s="12"/>
      <c r="V621" s="12"/>
      <c r="W621" s="12"/>
      <c r="X621" s="13"/>
      <c r="Y621" s="6" t="s">
        <v>3536</v>
      </c>
      <c r="Z621" s="15" t="s">
        <v>3612</v>
      </c>
      <c r="AA621" s="8"/>
      <c r="AB621" s="12"/>
      <c r="AC621" s="13" t="str">
        <f t="shared" si="3"/>
        <v>M6-MyM-19a-E-3</v>
      </c>
      <c r="AD621" s="13"/>
      <c r="AE621" s="12"/>
      <c r="AF621" s="8" t="s">
        <v>45</v>
      </c>
      <c r="AG621" s="8" t="s">
        <v>570</v>
      </c>
      <c r="AH621" s="13"/>
      <c r="AI621" s="13"/>
    </row>
    <row r="622" ht="112.5" customHeight="1">
      <c r="A622" s="8" t="s">
        <v>3585</v>
      </c>
      <c r="B622" s="6" t="s">
        <v>3586</v>
      </c>
      <c r="C622" s="6" t="s">
        <v>48</v>
      </c>
      <c r="D622" s="7" t="s">
        <v>34</v>
      </c>
      <c r="E622" s="6"/>
      <c r="F622" s="10" t="s">
        <v>3606</v>
      </c>
      <c r="G622" s="10" t="s">
        <v>3613</v>
      </c>
      <c r="H622" s="10"/>
      <c r="I622" s="6"/>
      <c r="J622" s="6" t="s">
        <v>101</v>
      </c>
      <c r="K622" s="10" t="s">
        <v>3614</v>
      </c>
      <c r="L622" s="27" t="s">
        <v>3615</v>
      </c>
      <c r="M622" s="6" t="s">
        <v>41</v>
      </c>
      <c r="N622" s="14" t="s">
        <v>3598</v>
      </c>
      <c r="O622" s="14" t="s">
        <v>3616</v>
      </c>
      <c r="P622" s="14" t="s">
        <v>3617</v>
      </c>
      <c r="Q622" s="13"/>
      <c r="R622" s="12"/>
      <c r="S622" s="12"/>
      <c r="T622" s="12"/>
      <c r="U622" s="12"/>
      <c r="V622" s="12"/>
      <c r="W622" s="12"/>
      <c r="X622" s="13"/>
      <c r="Y622" s="6" t="s">
        <v>3536</v>
      </c>
      <c r="Z622" s="15" t="s">
        <v>3618</v>
      </c>
      <c r="AA622" s="8"/>
      <c r="AB622" s="12"/>
      <c r="AC622" s="13" t="str">
        <f t="shared" si="3"/>
        <v>M6-MyM-19a-E-4</v>
      </c>
      <c r="AD622" s="13"/>
      <c r="AE622" s="12"/>
      <c r="AF622" s="8" t="s">
        <v>45</v>
      </c>
      <c r="AG622" s="8" t="s">
        <v>570</v>
      </c>
      <c r="AH622" s="13"/>
      <c r="AI622" s="13"/>
    </row>
    <row r="623" ht="112.5" customHeight="1">
      <c r="A623" s="8" t="s">
        <v>3585</v>
      </c>
      <c r="B623" s="6" t="s">
        <v>3586</v>
      </c>
      <c r="C623" s="6" t="s">
        <v>67</v>
      </c>
      <c r="D623" s="7" t="s">
        <v>34</v>
      </c>
      <c r="E623" s="6"/>
      <c r="F623" s="11" t="s">
        <v>3619</v>
      </c>
      <c r="G623" s="10" t="s">
        <v>3620</v>
      </c>
      <c r="H623" s="27"/>
      <c r="I623" s="19" t="s">
        <v>210</v>
      </c>
      <c r="J623" s="6" t="s">
        <v>101</v>
      </c>
      <c r="K623" s="27" t="s">
        <v>3621</v>
      </c>
      <c r="L623" s="27" t="s">
        <v>3622</v>
      </c>
      <c r="M623" s="6" t="s">
        <v>41</v>
      </c>
      <c r="N623" s="14" t="s">
        <v>3598</v>
      </c>
      <c r="O623" s="39" t="s">
        <v>3623</v>
      </c>
      <c r="P623" s="12"/>
      <c r="Q623" s="13"/>
      <c r="R623" s="12"/>
      <c r="S623" s="12"/>
      <c r="T623" s="12"/>
      <c r="U623" s="12"/>
      <c r="V623" s="12"/>
      <c r="W623" s="12"/>
      <c r="X623" s="13"/>
      <c r="Y623" s="6" t="s">
        <v>3536</v>
      </c>
      <c r="Z623" s="15" t="s">
        <v>3624</v>
      </c>
      <c r="AA623" s="8"/>
      <c r="AB623" s="12"/>
      <c r="AC623" s="13" t="str">
        <f t="shared" si="3"/>
        <v>M6-MyM-19a-A-1</v>
      </c>
      <c r="AD623" s="13"/>
      <c r="AE623" s="12"/>
      <c r="AF623" s="8" t="s">
        <v>45</v>
      </c>
      <c r="AG623" s="8" t="s">
        <v>570</v>
      </c>
      <c r="AH623" s="13"/>
      <c r="AI623" s="13"/>
    </row>
    <row r="624" ht="112.5" customHeight="1">
      <c r="A624" s="8" t="s">
        <v>3585</v>
      </c>
      <c r="B624" s="6" t="s">
        <v>3586</v>
      </c>
      <c r="C624" s="6" t="s">
        <v>67</v>
      </c>
      <c r="D624" s="7" t="s">
        <v>34</v>
      </c>
      <c r="E624" s="6"/>
      <c r="F624" s="11" t="s">
        <v>3625</v>
      </c>
      <c r="G624" s="10" t="s">
        <v>3626</v>
      </c>
      <c r="H624" s="27"/>
      <c r="I624" s="19" t="s">
        <v>210</v>
      </c>
      <c r="J624" s="6" t="s">
        <v>101</v>
      </c>
      <c r="K624" s="27" t="s">
        <v>3627</v>
      </c>
      <c r="L624" s="27" t="s">
        <v>3628</v>
      </c>
      <c r="M624" s="6" t="s">
        <v>41</v>
      </c>
      <c r="N624" s="10" t="s">
        <v>3598</v>
      </c>
      <c r="O624" s="27" t="s">
        <v>3629</v>
      </c>
      <c r="P624" s="26" t="s">
        <v>3630</v>
      </c>
      <c r="Q624" s="13"/>
      <c r="R624" s="12"/>
      <c r="S624" s="12"/>
      <c r="T624" s="9"/>
      <c r="U624" s="9"/>
      <c r="V624" s="9"/>
      <c r="W624" s="9"/>
      <c r="X624" s="14"/>
      <c r="Y624" s="6" t="s">
        <v>3536</v>
      </c>
      <c r="Z624" s="15" t="s">
        <v>3631</v>
      </c>
      <c r="AA624" s="9"/>
      <c r="AB624" s="12"/>
      <c r="AC624" s="13" t="str">
        <f t="shared" si="3"/>
        <v>M6-MyM-19a-A-2</v>
      </c>
      <c r="AD624" s="13"/>
      <c r="AE624" s="12"/>
      <c r="AF624" s="8" t="s">
        <v>45</v>
      </c>
      <c r="AG624" s="8" t="s">
        <v>570</v>
      </c>
      <c r="AH624" s="13"/>
      <c r="AI624" s="13"/>
    </row>
    <row r="625" ht="112.5" customHeight="1">
      <c r="A625" s="8" t="s">
        <v>3585</v>
      </c>
      <c r="B625" s="6" t="s">
        <v>3586</v>
      </c>
      <c r="C625" s="6" t="s">
        <v>67</v>
      </c>
      <c r="D625" s="7" t="s">
        <v>34</v>
      </c>
      <c r="E625" s="6"/>
      <c r="F625" s="10" t="s">
        <v>3632</v>
      </c>
      <c r="G625" s="27" t="s">
        <v>3633</v>
      </c>
      <c r="H625" s="39"/>
      <c r="I625" s="38" t="s">
        <v>210</v>
      </c>
      <c r="J625" s="13" t="s">
        <v>101</v>
      </c>
      <c r="K625" s="27" t="s">
        <v>3634</v>
      </c>
      <c r="L625" s="39" t="s">
        <v>3635</v>
      </c>
      <c r="M625" s="6" t="s">
        <v>41</v>
      </c>
      <c r="N625" s="14" t="s">
        <v>3598</v>
      </c>
      <c r="O625" s="39" t="s">
        <v>3636</v>
      </c>
      <c r="P625" s="39" t="s">
        <v>3637</v>
      </c>
      <c r="Q625" s="13"/>
      <c r="R625" s="18"/>
      <c r="S625" s="18"/>
      <c r="T625" s="9"/>
      <c r="U625" s="9"/>
      <c r="V625" s="9"/>
      <c r="W625" s="9"/>
      <c r="X625" s="14"/>
      <c r="Y625" s="6" t="s">
        <v>3536</v>
      </c>
      <c r="Z625" s="15" t="s">
        <v>3638</v>
      </c>
      <c r="AA625" s="9"/>
      <c r="AB625" s="12"/>
      <c r="AC625" s="13" t="str">
        <f t="shared" si="3"/>
        <v>M6-MyM-19a-A-3</v>
      </c>
      <c r="AD625" s="13"/>
      <c r="AE625" s="12"/>
      <c r="AF625" s="8" t="s">
        <v>45</v>
      </c>
      <c r="AG625" s="8" t="s">
        <v>570</v>
      </c>
      <c r="AH625" s="13"/>
      <c r="AI625" s="13"/>
    </row>
    <row r="626" ht="112.5" customHeight="1">
      <c r="A626" s="6" t="s">
        <v>3639</v>
      </c>
      <c r="B626" s="6" t="s">
        <v>3640</v>
      </c>
      <c r="C626" s="6" t="s">
        <v>33</v>
      </c>
      <c r="D626" s="7" t="s">
        <v>34</v>
      </c>
      <c r="E626" s="6"/>
      <c r="F626" s="9" t="s">
        <v>3641</v>
      </c>
      <c r="G626" s="10"/>
      <c r="H626" s="10"/>
      <c r="I626" s="6" t="s">
        <v>210</v>
      </c>
      <c r="J626" s="6" t="s">
        <v>466</v>
      </c>
      <c r="K626" s="10" t="s">
        <v>3642</v>
      </c>
      <c r="L626" s="10" t="s">
        <v>3643</v>
      </c>
      <c r="M626" s="6" t="s">
        <v>41</v>
      </c>
      <c r="N626" s="11" t="s">
        <v>3644</v>
      </c>
      <c r="O626" s="11" t="s">
        <v>3645</v>
      </c>
      <c r="P626" s="12"/>
      <c r="Q626" s="13"/>
      <c r="R626" s="9"/>
      <c r="S626" s="9"/>
      <c r="T626" s="9"/>
      <c r="U626" s="9"/>
      <c r="V626" s="9"/>
      <c r="W626" s="9"/>
      <c r="X626" s="13"/>
      <c r="Y626" s="6" t="s">
        <v>3536</v>
      </c>
      <c r="Z626" s="15" t="s">
        <v>3646</v>
      </c>
      <c r="AA626" s="15"/>
      <c r="AB626" s="18"/>
      <c r="AC626" s="13" t="str">
        <f t="shared" si="3"/>
        <v>M6-MyM-1d-I-1</v>
      </c>
      <c r="AD626" s="13"/>
      <c r="AE626" s="12"/>
      <c r="AF626" s="8" t="s">
        <v>45</v>
      </c>
      <c r="AG626" s="13"/>
      <c r="AH626" s="8" t="s">
        <v>46</v>
      </c>
      <c r="AI626" s="8"/>
    </row>
    <row r="627" ht="112.5" customHeight="1">
      <c r="A627" s="6" t="s">
        <v>3639</v>
      </c>
      <c r="B627" s="6" t="s">
        <v>3640</v>
      </c>
      <c r="C627" s="6" t="s">
        <v>48</v>
      </c>
      <c r="D627" s="7" t="s">
        <v>34</v>
      </c>
      <c r="E627" s="6"/>
      <c r="F627" s="9" t="s">
        <v>3647</v>
      </c>
      <c r="G627" s="11" t="s">
        <v>3648</v>
      </c>
      <c r="H627" s="10"/>
      <c r="I627" s="6" t="s">
        <v>210</v>
      </c>
      <c r="J627" s="6" t="s">
        <v>52</v>
      </c>
      <c r="K627" s="11" t="s">
        <v>3649</v>
      </c>
      <c r="L627" s="10" t="s">
        <v>3650</v>
      </c>
      <c r="M627" s="6" t="s">
        <v>41</v>
      </c>
      <c r="N627" s="11" t="s">
        <v>3644</v>
      </c>
      <c r="O627" s="11" t="s">
        <v>3645</v>
      </c>
      <c r="P627" s="12"/>
      <c r="Q627" s="13"/>
      <c r="R627" s="9"/>
      <c r="S627" s="9"/>
      <c r="T627" s="9"/>
      <c r="U627" s="9"/>
      <c r="V627" s="9"/>
      <c r="W627" s="9"/>
      <c r="X627" s="13"/>
      <c r="Y627" s="6" t="s">
        <v>3536</v>
      </c>
      <c r="Z627" s="15" t="s">
        <v>3651</v>
      </c>
      <c r="AA627" s="15"/>
      <c r="AB627" s="18"/>
      <c r="AC627" s="13" t="str">
        <f t="shared" si="3"/>
        <v>M6-MyM-1d-E-1</v>
      </c>
      <c r="AD627" s="13"/>
      <c r="AE627" s="12"/>
      <c r="AF627" s="8" t="s">
        <v>45</v>
      </c>
      <c r="AG627" s="13"/>
      <c r="AH627" s="8" t="s">
        <v>46</v>
      </c>
      <c r="AI627" s="8"/>
    </row>
    <row r="628" ht="112.5" customHeight="1">
      <c r="A628" s="6" t="s">
        <v>3639</v>
      </c>
      <c r="B628" s="6" t="s">
        <v>3640</v>
      </c>
      <c r="C628" s="6" t="s">
        <v>48</v>
      </c>
      <c r="D628" s="7" t="s">
        <v>34</v>
      </c>
      <c r="E628" s="6"/>
      <c r="F628" s="9" t="s">
        <v>3647</v>
      </c>
      <c r="G628" s="11" t="s">
        <v>3652</v>
      </c>
      <c r="H628" s="10"/>
      <c r="I628" s="6" t="s">
        <v>210</v>
      </c>
      <c r="J628" s="6" t="s">
        <v>52</v>
      </c>
      <c r="K628" s="10" t="s">
        <v>3653</v>
      </c>
      <c r="L628" s="10" t="s">
        <v>3654</v>
      </c>
      <c r="M628" s="6" t="s">
        <v>41</v>
      </c>
      <c r="N628" s="11" t="s">
        <v>3644</v>
      </c>
      <c r="O628" s="11" t="s">
        <v>3645</v>
      </c>
      <c r="P628" s="12"/>
      <c r="Q628" s="13"/>
      <c r="R628" s="9"/>
      <c r="S628" s="9"/>
      <c r="T628" s="9"/>
      <c r="U628" s="9"/>
      <c r="V628" s="9"/>
      <c r="W628" s="9"/>
      <c r="X628" s="9"/>
      <c r="Y628" s="6" t="s">
        <v>3536</v>
      </c>
      <c r="Z628" s="15" t="s">
        <v>3655</v>
      </c>
      <c r="AA628" s="15"/>
      <c r="AB628" s="18"/>
      <c r="AC628" s="13" t="str">
        <f t="shared" si="3"/>
        <v>M6-MyM-1d-E-2</v>
      </c>
      <c r="AD628" s="13"/>
      <c r="AE628" s="12"/>
      <c r="AF628" s="8" t="s">
        <v>45</v>
      </c>
      <c r="AG628" s="13"/>
      <c r="AH628" s="8" t="s">
        <v>46</v>
      </c>
      <c r="AI628" s="8"/>
    </row>
    <row r="629" ht="112.5" customHeight="1">
      <c r="A629" s="6" t="s">
        <v>3656</v>
      </c>
      <c r="B629" s="6" t="s">
        <v>3657</v>
      </c>
      <c r="C629" s="6" t="s">
        <v>33</v>
      </c>
      <c r="D629" s="7" t="s">
        <v>34</v>
      </c>
      <c r="E629" s="6"/>
      <c r="F629" s="9" t="s">
        <v>3658</v>
      </c>
      <c r="G629" s="10"/>
      <c r="H629" s="10"/>
      <c r="I629" s="6" t="s">
        <v>210</v>
      </c>
      <c r="J629" s="8" t="s">
        <v>260</v>
      </c>
      <c r="K629" s="11" t="s">
        <v>3659</v>
      </c>
      <c r="L629" s="11" t="s">
        <v>3660</v>
      </c>
      <c r="M629" s="6" t="s">
        <v>41</v>
      </c>
      <c r="N629" s="14" t="s">
        <v>3661</v>
      </c>
      <c r="O629" s="14" t="s">
        <v>3661</v>
      </c>
      <c r="P629" s="12"/>
      <c r="Q629" s="13"/>
      <c r="R629" s="9"/>
      <c r="S629" s="9"/>
      <c r="T629" s="9"/>
      <c r="U629" s="9"/>
      <c r="V629" s="9"/>
      <c r="W629" s="9"/>
      <c r="X629" s="13"/>
      <c r="Y629" s="6" t="s">
        <v>3536</v>
      </c>
      <c r="Z629" s="15" t="s">
        <v>3662</v>
      </c>
      <c r="AA629" s="15"/>
      <c r="AB629" s="18"/>
      <c r="AC629" s="13" t="str">
        <f t="shared" si="3"/>
        <v>M6-MyM-2a-I-1</v>
      </c>
      <c r="AD629" s="13"/>
      <c r="AE629" s="12"/>
      <c r="AF629" s="8" t="s">
        <v>45</v>
      </c>
      <c r="AG629" s="13"/>
      <c r="AH629" s="8" t="s">
        <v>46</v>
      </c>
      <c r="AI629" s="8"/>
    </row>
    <row r="630" ht="112.5" customHeight="1">
      <c r="A630" s="6" t="s">
        <v>3656</v>
      </c>
      <c r="B630" s="6" t="s">
        <v>3657</v>
      </c>
      <c r="C630" s="6" t="s">
        <v>33</v>
      </c>
      <c r="D630" s="7" t="s">
        <v>34</v>
      </c>
      <c r="E630" s="6"/>
      <c r="F630" s="9" t="s">
        <v>3663</v>
      </c>
      <c r="G630" s="10"/>
      <c r="H630" s="10"/>
      <c r="I630" s="6" t="s">
        <v>210</v>
      </c>
      <c r="J630" s="8" t="s">
        <v>260</v>
      </c>
      <c r="K630" s="10" t="s">
        <v>3659</v>
      </c>
      <c r="L630" s="10" t="s">
        <v>3664</v>
      </c>
      <c r="M630" s="6" t="s">
        <v>41</v>
      </c>
      <c r="N630" s="14" t="s">
        <v>3665</v>
      </c>
      <c r="O630" s="14" t="s">
        <v>3665</v>
      </c>
      <c r="P630" s="12"/>
      <c r="Q630" s="13"/>
      <c r="R630" s="9"/>
      <c r="S630" s="9"/>
      <c r="T630" s="9"/>
      <c r="U630" s="9"/>
      <c r="V630" s="9"/>
      <c r="W630" s="9"/>
      <c r="X630" s="13"/>
      <c r="Y630" s="6" t="s">
        <v>3536</v>
      </c>
      <c r="Z630" s="15" t="s">
        <v>3666</v>
      </c>
      <c r="AA630" s="15"/>
      <c r="AB630" s="18"/>
      <c r="AC630" s="13" t="str">
        <f t="shared" si="3"/>
        <v>M6-MyM-2a-I-2</v>
      </c>
      <c r="AD630" s="13"/>
      <c r="AE630" s="12"/>
      <c r="AF630" s="8" t="s">
        <v>45</v>
      </c>
      <c r="AG630" s="13"/>
      <c r="AH630" s="8" t="s">
        <v>46</v>
      </c>
      <c r="AI630" s="8"/>
    </row>
    <row r="631" ht="112.5" customHeight="1">
      <c r="A631" s="6" t="s">
        <v>3656</v>
      </c>
      <c r="B631" s="6" t="s">
        <v>3657</v>
      </c>
      <c r="C631" s="6" t="s">
        <v>48</v>
      </c>
      <c r="D631" s="7" t="s">
        <v>34</v>
      </c>
      <c r="E631" s="6"/>
      <c r="F631" s="18" t="s">
        <v>317</v>
      </c>
      <c r="G631" s="10" t="s">
        <v>3667</v>
      </c>
      <c r="H631" s="10"/>
      <c r="I631" s="6" t="s">
        <v>210</v>
      </c>
      <c r="J631" s="6" t="s">
        <v>166</v>
      </c>
      <c r="K631" s="10" t="s">
        <v>3668</v>
      </c>
      <c r="L631" s="10" t="s">
        <v>3669</v>
      </c>
      <c r="M631" s="6" t="s">
        <v>41</v>
      </c>
      <c r="N631" s="10" t="s">
        <v>3661</v>
      </c>
      <c r="O631" s="10" t="s">
        <v>3661</v>
      </c>
      <c r="P631" s="12"/>
      <c r="Q631" s="13"/>
      <c r="R631" s="12"/>
      <c r="S631" s="12"/>
      <c r="T631" s="12"/>
      <c r="U631" s="12"/>
      <c r="V631" s="12"/>
      <c r="W631" s="12"/>
      <c r="X631" s="13"/>
      <c r="Y631" s="6" t="s">
        <v>3536</v>
      </c>
      <c r="Z631" s="15" t="s">
        <v>3670</v>
      </c>
      <c r="AA631" s="15"/>
      <c r="AB631" s="18"/>
      <c r="AC631" s="13" t="str">
        <f t="shared" si="3"/>
        <v>M6-MyM-2a-E-1</v>
      </c>
      <c r="AD631" s="13"/>
      <c r="AE631" s="12"/>
      <c r="AF631" s="8" t="s">
        <v>45</v>
      </c>
      <c r="AG631" s="13"/>
      <c r="AH631" s="8" t="s">
        <v>46</v>
      </c>
      <c r="AI631" s="8"/>
    </row>
    <row r="632" ht="112.5" customHeight="1">
      <c r="A632" s="6" t="s">
        <v>3656</v>
      </c>
      <c r="B632" s="6" t="s">
        <v>3657</v>
      </c>
      <c r="C632" s="6" t="s">
        <v>48</v>
      </c>
      <c r="D632" s="7" t="s">
        <v>34</v>
      </c>
      <c r="E632" s="6"/>
      <c r="F632" s="18" t="s">
        <v>409</v>
      </c>
      <c r="G632" s="10" t="s">
        <v>3671</v>
      </c>
      <c r="H632" s="10"/>
      <c r="I632" s="6" t="s">
        <v>210</v>
      </c>
      <c r="J632" s="6" t="s">
        <v>166</v>
      </c>
      <c r="K632" s="10" t="s">
        <v>3672</v>
      </c>
      <c r="L632" s="10" t="s">
        <v>3673</v>
      </c>
      <c r="M632" s="6" t="s">
        <v>41</v>
      </c>
      <c r="N632" s="10" t="s">
        <v>3665</v>
      </c>
      <c r="O632" s="10" t="s">
        <v>3665</v>
      </c>
      <c r="P632" s="12"/>
      <c r="Q632" s="13"/>
      <c r="R632" s="12"/>
      <c r="S632" s="12"/>
      <c r="T632" s="12"/>
      <c r="U632" s="12"/>
      <c r="V632" s="12"/>
      <c r="W632" s="12"/>
      <c r="X632" s="13"/>
      <c r="Y632" s="6" t="s">
        <v>3536</v>
      </c>
      <c r="Z632" s="15" t="s">
        <v>3674</v>
      </c>
      <c r="AA632" s="15"/>
      <c r="AB632" s="18"/>
      <c r="AC632" s="13" t="str">
        <f t="shared" si="3"/>
        <v>M6-MyM-2a-E-2</v>
      </c>
      <c r="AD632" s="13"/>
      <c r="AE632" s="12"/>
      <c r="AF632" s="8" t="s">
        <v>45</v>
      </c>
      <c r="AG632" s="13"/>
      <c r="AH632" s="8" t="s">
        <v>46</v>
      </c>
      <c r="AI632" s="8"/>
    </row>
    <row r="633" ht="112.5" customHeight="1">
      <c r="A633" s="6" t="s">
        <v>3656</v>
      </c>
      <c r="B633" s="6" t="s">
        <v>3657</v>
      </c>
      <c r="C633" s="6" t="s">
        <v>67</v>
      </c>
      <c r="D633" s="7" t="s">
        <v>34</v>
      </c>
      <c r="E633" s="6"/>
      <c r="F633" s="9" t="s">
        <v>3675</v>
      </c>
      <c r="G633" s="10" t="s">
        <v>3676</v>
      </c>
      <c r="H633" s="10"/>
      <c r="I633" s="6" t="s">
        <v>210</v>
      </c>
      <c r="J633" s="6" t="s">
        <v>101</v>
      </c>
      <c r="K633" s="11" t="s">
        <v>3677</v>
      </c>
      <c r="L633" s="10" t="s">
        <v>3279</v>
      </c>
      <c r="M633" s="6" t="s">
        <v>41</v>
      </c>
      <c r="N633" s="14" t="s">
        <v>3665</v>
      </c>
      <c r="O633" s="14" t="s">
        <v>3665</v>
      </c>
      <c r="P633" s="12"/>
      <c r="Q633" s="13"/>
      <c r="R633" s="12"/>
      <c r="S633" s="12"/>
      <c r="T633" s="12"/>
      <c r="U633" s="12"/>
      <c r="V633" s="12"/>
      <c r="W633" s="12"/>
      <c r="X633" s="13"/>
      <c r="Y633" s="6" t="s">
        <v>3536</v>
      </c>
      <c r="Z633" s="15" t="s">
        <v>3678</v>
      </c>
      <c r="AA633" s="15"/>
      <c r="AB633" s="18"/>
      <c r="AC633" s="13" t="str">
        <f t="shared" si="3"/>
        <v>M6-MyM-2a-A-1</v>
      </c>
      <c r="AD633" s="13"/>
      <c r="AE633" s="12"/>
      <c r="AF633" s="8" t="s">
        <v>45</v>
      </c>
      <c r="AG633" s="13"/>
      <c r="AH633" s="8" t="s">
        <v>46</v>
      </c>
      <c r="AI633" s="8"/>
    </row>
    <row r="634" ht="112.5" customHeight="1">
      <c r="A634" s="6" t="s">
        <v>3656</v>
      </c>
      <c r="B634" s="6" t="s">
        <v>3657</v>
      </c>
      <c r="C634" s="6" t="s">
        <v>67</v>
      </c>
      <c r="D634" s="7" t="s">
        <v>34</v>
      </c>
      <c r="E634" s="6"/>
      <c r="F634" s="18" t="s">
        <v>3679</v>
      </c>
      <c r="G634" s="10" t="s">
        <v>3680</v>
      </c>
      <c r="H634" s="10"/>
      <c r="I634" s="6" t="s">
        <v>210</v>
      </c>
      <c r="J634" s="6" t="s">
        <v>101</v>
      </c>
      <c r="K634" s="11" t="s">
        <v>3681</v>
      </c>
      <c r="L634" s="10" t="s">
        <v>447</v>
      </c>
      <c r="M634" s="6" t="s">
        <v>41</v>
      </c>
      <c r="N634" s="14" t="s">
        <v>3661</v>
      </c>
      <c r="O634" s="14" t="s">
        <v>3661</v>
      </c>
      <c r="P634" s="12"/>
      <c r="Q634" s="13"/>
      <c r="R634" s="12"/>
      <c r="S634" s="12"/>
      <c r="T634" s="12"/>
      <c r="U634" s="12"/>
      <c r="V634" s="12"/>
      <c r="W634" s="12"/>
      <c r="X634" s="13"/>
      <c r="Y634" s="6" t="s">
        <v>3536</v>
      </c>
      <c r="Z634" s="15" t="s">
        <v>3682</v>
      </c>
      <c r="AA634" s="15"/>
      <c r="AB634" s="18"/>
      <c r="AC634" s="13" t="str">
        <f t="shared" si="3"/>
        <v>M6-MyM-2a-A-2</v>
      </c>
      <c r="AD634" s="13"/>
      <c r="AE634" s="12"/>
      <c r="AF634" s="8" t="s">
        <v>45</v>
      </c>
      <c r="AG634" s="13"/>
      <c r="AH634" s="8" t="s">
        <v>46</v>
      </c>
      <c r="AI634" s="8"/>
    </row>
    <row r="635" ht="112.5" customHeight="1">
      <c r="A635" s="6" t="s">
        <v>3656</v>
      </c>
      <c r="B635" s="6" t="s">
        <v>3657</v>
      </c>
      <c r="C635" s="6" t="s">
        <v>67</v>
      </c>
      <c r="D635" s="7" t="s">
        <v>34</v>
      </c>
      <c r="E635" s="6"/>
      <c r="F635" s="9" t="s">
        <v>3683</v>
      </c>
      <c r="G635" s="11" t="s">
        <v>3684</v>
      </c>
      <c r="H635" s="57"/>
      <c r="I635" s="6" t="s">
        <v>210</v>
      </c>
      <c r="J635" s="6" t="s">
        <v>101</v>
      </c>
      <c r="K635" s="10" t="s">
        <v>3685</v>
      </c>
      <c r="L635" s="27" t="s">
        <v>3279</v>
      </c>
      <c r="M635" s="6" t="s">
        <v>41</v>
      </c>
      <c r="N635" s="14" t="s">
        <v>3665</v>
      </c>
      <c r="O635" s="14" t="s">
        <v>3665</v>
      </c>
      <c r="P635" s="12"/>
      <c r="Q635" s="13"/>
      <c r="R635" s="12"/>
      <c r="S635" s="12"/>
      <c r="T635" s="12"/>
      <c r="U635" s="12"/>
      <c r="V635" s="12"/>
      <c r="W635" s="12"/>
      <c r="X635" s="13"/>
      <c r="Y635" s="6" t="s">
        <v>3536</v>
      </c>
      <c r="Z635" s="15" t="s">
        <v>3686</v>
      </c>
      <c r="AA635" s="15"/>
      <c r="AB635" s="18"/>
      <c r="AC635" s="13" t="str">
        <f t="shared" si="3"/>
        <v>M6-MyM-2a-A-3</v>
      </c>
      <c r="AD635" s="13"/>
      <c r="AE635" s="12"/>
      <c r="AF635" s="8" t="s">
        <v>45</v>
      </c>
      <c r="AG635" s="13"/>
      <c r="AH635" s="8" t="s">
        <v>46</v>
      </c>
      <c r="AI635" s="8"/>
    </row>
    <row r="636" ht="112.5" customHeight="1">
      <c r="A636" s="8" t="s">
        <v>3687</v>
      </c>
      <c r="B636" s="6" t="s">
        <v>3688</v>
      </c>
      <c r="C636" s="6" t="s">
        <v>33</v>
      </c>
      <c r="D636" s="7" t="s">
        <v>34</v>
      </c>
      <c r="E636" s="6"/>
      <c r="F636" s="10" t="s">
        <v>3689</v>
      </c>
      <c r="G636" s="10"/>
      <c r="H636" s="10"/>
      <c r="I636" s="6" t="s">
        <v>210</v>
      </c>
      <c r="J636" s="8" t="s">
        <v>3690</v>
      </c>
      <c r="K636" s="10" t="s">
        <v>3691</v>
      </c>
      <c r="L636" s="10" t="s">
        <v>3692</v>
      </c>
      <c r="M636" s="19" t="s">
        <v>41</v>
      </c>
      <c r="N636" s="14" t="s">
        <v>3693</v>
      </c>
      <c r="O636" s="14" t="s">
        <v>3693</v>
      </c>
      <c r="P636" s="12"/>
      <c r="Q636" s="13"/>
      <c r="R636" s="12"/>
      <c r="S636" s="12"/>
      <c r="T636" s="12"/>
      <c r="U636" s="12"/>
      <c r="V636" s="12"/>
      <c r="W636" s="12"/>
      <c r="X636" s="13"/>
      <c r="Y636" s="6" t="s">
        <v>3536</v>
      </c>
      <c r="Z636" s="17" t="s">
        <v>3694</v>
      </c>
      <c r="AA636" s="8"/>
      <c r="AB636" s="18"/>
      <c r="AC636" s="13" t="str">
        <f t="shared" si="3"/>
        <v>M6-MyM-29a-I-1</v>
      </c>
      <c r="AD636" s="13"/>
      <c r="AE636" s="12"/>
      <c r="AF636" s="8" t="s">
        <v>45</v>
      </c>
      <c r="AG636" s="8" t="s">
        <v>570</v>
      </c>
      <c r="AH636" s="8"/>
      <c r="AI636" s="8"/>
    </row>
    <row r="637" ht="112.5" customHeight="1">
      <c r="A637" s="8" t="s">
        <v>3687</v>
      </c>
      <c r="B637" s="6" t="s">
        <v>3688</v>
      </c>
      <c r="C637" s="6" t="s">
        <v>48</v>
      </c>
      <c r="D637" s="7" t="s">
        <v>34</v>
      </c>
      <c r="E637" s="6"/>
      <c r="F637" s="10" t="s">
        <v>3695</v>
      </c>
      <c r="G637" s="10" t="s">
        <v>3696</v>
      </c>
      <c r="H637" s="10"/>
      <c r="I637" s="6" t="s">
        <v>210</v>
      </c>
      <c r="J637" s="6" t="s">
        <v>101</v>
      </c>
      <c r="K637" s="10" t="s">
        <v>3697</v>
      </c>
      <c r="L637" s="10" t="s">
        <v>3698</v>
      </c>
      <c r="M637" s="19" t="s">
        <v>41</v>
      </c>
      <c r="N637" s="14" t="s">
        <v>3699</v>
      </c>
      <c r="O637" s="14" t="s">
        <v>3699</v>
      </c>
      <c r="P637" s="12"/>
      <c r="Q637" s="13"/>
      <c r="R637" s="12"/>
      <c r="S637" s="12"/>
      <c r="T637" s="12"/>
      <c r="U637" s="12"/>
      <c r="V637" s="12"/>
      <c r="W637" s="12"/>
      <c r="X637" s="13"/>
      <c r="Y637" s="6" t="s">
        <v>3536</v>
      </c>
      <c r="Z637" s="15" t="s">
        <v>3700</v>
      </c>
      <c r="AA637" s="8"/>
      <c r="AB637" s="18"/>
      <c r="AC637" s="13" t="str">
        <f t="shared" si="3"/>
        <v>M6-MyM-29a-E-1</v>
      </c>
      <c r="AD637" s="13"/>
      <c r="AE637" s="12"/>
      <c r="AF637" s="8" t="s">
        <v>45</v>
      </c>
      <c r="AG637" s="8" t="s">
        <v>570</v>
      </c>
      <c r="AH637" s="8"/>
      <c r="AI637" s="8"/>
    </row>
    <row r="638" ht="112.5" customHeight="1">
      <c r="A638" s="8" t="s">
        <v>3687</v>
      </c>
      <c r="B638" s="6" t="s">
        <v>3688</v>
      </c>
      <c r="C638" s="6" t="s">
        <v>48</v>
      </c>
      <c r="D638" s="7" t="s">
        <v>34</v>
      </c>
      <c r="E638" s="6"/>
      <c r="F638" s="10" t="s">
        <v>3701</v>
      </c>
      <c r="G638" s="10" t="s">
        <v>3702</v>
      </c>
      <c r="H638" s="10"/>
      <c r="I638" s="6" t="s">
        <v>210</v>
      </c>
      <c r="J638" s="6" t="s">
        <v>101</v>
      </c>
      <c r="K638" s="10" t="s">
        <v>3703</v>
      </c>
      <c r="L638" s="10" t="s">
        <v>3704</v>
      </c>
      <c r="M638" s="19" t="s">
        <v>41</v>
      </c>
      <c r="N638" s="14" t="s">
        <v>3705</v>
      </c>
      <c r="O638" s="14" t="s">
        <v>3705</v>
      </c>
      <c r="P638" s="12"/>
      <c r="Q638" s="13"/>
      <c r="R638" s="12"/>
      <c r="S638" s="12"/>
      <c r="T638" s="12"/>
      <c r="U638" s="12"/>
      <c r="V638" s="12"/>
      <c r="W638" s="12"/>
      <c r="X638" s="13"/>
      <c r="Y638" s="6" t="s">
        <v>3536</v>
      </c>
      <c r="Z638" s="15" t="s">
        <v>3706</v>
      </c>
      <c r="AA638" s="8"/>
      <c r="AB638" s="18"/>
      <c r="AC638" s="13" t="str">
        <f t="shared" si="3"/>
        <v>M6-MyM-29a-E-2</v>
      </c>
      <c r="AD638" s="13"/>
      <c r="AE638" s="12"/>
      <c r="AF638" s="8" t="s">
        <v>45</v>
      </c>
      <c r="AG638" s="8" t="s">
        <v>570</v>
      </c>
      <c r="AH638" s="8"/>
      <c r="AI638" s="8"/>
    </row>
    <row r="639" ht="112.5" customHeight="1">
      <c r="A639" s="8" t="s">
        <v>3687</v>
      </c>
      <c r="B639" s="6" t="s">
        <v>3688</v>
      </c>
      <c r="C639" s="6" t="s">
        <v>67</v>
      </c>
      <c r="D639" s="7" t="s">
        <v>34</v>
      </c>
      <c r="E639" s="6"/>
      <c r="F639" s="11" t="s">
        <v>3707</v>
      </c>
      <c r="G639" s="11" t="s">
        <v>3708</v>
      </c>
      <c r="H639" s="10"/>
      <c r="I639" s="6" t="s">
        <v>210</v>
      </c>
      <c r="J639" s="6" t="s">
        <v>101</v>
      </c>
      <c r="K639" s="11" t="s">
        <v>3709</v>
      </c>
      <c r="L639" s="11" t="s">
        <v>3710</v>
      </c>
      <c r="M639" s="6" t="s">
        <v>41</v>
      </c>
      <c r="N639" s="14" t="s">
        <v>3711</v>
      </c>
      <c r="O639" s="11" t="s">
        <v>3712</v>
      </c>
      <c r="P639" s="12"/>
      <c r="Q639" s="13"/>
      <c r="R639" s="12"/>
      <c r="S639" s="12"/>
      <c r="T639" s="12"/>
      <c r="U639" s="12"/>
      <c r="V639" s="12"/>
      <c r="W639" s="12"/>
      <c r="X639" s="13"/>
      <c r="Y639" s="6" t="s">
        <v>3536</v>
      </c>
      <c r="Z639" s="15" t="s">
        <v>3713</v>
      </c>
      <c r="AA639" s="8"/>
      <c r="AB639" s="12"/>
      <c r="AC639" s="13" t="str">
        <f t="shared" si="3"/>
        <v>M6-MyM-29a-A-1</v>
      </c>
      <c r="AD639" s="13"/>
      <c r="AE639" s="12"/>
      <c r="AF639" s="8" t="s">
        <v>45</v>
      </c>
      <c r="AG639" s="8" t="s">
        <v>570</v>
      </c>
      <c r="AH639" s="13"/>
      <c r="AI639" s="13"/>
    </row>
    <row r="640" ht="112.5" customHeight="1">
      <c r="A640" s="8" t="s">
        <v>3687</v>
      </c>
      <c r="B640" s="6" t="s">
        <v>3688</v>
      </c>
      <c r="C640" s="6" t="s">
        <v>67</v>
      </c>
      <c r="D640" s="7" t="s">
        <v>34</v>
      </c>
      <c r="E640" s="6"/>
      <c r="F640" s="11" t="s">
        <v>3714</v>
      </c>
      <c r="G640" s="11" t="s">
        <v>3715</v>
      </c>
      <c r="H640" s="10"/>
      <c r="I640" s="6" t="s">
        <v>210</v>
      </c>
      <c r="J640" s="6" t="s">
        <v>101</v>
      </c>
      <c r="K640" s="11" t="s">
        <v>3716</v>
      </c>
      <c r="L640" s="11" t="s">
        <v>3717</v>
      </c>
      <c r="M640" s="6" t="s">
        <v>41</v>
      </c>
      <c r="N640" s="39" t="s">
        <v>3718</v>
      </c>
      <c r="O640" s="11" t="s">
        <v>3719</v>
      </c>
      <c r="P640" s="14" t="s">
        <v>3720</v>
      </c>
      <c r="Q640" s="13"/>
      <c r="R640" s="12"/>
      <c r="S640" s="12"/>
      <c r="T640" s="12"/>
      <c r="U640" s="12"/>
      <c r="V640" s="12"/>
      <c r="W640" s="12"/>
      <c r="X640" s="13"/>
      <c r="Y640" s="6" t="s">
        <v>3536</v>
      </c>
      <c r="Z640" s="15" t="s">
        <v>3721</v>
      </c>
      <c r="AA640" s="8"/>
      <c r="AB640" s="12"/>
      <c r="AC640" s="13" t="str">
        <f t="shared" si="3"/>
        <v>M6-MyM-29a-A-2</v>
      </c>
      <c r="AD640" s="13"/>
      <c r="AE640" s="12"/>
      <c r="AF640" s="8" t="s">
        <v>45</v>
      </c>
      <c r="AG640" s="8" t="s">
        <v>570</v>
      </c>
      <c r="AH640" s="13"/>
      <c r="AI640" s="13"/>
    </row>
    <row r="641" ht="112.5" customHeight="1">
      <c r="A641" s="8" t="s">
        <v>3687</v>
      </c>
      <c r="B641" s="6" t="s">
        <v>3688</v>
      </c>
      <c r="C641" s="6" t="s">
        <v>67</v>
      </c>
      <c r="D641" s="7" t="s">
        <v>34</v>
      </c>
      <c r="E641" s="6"/>
      <c r="F641" s="11" t="s">
        <v>3722</v>
      </c>
      <c r="G641" s="11" t="s">
        <v>3723</v>
      </c>
      <c r="H641" s="57"/>
      <c r="I641" s="6" t="s">
        <v>210</v>
      </c>
      <c r="J641" s="6" t="s">
        <v>101</v>
      </c>
      <c r="K641" s="11" t="s">
        <v>3724</v>
      </c>
      <c r="L641" s="11" t="s">
        <v>3725</v>
      </c>
      <c r="M641" s="6" t="s">
        <v>41</v>
      </c>
      <c r="N641" s="39" t="s">
        <v>3718</v>
      </c>
      <c r="O641" s="11" t="s">
        <v>3726</v>
      </c>
      <c r="P641" s="11" t="s">
        <v>3727</v>
      </c>
      <c r="Q641" s="13"/>
      <c r="R641" s="12"/>
      <c r="S641" s="12"/>
      <c r="T641" s="12"/>
      <c r="U641" s="12"/>
      <c r="V641" s="12"/>
      <c r="W641" s="12"/>
      <c r="X641" s="13"/>
      <c r="Y641" s="6" t="s">
        <v>3536</v>
      </c>
      <c r="Z641" s="15" t="s">
        <v>3728</v>
      </c>
      <c r="AA641" s="8"/>
      <c r="AB641" s="12"/>
      <c r="AC641" s="13" t="str">
        <f t="shared" si="3"/>
        <v>M6-MyM-29a-A-3</v>
      </c>
      <c r="AD641" s="13"/>
      <c r="AE641" s="12"/>
      <c r="AF641" s="8" t="s">
        <v>45</v>
      </c>
      <c r="AG641" s="8" t="s">
        <v>570</v>
      </c>
      <c r="AH641" s="13"/>
      <c r="AI641" s="13"/>
    </row>
    <row r="642" ht="112.5" customHeight="1">
      <c r="A642" s="6" t="s">
        <v>3729</v>
      </c>
      <c r="B642" s="6" t="s">
        <v>3730</v>
      </c>
      <c r="C642" s="6" t="s">
        <v>33</v>
      </c>
      <c r="D642" s="7" t="s">
        <v>34</v>
      </c>
      <c r="E642" s="6"/>
      <c r="F642" s="9" t="s">
        <v>3731</v>
      </c>
      <c r="G642" s="10"/>
      <c r="H642" s="10"/>
      <c r="I642" s="6" t="s">
        <v>210</v>
      </c>
      <c r="J642" s="6" t="s">
        <v>3732</v>
      </c>
      <c r="K642" s="10" t="s">
        <v>3733</v>
      </c>
      <c r="L642" s="10" t="s">
        <v>3734</v>
      </c>
      <c r="M642" s="6" t="s">
        <v>41</v>
      </c>
      <c r="N642" s="14" t="s">
        <v>3735</v>
      </c>
      <c r="O642" s="14" t="s">
        <v>3736</v>
      </c>
      <c r="P642" s="12"/>
      <c r="Q642" s="13"/>
      <c r="R642" s="12"/>
      <c r="S642" s="12"/>
      <c r="T642" s="12"/>
      <c r="U642" s="12"/>
      <c r="V642" s="12"/>
      <c r="W642" s="12"/>
      <c r="X642" s="13"/>
      <c r="Y642" s="6" t="s">
        <v>3536</v>
      </c>
      <c r="Z642" s="15" t="s">
        <v>3737</v>
      </c>
      <c r="AA642" s="15"/>
      <c r="AB642" s="18"/>
      <c r="AC642" s="13" t="str">
        <f t="shared" si="3"/>
        <v>M6-MyM-2b-I-1</v>
      </c>
      <c r="AD642" s="13"/>
      <c r="AE642" s="12"/>
      <c r="AF642" s="8" t="s">
        <v>45</v>
      </c>
      <c r="AG642" s="13"/>
      <c r="AH642" s="8" t="s">
        <v>46</v>
      </c>
      <c r="AI642" s="8"/>
    </row>
    <row r="643" ht="112.5" customHeight="1">
      <c r="A643" s="6" t="s">
        <v>3729</v>
      </c>
      <c r="B643" s="6" t="s">
        <v>3730</v>
      </c>
      <c r="C643" s="6" t="s">
        <v>33</v>
      </c>
      <c r="D643" s="7" t="s">
        <v>34</v>
      </c>
      <c r="E643" s="6"/>
      <c r="F643" s="9" t="s">
        <v>3738</v>
      </c>
      <c r="G643" s="10"/>
      <c r="H643" s="10"/>
      <c r="I643" s="6" t="s">
        <v>210</v>
      </c>
      <c r="J643" s="6" t="s">
        <v>3732</v>
      </c>
      <c r="K643" s="11" t="s">
        <v>3739</v>
      </c>
      <c r="L643" s="11" t="s">
        <v>3740</v>
      </c>
      <c r="M643" s="6" t="s">
        <v>41</v>
      </c>
      <c r="N643" s="11" t="s">
        <v>3741</v>
      </c>
      <c r="O643" s="14" t="s">
        <v>3742</v>
      </c>
      <c r="P643" s="12"/>
      <c r="Q643" s="13"/>
      <c r="R643" s="12"/>
      <c r="S643" s="12"/>
      <c r="T643" s="12"/>
      <c r="U643" s="12"/>
      <c r="V643" s="12"/>
      <c r="W643" s="12"/>
      <c r="X643" s="13"/>
      <c r="Y643" s="6" t="s">
        <v>3536</v>
      </c>
      <c r="Z643" s="15" t="s">
        <v>3743</v>
      </c>
      <c r="AA643" s="15"/>
      <c r="AB643" s="18"/>
      <c r="AC643" s="13" t="str">
        <f t="shared" si="3"/>
        <v>M6-MyM-2b-I-2</v>
      </c>
      <c r="AD643" s="13"/>
      <c r="AE643" s="12"/>
      <c r="AF643" s="8" t="s">
        <v>45</v>
      </c>
      <c r="AG643" s="13"/>
      <c r="AH643" s="8" t="s">
        <v>46</v>
      </c>
      <c r="AI643" s="8"/>
    </row>
    <row r="644" ht="112.5" customHeight="1">
      <c r="A644" s="6" t="s">
        <v>3729</v>
      </c>
      <c r="B644" s="6" t="s">
        <v>3730</v>
      </c>
      <c r="C644" s="6" t="s">
        <v>48</v>
      </c>
      <c r="D644" s="7" t="s">
        <v>34</v>
      </c>
      <c r="E644" s="6"/>
      <c r="F644" s="18" t="s">
        <v>472</v>
      </c>
      <c r="G644" s="10" t="s">
        <v>3744</v>
      </c>
      <c r="H644" s="10"/>
      <c r="I644" s="6" t="s">
        <v>210</v>
      </c>
      <c r="J644" s="6" t="s">
        <v>101</v>
      </c>
      <c r="K644" s="10" t="s">
        <v>3745</v>
      </c>
      <c r="L644" s="10" t="s">
        <v>476</v>
      </c>
      <c r="M644" s="6" t="s">
        <v>41</v>
      </c>
      <c r="N644" s="10" t="s">
        <v>3735</v>
      </c>
      <c r="O644" s="10" t="s">
        <v>3736</v>
      </c>
      <c r="P644" s="12"/>
      <c r="Q644" s="13"/>
      <c r="R644" s="12"/>
      <c r="S644" s="12"/>
      <c r="T644" s="12"/>
      <c r="U644" s="12"/>
      <c r="V644" s="12"/>
      <c r="W644" s="12"/>
      <c r="X644" s="13"/>
      <c r="Y644" s="6" t="s">
        <v>3536</v>
      </c>
      <c r="Z644" s="15" t="s">
        <v>3746</v>
      </c>
      <c r="AA644" s="15"/>
      <c r="AB644" s="18"/>
      <c r="AC644" s="13" t="str">
        <f t="shared" si="3"/>
        <v>M6-MyM-2b-E-1</v>
      </c>
      <c r="AD644" s="13"/>
      <c r="AE644" s="12"/>
      <c r="AF644" s="8" t="s">
        <v>45</v>
      </c>
      <c r="AG644" s="13"/>
      <c r="AH644" s="8" t="s">
        <v>46</v>
      </c>
      <c r="AI644" s="8"/>
    </row>
    <row r="645" ht="112.5" customHeight="1">
      <c r="A645" s="6" t="s">
        <v>3729</v>
      </c>
      <c r="B645" s="6" t="s">
        <v>3730</v>
      </c>
      <c r="C645" s="6" t="s">
        <v>48</v>
      </c>
      <c r="D645" s="7" t="s">
        <v>34</v>
      </c>
      <c r="E645" s="6"/>
      <c r="F645" s="18" t="s">
        <v>3747</v>
      </c>
      <c r="G645" s="10" t="s">
        <v>3748</v>
      </c>
      <c r="H645" s="10"/>
      <c r="I645" s="6" t="s">
        <v>210</v>
      </c>
      <c r="J645" s="6" t="s">
        <v>101</v>
      </c>
      <c r="K645" s="10" t="s">
        <v>3749</v>
      </c>
      <c r="L645" s="10" t="s">
        <v>3312</v>
      </c>
      <c r="M645" s="6" t="s">
        <v>41</v>
      </c>
      <c r="N645" s="11" t="s">
        <v>3741</v>
      </c>
      <c r="O645" s="10" t="s">
        <v>3742</v>
      </c>
      <c r="P645" s="12"/>
      <c r="Q645" s="13"/>
      <c r="R645" s="12"/>
      <c r="S645" s="12"/>
      <c r="T645" s="12"/>
      <c r="U645" s="12"/>
      <c r="V645" s="12"/>
      <c r="W645" s="12"/>
      <c r="X645" s="13"/>
      <c r="Y645" s="6" t="s">
        <v>3536</v>
      </c>
      <c r="Z645" s="15" t="s">
        <v>3750</v>
      </c>
      <c r="AA645" s="15"/>
      <c r="AB645" s="18"/>
      <c r="AC645" s="13" t="str">
        <f t="shared" si="3"/>
        <v>M6-MyM-2b-E-2</v>
      </c>
      <c r="AD645" s="13"/>
      <c r="AE645" s="12"/>
      <c r="AF645" s="8" t="s">
        <v>45</v>
      </c>
      <c r="AG645" s="13"/>
      <c r="AH645" s="8" t="s">
        <v>46</v>
      </c>
      <c r="AI645" s="8"/>
    </row>
    <row r="646" ht="112.5" customHeight="1">
      <c r="A646" s="6" t="s">
        <v>3729</v>
      </c>
      <c r="B646" s="6" t="s">
        <v>3730</v>
      </c>
      <c r="C646" s="6" t="s">
        <v>67</v>
      </c>
      <c r="D646" s="7" t="s">
        <v>34</v>
      </c>
      <c r="E646" s="6"/>
      <c r="F646" s="9" t="s">
        <v>3751</v>
      </c>
      <c r="G646" s="11" t="s">
        <v>3752</v>
      </c>
      <c r="H646" s="10"/>
      <c r="I646" s="6" t="s">
        <v>210</v>
      </c>
      <c r="J646" s="6" t="s">
        <v>101</v>
      </c>
      <c r="K646" s="27" t="s">
        <v>3753</v>
      </c>
      <c r="L646" s="11" t="s">
        <v>3754</v>
      </c>
      <c r="M646" s="19" t="s">
        <v>41</v>
      </c>
      <c r="N646" s="10" t="s">
        <v>3735</v>
      </c>
      <c r="O646" s="11" t="s">
        <v>3755</v>
      </c>
      <c r="P646" s="12"/>
      <c r="Q646" s="13"/>
      <c r="R646" s="12"/>
      <c r="S646" s="12"/>
      <c r="T646" s="12"/>
      <c r="U646" s="12"/>
      <c r="V646" s="12"/>
      <c r="W646" s="12"/>
      <c r="X646" s="13"/>
      <c r="Y646" s="6" t="s">
        <v>3536</v>
      </c>
      <c r="Z646" s="15" t="s">
        <v>3756</v>
      </c>
      <c r="AA646" s="15"/>
      <c r="AB646" s="18"/>
      <c r="AC646" s="13" t="str">
        <f t="shared" si="3"/>
        <v>M6-MyM-2b-A-1</v>
      </c>
      <c r="AD646" s="13"/>
      <c r="AE646" s="12"/>
      <c r="AF646" s="8" t="s">
        <v>45</v>
      </c>
      <c r="AG646" s="13"/>
      <c r="AH646" s="8" t="s">
        <v>46</v>
      </c>
      <c r="AI646" s="8"/>
    </row>
    <row r="647" ht="112.5" customHeight="1">
      <c r="A647" s="6" t="s">
        <v>3729</v>
      </c>
      <c r="B647" s="6" t="s">
        <v>3730</v>
      </c>
      <c r="C647" s="6" t="s">
        <v>67</v>
      </c>
      <c r="D647" s="7" t="s">
        <v>34</v>
      </c>
      <c r="E647" s="6"/>
      <c r="F647" s="9" t="s">
        <v>3757</v>
      </c>
      <c r="G647" s="11" t="s">
        <v>3758</v>
      </c>
      <c r="H647" s="14"/>
      <c r="I647" s="13" t="s">
        <v>210</v>
      </c>
      <c r="J647" s="13" t="s">
        <v>101</v>
      </c>
      <c r="K647" s="39" t="s">
        <v>3759</v>
      </c>
      <c r="L647" s="10" t="s">
        <v>3312</v>
      </c>
      <c r="M647" s="38" t="s">
        <v>41</v>
      </c>
      <c r="N647" s="14" t="s">
        <v>3741</v>
      </c>
      <c r="O647" s="11" t="s">
        <v>3760</v>
      </c>
      <c r="P647" s="12"/>
      <c r="Q647" s="13"/>
      <c r="R647" s="12"/>
      <c r="S647" s="12"/>
      <c r="T647" s="12"/>
      <c r="U647" s="12"/>
      <c r="V647" s="12"/>
      <c r="W647" s="12"/>
      <c r="X647" s="13"/>
      <c r="Y647" s="6" t="s">
        <v>3536</v>
      </c>
      <c r="Z647" s="15" t="s">
        <v>3761</v>
      </c>
      <c r="AA647" s="15"/>
      <c r="AB647" s="18"/>
      <c r="AC647" s="13" t="str">
        <f t="shared" si="3"/>
        <v>M6-MyM-2b-A-2</v>
      </c>
      <c r="AD647" s="13"/>
      <c r="AE647" s="12"/>
      <c r="AF647" s="8" t="s">
        <v>45</v>
      </c>
      <c r="AG647" s="13"/>
      <c r="AH647" s="8" t="s">
        <v>46</v>
      </c>
      <c r="AI647" s="8"/>
    </row>
    <row r="648" ht="112.5" customHeight="1">
      <c r="A648" s="6" t="s">
        <v>3729</v>
      </c>
      <c r="B648" s="6" t="s">
        <v>3730</v>
      </c>
      <c r="C648" s="6" t="s">
        <v>67</v>
      </c>
      <c r="D648" s="7" t="s">
        <v>34</v>
      </c>
      <c r="E648" s="6"/>
      <c r="F648" s="9" t="s">
        <v>3762</v>
      </c>
      <c r="G648" s="11" t="s">
        <v>3763</v>
      </c>
      <c r="H648" s="11" t="s">
        <v>3764</v>
      </c>
      <c r="I648" s="13" t="s">
        <v>210</v>
      </c>
      <c r="J648" s="13" t="s">
        <v>101</v>
      </c>
      <c r="K648" s="39" t="s">
        <v>3765</v>
      </c>
      <c r="L648" s="11" t="s">
        <v>3766</v>
      </c>
      <c r="M648" s="13" t="s">
        <v>41</v>
      </c>
      <c r="N648" s="14" t="s">
        <v>3741</v>
      </c>
      <c r="O648" s="11" t="s">
        <v>3767</v>
      </c>
      <c r="P648" s="12"/>
      <c r="Q648" s="13"/>
      <c r="R648" s="12"/>
      <c r="S648" s="12"/>
      <c r="T648" s="12"/>
      <c r="U648" s="12"/>
      <c r="V648" s="12"/>
      <c r="W648" s="12"/>
      <c r="X648" s="13"/>
      <c r="Y648" s="6" t="s">
        <v>3536</v>
      </c>
      <c r="Z648" s="15" t="s">
        <v>3768</v>
      </c>
      <c r="AA648" s="15"/>
      <c r="AB648" s="18"/>
      <c r="AC648" s="13" t="str">
        <f t="shared" si="3"/>
        <v>M6-MyM-2b-A-3</v>
      </c>
      <c r="AD648" s="13"/>
      <c r="AE648" s="12"/>
      <c r="AF648" s="8" t="s">
        <v>45</v>
      </c>
      <c r="AG648" s="13"/>
      <c r="AH648" s="8" t="s">
        <v>46</v>
      </c>
      <c r="AI648" s="8"/>
    </row>
    <row r="649" ht="112.5" customHeight="1">
      <c r="A649" s="8" t="s">
        <v>3769</v>
      </c>
      <c r="B649" s="6" t="s">
        <v>3770</v>
      </c>
      <c r="C649" s="6" t="s">
        <v>33</v>
      </c>
      <c r="D649" s="7" t="s">
        <v>34</v>
      </c>
      <c r="E649" s="6"/>
      <c r="F649" s="9" t="s">
        <v>3771</v>
      </c>
      <c r="G649" s="9" t="s">
        <v>3772</v>
      </c>
      <c r="H649" s="14"/>
      <c r="I649" s="8" t="s">
        <v>210</v>
      </c>
      <c r="J649" s="8" t="s">
        <v>194</v>
      </c>
      <c r="K649" s="9" t="s">
        <v>3773</v>
      </c>
      <c r="L649" s="9" t="s">
        <v>3774</v>
      </c>
      <c r="M649" s="8" t="s">
        <v>41</v>
      </c>
      <c r="N649" s="11" t="s">
        <v>3775</v>
      </c>
      <c r="O649" s="11" t="s">
        <v>3775</v>
      </c>
      <c r="P649" s="11"/>
      <c r="Q649" s="13"/>
      <c r="R649" s="12"/>
      <c r="S649" s="12"/>
      <c r="T649" s="11"/>
      <c r="U649" s="11"/>
      <c r="V649" s="12"/>
      <c r="W649" s="12"/>
      <c r="X649" s="13"/>
      <c r="Y649" s="6" t="s">
        <v>3536</v>
      </c>
      <c r="Z649" s="15" t="s">
        <v>3776</v>
      </c>
      <c r="AA649" s="14"/>
      <c r="AB649" s="18"/>
      <c r="AC649" s="13" t="str">
        <f t="shared" si="3"/>
        <v>M6-MyM-29b-I-1</v>
      </c>
      <c r="AD649" s="13"/>
      <c r="AE649" s="12"/>
      <c r="AF649" s="8" t="s">
        <v>45</v>
      </c>
      <c r="AG649" s="8" t="s">
        <v>570</v>
      </c>
      <c r="AH649" s="8"/>
      <c r="AI649" s="8"/>
    </row>
    <row r="650" ht="112.5" customHeight="1">
      <c r="A650" s="8" t="s">
        <v>3769</v>
      </c>
      <c r="B650" s="6" t="s">
        <v>3770</v>
      </c>
      <c r="C650" s="6" t="s">
        <v>33</v>
      </c>
      <c r="D650" s="7" t="s">
        <v>34</v>
      </c>
      <c r="E650" s="6"/>
      <c r="F650" s="9" t="s">
        <v>3777</v>
      </c>
      <c r="G650" s="9" t="s">
        <v>3778</v>
      </c>
      <c r="H650" s="14"/>
      <c r="I650" s="8" t="s">
        <v>210</v>
      </c>
      <c r="J650" s="8" t="s">
        <v>194</v>
      </c>
      <c r="K650" s="9" t="s">
        <v>3779</v>
      </c>
      <c r="L650" s="9" t="s">
        <v>3780</v>
      </c>
      <c r="M650" s="8" t="s">
        <v>41</v>
      </c>
      <c r="N650" s="11" t="s">
        <v>3775</v>
      </c>
      <c r="O650" s="11" t="s">
        <v>3775</v>
      </c>
      <c r="P650" s="10"/>
      <c r="Q650" s="13"/>
      <c r="R650" s="12"/>
      <c r="S650" s="12"/>
      <c r="T650" s="11"/>
      <c r="U650" s="11"/>
      <c r="V650" s="12"/>
      <c r="W650" s="12"/>
      <c r="X650" s="13"/>
      <c r="Y650" s="6" t="s">
        <v>3536</v>
      </c>
      <c r="Z650" s="15" t="s">
        <v>3781</v>
      </c>
      <c r="AA650" s="14"/>
      <c r="AB650" s="18"/>
      <c r="AC650" s="13" t="str">
        <f t="shared" si="3"/>
        <v>M6-MyM-29b-I-2</v>
      </c>
      <c r="AD650" s="13"/>
      <c r="AE650" s="12"/>
      <c r="AF650" s="8" t="s">
        <v>45</v>
      </c>
      <c r="AG650" s="8" t="s">
        <v>570</v>
      </c>
      <c r="AH650" s="8"/>
      <c r="AI650" s="8"/>
    </row>
    <row r="651" ht="112.5" customHeight="1">
      <c r="A651" s="8" t="s">
        <v>3769</v>
      </c>
      <c r="B651" s="6" t="s">
        <v>3770</v>
      </c>
      <c r="C651" s="6" t="s">
        <v>48</v>
      </c>
      <c r="D651" s="7" t="s">
        <v>34</v>
      </c>
      <c r="E651" s="6"/>
      <c r="F651" s="9" t="s">
        <v>3782</v>
      </c>
      <c r="G651" s="9" t="s">
        <v>3783</v>
      </c>
      <c r="H651" s="14"/>
      <c r="I651" s="8" t="s">
        <v>210</v>
      </c>
      <c r="J651" s="8" t="s">
        <v>166</v>
      </c>
      <c r="K651" s="9" t="s">
        <v>3784</v>
      </c>
      <c r="L651" s="9" t="s">
        <v>3785</v>
      </c>
      <c r="M651" s="8" t="s">
        <v>41</v>
      </c>
      <c r="N651" s="11" t="s">
        <v>3775</v>
      </c>
      <c r="O651" s="11" t="s">
        <v>3775</v>
      </c>
      <c r="P651" s="14"/>
      <c r="Q651" s="13"/>
      <c r="R651" s="12"/>
      <c r="S651" s="12"/>
      <c r="T651" s="12"/>
      <c r="U651" s="12"/>
      <c r="V651" s="12"/>
      <c r="W651" s="12"/>
      <c r="X651" s="13"/>
      <c r="Y651" s="6" t="s">
        <v>3536</v>
      </c>
      <c r="Z651" s="15" t="s">
        <v>3786</v>
      </c>
      <c r="AA651" s="14"/>
      <c r="AB651" s="12"/>
      <c r="AC651" s="13" t="str">
        <f t="shared" si="3"/>
        <v>M6-MyM-29b-E-1</v>
      </c>
      <c r="AD651" s="13"/>
      <c r="AE651" s="12"/>
      <c r="AF651" s="8" t="s">
        <v>45</v>
      </c>
      <c r="AG651" s="8" t="s">
        <v>570</v>
      </c>
      <c r="AH651" s="13"/>
      <c r="AI651" s="13"/>
    </row>
    <row r="652" ht="112.5" customHeight="1">
      <c r="A652" s="8" t="s">
        <v>3769</v>
      </c>
      <c r="B652" s="6" t="s">
        <v>3770</v>
      </c>
      <c r="C652" s="6" t="s">
        <v>48</v>
      </c>
      <c r="D652" s="7" t="s">
        <v>34</v>
      </c>
      <c r="E652" s="6"/>
      <c r="F652" s="9" t="s">
        <v>3782</v>
      </c>
      <c r="G652" s="9" t="s">
        <v>3787</v>
      </c>
      <c r="H652" s="14"/>
      <c r="I652" s="8" t="s">
        <v>210</v>
      </c>
      <c r="J652" s="8" t="s">
        <v>166</v>
      </c>
      <c r="K652" s="9" t="s">
        <v>3788</v>
      </c>
      <c r="L652" s="9" t="s">
        <v>3789</v>
      </c>
      <c r="M652" s="8" t="s">
        <v>41</v>
      </c>
      <c r="N652" s="11" t="s">
        <v>3775</v>
      </c>
      <c r="O652" s="11" t="s">
        <v>3775</v>
      </c>
      <c r="P652" s="14"/>
      <c r="Q652" s="13"/>
      <c r="R652" s="12"/>
      <c r="S652" s="12"/>
      <c r="T652" s="12"/>
      <c r="U652" s="12"/>
      <c r="V652" s="12"/>
      <c r="W652" s="12"/>
      <c r="X652" s="13"/>
      <c r="Y652" s="6" t="s">
        <v>3536</v>
      </c>
      <c r="Z652" s="15" t="s">
        <v>3790</v>
      </c>
      <c r="AA652" s="14"/>
      <c r="AB652" s="12"/>
      <c r="AC652" s="13" t="str">
        <f t="shared" si="3"/>
        <v>M6-MyM-29b-E-2</v>
      </c>
      <c r="AD652" s="13"/>
      <c r="AE652" s="12"/>
      <c r="AF652" s="8" t="s">
        <v>45</v>
      </c>
      <c r="AG652" s="8" t="s">
        <v>570</v>
      </c>
      <c r="AH652" s="13"/>
      <c r="AI652" s="13"/>
    </row>
    <row r="653" ht="112.5" customHeight="1">
      <c r="A653" s="8" t="s">
        <v>3769</v>
      </c>
      <c r="B653" s="6" t="s">
        <v>3770</v>
      </c>
      <c r="C653" s="6" t="s">
        <v>67</v>
      </c>
      <c r="D653" s="7" t="s">
        <v>34</v>
      </c>
      <c r="E653" s="6"/>
      <c r="F653" s="11" t="s">
        <v>3791</v>
      </c>
      <c r="G653" s="11" t="s">
        <v>3792</v>
      </c>
      <c r="H653" s="11"/>
      <c r="I653" s="8" t="s">
        <v>210</v>
      </c>
      <c r="J653" s="8" t="s">
        <v>166</v>
      </c>
      <c r="K653" s="11" t="s">
        <v>3793</v>
      </c>
      <c r="L653" s="11" t="s">
        <v>3794</v>
      </c>
      <c r="M653" s="8" t="s">
        <v>41</v>
      </c>
      <c r="N653" s="11" t="s">
        <v>3775</v>
      </c>
      <c r="O653" s="11" t="s">
        <v>3795</v>
      </c>
      <c r="P653" s="14"/>
      <c r="Q653" s="13"/>
      <c r="R653" s="12"/>
      <c r="S653" s="12"/>
      <c r="T653" s="12"/>
      <c r="U653" s="12"/>
      <c r="V653" s="12"/>
      <c r="W653" s="12"/>
      <c r="X653" s="13"/>
      <c r="Y653" s="6" t="s">
        <v>3536</v>
      </c>
      <c r="Z653" s="15" t="s">
        <v>3796</v>
      </c>
      <c r="AA653" s="14"/>
      <c r="AB653" s="12"/>
      <c r="AC653" s="13" t="str">
        <f t="shared" si="3"/>
        <v>M6-MyM-29b-A-1</v>
      </c>
      <c r="AD653" s="13"/>
      <c r="AE653" s="12"/>
      <c r="AF653" s="8" t="s">
        <v>45</v>
      </c>
      <c r="AG653" s="8" t="s">
        <v>570</v>
      </c>
      <c r="AH653" s="13"/>
      <c r="AI653" s="13"/>
    </row>
    <row r="654" ht="112.5" customHeight="1">
      <c r="A654" s="8" t="s">
        <v>3769</v>
      </c>
      <c r="B654" s="6" t="s">
        <v>3770</v>
      </c>
      <c r="C654" s="6" t="s">
        <v>67</v>
      </c>
      <c r="D654" s="7" t="s">
        <v>34</v>
      </c>
      <c r="E654" s="6"/>
      <c r="F654" s="11" t="s">
        <v>3797</v>
      </c>
      <c r="G654" s="11" t="s">
        <v>3798</v>
      </c>
      <c r="H654" s="12"/>
      <c r="I654" s="8" t="s">
        <v>210</v>
      </c>
      <c r="J654" s="8" t="s">
        <v>166</v>
      </c>
      <c r="K654" s="11" t="s">
        <v>3799</v>
      </c>
      <c r="L654" s="10" t="s">
        <v>3800</v>
      </c>
      <c r="M654" s="8" t="s">
        <v>41</v>
      </c>
      <c r="N654" s="11" t="s">
        <v>3775</v>
      </c>
      <c r="O654" s="11" t="s">
        <v>3801</v>
      </c>
      <c r="P654" s="14"/>
      <c r="Q654" s="13"/>
      <c r="R654" s="12"/>
      <c r="S654" s="12"/>
      <c r="T654" s="12"/>
      <c r="U654" s="12"/>
      <c r="V654" s="12"/>
      <c r="W654" s="12"/>
      <c r="X654" s="13"/>
      <c r="Y654" s="6" t="s">
        <v>3536</v>
      </c>
      <c r="Z654" s="15" t="s">
        <v>3802</v>
      </c>
      <c r="AA654" s="14"/>
      <c r="AB654" s="12"/>
      <c r="AC654" s="13" t="str">
        <f t="shared" si="3"/>
        <v>M6-MyM-29b-A-2</v>
      </c>
      <c r="AD654" s="13"/>
      <c r="AE654" s="12"/>
      <c r="AF654" s="8" t="s">
        <v>45</v>
      </c>
      <c r="AG654" s="8" t="s">
        <v>570</v>
      </c>
      <c r="AH654" s="13"/>
      <c r="AI654" s="13"/>
    </row>
    <row r="655" ht="112.5" customHeight="1">
      <c r="A655" s="8" t="s">
        <v>3769</v>
      </c>
      <c r="B655" s="6" t="s">
        <v>3770</v>
      </c>
      <c r="C655" s="6" t="s">
        <v>67</v>
      </c>
      <c r="D655" s="7" t="s">
        <v>34</v>
      </c>
      <c r="E655" s="6"/>
      <c r="F655" s="11" t="s">
        <v>3803</v>
      </c>
      <c r="G655" s="11" t="s">
        <v>3804</v>
      </c>
      <c r="H655" s="12"/>
      <c r="I655" s="8" t="s">
        <v>210</v>
      </c>
      <c r="J655" s="8" t="s">
        <v>166</v>
      </c>
      <c r="K655" s="11" t="s">
        <v>3805</v>
      </c>
      <c r="L655" s="10" t="s">
        <v>3806</v>
      </c>
      <c r="M655" s="8" t="s">
        <v>41</v>
      </c>
      <c r="N655" s="11" t="s">
        <v>3775</v>
      </c>
      <c r="O655" s="11" t="s">
        <v>3807</v>
      </c>
      <c r="P655" s="12"/>
      <c r="Q655" s="13"/>
      <c r="R655" s="12"/>
      <c r="S655" s="12"/>
      <c r="T655" s="12"/>
      <c r="U655" s="12"/>
      <c r="V655" s="12"/>
      <c r="W655" s="12"/>
      <c r="X655" s="13"/>
      <c r="Y655" s="6" t="s">
        <v>3536</v>
      </c>
      <c r="Z655" s="15" t="s">
        <v>3808</v>
      </c>
      <c r="AA655" s="14"/>
      <c r="AB655" s="12"/>
      <c r="AC655" s="13" t="str">
        <f t="shared" si="3"/>
        <v>M6-MyM-29b-A-3</v>
      </c>
      <c r="AD655" s="13"/>
      <c r="AE655" s="12"/>
      <c r="AF655" s="8" t="s">
        <v>45</v>
      </c>
      <c r="AG655" s="8" t="s">
        <v>570</v>
      </c>
      <c r="AH655" s="13"/>
      <c r="AI655" s="13"/>
    </row>
    <row r="656" ht="112.5" customHeight="1">
      <c r="A656" s="6" t="s">
        <v>3809</v>
      </c>
      <c r="B656" s="10" t="s">
        <v>3810</v>
      </c>
      <c r="C656" s="30" t="s">
        <v>33</v>
      </c>
      <c r="D656" s="7" t="s">
        <v>34</v>
      </c>
      <c r="E656" s="6"/>
      <c r="F656" s="11" t="s">
        <v>3811</v>
      </c>
      <c r="G656" s="10"/>
      <c r="H656" s="12"/>
      <c r="I656" s="6" t="s">
        <v>210</v>
      </c>
      <c r="J656" s="6" t="s">
        <v>160</v>
      </c>
      <c r="K656" s="11" t="s">
        <v>3812</v>
      </c>
      <c r="L656" s="11" t="s">
        <v>3813</v>
      </c>
      <c r="M656" s="6" t="s">
        <v>41</v>
      </c>
      <c r="N656" s="10" t="s">
        <v>3814</v>
      </c>
      <c r="O656" s="11" t="s">
        <v>3815</v>
      </c>
      <c r="P656" s="12"/>
      <c r="Q656" s="13"/>
      <c r="R656" s="12"/>
      <c r="S656" s="12"/>
      <c r="T656" s="12"/>
      <c r="U656" s="12"/>
      <c r="V656" s="12"/>
      <c r="W656" s="12"/>
      <c r="X656" s="13"/>
      <c r="Y656" s="6" t="s">
        <v>3536</v>
      </c>
      <c r="Z656" s="11" t="s">
        <v>3816</v>
      </c>
      <c r="AA656" s="14"/>
      <c r="AB656" s="9"/>
      <c r="AC656" s="13" t="str">
        <f t="shared" si="3"/>
        <v>M6-MyM-30a-I-1</v>
      </c>
      <c r="AD656" s="13"/>
      <c r="AE656" s="12"/>
      <c r="AF656" s="8"/>
      <c r="AG656" s="8"/>
      <c r="AH656" s="13"/>
      <c r="AI656" s="8" t="s">
        <v>47</v>
      </c>
    </row>
    <row r="657" ht="112.5" customHeight="1">
      <c r="A657" s="6" t="s">
        <v>3809</v>
      </c>
      <c r="B657" s="10" t="s">
        <v>3810</v>
      </c>
      <c r="C657" s="30" t="s">
        <v>33</v>
      </c>
      <c r="D657" s="7" t="s">
        <v>34</v>
      </c>
      <c r="E657" s="6"/>
      <c r="F657" s="11" t="s">
        <v>3817</v>
      </c>
      <c r="G657" s="10"/>
      <c r="H657" s="12"/>
      <c r="I657" s="6" t="s">
        <v>210</v>
      </c>
      <c r="J657" s="6" t="s">
        <v>160</v>
      </c>
      <c r="K657" s="11" t="s">
        <v>3818</v>
      </c>
      <c r="L657" s="11" t="s">
        <v>3819</v>
      </c>
      <c r="M657" s="6" t="s">
        <v>41</v>
      </c>
      <c r="N657" s="10" t="s">
        <v>3814</v>
      </c>
      <c r="O657" s="11" t="s">
        <v>3820</v>
      </c>
      <c r="P657" s="12"/>
      <c r="Q657" s="13"/>
      <c r="R657" s="12"/>
      <c r="S657" s="12"/>
      <c r="T657" s="12"/>
      <c r="U657" s="12"/>
      <c r="V657" s="12"/>
      <c r="W657" s="12"/>
      <c r="X657" s="13"/>
      <c r="Y657" s="6" t="s">
        <v>3536</v>
      </c>
      <c r="Z657" s="11" t="s">
        <v>3821</v>
      </c>
      <c r="AA657" s="14"/>
      <c r="AB657" s="9"/>
      <c r="AC657" s="13" t="str">
        <f t="shared" si="3"/>
        <v>M6-MyM-30a-I-2</v>
      </c>
      <c r="AD657" s="13"/>
      <c r="AE657" s="12"/>
      <c r="AF657" s="8"/>
      <c r="AG657" s="8"/>
      <c r="AH657" s="13"/>
      <c r="AI657" s="8" t="s">
        <v>47</v>
      </c>
    </row>
    <row r="658" ht="112.5" customHeight="1">
      <c r="A658" s="6" t="s">
        <v>3809</v>
      </c>
      <c r="B658" s="10" t="s">
        <v>3810</v>
      </c>
      <c r="C658" s="30" t="s">
        <v>33</v>
      </c>
      <c r="D658" s="7" t="s">
        <v>34</v>
      </c>
      <c r="E658" s="6"/>
      <c r="F658" s="11" t="s">
        <v>3822</v>
      </c>
      <c r="G658" s="10"/>
      <c r="H658" s="12"/>
      <c r="I658" s="6" t="s">
        <v>210</v>
      </c>
      <c r="J658" s="6" t="s">
        <v>160</v>
      </c>
      <c r="K658" s="11" t="s">
        <v>3823</v>
      </c>
      <c r="L658" s="11" t="s">
        <v>3824</v>
      </c>
      <c r="M658" s="6" t="s">
        <v>41</v>
      </c>
      <c r="N658" s="10" t="s">
        <v>3814</v>
      </c>
      <c r="O658" s="11" t="s">
        <v>3825</v>
      </c>
      <c r="P658" s="12"/>
      <c r="Q658" s="13"/>
      <c r="R658" s="12"/>
      <c r="S658" s="12"/>
      <c r="T658" s="12"/>
      <c r="U658" s="12"/>
      <c r="V658" s="12"/>
      <c r="W658" s="12"/>
      <c r="X658" s="13"/>
      <c r="Y658" s="6" t="s">
        <v>3536</v>
      </c>
      <c r="Z658" s="11" t="s">
        <v>3826</v>
      </c>
      <c r="AA658" s="14"/>
      <c r="AB658" s="9"/>
      <c r="AC658" s="13" t="str">
        <f t="shared" si="3"/>
        <v>M6-MyM-30a-I-3</v>
      </c>
      <c r="AD658" s="13"/>
      <c r="AE658" s="12"/>
      <c r="AF658" s="8"/>
      <c r="AG658" s="8"/>
      <c r="AH658" s="13"/>
      <c r="AI658" s="8" t="s">
        <v>47</v>
      </c>
    </row>
    <row r="659" ht="112.5" customHeight="1">
      <c r="A659" s="6" t="s">
        <v>3809</v>
      </c>
      <c r="B659" s="10" t="s">
        <v>3810</v>
      </c>
      <c r="C659" s="31" t="s">
        <v>48</v>
      </c>
      <c r="D659" s="7" t="s">
        <v>34</v>
      </c>
      <c r="E659" s="6"/>
      <c r="F659" s="11" t="s">
        <v>3827</v>
      </c>
      <c r="G659" s="10" t="s">
        <v>3828</v>
      </c>
      <c r="H659" s="12"/>
      <c r="I659" s="6" t="s">
        <v>210</v>
      </c>
      <c r="J659" s="6" t="s">
        <v>194</v>
      </c>
      <c r="K659" s="11" t="s">
        <v>3829</v>
      </c>
      <c r="L659" s="10" t="s">
        <v>3830</v>
      </c>
      <c r="M659" s="6" t="s">
        <v>41</v>
      </c>
      <c r="N659" s="10" t="s">
        <v>3831</v>
      </c>
      <c r="O659" s="10" t="s">
        <v>3832</v>
      </c>
      <c r="P659" s="12"/>
      <c r="Q659" s="13"/>
      <c r="R659" s="12"/>
      <c r="S659" s="12"/>
      <c r="T659" s="12"/>
      <c r="U659" s="12"/>
      <c r="V659" s="12"/>
      <c r="W659" s="12"/>
      <c r="X659" s="13"/>
      <c r="Y659" s="6" t="s">
        <v>3536</v>
      </c>
      <c r="Z659" s="11" t="s">
        <v>3833</v>
      </c>
      <c r="AA659" s="14"/>
      <c r="AB659" s="9"/>
      <c r="AC659" s="13" t="str">
        <f t="shared" si="3"/>
        <v>M6-MyM-30a-E-1</v>
      </c>
      <c r="AD659" s="13"/>
      <c r="AE659" s="12"/>
      <c r="AF659" s="8"/>
      <c r="AG659" s="8"/>
      <c r="AH659" s="13"/>
      <c r="AI659" s="8" t="s">
        <v>47</v>
      </c>
    </row>
    <row r="660" ht="112.5" customHeight="1">
      <c r="A660" s="6" t="s">
        <v>3809</v>
      </c>
      <c r="B660" s="10" t="s">
        <v>3810</v>
      </c>
      <c r="C660" s="31" t="s">
        <v>48</v>
      </c>
      <c r="D660" s="7" t="s">
        <v>34</v>
      </c>
      <c r="E660" s="6"/>
      <c r="F660" s="10" t="s">
        <v>3834</v>
      </c>
      <c r="G660" s="10" t="s">
        <v>3828</v>
      </c>
      <c r="H660" s="12"/>
      <c r="I660" s="6" t="s">
        <v>210</v>
      </c>
      <c r="J660" s="6" t="s">
        <v>194</v>
      </c>
      <c r="K660" s="11" t="s">
        <v>3829</v>
      </c>
      <c r="L660" s="10" t="s">
        <v>3835</v>
      </c>
      <c r="M660" s="6" t="s">
        <v>41</v>
      </c>
      <c r="N660" s="10" t="s">
        <v>3831</v>
      </c>
      <c r="O660" s="10" t="s">
        <v>3836</v>
      </c>
      <c r="P660" s="12"/>
      <c r="Q660" s="13"/>
      <c r="R660" s="12"/>
      <c r="S660" s="12"/>
      <c r="T660" s="12"/>
      <c r="U660" s="12"/>
      <c r="V660" s="12"/>
      <c r="W660" s="12"/>
      <c r="X660" s="13"/>
      <c r="Y660" s="6" t="s">
        <v>3536</v>
      </c>
      <c r="Z660" s="11" t="s">
        <v>3837</v>
      </c>
      <c r="AA660" s="14"/>
      <c r="AB660" s="9"/>
      <c r="AC660" s="13" t="str">
        <f t="shared" si="3"/>
        <v>M6-MyM-30a-E-2</v>
      </c>
      <c r="AD660" s="13"/>
      <c r="AE660" s="12"/>
      <c r="AF660" s="8"/>
      <c r="AG660" s="8"/>
      <c r="AH660" s="13"/>
      <c r="AI660" s="8" t="s">
        <v>47</v>
      </c>
    </row>
    <row r="661" ht="112.5" customHeight="1">
      <c r="A661" s="6" t="s">
        <v>3809</v>
      </c>
      <c r="B661" s="10" t="s">
        <v>3810</v>
      </c>
      <c r="C661" s="31" t="s">
        <v>48</v>
      </c>
      <c r="D661" s="7" t="s">
        <v>34</v>
      </c>
      <c r="E661" s="6"/>
      <c r="F661" s="10" t="s">
        <v>3834</v>
      </c>
      <c r="G661" s="10" t="s">
        <v>3828</v>
      </c>
      <c r="H661" s="12"/>
      <c r="I661" s="6" t="s">
        <v>210</v>
      </c>
      <c r="J661" s="6" t="s">
        <v>194</v>
      </c>
      <c r="K661" s="11" t="s">
        <v>3829</v>
      </c>
      <c r="L661" s="10" t="s">
        <v>3838</v>
      </c>
      <c r="M661" s="6" t="s">
        <v>41</v>
      </c>
      <c r="N661" s="10" t="s">
        <v>3831</v>
      </c>
      <c r="O661" s="10" t="s">
        <v>3839</v>
      </c>
      <c r="P661" s="12"/>
      <c r="Q661" s="13"/>
      <c r="R661" s="12"/>
      <c r="S661" s="12"/>
      <c r="T661" s="12"/>
      <c r="U661" s="12"/>
      <c r="V661" s="12"/>
      <c r="W661" s="12"/>
      <c r="X661" s="13"/>
      <c r="Y661" s="6" t="s">
        <v>3536</v>
      </c>
      <c r="Z661" s="11" t="s">
        <v>3840</v>
      </c>
      <c r="AA661" s="14"/>
      <c r="AB661" s="9"/>
      <c r="AC661" s="13" t="str">
        <f t="shared" si="3"/>
        <v>M6-MyM-30a-E-3</v>
      </c>
      <c r="AD661" s="13"/>
      <c r="AE661" s="12"/>
      <c r="AF661" s="8"/>
      <c r="AG661" s="8"/>
      <c r="AH661" s="13"/>
      <c r="AI661" s="8" t="s">
        <v>47</v>
      </c>
    </row>
    <row r="662" ht="112.5" customHeight="1">
      <c r="A662" s="6" t="s">
        <v>3809</v>
      </c>
      <c r="B662" s="10" t="s">
        <v>3810</v>
      </c>
      <c r="C662" s="32" t="s">
        <v>67</v>
      </c>
      <c r="D662" s="7" t="s">
        <v>34</v>
      </c>
      <c r="E662" s="6"/>
      <c r="F662" s="11" t="s">
        <v>3841</v>
      </c>
      <c r="G662" s="10" t="s">
        <v>2265</v>
      </c>
      <c r="H662" s="12"/>
      <c r="I662" s="6" t="s">
        <v>210</v>
      </c>
      <c r="J662" s="6" t="s">
        <v>194</v>
      </c>
      <c r="K662" s="11" t="s">
        <v>3829</v>
      </c>
      <c r="L662" s="10" t="s">
        <v>3830</v>
      </c>
      <c r="M662" s="6" t="s">
        <v>41</v>
      </c>
      <c r="N662" s="10" t="s">
        <v>3831</v>
      </c>
      <c r="O662" s="10" t="s">
        <v>3832</v>
      </c>
      <c r="P662" s="12"/>
      <c r="Q662" s="13"/>
      <c r="R662" s="12"/>
      <c r="S662" s="12"/>
      <c r="T662" s="12"/>
      <c r="U662" s="12"/>
      <c r="V662" s="12"/>
      <c r="W662" s="12"/>
      <c r="X662" s="13"/>
      <c r="Y662" s="6" t="s">
        <v>3536</v>
      </c>
      <c r="Z662" s="15" t="s">
        <v>3842</v>
      </c>
      <c r="AA662" s="14"/>
      <c r="AB662" s="9"/>
      <c r="AC662" s="13" t="str">
        <f t="shared" si="3"/>
        <v>M6-MyM-30a-A-1</v>
      </c>
      <c r="AD662" s="13"/>
      <c r="AE662" s="12"/>
      <c r="AF662" s="8"/>
      <c r="AG662" s="8"/>
      <c r="AH662" s="13"/>
      <c r="AI662" s="8" t="s">
        <v>47</v>
      </c>
    </row>
    <row r="663" ht="112.5" customHeight="1">
      <c r="A663" s="6" t="s">
        <v>3809</v>
      </c>
      <c r="B663" s="10" t="s">
        <v>3810</v>
      </c>
      <c r="C663" s="32" t="s">
        <v>67</v>
      </c>
      <c r="D663" s="7" t="s">
        <v>34</v>
      </c>
      <c r="E663" s="6"/>
      <c r="F663" s="11" t="s">
        <v>3843</v>
      </c>
      <c r="G663" s="10" t="s">
        <v>2265</v>
      </c>
      <c r="H663" s="12"/>
      <c r="I663" s="6" t="s">
        <v>210</v>
      </c>
      <c r="J663" s="6" t="s">
        <v>194</v>
      </c>
      <c r="K663" s="11" t="s">
        <v>3829</v>
      </c>
      <c r="L663" s="10" t="s">
        <v>3835</v>
      </c>
      <c r="M663" s="6" t="s">
        <v>41</v>
      </c>
      <c r="N663" s="10" t="s">
        <v>3831</v>
      </c>
      <c r="O663" s="10" t="s">
        <v>3836</v>
      </c>
      <c r="P663" s="12"/>
      <c r="Q663" s="13"/>
      <c r="R663" s="12"/>
      <c r="S663" s="12"/>
      <c r="T663" s="12"/>
      <c r="U663" s="12"/>
      <c r="V663" s="12"/>
      <c r="W663" s="12"/>
      <c r="X663" s="13"/>
      <c r="Y663" s="6" t="s">
        <v>3536</v>
      </c>
      <c r="Z663" s="15" t="s">
        <v>3844</v>
      </c>
      <c r="AA663" s="14"/>
      <c r="AB663" s="9"/>
      <c r="AC663" s="13" t="str">
        <f t="shared" si="3"/>
        <v>M6-MyM-30a-A-2</v>
      </c>
      <c r="AD663" s="13"/>
      <c r="AE663" s="12"/>
      <c r="AF663" s="8"/>
      <c r="AG663" s="8"/>
      <c r="AH663" s="13"/>
      <c r="AI663" s="8" t="s">
        <v>47</v>
      </c>
    </row>
    <row r="664" ht="112.5" customHeight="1">
      <c r="A664" s="6" t="s">
        <v>3809</v>
      </c>
      <c r="B664" s="10" t="s">
        <v>3810</v>
      </c>
      <c r="C664" s="32" t="s">
        <v>67</v>
      </c>
      <c r="D664" s="7" t="s">
        <v>34</v>
      </c>
      <c r="E664" s="6"/>
      <c r="F664" s="11" t="s">
        <v>3845</v>
      </c>
      <c r="G664" s="10" t="s">
        <v>2265</v>
      </c>
      <c r="H664" s="12"/>
      <c r="I664" s="6" t="s">
        <v>210</v>
      </c>
      <c r="J664" s="6" t="s">
        <v>194</v>
      </c>
      <c r="K664" s="11" t="s">
        <v>3829</v>
      </c>
      <c r="L664" s="11" t="s">
        <v>3846</v>
      </c>
      <c r="M664" s="6" t="s">
        <v>41</v>
      </c>
      <c r="N664" s="10" t="s">
        <v>3831</v>
      </c>
      <c r="O664" s="10" t="s">
        <v>3839</v>
      </c>
      <c r="P664" s="12"/>
      <c r="Q664" s="13"/>
      <c r="R664" s="12"/>
      <c r="S664" s="12"/>
      <c r="T664" s="12"/>
      <c r="U664" s="12"/>
      <c r="V664" s="12"/>
      <c r="W664" s="12"/>
      <c r="X664" s="13"/>
      <c r="Y664" s="6" t="s">
        <v>3536</v>
      </c>
      <c r="Z664" s="15" t="s">
        <v>3847</v>
      </c>
      <c r="AA664" s="14"/>
      <c r="AB664" s="9"/>
      <c r="AC664" s="13" t="str">
        <f t="shared" si="3"/>
        <v>M6-MyM-30a-A-3</v>
      </c>
      <c r="AD664" s="13"/>
      <c r="AE664" s="12"/>
      <c r="AF664" s="8"/>
      <c r="AG664" s="8"/>
      <c r="AH664" s="13"/>
      <c r="AI664" s="8" t="s">
        <v>47</v>
      </c>
    </row>
    <row r="665" ht="112.5" customHeight="1">
      <c r="A665" s="6" t="s">
        <v>3848</v>
      </c>
      <c r="B665" s="58" t="s">
        <v>3849</v>
      </c>
      <c r="C665" s="30" t="s">
        <v>33</v>
      </c>
      <c r="D665" s="7" t="s">
        <v>34</v>
      </c>
      <c r="E665" s="6"/>
      <c r="F665" s="11" t="s">
        <v>3850</v>
      </c>
      <c r="G665" s="11" t="s">
        <v>3851</v>
      </c>
      <c r="H665" s="12"/>
      <c r="I665" s="6" t="s">
        <v>210</v>
      </c>
      <c r="J665" s="6" t="s">
        <v>194</v>
      </c>
      <c r="K665" s="11" t="s">
        <v>3852</v>
      </c>
      <c r="L665" s="11" t="s">
        <v>3853</v>
      </c>
      <c r="M665" s="19" t="s">
        <v>41</v>
      </c>
      <c r="N665" s="11" t="s">
        <v>3854</v>
      </c>
      <c r="O665" s="11" t="s">
        <v>3855</v>
      </c>
      <c r="P665" s="12"/>
      <c r="Q665" s="13"/>
      <c r="R665" s="12"/>
      <c r="S665" s="12"/>
      <c r="T665" s="12"/>
      <c r="U665" s="12"/>
      <c r="V665" s="12"/>
      <c r="W665" s="12"/>
      <c r="X665" s="13"/>
      <c r="Y665" s="6" t="s">
        <v>3536</v>
      </c>
      <c r="Z665" s="15" t="s">
        <v>3856</v>
      </c>
      <c r="AA665" s="14"/>
      <c r="AB665" s="9"/>
      <c r="AC665" s="13" t="str">
        <f t="shared" si="3"/>
        <v>M6-MyM-30b-I-1</v>
      </c>
      <c r="AD665" s="13"/>
      <c r="AE665" s="12"/>
      <c r="AF665" s="8"/>
      <c r="AG665" s="8"/>
      <c r="AH665" s="13"/>
      <c r="AI665" s="8" t="s">
        <v>47</v>
      </c>
    </row>
    <row r="666" ht="112.5" customHeight="1">
      <c r="A666" s="6" t="s">
        <v>3848</v>
      </c>
      <c r="B666" s="58" t="s">
        <v>3849</v>
      </c>
      <c r="C666" s="30" t="s">
        <v>33</v>
      </c>
      <c r="D666" s="7" t="s">
        <v>34</v>
      </c>
      <c r="E666" s="6"/>
      <c r="F666" s="11" t="s">
        <v>3857</v>
      </c>
      <c r="G666" s="11" t="s">
        <v>3858</v>
      </c>
      <c r="H666" s="12"/>
      <c r="I666" s="6" t="s">
        <v>210</v>
      </c>
      <c r="J666" s="6" t="s">
        <v>194</v>
      </c>
      <c r="K666" s="10" t="s">
        <v>3859</v>
      </c>
      <c r="L666" s="11" t="s">
        <v>3860</v>
      </c>
      <c r="M666" s="19" t="s">
        <v>41</v>
      </c>
      <c r="N666" s="11" t="s">
        <v>3861</v>
      </c>
      <c r="O666" s="11" t="s">
        <v>3862</v>
      </c>
      <c r="P666" s="12"/>
      <c r="Q666" s="13"/>
      <c r="R666" s="12"/>
      <c r="S666" s="12"/>
      <c r="T666" s="12"/>
      <c r="U666" s="12"/>
      <c r="V666" s="12"/>
      <c r="W666" s="12"/>
      <c r="X666" s="13"/>
      <c r="Y666" s="6" t="s">
        <v>3536</v>
      </c>
      <c r="Z666" s="15" t="s">
        <v>3863</v>
      </c>
      <c r="AA666" s="14"/>
      <c r="AB666" s="9"/>
      <c r="AC666" s="13" t="str">
        <f t="shared" si="3"/>
        <v>M6-MyM-30b-I-2</v>
      </c>
      <c r="AD666" s="13"/>
      <c r="AE666" s="12"/>
      <c r="AF666" s="8"/>
      <c r="AG666" s="8"/>
      <c r="AH666" s="13"/>
      <c r="AI666" s="8" t="s">
        <v>47</v>
      </c>
    </row>
    <row r="667" ht="112.5" customHeight="1">
      <c r="A667" s="6" t="s">
        <v>3848</v>
      </c>
      <c r="B667" s="58" t="s">
        <v>3849</v>
      </c>
      <c r="C667" s="30" t="s">
        <v>33</v>
      </c>
      <c r="D667" s="7" t="s">
        <v>34</v>
      </c>
      <c r="E667" s="6"/>
      <c r="F667" s="11" t="s">
        <v>3864</v>
      </c>
      <c r="G667" s="11" t="s">
        <v>3865</v>
      </c>
      <c r="H667" s="12"/>
      <c r="I667" s="6" t="s">
        <v>210</v>
      </c>
      <c r="J667" s="6" t="s">
        <v>194</v>
      </c>
      <c r="K667" s="10" t="s">
        <v>3866</v>
      </c>
      <c r="L667" s="11" t="s">
        <v>3867</v>
      </c>
      <c r="M667" s="19" t="s">
        <v>41</v>
      </c>
      <c r="N667" s="11" t="s">
        <v>3868</v>
      </c>
      <c r="O667" s="11" t="s">
        <v>3869</v>
      </c>
      <c r="P667" s="12"/>
      <c r="Q667" s="13"/>
      <c r="R667" s="12"/>
      <c r="S667" s="12"/>
      <c r="T667" s="12"/>
      <c r="U667" s="12"/>
      <c r="V667" s="12"/>
      <c r="W667" s="12"/>
      <c r="X667" s="13"/>
      <c r="Y667" s="6" t="s">
        <v>3536</v>
      </c>
      <c r="Z667" s="15" t="s">
        <v>3870</v>
      </c>
      <c r="AA667" s="14"/>
      <c r="AB667" s="9"/>
      <c r="AC667" s="13" t="str">
        <f t="shared" si="3"/>
        <v>M6-MyM-30b-I-3</v>
      </c>
      <c r="AD667" s="13"/>
      <c r="AE667" s="12"/>
      <c r="AF667" s="8"/>
      <c r="AG667" s="8"/>
      <c r="AH667" s="13"/>
      <c r="AI667" s="8" t="s">
        <v>47</v>
      </c>
    </row>
    <row r="668" ht="112.5" customHeight="1">
      <c r="A668" s="6" t="s">
        <v>3848</v>
      </c>
      <c r="B668" s="58" t="s">
        <v>3849</v>
      </c>
      <c r="C668" s="30" t="s">
        <v>33</v>
      </c>
      <c r="D668" s="7" t="s">
        <v>34</v>
      </c>
      <c r="E668" s="6"/>
      <c r="F668" s="11" t="s">
        <v>3871</v>
      </c>
      <c r="G668" s="11" t="s">
        <v>3872</v>
      </c>
      <c r="H668" s="12"/>
      <c r="I668" s="6" t="s">
        <v>210</v>
      </c>
      <c r="J668" s="6" t="s">
        <v>194</v>
      </c>
      <c r="K668" s="10" t="s">
        <v>3866</v>
      </c>
      <c r="L668" s="11" t="s">
        <v>3873</v>
      </c>
      <c r="M668" s="19" t="s">
        <v>41</v>
      </c>
      <c r="N668" s="11" t="s">
        <v>3874</v>
      </c>
      <c r="O668" s="11" t="s">
        <v>3875</v>
      </c>
      <c r="P668" s="12"/>
      <c r="Q668" s="13"/>
      <c r="R668" s="12"/>
      <c r="S668" s="12"/>
      <c r="T668" s="12"/>
      <c r="U668" s="12"/>
      <c r="V668" s="12"/>
      <c r="W668" s="12"/>
      <c r="X668" s="13"/>
      <c r="Y668" s="6" t="s">
        <v>3536</v>
      </c>
      <c r="Z668" s="15" t="s">
        <v>3876</v>
      </c>
      <c r="AA668" s="14"/>
      <c r="AB668" s="9"/>
      <c r="AC668" s="13" t="str">
        <f t="shared" si="3"/>
        <v>M6-MyM-30b-I-4</v>
      </c>
      <c r="AD668" s="13"/>
      <c r="AE668" s="12"/>
      <c r="AF668" s="8"/>
      <c r="AG668" s="8"/>
      <c r="AH668" s="13"/>
      <c r="AI668" s="8" t="s">
        <v>47</v>
      </c>
    </row>
    <row r="669" ht="112.5" customHeight="1">
      <c r="A669" s="6" t="s">
        <v>3848</v>
      </c>
      <c r="B669" s="58" t="s">
        <v>3849</v>
      </c>
      <c r="C669" s="31" t="s">
        <v>48</v>
      </c>
      <c r="D669" s="7" t="s">
        <v>34</v>
      </c>
      <c r="E669" s="6"/>
      <c r="F669" s="10" t="s">
        <v>3877</v>
      </c>
      <c r="G669" s="10" t="s">
        <v>3878</v>
      </c>
      <c r="H669" s="12"/>
      <c r="I669" s="6" t="s">
        <v>210</v>
      </c>
      <c r="J669" s="6" t="s">
        <v>166</v>
      </c>
      <c r="K669" s="11" t="s">
        <v>3879</v>
      </c>
      <c r="L669" s="10" t="s">
        <v>3880</v>
      </c>
      <c r="M669" s="19" t="s">
        <v>41</v>
      </c>
      <c r="N669" s="10" t="s">
        <v>3881</v>
      </c>
      <c r="O669" s="10" t="s">
        <v>3882</v>
      </c>
      <c r="P669" s="12"/>
      <c r="Q669" s="13"/>
      <c r="R669" s="12"/>
      <c r="S669" s="12"/>
      <c r="T669" s="12"/>
      <c r="U669" s="12"/>
      <c r="V669" s="12"/>
      <c r="W669" s="12"/>
      <c r="X669" s="13"/>
      <c r="Y669" s="6" t="s">
        <v>3536</v>
      </c>
      <c r="Z669" s="15" t="s">
        <v>3883</v>
      </c>
      <c r="AA669" s="14"/>
      <c r="AB669" s="9"/>
      <c r="AC669" s="13" t="str">
        <f t="shared" si="3"/>
        <v>M6-MyM-30b-E-1</v>
      </c>
      <c r="AD669" s="13"/>
      <c r="AE669" s="12"/>
      <c r="AF669" s="8"/>
      <c r="AG669" s="8"/>
      <c r="AH669" s="13"/>
      <c r="AI669" s="8" t="s">
        <v>47</v>
      </c>
    </row>
    <row r="670" ht="112.5" customHeight="1">
      <c r="A670" s="6" t="s">
        <v>3848</v>
      </c>
      <c r="B670" s="58" t="s">
        <v>3849</v>
      </c>
      <c r="C670" s="31" t="s">
        <v>48</v>
      </c>
      <c r="D670" s="7" t="s">
        <v>34</v>
      </c>
      <c r="E670" s="6"/>
      <c r="F670" s="10" t="s">
        <v>3884</v>
      </c>
      <c r="G670" s="10" t="s">
        <v>3885</v>
      </c>
      <c r="H670" s="12"/>
      <c r="I670" s="6" t="s">
        <v>210</v>
      </c>
      <c r="J670" s="6" t="s">
        <v>166</v>
      </c>
      <c r="K670" s="11" t="s">
        <v>3886</v>
      </c>
      <c r="L670" s="10" t="s">
        <v>3887</v>
      </c>
      <c r="M670" s="19" t="s">
        <v>41</v>
      </c>
      <c r="N670" s="11" t="s">
        <v>3888</v>
      </c>
      <c r="O670" s="10" t="s">
        <v>3889</v>
      </c>
      <c r="P670" s="12"/>
      <c r="Q670" s="13"/>
      <c r="R670" s="12"/>
      <c r="S670" s="12"/>
      <c r="T670" s="12"/>
      <c r="U670" s="12"/>
      <c r="V670" s="12"/>
      <c r="W670" s="12"/>
      <c r="X670" s="13"/>
      <c r="Y670" s="6" t="s">
        <v>3536</v>
      </c>
      <c r="Z670" s="15" t="s">
        <v>3890</v>
      </c>
      <c r="AA670" s="14"/>
      <c r="AB670" s="9"/>
      <c r="AC670" s="13" t="str">
        <f t="shared" si="3"/>
        <v>M6-MyM-30b-E-2</v>
      </c>
      <c r="AD670" s="13"/>
      <c r="AE670" s="12"/>
      <c r="AF670" s="8"/>
      <c r="AG670" s="8"/>
      <c r="AH670" s="13"/>
      <c r="AI670" s="8" t="s">
        <v>47</v>
      </c>
    </row>
    <row r="671" ht="112.5" customHeight="1">
      <c r="A671" s="6" t="s">
        <v>3848</v>
      </c>
      <c r="B671" s="58" t="s">
        <v>3849</v>
      </c>
      <c r="C671" s="31" t="s">
        <v>48</v>
      </c>
      <c r="D671" s="7" t="s">
        <v>34</v>
      </c>
      <c r="E671" s="6"/>
      <c r="F671" s="10" t="s">
        <v>3891</v>
      </c>
      <c r="G671" s="10" t="s">
        <v>3892</v>
      </c>
      <c r="H671" s="12"/>
      <c r="I671" s="6" t="s">
        <v>210</v>
      </c>
      <c r="J671" s="6" t="s">
        <v>166</v>
      </c>
      <c r="K671" s="10" t="s">
        <v>3893</v>
      </c>
      <c r="L671" s="10" t="s">
        <v>3894</v>
      </c>
      <c r="M671" s="19" t="s">
        <v>41</v>
      </c>
      <c r="N671" s="10" t="s">
        <v>3895</v>
      </c>
      <c r="O671" s="10" t="s">
        <v>3896</v>
      </c>
      <c r="P671" s="12"/>
      <c r="Q671" s="13"/>
      <c r="R671" s="12"/>
      <c r="S671" s="12"/>
      <c r="T671" s="12"/>
      <c r="U671" s="12"/>
      <c r="V671" s="12"/>
      <c r="W671" s="12"/>
      <c r="X671" s="13"/>
      <c r="Y671" s="6" t="s">
        <v>3536</v>
      </c>
      <c r="Z671" s="15" t="s">
        <v>3897</v>
      </c>
      <c r="AA671" s="14"/>
      <c r="AB671" s="9"/>
      <c r="AC671" s="13" t="str">
        <f t="shared" si="3"/>
        <v>M6-MyM-30b-E-3</v>
      </c>
      <c r="AD671" s="13"/>
      <c r="AE671" s="12"/>
      <c r="AF671" s="8"/>
      <c r="AG671" s="8"/>
      <c r="AH671" s="13"/>
      <c r="AI671" s="8" t="s">
        <v>47</v>
      </c>
    </row>
    <row r="672" ht="112.5" customHeight="1">
      <c r="A672" s="6" t="s">
        <v>3848</v>
      </c>
      <c r="B672" s="58" t="s">
        <v>3849</v>
      </c>
      <c r="C672" s="31" t="s">
        <v>48</v>
      </c>
      <c r="D672" s="7" t="s">
        <v>34</v>
      </c>
      <c r="E672" s="6"/>
      <c r="F672" s="10" t="s">
        <v>3898</v>
      </c>
      <c r="G672" s="10" t="s">
        <v>3899</v>
      </c>
      <c r="H672" s="12"/>
      <c r="I672" s="6" t="s">
        <v>210</v>
      </c>
      <c r="J672" s="6" t="s">
        <v>166</v>
      </c>
      <c r="K672" s="10" t="s">
        <v>3893</v>
      </c>
      <c r="L672" s="10" t="s">
        <v>3900</v>
      </c>
      <c r="M672" s="19" t="s">
        <v>41</v>
      </c>
      <c r="N672" s="10" t="s">
        <v>3901</v>
      </c>
      <c r="O672" s="10" t="s">
        <v>3902</v>
      </c>
      <c r="P672" s="12"/>
      <c r="Q672" s="13"/>
      <c r="R672" s="12"/>
      <c r="S672" s="12"/>
      <c r="T672" s="12"/>
      <c r="U672" s="12"/>
      <c r="V672" s="12"/>
      <c r="W672" s="12"/>
      <c r="X672" s="13"/>
      <c r="Y672" s="6" t="s">
        <v>3536</v>
      </c>
      <c r="Z672" s="15" t="s">
        <v>3903</v>
      </c>
      <c r="AA672" s="14"/>
      <c r="AB672" s="9"/>
      <c r="AC672" s="13" t="str">
        <f t="shared" si="3"/>
        <v>M6-MyM-30b-E-4</v>
      </c>
      <c r="AD672" s="13"/>
      <c r="AE672" s="12"/>
      <c r="AF672" s="8"/>
      <c r="AG672" s="8"/>
      <c r="AH672" s="13"/>
      <c r="AI672" s="8" t="s">
        <v>47</v>
      </c>
    </row>
    <row r="673" ht="112.5" customHeight="1">
      <c r="A673" s="6" t="s">
        <v>3848</v>
      </c>
      <c r="B673" s="58" t="s">
        <v>3849</v>
      </c>
      <c r="C673" s="32" t="s">
        <v>67</v>
      </c>
      <c r="D673" s="7" t="s">
        <v>34</v>
      </c>
      <c r="E673" s="6"/>
      <c r="F673" s="10" t="s">
        <v>3904</v>
      </c>
      <c r="G673" s="11" t="s">
        <v>3905</v>
      </c>
      <c r="H673" s="12"/>
      <c r="I673" s="6" t="s">
        <v>210</v>
      </c>
      <c r="J673" s="6" t="s">
        <v>166</v>
      </c>
      <c r="K673" s="10" t="s">
        <v>3906</v>
      </c>
      <c r="L673" s="10" t="s">
        <v>3907</v>
      </c>
      <c r="M673" s="19" t="s">
        <v>41</v>
      </c>
      <c r="N673" s="10" t="s">
        <v>3908</v>
      </c>
      <c r="O673" s="10" t="s">
        <v>3909</v>
      </c>
      <c r="P673" s="12"/>
      <c r="Q673" s="13"/>
      <c r="R673" s="12"/>
      <c r="S673" s="12"/>
      <c r="T673" s="12"/>
      <c r="U673" s="12"/>
      <c r="V673" s="12"/>
      <c r="W673" s="12"/>
      <c r="X673" s="13"/>
      <c r="Y673" s="6" t="s">
        <v>3536</v>
      </c>
      <c r="Z673" s="11" t="s">
        <v>3910</v>
      </c>
      <c r="AA673" s="14"/>
      <c r="AB673" s="9"/>
      <c r="AC673" s="13" t="str">
        <f t="shared" si="3"/>
        <v>M6-MyM-30b-A-1</v>
      </c>
      <c r="AD673" s="13"/>
      <c r="AE673" s="12"/>
      <c r="AF673" s="8"/>
      <c r="AG673" s="8"/>
      <c r="AH673" s="13"/>
      <c r="AI673" s="8" t="s">
        <v>47</v>
      </c>
    </row>
    <row r="674" ht="112.5" customHeight="1">
      <c r="A674" s="6" t="s">
        <v>3848</v>
      </c>
      <c r="B674" s="58" t="s">
        <v>3849</v>
      </c>
      <c r="C674" s="32" t="s">
        <v>67</v>
      </c>
      <c r="D674" s="7" t="s">
        <v>34</v>
      </c>
      <c r="E674" s="6"/>
      <c r="F674" s="10" t="s">
        <v>3911</v>
      </c>
      <c r="G674" s="10" t="s">
        <v>3912</v>
      </c>
      <c r="H674" s="12"/>
      <c r="I674" s="6" t="s">
        <v>210</v>
      </c>
      <c r="J674" s="6" t="s">
        <v>166</v>
      </c>
      <c r="K674" s="10" t="s">
        <v>3913</v>
      </c>
      <c r="L674" s="10" t="s">
        <v>3914</v>
      </c>
      <c r="M674" s="19" t="s">
        <v>41</v>
      </c>
      <c r="N674" s="10" t="s">
        <v>3915</v>
      </c>
      <c r="O674" s="10" t="s">
        <v>3916</v>
      </c>
      <c r="P674" s="12"/>
      <c r="Q674" s="13"/>
      <c r="R674" s="12"/>
      <c r="S674" s="12"/>
      <c r="T674" s="12"/>
      <c r="U674" s="12"/>
      <c r="V674" s="12"/>
      <c r="W674" s="12"/>
      <c r="X674" s="13"/>
      <c r="Y674" s="6" t="s">
        <v>3536</v>
      </c>
      <c r="Z674" s="11" t="s">
        <v>3917</v>
      </c>
      <c r="AA674" s="14"/>
      <c r="AB674" s="9"/>
      <c r="AC674" s="13" t="str">
        <f t="shared" si="3"/>
        <v>M6-MyM-30b-A-2</v>
      </c>
      <c r="AD674" s="13"/>
      <c r="AE674" s="12"/>
      <c r="AF674" s="8"/>
      <c r="AG674" s="8"/>
      <c r="AH674" s="13"/>
      <c r="AI674" s="8" t="s">
        <v>47</v>
      </c>
    </row>
    <row r="675" ht="112.5" customHeight="1">
      <c r="A675" s="6" t="s">
        <v>3848</v>
      </c>
      <c r="B675" s="58" t="s">
        <v>3849</v>
      </c>
      <c r="C675" s="32" t="s">
        <v>67</v>
      </c>
      <c r="D675" s="7" t="s">
        <v>34</v>
      </c>
      <c r="E675" s="6"/>
      <c r="F675" s="11" t="s">
        <v>3918</v>
      </c>
      <c r="G675" s="10" t="s">
        <v>3919</v>
      </c>
      <c r="H675" s="12"/>
      <c r="I675" s="6" t="s">
        <v>210</v>
      </c>
      <c r="J675" s="6" t="s">
        <v>166</v>
      </c>
      <c r="K675" s="10" t="s">
        <v>3920</v>
      </c>
      <c r="L675" s="10" t="s">
        <v>3921</v>
      </c>
      <c r="M675" s="19" t="s">
        <v>41</v>
      </c>
      <c r="N675" s="10" t="s">
        <v>3922</v>
      </c>
      <c r="O675" s="10" t="s">
        <v>3923</v>
      </c>
      <c r="P675" s="12"/>
      <c r="Q675" s="13"/>
      <c r="R675" s="12"/>
      <c r="S675" s="12"/>
      <c r="T675" s="12"/>
      <c r="U675" s="12"/>
      <c r="V675" s="12"/>
      <c r="W675" s="12"/>
      <c r="X675" s="13"/>
      <c r="Y675" s="6" t="s">
        <v>3536</v>
      </c>
      <c r="Z675" s="11" t="s">
        <v>3924</v>
      </c>
      <c r="AA675" s="14"/>
      <c r="AB675" s="9"/>
      <c r="AC675" s="13" t="str">
        <f t="shared" si="3"/>
        <v>M6-MyM-30b-A-3</v>
      </c>
      <c r="AD675" s="13"/>
      <c r="AE675" s="12"/>
      <c r="AF675" s="8"/>
      <c r="AG675" s="8"/>
      <c r="AH675" s="13"/>
      <c r="AI675" s="8" t="s">
        <v>47</v>
      </c>
    </row>
    <row r="676" ht="112.5" customHeight="1">
      <c r="A676" s="6" t="s">
        <v>3848</v>
      </c>
      <c r="B676" s="58" t="s">
        <v>3849</v>
      </c>
      <c r="C676" s="32" t="s">
        <v>67</v>
      </c>
      <c r="D676" s="7" t="s">
        <v>34</v>
      </c>
      <c r="E676" s="6"/>
      <c r="F676" s="11" t="s">
        <v>3925</v>
      </c>
      <c r="G676" s="10" t="s">
        <v>3926</v>
      </c>
      <c r="H676" s="12"/>
      <c r="I676" s="6" t="s">
        <v>210</v>
      </c>
      <c r="J676" s="6" t="s">
        <v>166</v>
      </c>
      <c r="K676" s="10" t="s">
        <v>3927</v>
      </c>
      <c r="L676" s="10" t="s">
        <v>2649</v>
      </c>
      <c r="M676" s="19" t="s">
        <v>41</v>
      </c>
      <c r="N676" s="10" t="s">
        <v>3928</v>
      </c>
      <c r="O676" s="10" t="s">
        <v>3929</v>
      </c>
      <c r="P676" s="12"/>
      <c r="Q676" s="13"/>
      <c r="R676" s="12"/>
      <c r="S676" s="12"/>
      <c r="T676" s="12"/>
      <c r="U676" s="12"/>
      <c r="V676" s="12"/>
      <c r="W676" s="12"/>
      <c r="X676" s="13"/>
      <c r="Y676" s="6" t="s">
        <v>3536</v>
      </c>
      <c r="Z676" s="11" t="s">
        <v>3930</v>
      </c>
      <c r="AA676" s="14"/>
      <c r="AB676" s="9"/>
      <c r="AC676" s="13" t="str">
        <f t="shared" si="3"/>
        <v>M6-MyM-30b-A-4</v>
      </c>
      <c r="AD676" s="13"/>
      <c r="AE676" s="12"/>
      <c r="AF676" s="8"/>
      <c r="AG676" s="8"/>
      <c r="AH676" s="13"/>
      <c r="AI676" s="8" t="s">
        <v>47</v>
      </c>
    </row>
    <row r="677" ht="112.5" customHeight="1">
      <c r="A677" s="6" t="s">
        <v>3931</v>
      </c>
      <c r="B677" s="10" t="s">
        <v>3932</v>
      </c>
      <c r="C677" s="30" t="s">
        <v>33</v>
      </c>
      <c r="D677" s="7" t="s">
        <v>34</v>
      </c>
      <c r="E677" s="6"/>
      <c r="F677" s="11" t="s">
        <v>3933</v>
      </c>
      <c r="G677" s="10" t="s">
        <v>2265</v>
      </c>
      <c r="H677" s="12"/>
      <c r="I677" s="6" t="s">
        <v>210</v>
      </c>
      <c r="J677" s="8" t="s">
        <v>1277</v>
      </c>
      <c r="K677" s="11" t="s">
        <v>3934</v>
      </c>
      <c r="L677" s="11" t="s">
        <v>3935</v>
      </c>
      <c r="M677" s="6" t="s">
        <v>41</v>
      </c>
      <c r="N677" s="11" t="s">
        <v>3814</v>
      </c>
      <c r="O677" s="11" t="s">
        <v>3936</v>
      </c>
      <c r="P677" s="12"/>
      <c r="Q677" s="13"/>
      <c r="R677" s="12"/>
      <c r="S677" s="12"/>
      <c r="T677" s="12"/>
      <c r="U677" s="12"/>
      <c r="V677" s="12"/>
      <c r="W677" s="12"/>
      <c r="X677" s="13"/>
      <c r="Y677" s="6" t="s">
        <v>3536</v>
      </c>
      <c r="Z677" s="15" t="s">
        <v>3937</v>
      </c>
      <c r="AA677" s="14"/>
      <c r="AB677" s="9"/>
      <c r="AC677" s="13" t="str">
        <f t="shared" si="3"/>
        <v>M6-MyM-31a-I-1</v>
      </c>
      <c r="AD677" s="13"/>
      <c r="AE677" s="12"/>
      <c r="AF677" s="8"/>
      <c r="AG677" s="8"/>
      <c r="AH677" s="13"/>
      <c r="AI677" s="8" t="s">
        <v>47</v>
      </c>
    </row>
    <row r="678" ht="112.5" customHeight="1">
      <c r="A678" s="6" t="s">
        <v>3931</v>
      </c>
      <c r="B678" s="10" t="s">
        <v>3932</v>
      </c>
      <c r="C678" s="30" t="s">
        <v>33</v>
      </c>
      <c r="D678" s="7" t="s">
        <v>34</v>
      </c>
      <c r="E678" s="6"/>
      <c r="F678" s="11" t="s">
        <v>3938</v>
      </c>
      <c r="G678" s="11"/>
      <c r="H678" s="12"/>
      <c r="I678" s="6" t="s">
        <v>210</v>
      </c>
      <c r="J678" s="8" t="s">
        <v>1277</v>
      </c>
      <c r="K678" s="11" t="s">
        <v>3939</v>
      </c>
      <c r="L678" s="11" t="s">
        <v>3940</v>
      </c>
      <c r="M678" s="6" t="s">
        <v>41</v>
      </c>
      <c r="N678" s="11" t="s">
        <v>3814</v>
      </c>
      <c r="O678" s="11" t="s">
        <v>3941</v>
      </c>
      <c r="P678" s="12"/>
      <c r="Q678" s="13"/>
      <c r="R678" s="12"/>
      <c r="S678" s="12"/>
      <c r="T678" s="12"/>
      <c r="U678" s="12"/>
      <c r="V678" s="12"/>
      <c r="W678" s="12"/>
      <c r="X678" s="13"/>
      <c r="Y678" s="6" t="s">
        <v>3536</v>
      </c>
      <c r="Z678" s="15" t="s">
        <v>3942</v>
      </c>
      <c r="AA678" s="14"/>
      <c r="AB678" s="9"/>
      <c r="AC678" s="13" t="str">
        <f t="shared" si="3"/>
        <v>M6-MyM-31a-I-2</v>
      </c>
      <c r="AD678" s="13"/>
      <c r="AE678" s="12"/>
      <c r="AF678" s="8"/>
      <c r="AG678" s="8"/>
      <c r="AH678" s="13"/>
      <c r="AI678" s="8" t="s">
        <v>47</v>
      </c>
    </row>
    <row r="679" ht="112.5" customHeight="1">
      <c r="A679" s="6" t="s">
        <v>3931</v>
      </c>
      <c r="B679" s="10" t="s">
        <v>3932</v>
      </c>
      <c r="C679" s="30" t="s">
        <v>33</v>
      </c>
      <c r="D679" s="7" t="s">
        <v>34</v>
      </c>
      <c r="E679" s="6"/>
      <c r="F679" s="11" t="s">
        <v>3943</v>
      </c>
      <c r="G679" s="11"/>
      <c r="H679" s="12"/>
      <c r="I679" s="6" t="s">
        <v>210</v>
      </c>
      <c r="J679" s="8" t="s">
        <v>1277</v>
      </c>
      <c r="K679" s="11" t="s">
        <v>3944</v>
      </c>
      <c r="L679" s="11" t="s">
        <v>3945</v>
      </c>
      <c r="M679" s="6" t="s">
        <v>41</v>
      </c>
      <c r="N679" s="11" t="s">
        <v>3814</v>
      </c>
      <c r="O679" s="11" t="s">
        <v>3946</v>
      </c>
      <c r="P679" s="12"/>
      <c r="Q679" s="13"/>
      <c r="R679" s="12"/>
      <c r="S679" s="12"/>
      <c r="T679" s="12"/>
      <c r="U679" s="12"/>
      <c r="V679" s="12"/>
      <c r="W679" s="12"/>
      <c r="X679" s="13"/>
      <c r="Y679" s="6" t="s">
        <v>3536</v>
      </c>
      <c r="Z679" s="15" t="s">
        <v>3947</v>
      </c>
      <c r="AA679" s="14"/>
      <c r="AB679" s="9"/>
      <c r="AC679" s="13" t="str">
        <f t="shared" si="3"/>
        <v>M6-MyM-31a-I-3</v>
      </c>
      <c r="AD679" s="13"/>
      <c r="AE679" s="12"/>
      <c r="AF679" s="8"/>
      <c r="AG679" s="8"/>
      <c r="AH679" s="13"/>
      <c r="AI679" s="8" t="s">
        <v>47</v>
      </c>
    </row>
    <row r="680" ht="112.5" customHeight="1">
      <c r="A680" s="6" t="s">
        <v>3931</v>
      </c>
      <c r="B680" s="10" t="s">
        <v>3932</v>
      </c>
      <c r="C680" s="31" t="s">
        <v>48</v>
      </c>
      <c r="D680" s="7" t="s">
        <v>34</v>
      </c>
      <c r="E680" s="6"/>
      <c r="F680" s="10" t="s">
        <v>3948</v>
      </c>
      <c r="G680" s="10" t="s">
        <v>2265</v>
      </c>
      <c r="H680" s="12"/>
      <c r="I680" s="6" t="s">
        <v>210</v>
      </c>
      <c r="J680" s="6" t="s">
        <v>194</v>
      </c>
      <c r="K680" s="11" t="s">
        <v>3829</v>
      </c>
      <c r="L680" s="10" t="s">
        <v>3949</v>
      </c>
      <c r="M680" s="19" t="s">
        <v>41</v>
      </c>
      <c r="N680" s="10" t="s">
        <v>3831</v>
      </c>
      <c r="O680" s="10" t="s">
        <v>3950</v>
      </c>
      <c r="P680" s="12"/>
      <c r="Q680" s="13"/>
      <c r="R680" s="12"/>
      <c r="S680" s="12"/>
      <c r="T680" s="12"/>
      <c r="U680" s="12"/>
      <c r="V680" s="12"/>
      <c r="W680" s="12"/>
      <c r="X680" s="13"/>
      <c r="Y680" s="6" t="s">
        <v>3536</v>
      </c>
      <c r="Z680" s="11" t="s">
        <v>3951</v>
      </c>
      <c r="AA680" s="14"/>
      <c r="AB680" s="9"/>
      <c r="AC680" s="13" t="str">
        <f t="shared" si="3"/>
        <v>M6-MyM-31a-E-1</v>
      </c>
      <c r="AD680" s="13"/>
      <c r="AE680" s="12"/>
      <c r="AF680" s="8"/>
      <c r="AG680" s="8"/>
      <c r="AH680" s="13"/>
      <c r="AI680" s="8" t="s">
        <v>47</v>
      </c>
    </row>
    <row r="681" ht="112.5" customHeight="1">
      <c r="A681" s="6" t="s">
        <v>3931</v>
      </c>
      <c r="B681" s="10" t="s">
        <v>3932</v>
      </c>
      <c r="C681" s="31" t="s">
        <v>48</v>
      </c>
      <c r="D681" s="7" t="s">
        <v>34</v>
      </c>
      <c r="E681" s="6"/>
      <c r="F681" s="10" t="s">
        <v>3952</v>
      </c>
      <c r="G681" s="10" t="s">
        <v>2265</v>
      </c>
      <c r="H681" s="12"/>
      <c r="I681" s="6" t="s">
        <v>210</v>
      </c>
      <c r="J681" s="6" t="s">
        <v>194</v>
      </c>
      <c r="K681" s="11" t="s">
        <v>3829</v>
      </c>
      <c r="L681" s="10" t="s">
        <v>3953</v>
      </c>
      <c r="M681" s="6" t="s">
        <v>41</v>
      </c>
      <c r="N681" s="10" t="s">
        <v>3831</v>
      </c>
      <c r="O681" s="10" t="s">
        <v>3954</v>
      </c>
      <c r="P681" s="12"/>
      <c r="Q681" s="13"/>
      <c r="R681" s="12"/>
      <c r="S681" s="12"/>
      <c r="T681" s="12"/>
      <c r="U681" s="12"/>
      <c r="V681" s="12"/>
      <c r="W681" s="12"/>
      <c r="X681" s="13"/>
      <c r="Y681" s="6" t="s">
        <v>3536</v>
      </c>
      <c r="Z681" s="11" t="s">
        <v>3955</v>
      </c>
      <c r="AA681" s="14"/>
      <c r="AB681" s="9"/>
      <c r="AC681" s="13" t="str">
        <f t="shared" si="3"/>
        <v>M6-MyM-31a-E-2</v>
      </c>
      <c r="AD681" s="13"/>
      <c r="AE681" s="12"/>
      <c r="AF681" s="8"/>
      <c r="AG681" s="8"/>
      <c r="AH681" s="13"/>
      <c r="AI681" s="8" t="s">
        <v>47</v>
      </c>
    </row>
    <row r="682" ht="112.5" customHeight="1">
      <c r="A682" s="6" t="s">
        <v>3931</v>
      </c>
      <c r="B682" s="10" t="s">
        <v>3932</v>
      </c>
      <c r="C682" s="31" t="s">
        <v>48</v>
      </c>
      <c r="D682" s="7" t="s">
        <v>34</v>
      </c>
      <c r="E682" s="6"/>
      <c r="F682" s="10" t="s">
        <v>3956</v>
      </c>
      <c r="G682" s="10" t="s">
        <v>2265</v>
      </c>
      <c r="H682" s="12"/>
      <c r="I682" s="6" t="s">
        <v>210</v>
      </c>
      <c r="J682" s="6" t="s">
        <v>194</v>
      </c>
      <c r="K682" s="11" t="s">
        <v>3829</v>
      </c>
      <c r="L682" s="10" t="s">
        <v>3957</v>
      </c>
      <c r="M682" s="19" t="s">
        <v>41</v>
      </c>
      <c r="N682" s="10" t="s">
        <v>3831</v>
      </c>
      <c r="O682" s="10" t="s">
        <v>3958</v>
      </c>
      <c r="P682" s="12"/>
      <c r="Q682" s="13"/>
      <c r="R682" s="12"/>
      <c r="S682" s="12"/>
      <c r="T682" s="12"/>
      <c r="U682" s="12"/>
      <c r="V682" s="12"/>
      <c r="W682" s="12"/>
      <c r="X682" s="13"/>
      <c r="Y682" s="6" t="s">
        <v>3536</v>
      </c>
      <c r="Z682" s="11" t="s">
        <v>3959</v>
      </c>
      <c r="AA682" s="14"/>
      <c r="AB682" s="9"/>
      <c r="AC682" s="13" t="str">
        <f t="shared" si="3"/>
        <v>M6-MyM-31a-E-3</v>
      </c>
      <c r="AD682" s="13"/>
      <c r="AE682" s="12"/>
      <c r="AF682" s="8"/>
      <c r="AG682" s="8"/>
      <c r="AH682" s="13"/>
      <c r="AI682" s="8" t="s">
        <v>47</v>
      </c>
    </row>
    <row r="683" ht="112.5" customHeight="1">
      <c r="A683" s="6" t="s">
        <v>3931</v>
      </c>
      <c r="B683" s="10" t="s">
        <v>3932</v>
      </c>
      <c r="C683" s="32" t="s">
        <v>67</v>
      </c>
      <c r="D683" s="7" t="s">
        <v>34</v>
      </c>
      <c r="E683" s="6"/>
      <c r="F683" s="11" t="s">
        <v>3960</v>
      </c>
      <c r="G683" s="10" t="s">
        <v>2265</v>
      </c>
      <c r="H683" s="12"/>
      <c r="I683" s="6" t="s">
        <v>210</v>
      </c>
      <c r="J683" s="6" t="s">
        <v>194</v>
      </c>
      <c r="K683" s="11" t="s">
        <v>3829</v>
      </c>
      <c r="L683" s="10" t="s">
        <v>3949</v>
      </c>
      <c r="M683" s="19" t="s">
        <v>41</v>
      </c>
      <c r="N683" s="10" t="s">
        <v>3831</v>
      </c>
      <c r="O683" s="10" t="s">
        <v>3950</v>
      </c>
      <c r="P683" s="12"/>
      <c r="Q683" s="13"/>
      <c r="R683" s="12"/>
      <c r="S683" s="12"/>
      <c r="T683" s="12"/>
      <c r="U683" s="12"/>
      <c r="V683" s="12"/>
      <c r="W683" s="12"/>
      <c r="X683" s="13"/>
      <c r="Y683" s="6" t="s">
        <v>3536</v>
      </c>
      <c r="Z683" s="15" t="s">
        <v>3961</v>
      </c>
      <c r="AA683" s="14"/>
      <c r="AB683" s="9"/>
      <c r="AC683" s="13" t="str">
        <f t="shared" si="3"/>
        <v>M6-MyM-31a-A-1</v>
      </c>
      <c r="AD683" s="13"/>
      <c r="AE683" s="12"/>
      <c r="AF683" s="8"/>
      <c r="AG683" s="8"/>
      <c r="AH683" s="13"/>
      <c r="AI683" s="8" t="s">
        <v>47</v>
      </c>
    </row>
    <row r="684" ht="112.5" customHeight="1">
      <c r="A684" s="6" t="s">
        <v>3931</v>
      </c>
      <c r="B684" s="10" t="s">
        <v>3932</v>
      </c>
      <c r="C684" s="32" t="s">
        <v>67</v>
      </c>
      <c r="D684" s="7" t="s">
        <v>34</v>
      </c>
      <c r="E684" s="6"/>
      <c r="F684" s="11" t="s">
        <v>3962</v>
      </c>
      <c r="G684" s="10" t="s">
        <v>2265</v>
      </c>
      <c r="H684" s="12"/>
      <c r="I684" s="6" t="s">
        <v>210</v>
      </c>
      <c r="J684" s="6" t="s">
        <v>194</v>
      </c>
      <c r="K684" s="11" t="s">
        <v>3829</v>
      </c>
      <c r="L684" s="10" t="s">
        <v>3953</v>
      </c>
      <c r="M684" s="6" t="s">
        <v>41</v>
      </c>
      <c r="N684" s="10" t="s">
        <v>3831</v>
      </c>
      <c r="O684" s="10" t="s">
        <v>3954</v>
      </c>
      <c r="P684" s="12"/>
      <c r="Q684" s="13"/>
      <c r="R684" s="12"/>
      <c r="S684" s="12"/>
      <c r="T684" s="12"/>
      <c r="U684" s="12"/>
      <c r="V684" s="12"/>
      <c r="W684" s="12"/>
      <c r="X684" s="13"/>
      <c r="Y684" s="6" t="s">
        <v>3536</v>
      </c>
      <c r="Z684" s="15" t="s">
        <v>3963</v>
      </c>
      <c r="AA684" s="14"/>
      <c r="AB684" s="9"/>
      <c r="AC684" s="13" t="str">
        <f t="shared" si="3"/>
        <v>M6-MyM-31a-A-2</v>
      </c>
      <c r="AD684" s="13"/>
      <c r="AE684" s="12"/>
      <c r="AF684" s="8"/>
      <c r="AG684" s="8"/>
      <c r="AH684" s="13"/>
      <c r="AI684" s="8" t="s">
        <v>47</v>
      </c>
    </row>
    <row r="685" ht="112.5" customHeight="1">
      <c r="A685" s="6" t="s">
        <v>3931</v>
      </c>
      <c r="B685" s="10" t="s">
        <v>3932</v>
      </c>
      <c r="C685" s="32" t="s">
        <v>67</v>
      </c>
      <c r="D685" s="7" t="s">
        <v>34</v>
      </c>
      <c r="E685" s="6"/>
      <c r="F685" s="11" t="s">
        <v>3964</v>
      </c>
      <c r="G685" s="10" t="s">
        <v>2265</v>
      </c>
      <c r="H685" s="12"/>
      <c r="I685" s="6" t="s">
        <v>210</v>
      </c>
      <c r="J685" s="6" t="s">
        <v>194</v>
      </c>
      <c r="K685" s="11" t="s">
        <v>3829</v>
      </c>
      <c r="L685" s="10" t="s">
        <v>3957</v>
      </c>
      <c r="M685" s="19" t="s">
        <v>41</v>
      </c>
      <c r="N685" s="10" t="s">
        <v>3831</v>
      </c>
      <c r="O685" s="10" t="s">
        <v>3958</v>
      </c>
      <c r="P685" s="12"/>
      <c r="Q685" s="13"/>
      <c r="R685" s="12"/>
      <c r="S685" s="12"/>
      <c r="T685" s="12"/>
      <c r="U685" s="12"/>
      <c r="V685" s="12"/>
      <c r="W685" s="12"/>
      <c r="X685" s="13"/>
      <c r="Y685" s="6" t="s">
        <v>3536</v>
      </c>
      <c r="Z685" s="15" t="s">
        <v>3965</v>
      </c>
      <c r="AA685" s="14"/>
      <c r="AB685" s="9"/>
      <c r="AC685" s="13" t="str">
        <f t="shared" si="3"/>
        <v>M6-MyM-31a-A-3</v>
      </c>
      <c r="AD685" s="13"/>
      <c r="AE685" s="12"/>
      <c r="AF685" s="8"/>
      <c r="AG685" s="8"/>
      <c r="AH685" s="13"/>
      <c r="AI685" s="8" t="s">
        <v>47</v>
      </c>
    </row>
    <row r="686" ht="112.5" customHeight="1">
      <c r="A686" s="6" t="s">
        <v>3966</v>
      </c>
      <c r="B686" s="10" t="s">
        <v>3967</v>
      </c>
      <c r="C686" s="30" t="s">
        <v>33</v>
      </c>
      <c r="D686" s="7" t="s">
        <v>34</v>
      </c>
      <c r="E686" s="6"/>
      <c r="F686" s="11" t="s">
        <v>3968</v>
      </c>
      <c r="G686" s="10"/>
      <c r="H686" s="12"/>
      <c r="I686" s="6" t="s">
        <v>210</v>
      </c>
      <c r="J686" s="8" t="s">
        <v>2999</v>
      </c>
      <c r="K686" s="10" t="s">
        <v>3969</v>
      </c>
      <c r="L686" s="11" t="s">
        <v>3970</v>
      </c>
      <c r="M686" s="19" t="s">
        <v>41</v>
      </c>
      <c r="N686" s="11" t="s">
        <v>3971</v>
      </c>
      <c r="O686" s="11" t="s">
        <v>3972</v>
      </c>
      <c r="P686" s="12"/>
      <c r="Q686" s="13"/>
      <c r="R686" s="12"/>
      <c r="S686" s="12"/>
      <c r="T686" s="12"/>
      <c r="U686" s="12"/>
      <c r="V686" s="12"/>
      <c r="W686" s="12"/>
      <c r="X686" s="13"/>
      <c r="Y686" s="6" t="s">
        <v>3536</v>
      </c>
      <c r="Z686" s="11" t="s">
        <v>3973</v>
      </c>
      <c r="AA686" s="14"/>
      <c r="AB686" s="9"/>
      <c r="AC686" s="13" t="str">
        <f t="shared" si="3"/>
        <v>M6-MyM-31b-I-1</v>
      </c>
      <c r="AD686" s="13"/>
      <c r="AE686" s="12"/>
      <c r="AF686" s="8"/>
      <c r="AG686" s="8"/>
      <c r="AH686" s="13"/>
      <c r="AI686" s="8" t="s">
        <v>47</v>
      </c>
    </row>
    <row r="687" ht="112.5" customHeight="1">
      <c r="A687" s="6" t="s">
        <v>3966</v>
      </c>
      <c r="B687" s="10" t="s">
        <v>3967</v>
      </c>
      <c r="C687" s="30" t="s">
        <v>33</v>
      </c>
      <c r="D687" s="7" t="s">
        <v>34</v>
      </c>
      <c r="E687" s="6"/>
      <c r="F687" s="11" t="s">
        <v>3974</v>
      </c>
      <c r="G687" s="10"/>
      <c r="H687" s="12"/>
      <c r="I687" s="6" t="s">
        <v>210</v>
      </c>
      <c r="J687" s="8" t="s">
        <v>2999</v>
      </c>
      <c r="K687" s="10" t="s">
        <v>3969</v>
      </c>
      <c r="L687" s="11" t="s">
        <v>3975</v>
      </c>
      <c r="M687" s="19" t="s">
        <v>41</v>
      </c>
      <c r="N687" s="11" t="s">
        <v>3976</v>
      </c>
      <c r="O687" s="11" t="s">
        <v>3977</v>
      </c>
      <c r="P687" s="12"/>
      <c r="Q687" s="13"/>
      <c r="R687" s="12"/>
      <c r="S687" s="12"/>
      <c r="T687" s="12"/>
      <c r="U687" s="12"/>
      <c r="V687" s="12"/>
      <c r="W687" s="12"/>
      <c r="X687" s="13"/>
      <c r="Y687" s="6" t="s">
        <v>3536</v>
      </c>
      <c r="Z687" s="11" t="s">
        <v>3978</v>
      </c>
      <c r="AA687" s="14"/>
      <c r="AB687" s="9"/>
      <c r="AC687" s="13" t="str">
        <f t="shared" si="3"/>
        <v>M6-MyM-31b-I-2</v>
      </c>
      <c r="AD687" s="13"/>
      <c r="AE687" s="12"/>
      <c r="AF687" s="8"/>
      <c r="AG687" s="8"/>
      <c r="AH687" s="13"/>
      <c r="AI687" s="8" t="s">
        <v>47</v>
      </c>
    </row>
    <row r="688" ht="112.5" customHeight="1">
      <c r="A688" s="6" t="s">
        <v>3966</v>
      </c>
      <c r="B688" s="10" t="s">
        <v>3967</v>
      </c>
      <c r="C688" s="30" t="s">
        <v>33</v>
      </c>
      <c r="D688" s="7" t="s">
        <v>34</v>
      </c>
      <c r="E688" s="6"/>
      <c r="F688" s="11" t="s">
        <v>3979</v>
      </c>
      <c r="G688" s="10"/>
      <c r="H688" s="12"/>
      <c r="I688" s="6" t="s">
        <v>210</v>
      </c>
      <c r="J688" s="8" t="s">
        <v>2999</v>
      </c>
      <c r="K688" s="10" t="s">
        <v>3969</v>
      </c>
      <c r="L688" s="11" t="s">
        <v>3980</v>
      </c>
      <c r="M688" s="19" t="s">
        <v>41</v>
      </c>
      <c r="N688" s="26" t="s">
        <v>3981</v>
      </c>
      <c r="O688" s="26" t="s">
        <v>3982</v>
      </c>
      <c r="P688" s="12"/>
      <c r="Q688" s="13"/>
      <c r="R688" s="12"/>
      <c r="S688" s="12"/>
      <c r="T688" s="12"/>
      <c r="U688" s="12"/>
      <c r="V688" s="12"/>
      <c r="W688" s="12"/>
      <c r="X688" s="13"/>
      <c r="Y688" s="6" t="s">
        <v>3536</v>
      </c>
      <c r="Z688" s="11" t="s">
        <v>3983</v>
      </c>
      <c r="AA688" s="14"/>
      <c r="AB688" s="9"/>
      <c r="AC688" s="13" t="str">
        <f t="shared" si="3"/>
        <v>M6-MyM-31b-I-3</v>
      </c>
      <c r="AD688" s="13"/>
      <c r="AE688" s="12"/>
      <c r="AF688" s="8"/>
      <c r="AG688" s="8"/>
      <c r="AH688" s="13"/>
      <c r="AI688" s="8" t="s">
        <v>47</v>
      </c>
    </row>
    <row r="689" ht="112.5" customHeight="1">
      <c r="A689" s="6" t="s">
        <v>3966</v>
      </c>
      <c r="B689" s="10" t="s">
        <v>3967</v>
      </c>
      <c r="C689" s="30" t="s">
        <v>33</v>
      </c>
      <c r="D689" s="7" t="s">
        <v>34</v>
      </c>
      <c r="E689" s="6"/>
      <c r="F689" s="11" t="s">
        <v>3984</v>
      </c>
      <c r="G689" s="10"/>
      <c r="H689" s="12"/>
      <c r="I689" s="6" t="s">
        <v>210</v>
      </c>
      <c r="J689" s="8" t="s">
        <v>2999</v>
      </c>
      <c r="K689" s="10" t="s">
        <v>3969</v>
      </c>
      <c r="L689" s="11" t="s">
        <v>3985</v>
      </c>
      <c r="M689" s="19" t="s">
        <v>41</v>
      </c>
      <c r="N689" s="26" t="s">
        <v>3986</v>
      </c>
      <c r="O689" s="26" t="s">
        <v>3987</v>
      </c>
      <c r="P689" s="12"/>
      <c r="Q689" s="13"/>
      <c r="R689" s="12"/>
      <c r="S689" s="12"/>
      <c r="T689" s="12"/>
      <c r="U689" s="12"/>
      <c r="V689" s="12"/>
      <c r="W689" s="12"/>
      <c r="X689" s="13"/>
      <c r="Y689" s="6" t="s">
        <v>3536</v>
      </c>
      <c r="Z689" s="11" t="s">
        <v>3988</v>
      </c>
      <c r="AA689" s="14"/>
      <c r="AB689" s="9"/>
      <c r="AC689" s="13" t="str">
        <f t="shared" si="3"/>
        <v>M6-MyM-31b-I-4</v>
      </c>
      <c r="AD689" s="13"/>
      <c r="AE689" s="12"/>
      <c r="AF689" s="8"/>
      <c r="AG689" s="8"/>
      <c r="AH689" s="13"/>
      <c r="AI689" s="8" t="s">
        <v>47</v>
      </c>
    </row>
    <row r="690" ht="112.5" customHeight="1">
      <c r="A690" s="6" t="s">
        <v>3966</v>
      </c>
      <c r="B690" s="10" t="s">
        <v>3967</v>
      </c>
      <c r="C690" s="31" t="s">
        <v>48</v>
      </c>
      <c r="D690" s="7" t="s">
        <v>34</v>
      </c>
      <c r="E690" s="6"/>
      <c r="F690" s="11" t="s">
        <v>3989</v>
      </c>
      <c r="G690" s="11" t="s">
        <v>3990</v>
      </c>
      <c r="H690" s="12"/>
      <c r="I690" s="6" t="s">
        <v>210</v>
      </c>
      <c r="J690" s="8" t="s">
        <v>166</v>
      </c>
      <c r="K690" s="10" t="s">
        <v>3991</v>
      </c>
      <c r="L690" s="10" t="s">
        <v>3992</v>
      </c>
      <c r="M690" s="6" t="s">
        <v>41</v>
      </c>
      <c r="N690" s="26" t="s">
        <v>3993</v>
      </c>
      <c r="O690" s="26" t="s">
        <v>3994</v>
      </c>
      <c r="P690" s="12"/>
      <c r="Q690" s="13"/>
      <c r="R690" s="12"/>
      <c r="S690" s="12"/>
      <c r="T690" s="12"/>
      <c r="U690" s="12"/>
      <c r="V690" s="12"/>
      <c r="W690" s="12"/>
      <c r="X690" s="13"/>
      <c r="Y690" s="6" t="s">
        <v>3536</v>
      </c>
      <c r="Z690" s="11" t="s">
        <v>3995</v>
      </c>
      <c r="AA690" s="14"/>
      <c r="AB690" s="9"/>
      <c r="AC690" s="13" t="str">
        <f t="shared" si="3"/>
        <v>M6-MyM-31b-E-1</v>
      </c>
      <c r="AD690" s="13"/>
      <c r="AE690" s="12"/>
      <c r="AF690" s="8"/>
      <c r="AG690" s="8"/>
      <c r="AH690" s="13"/>
      <c r="AI690" s="8" t="s">
        <v>47</v>
      </c>
    </row>
    <row r="691" ht="112.5" customHeight="1">
      <c r="A691" s="6" t="s">
        <v>3966</v>
      </c>
      <c r="B691" s="10" t="s">
        <v>3967</v>
      </c>
      <c r="C691" s="31" t="s">
        <v>48</v>
      </c>
      <c r="D691" s="7" t="s">
        <v>34</v>
      </c>
      <c r="E691" s="6"/>
      <c r="F691" s="11" t="s">
        <v>3996</v>
      </c>
      <c r="G691" s="11" t="s">
        <v>3997</v>
      </c>
      <c r="H691" s="12"/>
      <c r="I691" s="6" t="s">
        <v>210</v>
      </c>
      <c r="J691" s="8" t="s">
        <v>166</v>
      </c>
      <c r="K691" s="10" t="s">
        <v>3998</v>
      </c>
      <c r="L691" s="10" t="s">
        <v>3999</v>
      </c>
      <c r="M691" s="6" t="s">
        <v>41</v>
      </c>
      <c r="N691" s="26" t="s">
        <v>4000</v>
      </c>
      <c r="O691" s="26" t="s">
        <v>4001</v>
      </c>
      <c r="P691" s="12"/>
      <c r="Q691" s="13"/>
      <c r="R691" s="12"/>
      <c r="S691" s="12"/>
      <c r="T691" s="12"/>
      <c r="U691" s="12"/>
      <c r="V691" s="12"/>
      <c r="W691" s="12"/>
      <c r="X691" s="13"/>
      <c r="Y691" s="6" t="s">
        <v>3536</v>
      </c>
      <c r="Z691" s="11" t="s">
        <v>4002</v>
      </c>
      <c r="AA691" s="14"/>
      <c r="AB691" s="9"/>
      <c r="AC691" s="13" t="str">
        <f t="shared" si="3"/>
        <v>M6-MyM-31b-E-2</v>
      </c>
      <c r="AD691" s="13"/>
      <c r="AE691" s="12"/>
      <c r="AF691" s="8"/>
      <c r="AG691" s="8"/>
      <c r="AH691" s="13"/>
      <c r="AI691" s="8" t="s">
        <v>47</v>
      </c>
    </row>
    <row r="692" ht="112.5" customHeight="1">
      <c r="A692" s="6" t="s">
        <v>3966</v>
      </c>
      <c r="B692" s="10" t="s">
        <v>3967</v>
      </c>
      <c r="C692" s="31" t="s">
        <v>48</v>
      </c>
      <c r="D692" s="7" t="s">
        <v>34</v>
      </c>
      <c r="E692" s="6"/>
      <c r="F692" s="11" t="s">
        <v>4003</v>
      </c>
      <c r="G692" s="11" t="s">
        <v>4004</v>
      </c>
      <c r="H692" s="12"/>
      <c r="I692" s="6" t="s">
        <v>210</v>
      </c>
      <c r="J692" s="8" t="s">
        <v>166</v>
      </c>
      <c r="K692" s="10" t="s">
        <v>3991</v>
      </c>
      <c r="L692" s="11" t="s">
        <v>4005</v>
      </c>
      <c r="M692" s="6" t="s">
        <v>41</v>
      </c>
      <c r="N692" s="11" t="s">
        <v>4006</v>
      </c>
      <c r="O692" s="26" t="s">
        <v>4007</v>
      </c>
      <c r="P692" s="12"/>
      <c r="Q692" s="13"/>
      <c r="R692" s="12"/>
      <c r="S692" s="12"/>
      <c r="T692" s="12"/>
      <c r="U692" s="12"/>
      <c r="V692" s="12"/>
      <c r="W692" s="12"/>
      <c r="X692" s="13"/>
      <c r="Y692" s="6" t="s">
        <v>3536</v>
      </c>
      <c r="Z692" s="11" t="s">
        <v>4008</v>
      </c>
      <c r="AA692" s="14"/>
      <c r="AB692" s="9"/>
      <c r="AC692" s="13" t="str">
        <f t="shared" si="3"/>
        <v>M6-MyM-31b-E-3</v>
      </c>
      <c r="AD692" s="13"/>
      <c r="AE692" s="12"/>
      <c r="AF692" s="8"/>
      <c r="AG692" s="8"/>
      <c r="AH692" s="13"/>
      <c r="AI692" s="8" t="s">
        <v>47</v>
      </c>
    </row>
    <row r="693" ht="112.5" customHeight="1">
      <c r="A693" s="6" t="s">
        <v>3966</v>
      </c>
      <c r="B693" s="10" t="s">
        <v>3967</v>
      </c>
      <c r="C693" s="31" t="s">
        <v>48</v>
      </c>
      <c r="D693" s="7" t="s">
        <v>34</v>
      </c>
      <c r="E693" s="6"/>
      <c r="F693" s="11" t="s">
        <v>4009</v>
      </c>
      <c r="G693" s="11" t="s">
        <v>4010</v>
      </c>
      <c r="H693" s="12"/>
      <c r="I693" s="6" t="s">
        <v>210</v>
      </c>
      <c r="J693" s="8" t="s">
        <v>166</v>
      </c>
      <c r="K693" s="10" t="s">
        <v>3991</v>
      </c>
      <c r="L693" s="11" t="s">
        <v>4011</v>
      </c>
      <c r="M693" s="6" t="s">
        <v>41</v>
      </c>
      <c r="N693" s="11" t="s">
        <v>4012</v>
      </c>
      <c r="O693" s="26" t="s">
        <v>4013</v>
      </c>
      <c r="P693" s="12"/>
      <c r="Q693" s="13"/>
      <c r="R693" s="12"/>
      <c r="S693" s="12"/>
      <c r="T693" s="12"/>
      <c r="U693" s="12"/>
      <c r="V693" s="12"/>
      <c r="W693" s="12"/>
      <c r="X693" s="13"/>
      <c r="Y693" s="6" t="s">
        <v>3536</v>
      </c>
      <c r="Z693" s="11" t="s">
        <v>4014</v>
      </c>
      <c r="AA693" s="14"/>
      <c r="AB693" s="9"/>
      <c r="AC693" s="13" t="str">
        <f t="shared" si="3"/>
        <v>M6-MyM-31b-E-4</v>
      </c>
      <c r="AD693" s="13"/>
      <c r="AE693" s="12"/>
      <c r="AF693" s="8"/>
      <c r="AG693" s="8"/>
      <c r="AH693" s="13"/>
      <c r="AI693" s="8" t="s">
        <v>47</v>
      </c>
    </row>
    <row r="694" ht="112.5" customHeight="1">
      <c r="A694" s="6" t="s">
        <v>3966</v>
      </c>
      <c r="B694" s="10" t="s">
        <v>3967</v>
      </c>
      <c r="C694" s="32" t="s">
        <v>67</v>
      </c>
      <c r="D694" s="7" t="s">
        <v>34</v>
      </c>
      <c r="E694" s="6"/>
      <c r="F694" s="11" t="s">
        <v>4015</v>
      </c>
      <c r="G694" s="11" t="s">
        <v>4016</v>
      </c>
      <c r="H694" s="12"/>
      <c r="I694" s="6" t="s">
        <v>210</v>
      </c>
      <c r="J694" s="8" t="s">
        <v>166</v>
      </c>
      <c r="K694" s="10" t="s">
        <v>4017</v>
      </c>
      <c r="L694" s="10" t="s">
        <v>4018</v>
      </c>
      <c r="M694" s="6" t="s">
        <v>41</v>
      </c>
      <c r="N694" s="26" t="s">
        <v>4019</v>
      </c>
      <c r="O694" s="26" t="s">
        <v>4020</v>
      </c>
      <c r="P694" s="12"/>
      <c r="Q694" s="13"/>
      <c r="R694" s="12"/>
      <c r="S694" s="12"/>
      <c r="T694" s="12"/>
      <c r="U694" s="12"/>
      <c r="V694" s="12"/>
      <c r="W694" s="12"/>
      <c r="X694" s="13"/>
      <c r="Y694" s="6" t="s">
        <v>3536</v>
      </c>
      <c r="Z694" s="11" t="s">
        <v>4021</v>
      </c>
      <c r="AA694" s="14"/>
      <c r="AB694" s="9"/>
      <c r="AC694" s="13" t="str">
        <f t="shared" si="3"/>
        <v>M6-MyM-31b-A-1</v>
      </c>
      <c r="AD694" s="13"/>
      <c r="AE694" s="12"/>
      <c r="AF694" s="8"/>
      <c r="AG694" s="8"/>
      <c r="AH694" s="13"/>
      <c r="AI694" s="8" t="s">
        <v>47</v>
      </c>
    </row>
    <row r="695" ht="112.5" customHeight="1">
      <c r="A695" s="6" t="s">
        <v>3966</v>
      </c>
      <c r="B695" s="10" t="s">
        <v>3967</v>
      </c>
      <c r="C695" s="32" t="s">
        <v>67</v>
      </c>
      <c r="D695" s="7" t="s">
        <v>34</v>
      </c>
      <c r="E695" s="6"/>
      <c r="F695" s="11" t="s">
        <v>4022</v>
      </c>
      <c r="G695" s="11" t="s">
        <v>4023</v>
      </c>
      <c r="H695" s="12"/>
      <c r="I695" s="6" t="s">
        <v>210</v>
      </c>
      <c r="J695" s="8" t="s">
        <v>166</v>
      </c>
      <c r="K695" s="10" t="s">
        <v>4024</v>
      </c>
      <c r="L695" s="10" t="s">
        <v>4025</v>
      </c>
      <c r="M695" s="19" t="s">
        <v>41</v>
      </c>
      <c r="N695" s="26" t="s">
        <v>4026</v>
      </c>
      <c r="O695" s="26" t="s">
        <v>4027</v>
      </c>
      <c r="P695" s="12"/>
      <c r="Q695" s="13"/>
      <c r="R695" s="12"/>
      <c r="S695" s="12"/>
      <c r="T695" s="12"/>
      <c r="U695" s="12"/>
      <c r="V695" s="12"/>
      <c r="W695" s="12"/>
      <c r="X695" s="13"/>
      <c r="Y695" s="6" t="s">
        <v>3536</v>
      </c>
      <c r="Z695" s="11" t="s">
        <v>4028</v>
      </c>
      <c r="AA695" s="14"/>
      <c r="AB695" s="9"/>
      <c r="AC695" s="13" t="str">
        <f t="shared" si="3"/>
        <v>M6-MyM-31b-A-2</v>
      </c>
      <c r="AD695" s="13"/>
      <c r="AE695" s="12"/>
      <c r="AF695" s="8"/>
      <c r="AG695" s="8"/>
      <c r="AH695" s="13"/>
      <c r="AI695" s="8" t="s">
        <v>47</v>
      </c>
    </row>
    <row r="696" ht="112.5" customHeight="1">
      <c r="A696" s="6" t="s">
        <v>3966</v>
      </c>
      <c r="B696" s="10" t="s">
        <v>3967</v>
      </c>
      <c r="C696" s="32" t="s">
        <v>67</v>
      </c>
      <c r="D696" s="7" t="s">
        <v>34</v>
      </c>
      <c r="E696" s="6"/>
      <c r="F696" s="11" t="s">
        <v>4029</v>
      </c>
      <c r="G696" s="11" t="s">
        <v>4030</v>
      </c>
      <c r="H696" s="12"/>
      <c r="I696" s="6" t="s">
        <v>210</v>
      </c>
      <c r="J696" s="8" t="s">
        <v>166</v>
      </c>
      <c r="K696" s="10" t="s">
        <v>4031</v>
      </c>
      <c r="L696" s="10" t="s">
        <v>4032</v>
      </c>
      <c r="M696" s="19" t="s">
        <v>41</v>
      </c>
      <c r="N696" s="26" t="s">
        <v>4033</v>
      </c>
      <c r="O696" s="26" t="s">
        <v>4034</v>
      </c>
      <c r="P696" s="12"/>
      <c r="Q696" s="13"/>
      <c r="R696" s="12"/>
      <c r="S696" s="12"/>
      <c r="T696" s="12"/>
      <c r="U696" s="12"/>
      <c r="V696" s="12"/>
      <c r="W696" s="12"/>
      <c r="X696" s="13"/>
      <c r="Y696" s="6" t="s">
        <v>3536</v>
      </c>
      <c r="Z696" s="11" t="s">
        <v>4035</v>
      </c>
      <c r="AA696" s="14"/>
      <c r="AB696" s="9"/>
      <c r="AC696" s="13" t="str">
        <f t="shared" si="3"/>
        <v>M6-MyM-31b-A-3</v>
      </c>
      <c r="AD696" s="13"/>
      <c r="AE696" s="12"/>
      <c r="AF696" s="8"/>
      <c r="AG696" s="8"/>
      <c r="AH696" s="13"/>
      <c r="AI696" s="8" t="s">
        <v>47</v>
      </c>
    </row>
    <row r="697" ht="112.5" customHeight="1">
      <c r="A697" s="6" t="s">
        <v>4036</v>
      </c>
      <c r="B697" s="10" t="s">
        <v>4037</v>
      </c>
      <c r="C697" s="30" t="s">
        <v>33</v>
      </c>
      <c r="D697" s="7" t="s">
        <v>34</v>
      </c>
      <c r="E697" s="6"/>
      <c r="F697" s="11" t="s">
        <v>4038</v>
      </c>
      <c r="G697" s="11"/>
      <c r="H697" s="12"/>
      <c r="I697" s="6" t="s">
        <v>210</v>
      </c>
      <c r="J697" s="8" t="s">
        <v>160</v>
      </c>
      <c r="K697" s="11" t="s">
        <v>4039</v>
      </c>
      <c r="L697" s="11" t="s">
        <v>4040</v>
      </c>
      <c r="M697" s="19" t="s">
        <v>41</v>
      </c>
      <c r="N697" s="11" t="s">
        <v>3814</v>
      </c>
      <c r="O697" s="11" t="s">
        <v>4041</v>
      </c>
      <c r="P697" s="12"/>
      <c r="Q697" s="13"/>
      <c r="R697" s="12"/>
      <c r="S697" s="12"/>
      <c r="T697" s="12"/>
      <c r="U697" s="12"/>
      <c r="V697" s="12"/>
      <c r="W697" s="12"/>
      <c r="X697" s="13"/>
      <c r="Y697" s="6" t="s">
        <v>3536</v>
      </c>
      <c r="Z697" s="15" t="s">
        <v>4042</v>
      </c>
      <c r="AA697" s="14"/>
      <c r="AB697" s="9"/>
      <c r="AC697" s="13" t="str">
        <f t="shared" si="3"/>
        <v>M6-MyM-32a-I-1</v>
      </c>
      <c r="AD697" s="13"/>
      <c r="AE697" s="12"/>
      <c r="AF697" s="8"/>
      <c r="AG697" s="8"/>
      <c r="AH697" s="13"/>
      <c r="AI697" s="8" t="s">
        <v>47</v>
      </c>
    </row>
    <row r="698" ht="112.5" customHeight="1">
      <c r="A698" s="6" t="s">
        <v>4036</v>
      </c>
      <c r="B698" s="10" t="s">
        <v>4037</v>
      </c>
      <c r="C698" s="30" t="s">
        <v>33</v>
      </c>
      <c r="D698" s="7" t="s">
        <v>34</v>
      </c>
      <c r="E698" s="6"/>
      <c r="F698" s="11" t="s">
        <v>4043</v>
      </c>
      <c r="G698" s="11"/>
      <c r="H698" s="12"/>
      <c r="I698" s="6" t="s">
        <v>210</v>
      </c>
      <c r="J698" s="8" t="s">
        <v>160</v>
      </c>
      <c r="K698" s="11" t="s">
        <v>4044</v>
      </c>
      <c r="L698" s="11" t="s">
        <v>4045</v>
      </c>
      <c r="M698" s="19" t="s">
        <v>41</v>
      </c>
      <c r="N698" s="11" t="s">
        <v>3814</v>
      </c>
      <c r="O698" s="11" t="s">
        <v>4046</v>
      </c>
      <c r="P698" s="12"/>
      <c r="Q698" s="13"/>
      <c r="R698" s="12"/>
      <c r="S698" s="12"/>
      <c r="T698" s="12"/>
      <c r="U698" s="12"/>
      <c r="V698" s="12"/>
      <c r="W698" s="12"/>
      <c r="X698" s="13"/>
      <c r="Y698" s="6" t="s">
        <v>3536</v>
      </c>
      <c r="Z698" s="15" t="s">
        <v>4047</v>
      </c>
      <c r="AA698" s="14"/>
      <c r="AB698" s="9"/>
      <c r="AC698" s="13" t="str">
        <f t="shared" si="3"/>
        <v>M6-MyM-32a-I-2</v>
      </c>
      <c r="AD698" s="13"/>
      <c r="AE698" s="12"/>
      <c r="AF698" s="8"/>
      <c r="AG698" s="8"/>
      <c r="AH698" s="13"/>
      <c r="AI698" s="8" t="s">
        <v>47</v>
      </c>
    </row>
    <row r="699" ht="112.5" customHeight="1">
      <c r="A699" s="6" t="s">
        <v>4036</v>
      </c>
      <c r="B699" s="10" t="s">
        <v>4037</v>
      </c>
      <c r="C699" s="31" t="s">
        <v>48</v>
      </c>
      <c r="D699" s="7" t="s">
        <v>34</v>
      </c>
      <c r="E699" s="6"/>
      <c r="F699" s="10" t="s">
        <v>4048</v>
      </c>
      <c r="G699" s="10" t="s">
        <v>2265</v>
      </c>
      <c r="H699" s="12"/>
      <c r="I699" s="6" t="s">
        <v>210</v>
      </c>
      <c r="J699" s="6" t="s">
        <v>194</v>
      </c>
      <c r="K699" s="11" t="s">
        <v>3829</v>
      </c>
      <c r="L699" s="10" t="s">
        <v>4049</v>
      </c>
      <c r="M699" s="19" t="s">
        <v>41</v>
      </c>
      <c r="N699" s="10" t="s">
        <v>3831</v>
      </c>
      <c r="O699" s="10" t="s">
        <v>4050</v>
      </c>
      <c r="P699" s="12"/>
      <c r="Q699" s="13"/>
      <c r="R699" s="12"/>
      <c r="S699" s="12"/>
      <c r="T699" s="12"/>
      <c r="U699" s="12"/>
      <c r="V699" s="12"/>
      <c r="W699" s="12"/>
      <c r="X699" s="13"/>
      <c r="Y699" s="6" t="s">
        <v>3536</v>
      </c>
      <c r="Z699" s="11" t="s">
        <v>4051</v>
      </c>
      <c r="AA699" s="14"/>
      <c r="AB699" s="9"/>
      <c r="AC699" s="13" t="str">
        <f t="shared" si="3"/>
        <v>M6-MyM-32a-E-1</v>
      </c>
      <c r="AD699" s="13"/>
      <c r="AE699" s="12"/>
      <c r="AF699" s="8"/>
      <c r="AG699" s="8"/>
      <c r="AH699" s="13"/>
      <c r="AI699" s="8" t="s">
        <v>47</v>
      </c>
    </row>
    <row r="700" ht="112.5" customHeight="1">
      <c r="A700" s="6" t="s">
        <v>4036</v>
      </c>
      <c r="B700" s="10" t="s">
        <v>4037</v>
      </c>
      <c r="C700" s="31" t="s">
        <v>48</v>
      </c>
      <c r="D700" s="7" t="s">
        <v>34</v>
      </c>
      <c r="E700" s="6"/>
      <c r="F700" s="10" t="s">
        <v>4052</v>
      </c>
      <c r="G700" s="10" t="s">
        <v>2265</v>
      </c>
      <c r="H700" s="12"/>
      <c r="I700" s="6" t="s">
        <v>210</v>
      </c>
      <c r="J700" s="6" t="s">
        <v>194</v>
      </c>
      <c r="K700" s="11" t="s">
        <v>3829</v>
      </c>
      <c r="L700" s="10" t="s">
        <v>4053</v>
      </c>
      <c r="M700" s="6" t="s">
        <v>41</v>
      </c>
      <c r="N700" s="10" t="s">
        <v>3831</v>
      </c>
      <c r="O700" s="10" t="s">
        <v>4054</v>
      </c>
      <c r="P700" s="12"/>
      <c r="Q700" s="13"/>
      <c r="R700" s="12"/>
      <c r="S700" s="12"/>
      <c r="T700" s="12"/>
      <c r="U700" s="12"/>
      <c r="V700" s="12"/>
      <c r="W700" s="12"/>
      <c r="X700" s="13"/>
      <c r="Y700" s="6" t="s">
        <v>3536</v>
      </c>
      <c r="Z700" s="11" t="s">
        <v>4055</v>
      </c>
      <c r="AA700" s="14"/>
      <c r="AB700" s="9"/>
      <c r="AC700" s="13" t="str">
        <f t="shared" si="3"/>
        <v>M6-MyM-32a-E-2</v>
      </c>
      <c r="AD700" s="13"/>
      <c r="AE700" s="12"/>
      <c r="AF700" s="8"/>
      <c r="AG700" s="8"/>
      <c r="AH700" s="13"/>
      <c r="AI700" s="8" t="s">
        <v>47</v>
      </c>
    </row>
    <row r="701" ht="112.5" customHeight="1">
      <c r="A701" s="6" t="s">
        <v>4036</v>
      </c>
      <c r="B701" s="10" t="s">
        <v>4037</v>
      </c>
      <c r="C701" s="31" t="s">
        <v>48</v>
      </c>
      <c r="D701" s="7" t="s">
        <v>34</v>
      </c>
      <c r="E701" s="6"/>
      <c r="F701" s="10" t="s">
        <v>4056</v>
      </c>
      <c r="G701" s="10" t="s">
        <v>2265</v>
      </c>
      <c r="H701" s="12"/>
      <c r="I701" s="6" t="s">
        <v>210</v>
      </c>
      <c r="J701" s="6" t="s">
        <v>194</v>
      </c>
      <c r="K701" s="11" t="s">
        <v>3829</v>
      </c>
      <c r="L701" s="10" t="s">
        <v>4057</v>
      </c>
      <c r="M701" s="6" t="s">
        <v>41</v>
      </c>
      <c r="N701" s="10" t="s">
        <v>3831</v>
      </c>
      <c r="O701" s="10" t="s">
        <v>4058</v>
      </c>
      <c r="P701" s="12"/>
      <c r="Q701" s="13"/>
      <c r="R701" s="12"/>
      <c r="S701" s="12"/>
      <c r="T701" s="12"/>
      <c r="U701" s="12"/>
      <c r="V701" s="12"/>
      <c r="W701" s="12"/>
      <c r="X701" s="13"/>
      <c r="Y701" s="6" t="s">
        <v>3536</v>
      </c>
      <c r="Z701" s="11" t="s">
        <v>4059</v>
      </c>
      <c r="AA701" s="14"/>
      <c r="AB701" s="9"/>
      <c r="AC701" s="13" t="str">
        <f t="shared" si="3"/>
        <v>M6-MyM-32a-E-3</v>
      </c>
      <c r="AD701" s="13"/>
      <c r="AE701" s="12"/>
      <c r="AF701" s="8"/>
      <c r="AG701" s="8"/>
      <c r="AH701" s="13"/>
      <c r="AI701" s="8" t="s">
        <v>47</v>
      </c>
    </row>
    <row r="702" ht="112.5" customHeight="1">
      <c r="A702" s="6" t="s">
        <v>4036</v>
      </c>
      <c r="B702" s="10" t="s">
        <v>4037</v>
      </c>
      <c r="C702" s="32" t="s">
        <v>67</v>
      </c>
      <c r="D702" s="7" t="s">
        <v>34</v>
      </c>
      <c r="E702" s="6"/>
      <c r="F702" s="11" t="s">
        <v>4060</v>
      </c>
      <c r="G702" s="10" t="s">
        <v>2265</v>
      </c>
      <c r="H702" s="12"/>
      <c r="I702" s="6" t="s">
        <v>210</v>
      </c>
      <c r="J702" s="6" t="s">
        <v>194</v>
      </c>
      <c r="K702" s="11" t="s">
        <v>3829</v>
      </c>
      <c r="L702" s="10" t="s">
        <v>4049</v>
      </c>
      <c r="M702" s="6" t="s">
        <v>41</v>
      </c>
      <c r="N702" s="10" t="s">
        <v>3831</v>
      </c>
      <c r="O702" s="10" t="s">
        <v>4050</v>
      </c>
      <c r="P702" s="12"/>
      <c r="Q702" s="13"/>
      <c r="R702" s="12"/>
      <c r="S702" s="12"/>
      <c r="T702" s="12"/>
      <c r="U702" s="12"/>
      <c r="V702" s="12"/>
      <c r="W702" s="12"/>
      <c r="X702" s="13"/>
      <c r="Y702" s="6" t="s">
        <v>3536</v>
      </c>
      <c r="Z702" s="15" t="s">
        <v>4061</v>
      </c>
      <c r="AA702" s="14"/>
      <c r="AB702" s="9"/>
      <c r="AC702" s="13" t="str">
        <f t="shared" si="3"/>
        <v>M6-MyM-32a-A-1</v>
      </c>
      <c r="AD702" s="13"/>
      <c r="AE702" s="12"/>
      <c r="AF702" s="8"/>
      <c r="AG702" s="8"/>
      <c r="AH702" s="13"/>
      <c r="AI702" s="8" t="s">
        <v>47</v>
      </c>
    </row>
    <row r="703" ht="112.5" customHeight="1">
      <c r="A703" s="6" t="s">
        <v>4036</v>
      </c>
      <c r="B703" s="10" t="s">
        <v>4037</v>
      </c>
      <c r="C703" s="32" t="s">
        <v>67</v>
      </c>
      <c r="D703" s="7" t="s">
        <v>34</v>
      </c>
      <c r="E703" s="6"/>
      <c r="F703" s="11" t="s">
        <v>4062</v>
      </c>
      <c r="G703" s="10"/>
      <c r="H703" s="12"/>
      <c r="I703" s="6" t="s">
        <v>210</v>
      </c>
      <c r="J703" s="6" t="s">
        <v>194</v>
      </c>
      <c r="K703" s="11" t="s">
        <v>4063</v>
      </c>
      <c r="L703" s="10" t="s">
        <v>4053</v>
      </c>
      <c r="M703" s="6" t="s">
        <v>41</v>
      </c>
      <c r="N703" s="10" t="s">
        <v>3831</v>
      </c>
      <c r="O703" s="10" t="s">
        <v>4054</v>
      </c>
      <c r="P703" s="12"/>
      <c r="Q703" s="13"/>
      <c r="R703" s="12"/>
      <c r="S703" s="12"/>
      <c r="T703" s="12"/>
      <c r="U703" s="12"/>
      <c r="V703" s="12"/>
      <c r="W703" s="12"/>
      <c r="X703" s="13"/>
      <c r="Y703" s="6" t="s">
        <v>3536</v>
      </c>
      <c r="Z703" s="15" t="s">
        <v>4064</v>
      </c>
      <c r="AA703" s="14"/>
      <c r="AB703" s="9"/>
      <c r="AC703" s="13" t="str">
        <f t="shared" si="3"/>
        <v>M6-MyM-32a-A-2</v>
      </c>
      <c r="AD703" s="13"/>
      <c r="AE703" s="12"/>
      <c r="AF703" s="8"/>
      <c r="AG703" s="8"/>
      <c r="AH703" s="13"/>
      <c r="AI703" s="8" t="s">
        <v>47</v>
      </c>
    </row>
    <row r="704" ht="112.5" customHeight="1">
      <c r="A704" s="6" t="s">
        <v>4036</v>
      </c>
      <c r="B704" s="10" t="s">
        <v>4037</v>
      </c>
      <c r="C704" s="32" t="s">
        <v>67</v>
      </c>
      <c r="D704" s="7" t="s">
        <v>34</v>
      </c>
      <c r="E704" s="6"/>
      <c r="F704" s="11" t="s">
        <v>4065</v>
      </c>
      <c r="G704" s="10" t="s">
        <v>2265</v>
      </c>
      <c r="H704" s="12"/>
      <c r="I704" s="6" t="s">
        <v>210</v>
      </c>
      <c r="J704" s="6" t="s">
        <v>194</v>
      </c>
      <c r="K704" s="11" t="s">
        <v>3829</v>
      </c>
      <c r="L704" s="10" t="s">
        <v>4057</v>
      </c>
      <c r="M704" s="6" t="s">
        <v>41</v>
      </c>
      <c r="N704" s="10" t="s">
        <v>3831</v>
      </c>
      <c r="O704" s="10" t="s">
        <v>4058</v>
      </c>
      <c r="P704" s="12"/>
      <c r="Q704" s="13"/>
      <c r="R704" s="12"/>
      <c r="S704" s="12"/>
      <c r="T704" s="12"/>
      <c r="U704" s="12"/>
      <c r="V704" s="12"/>
      <c r="W704" s="12"/>
      <c r="X704" s="13"/>
      <c r="Y704" s="6" t="s">
        <v>3536</v>
      </c>
      <c r="Z704" s="15" t="s">
        <v>4066</v>
      </c>
      <c r="AA704" s="14"/>
      <c r="AB704" s="9"/>
      <c r="AC704" s="13" t="str">
        <f t="shared" si="3"/>
        <v>M6-MyM-32a-A-3</v>
      </c>
      <c r="AD704" s="13"/>
      <c r="AE704" s="12"/>
      <c r="AF704" s="8"/>
      <c r="AG704" s="8"/>
      <c r="AH704" s="13"/>
      <c r="AI704" s="8" t="s">
        <v>47</v>
      </c>
    </row>
    <row r="705" ht="112.5" customHeight="1">
      <c r="A705" s="6" t="s">
        <v>4067</v>
      </c>
      <c r="B705" s="10" t="s">
        <v>4068</v>
      </c>
      <c r="C705" s="30" t="s">
        <v>33</v>
      </c>
      <c r="D705" s="7" t="s">
        <v>34</v>
      </c>
      <c r="E705" s="6"/>
      <c r="F705" s="11" t="s">
        <v>4069</v>
      </c>
      <c r="G705" s="11" t="s">
        <v>4070</v>
      </c>
      <c r="H705" s="12"/>
      <c r="I705" s="6" t="s">
        <v>210</v>
      </c>
      <c r="J705" s="8" t="s">
        <v>850</v>
      </c>
      <c r="K705" s="10" t="s">
        <v>4071</v>
      </c>
      <c r="L705" s="11" t="s">
        <v>4072</v>
      </c>
      <c r="M705" s="19" t="s">
        <v>41</v>
      </c>
      <c r="N705" s="26" t="s">
        <v>4073</v>
      </c>
      <c r="O705" s="26" t="s">
        <v>4074</v>
      </c>
      <c r="P705" s="12"/>
      <c r="Q705" s="13"/>
      <c r="R705" s="12"/>
      <c r="S705" s="12"/>
      <c r="T705" s="12"/>
      <c r="U705" s="12"/>
      <c r="V705" s="12"/>
      <c r="W705" s="12"/>
      <c r="X705" s="13"/>
      <c r="Y705" s="6" t="s">
        <v>3536</v>
      </c>
      <c r="Z705" s="11" t="s">
        <v>4075</v>
      </c>
      <c r="AA705" s="14"/>
      <c r="AB705" s="9"/>
      <c r="AC705" s="13" t="str">
        <f t="shared" si="3"/>
        <v>M6-MyM-32b-I-1</v>
      </c>
      <c r="AD705" s="13"/>
      <c r="AE705" s="12"/>
      <c r="AF705" s="8"/>
      <c r="AG705" s="8"/>
      <c r="AH705" s="13"/>
      <c r="AI705" s="8" t="s">
        <v>47</v>
      </c>
    </row>
    <row r="706" ht="112.5" customHeight="1">
      <c r="A706" s="6" t="s">
        <v>4067</v>
      </c>
      <c r="B706" s="10" t="s">
        <v>4068</v>
      </c>
      <c r="C706" s="30" t="s">
        <v>33</v>
      </c>
      <c r="D706" s="7" t="s">
        <v>34</v>
      </c>
      <c r="E706" s="6"/>
      <c r="F706" s="11" t="s">
        <v>4076</v>
      </c>
      <c r="G706" s="11" t="s">
        <v>4077</v>
      </c>
      <c r="H706" s="12"/>
      <c r="I706" s="6" t="s">
        <v>210</v>
      </c>
      <c r="J706" s="8" t="s">
        <v>850</v>
      </c>
      <c r="K706" s="10" t="s">
        <v>3969</v>
      </c>
      <c r="L706" s="11" t="s">
        <v>4078</v>
      </c>
      <c r="M706" s="19" t="s">
        <v>41</v>
      </c>
      <c r="N706" s="26" t="s">
        <v>4079</v>
      </c>
      <c r="O706" s="26" t="s">
        <v>4080</v>
      </c>
      <c r="P706" s="12"/>
      <c r="Q706" s="13"/>
      <c r="R706" s="12"/>
      <c r="S706" s="12"/>
      <c r="T706" s="12"/>
      <c r="U706" s="12"/>
      <c r="V706" s="12"/>
      <c r="W706" s="12"/>
      <c r="X706" s="13"/>
      <c r="Y706" s="6" t="s">
        <v>3536</v>
      </c>
      <c r="Z706" s="11" t="s">
        <v>4081</v>
      </c>
      <c r="AA706" s="14"/>
      <c r="AB706" s="9"/>
      <c r="AC706" s="13" t="str">
        <f t="shared" si="3"/>
        <v>M6-MyM-32b-I-2</v>
      </c>
      <c r="AD706" s="13"/>
      <c r="AE706" s="12"/>
      <c r="AF706" s="8"/>
      <c r="AG706" s="8"/>
      <c r="AH706" s="13"/>
      <c r="AI706" s="8" t="s">
        <v>47</v>
      </c>
    </row>
    <row r="707" ht="112.5" customHeight="1">
      <c r="A707" s="6" t="s">
        <v>4067</v>
      </c>
      <c r="B707" s="10" t="s">
        <v>4068</v>
      </c>
      <c r="C707" s="30" t="s">
        <v>33</v>
      </c>
      <c r="D707" s="7" t="s">
        <v>34</v>
      </c>
      <c r="E707" s="6"/>
      <c r="F707" s="11" t="s">
        <v>4082</v>
      </c>
      <c r="G707" s="11" t="s">
        <v>4083</v>
      </c>
      <c r="H707" s="12"/>
      <c r="I707" s="6" t="s">
        <v>210</v>
      </c>
      <c r="J707" s="8" t="s">
        <v>850</v>
      </c>
      <c r="K707" s="10" t="s">
        <v>3969</v>
      </c>
      <c r="L707" s="11" t="s">
        <v>4084</v>
      </c>
      <c r="M707" s="19" t="s">
        <v>41</v>
      </c>
      <c r="N707" s="26" t="s">
        <v>4085</v>
      </c>
      <c r="O707" s="26" t="s">
        <v>4086</v>
      </c>
      <c r="P707" s="12"/>
      <c r="Q707" s="13"/>
      <c r="R707" s="12"/>
      <c r="S707" s="12"/>
      <c r="T707" s="12"/>
      <c r="U707" s="12"/>
      <c r="V707" s="12"/>
      <c r="W707" s="12"/>
      <c r="X707" s="13"/>
      <c r="Y707" s="6" t="s">
        <v>3536</v>
      </c>
      <c r="Z707" s="11" t="s">
        <v>4087</v>
      </c>
      <c r="AA707" s="14"/>
      <c r="AB707" s="9"/>
      <c r="AC707" s="13" t="str">
        <f t="shared" si="3"/>
        <v>M6-MyM-32b-I-3</v>
      </c>
      <c r="AD707" s="13"/>
      <c r="AE707" s="12"/>
      <c r="AF707" s="8"/>
      <c r="AG707" s="8"/>
      <c r="AH707" s="13"/>
      <c r="AI707" s="8" t="s">
        <v>47</v>
      </c>
    </row>
    <row r="708" ht="112.5" customHeight="1">
      <c r="A708" s="6" t="s">
        <v>4067</v>
      </c>
      <c r="B708" s="10" t="s">
        <v>4068</v>
      </c>
      <c r="C708" s="31" t="s">
        <v>48</v>
      </c>
      <c r="D708" s="7" t="s">
        <v>34</v>
      </c>
      <c r="E708" s="6"/>
      <c r="F708" s="11" t="s">
        <v>4088</v>
      </c>
      <c r="G708" s="11" t="s">
        <v>4089</v>
      </c>
      <c r="H708" s="12"/>
      <c r="I708" s="6" t="s">
        <v>210</v>
      </c>
      <c r="J708" s="59" t="s">
        <v>166</v>
      </c>
      <c r="K708" s="10" t="s">
        <v>3991</v>
      </c>
      <c r="L708" s="10" t="s">
        <v>4090</v>
      </c>
      <c r="M708" s="19" t="s">
        <v>41</v>
      </c>
      <c r="N708" s="26" t="s">
        <v>4091</v>
      </c>
      <c r="O708" s="26" t="s">
        <v>4092</v>
      </c>
      <c r="P708" s="12"/>
      <c r="Q708" s="13"/>
      <c r="R708" s="12"/>
      <c r="S708" s="12"/>
      <c r="T708" s="12"/>
      <c r="U708" s="12"/>
      <c r="V708" s="12"/>
      <c r="W708" s="12"/>
      <c r="X708" s="13"/>
      <c r="Y708" s="6" t="s">
        <v>3536</v>
      </c>
      <c r="Z708" s="11" t="s">
        <v>4093</v>
      </c>
      <c r="AA708" s="14"/>
      <c r="AB708" s="9"/>
      <c r="AC708" s="13" t="str">
        <f t="shared" si="3"/>
        <v>M6-MyM-32b-E-1</v>
      </c>
      <c r="AD708" s="13"/>
      <c r="AE708" s="12"/>
      <c r="AF708" s="8"/>
      <c r="AG708" s="8"/>
      <c r="AH708" s="13"/>
      <c r="AI708" s="8" t="s">
        <v>47</v>
      </c>
    </row>
    <row r="709" ht="112.5" customHeight="1">
      <c r="A709" s="6" t="s">
        <v>4067</v>
      </c>
      <c r="B709" s="10" t="s">
        <v>4068</v>
      </c>
      <c r="C709" s="31" t="s">
        <v>48</v>
      </c>
      <c r="D709" s="7" t="s">
        <v>34</v>
      </c>
      <c r="E709" s="6"/>
      <c r="F709" s="11" t="s">
        <v>4094</v>
      </c>
      <c r="G709" s="11" t="s">
        <v>4095</v>
      </c>
      <c r="H709" s="12"/>
      <c r="I709" s="6" t="s">
        <v>210</v>
      </c>
      <c r="J709" s="59" t="s">
        <v>166</v>
      </c>
      <c r="K709" s="10" t="s">
        <v>3991</v>
      </c>
      <c r="L709" s="10" t="s">
        <v>4096</v>
      </c>
      <c r="M709" s="19" t="s">
        <v>41</v>
      </c>
      <c r="N709" s="26" t="s">
        <v>4097</v>
      </c>
      <c r="O709" s="26" t="s">
        <v>4098</v>
      </c>
      <c r="P709" s="12"/>
      <c r="Q709" s="13"/>
      <c r="R709" s="12"/>
      <c r="S709" s="12"/>
      <c r="T709" s="12"/>
      <c r="U709" s="12"/>
      <c r="V709" s="12"/>
      <c r="W709" s="12"/>
      <c r="X709" s="13"/>
      <c r="Y709" s="6" t="s">
        <v>3536</v>
      </c>
      <c r="Z709" s="11" t="s">
        <v>4099</v>
      </c>
      <c r="AA709" s="14"/>
      <c r="AB709" s="9"/>
      <c r="AC709" s="13" t="str">
        <f t="shared" si="3"/>
        <v>M6-MyM-32b-E-2</v>
      </c>
      <c r="AD709" s="13"/>
      <c r="AE709" s="12"/>
      <c r="AF709" s="8"/>
      <c r="AG709" s="8"/>
      <c r="AH709" s="13"/>
      <c r="AI709" s="8" t="s">
        <v>47</v>
      </c>
    </row>
    <row r="710" ht="112.5" customHeight="1">
      <c r="A710" s="6" t="s">
        <v>4067</v>
      </c>
      <c r="B710" s="10" t="s">
        <v>4068</v>
      </c>
      <c r="C710" s="31" t="s">
        <v>48</v>
      </c>
      <c r="D710" s="7" t="s">
        <v>34</v>
      </c>
      <c r="E710" s="6"/>
      <c r="F710" s="11" t="s">
        <v>4100</v>
      </c>
      <c r="G710" s="11" t="s">
        <v>4101</v>
      </c>
      <c r="H710" s="12"/>
      <c r="I710" s="6" t="s">
        <v>210</v>
      </c>
      <c r="J710" s="59" t="s">
        <v>166</v>
      </c>
      <c r="K710" s="10" t="s">
        <v>4102</v>
      </c>
      <c r="L710" s="10" t="s">
        <v>4103</v>
      </c>
      <c r="M710" s="19" t="s">
        <v>41</v>
      </c>
      <c r="N710" s="26" t="s">
        <v>4104</v>
      </c>
      <c r="O710" s="26" t="s">
        <v>4105</v>
      </c>
      <c r="P710" s="12"/>
      <c r="Q710" s="13"/>
      <c r="R710" s="12"/>
      <c r="S710" s="12"/>
      <c r="T710" s="12"/>
      <c r="U710" s="12"/>
      <c r="V710" s="12"/>
      <c r="W710" s="12"/>
      <c r="X710" s="13"/>
      <c r="Y710" s="6" t="s">
        <v>3536</v>
      </c>
      <c r="Z710" s="11" t="s">
        <v>4106</v>
      </c>
      <c r="AA710" s="14"/>
      <c r="AB710" s="9"/>
      <c r="AC710" s="13" t="str">
        <f t="shared" si="3"/>
        <v>M6-MyM-32b-E-3</v>
      </c>
      <c r="AD710" s="13"/>
      <c r="AE710" s="12"/>
      <c r="AF710" s="8"/>
      <c r="AG710" s="8"/>
      <c r="AH710" s="13"/>
      <c r="AI710" s="8" t="s">
        <v>47</v>
      </c>
    </row>
    <row r="711" ht="112.5" customHeight="1">
      <c r="A711" s="6" t="s">
        <v>4067</v>
      </c>
      <c r="B711" s="10" t="s">
        <v>4068</v>
      </c>
      <c r="C711" s="32" t="s">
        <v>67</v>
      </c>
      <c r="D711" s="7" t="s">
        <v>34</v>
      </c>
      <c r="E711" s="6"/>
      <c r="F711" s="11" t="s">
        <v>4107</v>
      </c>
      <c r="G711" s="11" t="s">
        <v>4108</v>
      </c>
      <c r="H711" s="12"/>
      <c r="I711" s="6" t="s">
        <v>210</v>
      </c>
      <c r="J711" s="59" t="s">
        <v>166</v>
      </c>
      <c r="K711" s="46" t="s">
        <v>4109</v>
      </c>
      <c r="L711" s="46" t="s">
        <v>4110</v>
      </c>
      <c r="M711" s="19" t="s">
        <v>41</v>
      </c>
      <c r="N711" s="26" t="s">
        <v>4079</v>
      </c>
      <c r="O711" s="26" t="s">
        <v>4080</v>
      </c>
      <c r="P711" s="12"/>
      <c r="Q711" s="13"/>
      <c r="R711" s="12"/>
      <c r="S711" s="12"/>
      <c r="T711" s="12"/>
      <c r="U711" s="12"/>
      <c r="V711" s="12"/>
      <c r="W711" s="12"/>
      <c r="X711" s="13"/>
      <c r="Y711" s="6" t="s">
        <v>3536</v>
      </c>
      <c r="Z711" s="11" t="s">
        <v>4111</v>
      </c>
      <c r="AA711" s="14"/>
      <c r="AB711" s="9"/>
      <c r="AC711" s="13" t="str">
        <f t="shared" si="3"/>
        <v>M6-MyM-32b-A-1</v>
      </c>
      <c r="AD711" s="13"/>
      <c r="AE711" s="12"/>
      <c r="AF711" s="8"/>
      <c r="AG711" s="8"/>
      <c r="AH711" s="13"/>
      <c r="AI711" s="8" t="s">
        <v>47</v>
      </c>
    </row>
    <row r="712" ht="112.5" customHeight="1">
      <c r="A712" s="6" t="s">
        <v>4067</v>
      </c>
      <c r="B712" s="10" t="s">
        <v>4068</v>
      </c>
      <c r="C712" s="32" t="s">
        <v>67</v>
      </c>
      <c r="D712" s="7" t="s">
        <v>34</v>
      </c>
      <c r="E712" s="6"/>
      <c r="F712" s="11" t="s">
        <v>4112</v>
      </c>
      <c r="G712" s="11" t="s">
        <v>4113</v>
      </c>
      <c r="H712" s="12"/>
      <c r="I712" s="6" t="s">
        <v>210</v>
      </c>
      <c r="J712" s="59" t="s">
        <v>166</v>
      </c>
      <c r="K712" s="46" t="s">
        <v>4114</v>
      </c>
      <c r="L712" s="46" t="s">
        <v>4096</v>
      </c>
      <c r="M712" s="19" t="s">
        <v>41</v>
      </c>
      <c r="N712" s="26" t="s">
        <v>4097</v>
      </c>
      <c r="O712" s="26" t="s">
        <v>4098</v>
      </c>
      <c r="P712" s="12"/>
      <c r="Q712" s="13"/>
      <c r="R712" s="12"/>
      <c r="S712" s="12"/>
      <c r="T712" s="12"/>
      <c r="U712" s="12"/>
      <c r="V712" s="12"/>
      <c r="W712" s="12"/>
      <c r="X712" s="13"/>
      <c r="Y712" s="6" t="s">
        <v>3536</v>
      </c>
      <c r="Z712" s="11" t="s">
        <v>4115</v>
      </c>
      <c r="AA712" s="14"/>
      <c r="AB712" s="9"/>
      <c r="AC712" s="13" t="str">
        <f t="shared" si="3"/>
        <v>M6-MyM-32b-A-2</v>
      </c>
      <c r="AD712" s="13"/>
      <c r="AE712" s="12"/>
      <c r="AF712" s="8"/>
      <c r="AG712" s="8"/>
      <c r="AH712" s="13"/>
      <c r="AI712" s="8" t="s">
        <v>47</v>
      </c>
    </row>
    <row r="713" ht="112.5" customHeight="1">
      <c r="A713" s="6" t="s">
        <v>4067</v>
      </c>
      <c r="B713" s="10" t="s">
        <v>4068</v>
      </c>
      <c r="C713" s="32" t="s">
        <v>67</v>
      </c>
      <c r="D713" s="7" t="s">
        <v>34</v>
      </c>
      <c r="E713" s="6"/>
      <c r="F713" s="11" t="s">
        <v>4116</v>
      </c>
      <c r="G713" s="11" t="s">
        <v>4117</v>
      </c>
      <c r="H713" s="12"/>
      <c r="I713" s="6" t="s">
        <v>210</v>
      </c>
      <c r="J713" s="59" t="s">
        <v>166</v>
      </c>
      <c r="K713" s="46" t="s">
        <v>4118</v>
      </c>
      <c r="L713" s="46" t="s">
        <v>4119</v>
      </c>
      <c r="M713" s="19" t="s">
        <v>41</v>
      </c>
      <c r="N713" s="26" t="s">
        <v>4073</v>
      </c>
      <c r="O713" s="26" t="s">
        <v>4074</v>
      </c>
      <c r="P713" s="12"/>
      <c r="Q713" s="13"/>
      <c r="R713" s="12"/>
      <c r="S713" s="12"/>
      <c r="T713" s="12"/>
      <c r="U713" s="12"/>
      <c r="V713" s="12"/>
      <c r="W713" s="12"/>
      <c r="X713" s="13"/>
      <c r="Y713" s="6" t="s">
        <v>3536</v>
      </c>
      <c r="Z713" s="11" t="s">
        <v>4120</v>
      </c>
      <c r="AA713" s="14"/>
      <c r="AB713" s="9"/>
      <c r="AC713" s="13" t="str">
        <f t="shared" si="3"/>
        <v>M6-MyM-32b-A-3</v>
      </c>
      <c r="AD713" s="13"/>
      <c r="AE713" s="12"/>
      <c r="AF713" s="8"/>
      <c r="AG713" s="8"/>
      <c r="AH713" s="13"/>
      <c r="AI713" s="8" t="s">
        <v>47</v>
      </c>
    </row>
    <row r="714" ht="112.5" customHeight="1">
      <c r="A714" s="6" t="s">
        <v>4121</v>
      </c>
      <c r="B714" s="6" t="s">
        <v>4122</v>
      </c>
      <c r="C714" s="6" t="s">
        <v>33</v>
      </c>
      <c r="D714" s="7" t="s">
        <v>34</v>
      </c>
      <c r="E714" s="6"/>
      <c r="F714" s="18" t="s">
        <v>4123</v>
      </c>
      <c r="G714" s="10"/>
      <c r="H714" s="14" t="s">
        <v>4124</v>
      </c>
      <c r="I714" s="13"/>
      <c r="J714" s="8" t="s">
        <v>2380</v>
      </c>
      <c r="K714" s="10" t="s">
        <v>4125</v>
      </c>
      <c r="L714" s="27" t="s">
        <v>126</v>
      </c>
      <c r="M714" s="13" t="s">
        <v>41</v>
      </c>
      <c r="N714" s="11" t="s">
        <v>4126</v>
      </c>
      <c r="O714" s="11" t="s">
        <v>4127</v>
      </c>
      <c r="P714" s="12"/>
      <c r="Q714" s="13"/>
      <c r="R714" s="12"/>
      <c r="S714" s="12"/>
      <c r="T714" s="12"/>
      <c r="U714" s="12"/>
      <c r="V714" s="12"/>
      <c r="W714" s="12"/>
      <c r="X714" s="13"/>
      <c r="Y714" s="6" t="s">
        <v>3536</v>
      </c>
      <c r="Z714" s="15" t="s">
        <v>4128</v>
      </c>
      <c r="AA714" s="15"/>
      <c r="AB714" s="18"/>
      <c r="AC714" s="13" t="str">
        <f t="shared" si="3"/>
        <v>M6-MyM-3a-I-1</v>
      </c>
      <c r="AD714" s="13"/>
      <c r="AE714" s="12"/>
      <c r="AF714" s="8" t="s">
        <v>45</v>
      </c>
      <c r="AG714" s="13"/>
      <c r="AH714" s="8" t="s">
        <v>46</v>
      </c>
      <c r="AI714" s="8"/>
    </row>
    <row r="715" ht="112.5" customHeight="1">
      <c r="A715" s="6" t="s">
        <v>4121</v>
      </c>
      <c r="B715" s="6" t="s">
        <v>4122</v>
      </c>
      <c r="C715" s="6" t="s">
        <v>48</v>
      </c>
      <c r="D715" s="7" t="s">
        <v>34</v>
      </c>
      <c r="E715" s="6"/>
      <c r="F715" s="9" t="s">
        <v>4129</v>
      </c>
      <c r="G715" s="10"/>
      <c r="H715" s="10" t="s">
        <v>3555</v>
      </c>
      <c r="I715" s="6" t="s">
        <v>210</v>
      </c>
      <c r="J715" s="8" t="s">
        <v>160</v>
      </c>
      <c r="K715" s="27" t="s">
        <v>126</v>
      </c>
      <c r="L715" s="27" t="s">
        <v>126</v>
      </c>
      <c r="M715" s="19" t="s">
        <v>41</v>
      </c>
      <c r="N715" s="11" t="s">
        <v>4126</v>
      </c>
      <c r="O715" s="11" t="s">
        <v>4127</v>
      </c>
      <c r="P715" s="12"/>
      <c r="Q715" s="13"/>
      <c r="R715" s="12"/>
      <c r="S715" s="12"/>
      <c r="T715" s="12"/>
      <c r="U715" s="12"/>
      <c r="V715" s="12"/>
      <c r="W715" s="12"/>
      <c r="X715" s="13"/>
      <c r="Y715" s="6" t="s">
        <v>3536</v>
      </c>
      <c r="Z715" s="15" t="s">
        <v>4130</v>
      </c>
      <c r="AA715" s="15"/>
      <c r="AB715" s="18"/>
      <c r="AC715" s="13" t="str">
        <f t="shared" si="3"/>
        <v>M6-MyM-3a-E-1</v>
      </c>
      <c r="AD715" s="13"/>
      <c r="AE715" s="12"/>
      <c r="AF715" s="8" t="s">
        <v>45</v>
      </c>
      <c r="AG715" s="13"/>
      <c r="AH715" s="8" t="s">
        <v>46</v>
      </c>
      <c r="AI715" s="8"/>
    </row>
    <row r="716" ht="112.5" customHeight="1">
      <c r="A716" s="6" t="s">
        <v>4131</v>
      </c>
      <c r="B716" s="6" t="s">
        <v>4132</v>
      </c>
      <c r="C716" s="6" t="s">
        <v>33</v>
      </c>
      <c r="D716" s="7" t="s">
        <v>34</v>
      </c>
      <c r="E716" s="6"/>
      <c r="F716" s="18" t="s">
        <v>4133</v>
      </c>
      <c r="G716" s="10"/>
      <c r="H716" s="10" t="s">
        <v>4134</v>
      </c>
      <c r="I716" s="6"/>
      <c r="J716" s="8" t="s">
        <v>160</v>
      </c>
      <c r="K716" s="10" t="s">
        <v>4135</v>
      </c>
      <c r="L716" s="10" t="s">
        <v>4136</v>
      </c>
      <c r="M716" s="6" t="s">
        <v>41</v>
      </c>
      <c r="N716" s="10" t="s">
        <v>4137</v>
      </c>
      <c r="O716" s="10" t="s">
        <v>4138</v>
      </c>
      <c r="P716" s="14" t="s">
        <v>4139</v>
      </c>
      <c r="Q716" s="13"/>
      <c r="R716" s="12"/>
      <c r="S716" s="12"/>
      <c r="T716" s="12"/>
      <c r="U716" s="12"/>
      <c r="V716" s="12"/>
      <c r="W716" s="12"/>
      <c r="X716" s="13"/>
      <c r="Y716" s="6" t="s">
        <v>3536</v>
      </c>
      <c r="Z716" s="15" t="s">
        <v>4140</v>
      </c>
      <c r="AA716" s="15"/>
      <c r="AB716" s="18"/>
      <c r="AC716" s="13" t="str">
        <f t="shared" si="3"/>
        <v>M6-MyM-3b-I-1</v>
      </c>
      <c r="AD716" s="13"/>
      <c r="AE716" s="12"/>
      <c r="AF716" s="8" t="s">
        <v>45</v>
      </c>
      <c r="AG716" s="13"/>
      <c r="AH716" s="8" t="s">
        <v>46</v>
      </c>
      <c r="AI716" s="8"/>
    </row>
    <row r="717" ht="112.5" customHeight="1">
      <c r="A717" s="6" t="s">
        <v>4131</v>
      </c>
      <c r="B717" s="6" t="s">
        <v>4132</v>
      </c>
      <c r="C717" s="6" t="s">
        <v>48</v>
      </c>
      <c r="D717" s="7" t="s">
        <v>34</v>
      </c>
      <c r="E717" s="6"/>
      <c r="F717" s="9" t="s">
        <v>4141</v>
      </c>
      <c r="G717" s="10" t="s">
        <v>4142</v>
      </c>
      <c r="H717" s="10" t="s">
        <v>4143</v>
      </c>
      <c r="I717" s="6"/>
      <c r="J717" s="6" t="s">
        <v>166</v>
      </c>
      <c r="K717" s="27" t="s">
        <v>4144</v>
      </c>
      <c r="L717" s="10" t="s">
        <v>4145</v>
      </c>
      <c r="M717" s="6" t="s">
        <v>41</v>
      </c>
      <c r="N717" s="10" t="s">
        <v>4137</v>
      </c>
      <c r="O717" s="11" t="s">
        <v>4146</v>
      </c>
      <c r="P717" s="12"/>
      <c r="Q717" s="13"/>
      <c r="R717" s="12"/>
      <c r="S717" s="12"/>
      <c r="T717" s="12"/>
      <c r="U717" s="12"/>
      <c r="V717" s="12"/>
      <c r="W717" s="12"/>
      <c r="X717" s="13"/>
      <c r="Y717" s="6" t="s">
        <v>3536</v>
      </c>
      <c r="Z717" s="15" t="s">
        <v>4147</v>
      </c>
      <c r="AA717" s="15"/>
      <c r="AB717" s="18"/>
      <c r="AC717" s="13" t="str">
        <f t="shared" si="3"/>
        <v>M6-MyM-3b-E-1</v>
      </c>
      <c r="AD717" s="13"/>
      <c r="AE717" s="12"/>
      <c r="AF717" s="8" t="s">
        <v>45</v>
      </c>
      <c r="AG717" s="13"/>
      <c r="AH717" s="8" t="s">
        <v>46</v>
      </c>
      <c r="AI717" s="8"/>
    </row>
    <row r="718" ht="112.5" customHeight="1">
      <c r="A718" s="6" t="s">
        <v>4131</v>
      </c>
      <c r="B718" s="6" t="s">
        <v>4132</v>
      </c>
      <c r="C718" s="6" t="s">
        <v>48</v>
      </c>
      <c r="D718" s="7" t="s">
        <v>34</v>
      </c>
      <c r="E718" s="6"/>
      <c r="F718" s="9" t="s">
        <v>4141</v>
      </c>
      <c r="G718" s="10" t="s">
        <v>4148</v>
      </c>
      <c r="H718" s="10"/>
      <c r="I718" s="6"/>
      <c r="J718" s="6" t="s">
        <v>166</v>
      </c>
      <c r="K718" s="27" t="s">
        <v>4149</v>
      </c>
      <c r="L718" s="10" t="s">
        <v>4150</v>
      </c>
      <c r="M718" s="6" t="s">
        <v>41</v>
      </c>
      <c r="N718" s="10" t="s">
        <v>4137</v>
      </c>
      <c r="O718" s="11" t="s">
        <v>4151</v>
      </c>
      <c r="P718" s="12"/>
      <c r="Q718" s="13"/>
      <c r="R718" s="12"/>
      <c r="S718" s="12"/>
      <c r="T718" s="12"/>
      <c r="U718" s="12"/>
      <c r="V718" s="12"/>
      <c r="W718" s="12"/>
      <c r="X718" s="13"/>
      <c r="Y718" s="6" t="s">
        <v>3536</v>
      </c>
      <c r="Z718" s="15" t="s">
        <v>4152</v>
      </c>
      <c r="AA718" s="15"/>
      <c r="AB718" s="18"/>
      <c r="AC718" s="13" t="str">
        <f t="shared" si="3"/>
        <v>M6-MyM-3b-E-2</v>
      </c>
      <c r="AD718" s="13"/>
      <c r="AE718" s="12"/>
      <c r="AF718" s="8" t="s">
        <v>45</v>
      </c>
      <c r="AG718" s="13"/>
      <c r="AH718" s="8" t="s">
        <v>46</v>
      </c>
      <c r="AI718" s="8"/>
    </row>
    <row r="719" ht="112.5" customHeight="1">
      <c r="A719" s="6" t="s">
        <v>4131</v>
      </c>
      <c r="B719" s="6" t="s">
        <v>4132</v>
      </c>
      <c r="C719" s="6" t="s">
        <v>48</v>
      </c>
      <c r="D719" s="7" t="s">
        <v>34</v>
      </c>
      <c r="E719" s="6"/>
      <c r="F719" s="9" t="s">
        <v>4141</v>
      </c>
      <c r="G719" s="10" t="s">
        <v>4153</v>
      </c>
      <c r="H719" s="10"/>
      <c r="I719" s="6"/>
      <c r="J719" s="6" t="s">
        <v>166</v>
      </c>
      <c r="K719" s="27" t="s">
        <v>4154</v>
      </c>
      <c r="L719" s="10" t="s">
        <v>4155</v>
      </c>
      <c r="M719" s="6" t="s">
        <v>41</v>
      </c>
      <c r="N719" s="10" t="s">
        <v>4137</v>
      </c>
      <c r="O719" s="11" t="s">
        <v>4156</v>
      </c>
      <c r="P719" s="12"/>
      <c r="Q719" s="13"/>
      <c r="R719" s="12"/>
      <c r="S719" s="12"/>
      <c r="T719" s="12"/>
      <c r="U719" s="12"/>
      <c r="V719" s="12"/>
      <c r="W719" s="12"/>
      <c r="X719" s="13"/>
      <c r="Y719" s="6" t="s">
        <v>3536</v>
      </c>
      <c r="Z719" s="15" t="s">
        <v>4157</v>
      </c>
      <c r="AA719" s="15"/>
      <c r="AB719" s="18"/>
      <c r="AC719" s="13" t="str">
        <f t="shared" si="3"/>
        <v>M6-MyM-3b-E-3</v>
      </c>
      <c r="AD719" s="13"/>
      <c r="AE719" s="12"/>
      <c r="AF719" s="8" t="s">
        <v>45</v>
      </c>
      <c r="AG719" s="13"/>
      <c r="AH719" s="8" t="s">
        <v>46</v>
      </c>
      <c r="AI719" s="8"/>
    </row>
    <row r="720" ht="112.5" customHeight="1">
      <c r="A720" s="6" t="s">
        <v>4131</v>
      </c>
      <c r="B720" s="6" t="s">
        <v>4132</v>
      </c>
      <c r="C720" s="6" t="s">
        <v>67</v>
      </c>
      <c r="D720" s="7" t="s">
        <v>34</v>
      </c>
      <c r="E720" s="6"/>
      <c r="F720" s="9" t="s">
        <v>4158</v>
      </c>
      <c r="G720" s="10" t="s">
        <v>4159</v>
      </c>
      <c r="H720" s="10" t="s">
        <v>4160</v>
      </c>
      <c r="I720" s="6" t="s">
        <v>210</v>
      </c>
      <c r="J720" s="6" t="s">
        <v>101</v>
      </c>
      <c r="K720" s="10" t="s">
        <v>4161</v>
      </c>
      <c r="L720" s="10" t="s">
        <v>4162</v>
      </c>
      <c r="M720" s="6" t="s">
        <v>41</v>
      </c>
      <c r="N720" s="10" t="s">
        <v>4137</v>
      </c>
      <c r="O720" s="11" t="s">
        <v>4163</v>
      </c>
      <c r="P720" s="12"/>
      <c r="Q720" s="13"/>
      <c r="R720" s="12"/>
      <c r="S720" s="12"/>
      <c r="T720" s="12"/>
      <c r="U720" s="12"/>
      <c r="V720" s="12"/>
      <c r="W720" s="12"/>
      <c r="X720" s="13"/>
      <c r="Y720" s="6" t="s">
        <v>3536</v>
      </c>
      <c r="Z720" s="15" t="s">
        <v>4164</v>
      </c>
      <c r="AA720" s="15"/>
      <c r="AB720" s="18"/>
      <c r="AC720" s="13" t="str">
        <f t="shared" si="3"/>
        <v>M6-MyM-3b-A-1</v>
      </c>
      <c r="AD720" s="13"/>
      <c r="AE720" s="12"/>
      <c r="AF720" s="8" t="s">
        <v>45</v>
      </c>
      <c r="AG720" s="13"/>
      <c r="AH720" s="8" t="s">
        <v>46</v>
      </c>
      <c r="AI720" s="8"/>
    </row>
    <row r="721" ht="112.5" customHeight="1">
      <c r="A721" s="6" t="s">
        <v>4131</v>
      </c>
      <c r="B721" s="6" t="s">
        <v>4132</v>
      </c>
      <c r="C721" s="6" t="s">
        <v>67</v>
      </c>
      <c r="D721" s="7" t="s">
        <v>34</v>
      </c>
      <c r="E721" s="6"/>
      <c r="F721" s="9" t="s">
        <v>4165</v>
      </c>
      <c r="G721" s="11" t="s">
        <v>4166</v>
      </c>
      <c r="H721" s="10" t="s">
        <v>4167</v>
      </c>
      <c r="I721" s="6" t="s">
        <v>210</v>
      </c>
      <c r="J721" s="6" t="s">
        <v>101</v>
      </c>
      <c r="K721" s="10" t="s">
        <v>4168</v>
      </c>
      <c r="L721" s="10" t="s">
        <v>4169</v>
      </c>
      <c r="M721" s="6" t="s">
        <v>41</v>
      </c>
      <c r="N721" s="14" t="s">
        <v>4137</v>
      </c>
      <c r="O721" s="11" t="s">
        <v>4170</v>
      </c>
      <c r="P721" s="12"/>
      <c r="Q721" s="13"/>
      <c r="R721" s="9"/>
      <c r="S721" s="9"/>
      <c r="T721" s="12"/>
      <c r="U721" s="9"/>
      <c r="V721" s="9"/>
      <c r="W721" s="12"/>
      <c r="X721" s="13"/>
      <c r="Y721" s="6" t="s">
        <v>3536</v>
      </c>
      <c r="Z721" s="15" t="s">
        <v>4171</v>
      </c>
      <c r="AA721" s="15"/>
      <c r="AB721" s="18"/>
      <c r="AC721" s="13" t="str">
        <f t="shared" si="3"/>
        <v>M6-MyM-3b-A-2</v>
      </c>
      <c r="AD721" s="13"/>
      <c r="AE721" s="12"/>
      <c r="AF721" s="8" t="s">
        <v>45</v>
      </c>
      <c r="AG721" s="13"/>
      <c r="AH721" s="8" t="s">
        <v>46</v>
      </c>
      <c r="AI721" s="8"/>
    </row>
    <row r="722" ht="112.5" customHeight="1">
      <c r="A722" s="6" t="s">
        <v>4131</v>
      </c>
      <c r="B722" s="6" t="s">
        <v>4132</v>
      </c>
      <c r="C722" s="6" t="s">
        <v>67</v>
      </c>
      <c r="D722" s="7" t="s">
        <v>34</v>
      </c>
      <c r="E722" s="6"/>
      <c r="F722" s="9" t="s">
        <v>4172</v>
      </c>
      <c r="G722" s="11" t="s">
        <v>4173</v>
      </c>
      <c r="H722" s="10" t="s">
        <v>4174</v>
      </c>
      <c r="I722" s="6" t="s">
        <v>210</v>
      </c>
      <c r="J722" s="6" t="s">
        <v>166</v>
      </c>
      <c r="K722" s="10" t="s">
        <v>4175</v>
      </c>
      <c r="L722" s="10" t="s">
        <v>3576</v>
      </c>
      <c r="M722" s="6" t="s">
        <v>41</v>
      </c>
      <c r="N722" s="14" t="s">
        <v>4137</v>
      </c>
      <c r="O722" s="11" t="s">
        <v>4176</v>
      </c>
      <c r="P722" s="12"/>
      <c r="Q722" s="13"/>
      <c r="R722" s="9"/>
      <c r="S722" s="9"/>
      <c r="T722" s="9"/>
      <c r="U722" s="9"/>
      <c r="V722" s="9"/>
      <c r="W722" s="9"/>
      <c r="X722" s="11"/>
      <c r="Y722" s="6" t="s">
        <v>3536</v>
      </c>
      <c r="Z722" s="15" t="s">
        <v>4177</v>
      </c>
      <c r="AA722" s="15"/>
      <c r="AB722" s="18"/>
      <c r="AC722" s="13" t="str">
        <f t="shared" si="3"/>
        <v>M6-MyM-3b-A-3</v>
      </c>
      <c r="AD722" s="13"/>
      <c r="AE722" s="12"/>
      <c r="AF722" s="8" t="s">
        <v>45</v>
      </c>
      <c r="AG722" s="13"/>
      <c r="AH722" s="8" t="s">
        <v>46</v>
      </c>
      <c r="AI722" s="8"/>
    </row>
    <row r="723" ht="112.5" customHeight="1">
      <c r="A723" s="8" t="s">
        <v>4178</v>
      </c>
      <c r="B723" s="6" t="s">
        <v>4179</v>
      </c>
      <c r="C723" s="6" t="s">
        <v>33</v>
      </c>
      <c r="D723" s="7" t="s">
        <v>34</v>
      </c>
      <c r="E723" s="6"/>
      <c r="F723" s="11" t="s">
        <v>4180</v>
      </c>
      <c r="G723" s="11" t="s">
        <v>4181</v>
      </c>
      <c r="H723" s="10" t="s">
        <v>3588</v>
      </c>
      <c r="I723" s="6"/>
      <c r="J723" s="6" t="s">
        <v>1259</v>
      </c>
      <c r="K723" s="10" t="s">
        <v>4182</v>
      </c>
      <c r="L723" s="10" t="s">
        <v>4183</v>
      </c>
      <c r="M723" s="6" t="s">
        <v>41</v>
      </c>
      <c r="N723" s="39" t="s">
        <v>4184</v>
      </c>
      <c r="O723" s="14" t="s">
        <v>4185</v>
      </c>
      <c r="P723" s="14" t="s">
        <v>4186</v>
      </c>
      <c r="Q723" s="13"/>
      <c r="R723" s="9"/>
      <c r="S723" s="9"/>
      <c r="T723" s="9"/>
      <c r="U723" s="9"/>
      <c r="V723" s="9"/>
      <c r="W723" s="9"/>
      <c r="X723" s="11"/>
      <c r="Y723" s="6" t="s">
        <v>3536</v>
      </c>
      <c r="Z723" s="15" t="s">
        <v>4187</v>
      </c>
      <c r="AA723" s="8"/>
      <c r="AB723" s="18"/>
      <c r="AC723" s="13" t="str">
        <f t="shared" si="3"/>
        <v>M6-MyM-20a-I-1</v>
      </c>
      <c r="AD723" s="13"/>
      <c r="AE723" s="12"/>
      <c r="AF723" s="8" t="s">
        <v>45</v>
      </c>
      <c r="AG723" s="8" t="s">
        <v>570</v>
      </c>
      <c r="AH723" s="8"/>
      <c r="AI723" s="8"/>
    </row>
    <row r="724" ht="112.5" customHeight="1">
      <c r="A724" s="8" t="s">
        <v>4178</v>
      </c>
      <c r="B724" s="6" t="s">
        <v>4179</v>
      </c>
      <c r="C724" s="6" t="s">
        <v>33</v>
      </c>
      <c r="D724" s="7" t="s">
        <v>34</v>
      </c>
      <c r="E724" s="6"/>
      <c r="F724" s="11" t="s">
        <v>4188</v>
      </c>
      <c r="G724" s="11" t="s">
        <v>4189</v>
      </c>
      <c r="H724" s="10" t="s">
        <v>3588</v>
      </c>
      <c r="I724" s="6"/>
      <c r="J724" s="8" t="s">
        <v>850</v>
      </c>
      <c r="K724" s="10" t="s">
        <v>4190</v>
      </c>
      <c r="L724" s="11" t="s">
        <v>4191</v>
      </c>
      <c r="M724" s="6" t="s">
        <v>41</v>
      </c>
      <c r="N724" s="26" t="s">
        <v>4192</v>
      </c>
      <c r="O724" s="11" t="s">
        <v>4192</v>
      </c>
      <c r="P724" s="39"/>
      <c r="Q724" s="13"/>
      <c r="R724" s="9"/>
      <c r="S724" s="9"/>
      <c r="T724" s="9"/>
      <c r="U724" s="9"/>
      <c r="V724" s="9"/>
      <c r="W724" s="9"/>
      <c r="X724" s="11"/>
      <c r="Y724" s="6" t="s">
        <v>3536</v>
      </c>
      <c r="Z724" s="15" t="s">
        <v>4193</v>
      </c>
      <c r="AA724" s="8"/>
      <c r="AB724" s="18"/>
      <c r="AC724" s="13" t="str">
        <f t="shared" si="3"/>
        <v>M6-MyM-20a-I-2</v>
      </c>
      <c r="AD724" s="13"/>
      <c r="AE724" s="12"/>
      <c r="AF724" s="8" t="s">
        <v>45</v>
      </c>
      <c r="AG724" s="8" t="s">
        <v>570</v>
      </c>
      <c r="AH724" s="8"/>
      <c r="AI724" s="8"/>
    </row>
    <row r="725" ht="112.5" customHeight="1">
      <c r="A725" s="8" t="s">
        <v>4178</v>
      </c>
      <c r="B725" s="6" t="s">
        <v>4179</v>
      </c>
      <c r="C725" s="6" t="s">
        <v>48</v>
      </c>
      <c r="D725" s="7" t="s">
        <v>34</v>
      </c>
      <c r="E725" s="6"/>
      <c r="F725" s="11" t="s">
        <v>4194</v>
      </c>
      <c r="G725" s="10" t="s">
        <v>4195</v>
      </c>
      <c r="H725" s="10"/>
      <c r="I725" s="6" t="s">
        <v>210</v>
      </c>
      <c r="J725" s="6" t="s">
        <v>101</v>
      </c>
      <c r="K725" s="27" t="s">
        <v>4196</v>
      </c>
      <c r="L725" s="11" t="s">
        <v>4197</v>
      </c>
      <c r="M725" s="19" t="s">
        <v>41</v>
      </c>
      <c r="N725" s="39" t="s">
        <v>4184</v>
      </c>
      <c r="O725" s="11" t="s">
        <v>4198</v>
      </c>
      <c r="P725" s="14"/>
      <c r="Q725" s="13"/>
      <c r="R725" s="12"/>
      <c r="S725" s="12"/>
      <c r="T725" s="12"/>
      <c r="U725" s="12"/>
      <c r="V725" s="12"/>
      <c r="W725" s="12"/>
      <c r="X725" s="14"/>
      <c r="Y725" s="6" t="s">
        <v>3536</v>
      </c>
      <c r="Z725" s="15" t="s">
        <v>4199</v>
      </c>
      <c r="AA725" s="9"/>
      <c r="AB725" s="12"/>
      <c r="AC725" s="13" t="str">
        <f t="shared" si="3"/>
        <v>M6-MyM-20a-E-1</v>
      </c>
      <c r="AD725" s="13"/>
      <c r="AE725" s="12"/>
      <c r="AF725" s="8" t="s">
        <v>45</v>
      </c>
      <c r="AG725" s="8" t="s">
        <v>570</v>
      </c>
      <c r="AH725" s="13"/>
      <c r="AI725" s="13"/>
    </row>
    <row r="726" ht="112.5" customHeight="1">
      <c r="A726" s="8" t="s">
        <v>4178</v>
      </c>
      <c r="B726" s="6" t="s">
        <v>4179</v>
      </c>
      <c r="C726" s="6" t="s">
        <v>48</v>
      </c>
      <c r="D726" s="7" t="s">
        <v>34</v>
      </c>
      <c r="E726" s="6"/>
      <c r="F726" s="11" t="s">
        <v>4194</v>
      </c>
      <c r="G726" s="10" t="s">
        <v>4200</v>
      </c>
      <c r="H726" s="10"/>
      <c r="I726" s="6" t="s">
        <v>210</v>
      </c>
      <c r="J726" s="6" t="s">
        <v>101</v>
      </c>
      <c r="K726" s="26" t="s">
        <v>4201</v>
      </c>
      <c r="L726" s="10" t="s">
        <v>4202</v>
      </c>
      <c r="M726" s="19" t="s">
        <v>41</v>
      </c>
      <c r="N726" s="39" t="s">
        <v>4184</v>
      </c>
      <c r="O726" s="11" t="s">
        <v>4203</v>
      </c>
      <c r="P726" s="11" t="s">
        <v>4204</v>
      </c>
      <c r="Q726" s="13"/>
      <c r="R726" s="12"/>
      <c r="S726" s="12"/>
      <c r="T726" s="12"/>
      <c r="U726" s="12"/>
      <c r="V726" s="12"/>
      <c r="W726" s="12"/>
      <c r="X726" s="14"/>
      <c r="Y726" s="6" t="s">
        <v>3536</v>
      </c>
      <c r="Z726" s="15" t="s">
        <v>4205</v>
      </c>
      <c r="AA726" s="9"/>
      <c r="AB726" s="12"/>
      <c r="AC726" s="13" t="str">
        <f t="shared" si="3"/>
        <v>M6-MyM-20a-E-2</v>
      </c>
      <c r="AD726" s="13"/>
      <c r="AE726" s="12"/>
      <c r="AF726" s="8" t="s">
        <v>45</v>
      </c>
      <c r="AG726" s="8" t="s">
        <v>570</v>
      </c>
      <c r="AH726" s="13"/>
      <c r="AI726" s="13"/>
    </row>
    <row r="727" ht="112.5" customHeight="1">
      <c r="A727" s="8" t="s">
        <v>4178</v>
      </c>
      <c r="B727" s="6" t="s">
        <v>4179</v>
      </c>
      <c r="C727" s="6" t="s">
        <v>67</v>
      </c>
      <c r="D727" s="7" t="s">
        <v>34</v>
      </c>
      <c r="E727" s="6"/>
      <c r="F727" s="10" t="s">
        <v>4206</v>
      </c>
      <c r="G727" s="10" t="s">
        <v>4207</v>
      </c>
      <c r="H727" s="10" t="s">
        <v>4208</v>
      </c>
      <c r="I727" s="6" t="s">
        <v>210</v>
      </c>
      <c r="J727" s="6" t="s">
        <v>166</v>
      </c>
      <c r="K727" s="10" t="s">
        <v>4209</v>
      </c>
      <c r="L727" s="10" t="s">
        <v>4210</v>
      </c>
      <c r="M727" s="6" t="s">
        <v>575</v>
      </c>
      <c r="N727" s="60"/>
      <c r="O727" s="60"/>
      <c r="P727" s="14"/>
      <c r="Q727" s="14"/>
      <c r="R727" s="10"/>
      <c r="S727" s="10" t="s">
        <v>4211</v>
      </c>
      <c r="T727" s="10" t="s">
        <v>4212</v>
      </c>
      <c r="U727" s="10" t="s">
        <v>4213</v>
      </c>
      <c r="V727" s="11" t="s">
        <v>4214</v>
      </c>
      <c r="W727" s="10"/>
      <c r="X727" s="13"/>
      <c r="Y727" s="6" t="s">
        <v>3536</v>
      </c>
      <c r="Z727" s="15" t="s">
        <v>4215</v>
      </c>
      <c r="AA727" s="8"/>
      <c r="AB727" s="12"/>
      <c r="AC727" s="13" t="str">
        <f t="shared" si="3"/>
        <v>M6-MyM-20a-A-1</v>
      </c>
      <c r="AD727" s="13"/>
      <c r="AE727" s="12"/>
      <c r="AF727" s="8" t="s">
        <v>45</v>
      </c>
      <c r="AG727" s="8" t="s">
        <v>570</v>
      </c>
      <c r="AH727" s="13"/>
      <c r="AI727" s="13"/>
    </row>
    <row r="728" ht="112.5" customHeight="1">
      <c r="A728" s="8" t="s">
        <v>4178</v>
      </c>
      <c r="B728" s="6" t="s">
        <v>4179</v>
      </c>
      <c r="C728" s="6" t="s">
        <v>67</v>
      </c>
      <c r="D728" s="7" t="s">
        <v>34</v>
      </c>
      <c r="E728" s="6"/>
      <c r="F728" s="11" t="s">
        <v>4216</v>
      </c>
      <c r="G728" s="10" t="s">
        <v>4217</v>
      </c>
      <c r="H728" s="10" t="s">
        <v>4218</v>
      </c>
      <c r="I728" s="6" t="s">
        <v>210</v>
      </c>
      <c r="J728" s="6" t="s">
        <v>166</v>
      </c>
      <c r="K728" s="10" t="s">
        <v>4219</v>
      </c>
      <c r="L728" s="10" t="s">
        <v>3628</v>
      </c>
      <c r="M728" s="6" t="s">
        <v>575</v>
      </c>
      <c r="N728" s="14"/>
      <c r="O728" s="14"/>
      <c r="P728" s="14"/>
      <c r="Q728" s="10"/>
      <c r="R728" s="10"/>
      <c r="S728" s="11" t="s">
        <v>4220</v>
      </c>
      <c r="T728" s="10" t="s">
        <v>4221</v>
      </c>
      <c r="U728" s="10" t="s">
        <v>4213</v>
      </c>
      <c r="V728" s="11" t="s">
        <v>4222</v>
      </c>
      <c r="W728" s="12"/>
      <c r="X728" s="14"/>
      <c r="Y728" s="6" t="s">
        <v>3536</v>
      </c>
      <c r="Z728" s="15" t="s">
        <v>4223</v>
      </c>
      <c r="AA728" s="8"/>
      <c r="AB728" s="12"/>
      <c r="AC728" s="13" t="str">
        <f t="shared" si="3"/>
        <v>M6-MyM-20a-A-2</v>
      </c>
      <c r="AD728" s="13"/>
      <c r="AE728" s="12"/>
      <c r="AF728" s="8" t="s">
        <v>45</v>
      </c>
      <c r="AG728" s="8" t="s">
        <v>570</v>
      </c>
      <c r="AH728" s="13"/>
      <c r="AI728" s="13"/>
    </row>
    <row r="729" ht="112.5" customHeight="1">
      <c r="A729" s="8" t="s">
        <v>4178</v>
      </c>
      <c r="B729" s="6" t="s">
        <v>4179</v>
      </c>
      <c r="C729" s="6" t="s">
        <v>67</v>
      </c>
      <c r="D729" s="7" t="s">
        <v>34</v>
      </c>
      <c r="E729" s="6"/>
      <c r="F729" s="10" t="s">
        <v>4224</v>
      </c>
      <c r="G729" s="10" t="s">
        <v>4225</v>
      </c>
      <c r="H729" s="10" t="s">
        <v>4226</v>
      </c>
      <c r="I729" s="6" t="s">
        <v>210</v>
      </c>
      <c r="J729" s="6" t="s">
        <v>166</v>
      </c>
      <c r="K729" s="11" t="s">
        <v>4227</v>
      </c>
      <c r="L729" s="11" t="s">
        <v>4228</v>
      </c>
      <c r="M729" s="6" t="s">
        <v>575</v>
      </c>
      <c r="N729" s="14"/>
      <c r="O729" s="14"/>
      <c r="P729" s="14"/>
      <c r="Q729" s="10"/>
      <c r="R729" s="10"/>
      <c r="S729" s="10" t="s">
        <v>4229</v>
      </c>
      <c r="T729" s="10" t="s">
        <v>4230</v>
      </c>
      <c r="U729" s="10" t="s">
        <v>4213</v>
      </c>
      <c r="V729" s="11" t="s">
        <v>4231</v>
      </c>
      <c r="W729" s="12"/>
      <c r="X729" s="14"/>
      <c r="Y729" s="6" t="s">
        <v>3536</v>
      </c>
      <c r="Z729" s="15" t="s">
        <v>4232</v>
      </c>
      <c r="AA729" s="8"/>
      <c r="AB729" s="12"/>
      <c r="AC729" s="13" t="str">
        <f t="shared" si="3"/>
        <v>M6-MyM-20a-A-3</v>
      </c>
      <c r="AD729" s="13"/>
      <c r="AE729" s="12"/>
      <c r="AF729" s="8" t="s">
        <v>45</v>
      </c>
      <c r="AG729" s="8" t="s">
        <v>570</v>
      </c>
      <c r="AH729" s="13"/>
      <c r="AI729" s="13"/>
    </row>
    <row r="730" ht="112.5" customHeight="1">
      <c r="A730" s="6" t="s">
        <v>4233</v>
      </c>
      <c r="B730" s="6" t="s">
        <v>4234</v>
      </c>
      <c r="C730" s="6" t="s">
        <v>33</v>
      </c>
      <c r="D730" s="7" t="s">
        <v>34</v>
      </c>
      <c r="E730" s="6"/>
      <c r="F730" s="11" t="s">
        <v>4235</v>
      </c>
      <c r="G730" s="10"/>
      <c r="H730" s="10"/>
      <c r="I730" s="6" t="s">
        <v>210</v>
      </c>
      <c r="J730" s="6" t="s">
        <v>2380</v>
      </c>
      <c r="K730" s="11" t="s">
        <v>4236</v>
      </c>
      <c r="L730" s="11" t="s">
        <v>4237</v>
      </c>
      <c r="M730" s="19" t="s">
        <v>41</v>
      </c>
      <c r="N730" s="11" t="s">
        <v>4238</v>
      </c>
      <c r="O730" s="11" t="s">
        <v>4239</v>
      </c>
      <c r="P730" s="12"/>
      <c r="Q730" s="8"/>
      <c r="R730" s="9"/>
      <c r="S730" s="9"/>
      <c r="T730" s="9"/>
      <c r="U730" s="9"/>
      <c r="V730" s="9"/>
      <c r="W730" s="9"/>
      <c r="X730" s="9"/>
      <c r="Y730" s="6" t="s">
        <v>3536</v>
      </c>
      <c r="Z730" s="15" t="s">
        <v>4240</v>
      </c>
      <c r="AA730" s="15"/>
      <c r="AB730" s="18"/>
      <c r="AC730" s="13" t="str">
        <f t="shared" si="3"/>
        <v>M6-MyM-3d-I-1</v>
      </c>
      <c r="AD730" s="13"/>
      <c r="AE730" s="12"/>
      <c r="AF730" s="8" t="s">
        <v>45</v>
      </c>
      <c r="AG730" s="8" t="s">
        <v>570</v>
      </c>
      <c r="AH730" s="8" t="s">
        <v>46</v>
      </c>
      <c r="AI730" s="8"/>
    </row>
    <row r="731" ht="112.5" customHeight="1">
      <c r="A731" s="8" t="s">
        <v>4233</v>
      </c>
      <c r="B731" s="6" t="s">
        <v>4234</v>
      </c>
      <c r="C731" s="6" t="s">
        <v>48</v>
      </c>
      <c r="D731" s="7" t="s">
        <v>34</v>
      </c>
      <c r="E731" s="6"/>
      <c r="F731" s="11" t="s">
        <v>4241</v>
      </c>
      <c r="G731" s="11" t="s">
        <v>4242</v>
      </c>
      <c r="H731" s="10"/>
      <c r="I731" s="6" t="s">
        <v>210</v>
      </c>
      <c r="J731" s="6" t="s">
        <v>166</v>
      </c>
      <c r="K731" s="10" t="s">
        <v>4243</v>
      </c>
      <c r="L731" s="27" t="s">
        <v>4244</v>
      </c>
      <c r="M731" s="19" t="s">
        <v>41</v>
      </c>
      <c r="N731" s="11" t="s">
        <v>4245</v>
      </c>
      <c r="O731" s="11" t="s">
        <v>4246</v>
      </c>
      <c r="P731" s="12"/>
      <c r="Q731" s="13"/>
      <c r="R731" s="9"/>
      <c r="S731" s="9"/>
      <c r="T731" s="9"/>
      <c r="U731" s="9"/>
      <c r="V731" s="9"/>
      <c r="W731" s="9"/>
      <c r="X731" s="9"/>
      <c r="Y731" s="6" t="s">
        <v>3536</v>
      </c>
      <c r="Z731" s="15" t="s">
        <v>4247</v>
      </c>
      <c r="AA731" s="15"/>
      <c r="AB731" s="18"/>
      <c r="AC731" s="13" t="str">
        <f t="shared" si="3"/>
        <v>M6-MyM-3d-E-1</v>
      </c>
      <c r="AD731" s="13"/>
      <c r="AE731" s="12"/>
      <c r="AF731" s="8" t="s">
        <v>45</v>
      </c>
      <c r="AG731" s="8" t="s">
        <v>570</v>
      </c>
      <c r="AH731" s="8" t="s">
        <v>46</v>
      </c>
      <c r="AI731" s="8"/>
    </row>
    <row r="732" ht="112.5" customHeight="1">
      <c r="A732" s="6" t="s">
        <v>4233</v>
      </c>
      <c r="B732" s="6" t="s">
        <v>4234</v>
      </c>
      <c r="C732" s="6" t="s">
        <v>48</v>
      </c>
      <c r="D732" s="7" t="s">
        <v>34</v>
      </c>
      <c r="E732" s="6"/>
      <c r="F732" s="11" t="s">
        <v>4241</v>
      </c>
      <c r="G732" s="11" t="s">
        <v>4248</v>
      </c>
      <c r="H732" s="10"/>
      <c r="I732" s="6" t="s">
        <v>210</v>
      </c>
      <c r="J732" s="6" t="s">
        <v>52</v>
      </c>
      <c r="K732" s="10" t="s">
        <v>4249</v>
      </c>
      <c r="L732" s="27" t="s">
        <v>4250</v>
      </c>
      <c r="M732" s="19" t="s">
        <v>41</v>
      </c>
      <c r="N732" s="14" t="s">
        <v>4245</v>
      </c>
      <c r="O732" s="11" t="s">
        <v>4251</v>
      </c>
      <c r="P732" s="12"/>
      <c r="Q732" s="13"/>
      <c r="R732" s="9"/>
      <c r="S732" s="9"/>
      <c r="T732" s="9"/>
      <c r="U732" s="9"/>
      <c r="V732" s="9"/>
      <c r="W732" s="9"/>
      <c r="X732" s="9"/>
      <c r="Y732" s="6" t="s">
        <v>3536</v>
      </c>
      <c r="Z732" s="15" t="s">
        <v>4252</v>
      </c>
      <c r="AA732" s="15"/>
      <c r="AB732" s="18"/>
      <c r="AC732" s="13" t="str">
        <f t="shared" si="3"/>
        <v>M6-MyM-3d-E-2</v>
      </c>
      <c r="AD732" s="13"/>
      <c r="AE732" s="12"/>
      <c r="AF732" s="8" t="s">
        <v>45</v>
      </c>
      <c r="AG732" s="8" t="s">
        <v>570</v>
      </c>
      <c r="AH732" s="8" t="s">
        <v>46</v>
      </c>
      <c r="AI732" s="8"/>
    </row>
    <row r="733" ht="112.5" customHeight="1">
      <c r="A733" s="6" t="s">
        <v>4233</v>
      </c>
      <c r="B733" s="6" t="s">
        <v>4234</v>
      </c>
      <c r="C733" s="6" t="s">
        <v>48</v>
      </c>
      <c r="D733" s="7" t="s">
        <v>34</v>
      </c>
      <c r="E733" s="6"/>
      <c r="F733" s="14" t="s">
        <v>4241</v>
      </c>
      <c r="G733" s="11" t="s">
        <v>4253</v>
      </c>
      <c r="H733" s="10"/>
      <c r="I733" s="13" t="s">
        <v>210</v>
      </c>
      <c r="J733" s="13" t="s">
        <v>52</v>
      </c>
      <c r="K733" s="14" t="s">
        <v>4254</v>
      </c>
      <c r="L733" s="39" t="s">
        <v>4255</v>
      </c>
      <c r="M733" s="38" t="s">
        <v>41</v>
      </c>
      <c r="N733" s="14" t="s">
        <v>4245</v>
      </c>
      <c r="O733" s="11" t="s">
        <v>4256</v>
      </c>
      <c r="P733" s="12"/>
      <c r="Q733" s="13"/>
      <c r="R733" s="12"/>
      <c r="S733" s="12"/>
      <c r="T733" s="12"/>
      <c r="U733" s="12"/>
      <c r="V733" s="12"/>
      <c r="W733" s="12"/>
      <c r="X733" s="13"/>
      <c r="Y733" s="6" t="s">
        <v>3536</v>
      </c>
      <c r="Z733" s="15" t="s">
        <v>4257</v>
      </c>
      <c r="AA733" s="15"/>
      <c r="AB733" s="18"/>
      <c r="AC733" s="13" t="str">
        <f t="shared" si="3"/>
        <v>M6-MyM-3d-E-3</v>
      </c>
      <c r="AD733" s="13"/>
      <c r="AE733" s="12"/>
      <c r="AF733" s="8" t="s">
        <v>45</v>
      </c>
      <c r="AG733" s="8" t="s">
        <v>570</v>
      </c>
      <c r="AH733" s="8" t="s">
        <v>46</v>
      </c>
      <c r="AI733" s="8"/>
    </row>
    <row r="734" ht="112.5" customHeight="1">
      <c r="A734" s="6" t="s">
        <v>4258</v>
      </c>
      <c r="B734" s="6" t="s">
        <v>4259</v>
      </c>
      <c r="C734" s="6" t="s">
        <v>33</v>
      </c>
      <c r="D734" s="7" t="s">
        <v>34</v>
      </c>
      <c r="E734" s="6"/>
      <c r="F734" s="9" t="s">
        <v>4260</v>
      </c>
      <c r="G734" s="14"/>
      <c r="H734" s="14"/>
      <c r="I734" s="13" t="s">
        <v>210</v>
      </c>
      <c r="J734" s="13" t="s">
        <v>160</v>
      </c>
      <c r="K734" s="14" t="s">
        <v>4261</v>
      </c>
      <c r="L734" s="10" t="s">
        <v>4262</v>
      </c>
      <c r="M734" s="38" t="s">
        <v>41</v>
      </c>
      <c r="N734" s="11" t="s">
        <v>4263</v>
      </c>
      <c r="O734" s="11" t="s">
        <v>4263</v>
      </c>
      <c r="P734" s="12"/>
      <c r="Q734" s="13"/>
      <c r="R734" s="12"/>
      <c r="S734" s="12"/>
      <c r="T734" s="12"/>
      <c r="U734" s="12"/>
      <c r="V734" s="12"/>
      <c r="W734" s="12"/>
      <c r="X734" s="13"/>
      <c r="Y734" s="6" t="s">
        <v>3536</v>
      </c>
      <c r="Z734" s="15" t="s">
        <v>4264</v>
      </c>
      <c r="AA734" s="15"/>
      <c r="AB734" s="18"/>
      <c r="AC734" s="13" t="str">
        <f t="shared" si="3"/>
        <v>M6-MyM-4a-I-1</v>
      </c>
      <c r="AD734" s="13"/>
      <c r="AE734" s="12"/>
      <c r="AF734" s="8" t="s">
        <v>45</v>
      </c>
      <c r="AG734" s="13"/>
      <c r="AH734" s="8" t="s">
        <v>46</v>
      </c>
      <c r="AI734" s="8"/>
    </row>
    <row r="735" ht="112.5" customHeight="1">
      <c r="A735" s="6" t="s">
        <v>4258</v>
      </c>
      <c r="B735" s="6" t="s">
        <v>4259</v>
      </c>
      <c r="C735" s="6" t="s">
        <v>33</v>
      </c>
      <c r="D735" s="7" t="s">
        <v>34</v>
      </c>
      <c r="E735" s="6"/>
      <c r="F735" s="9" t="s">
        <v>4265</v>
      </c>
      <c r="G735" s="14"/>
      <c r="H735" s="14"/>
      <c r="I735" s="13" t="s">
        <v>210</v>
      </c>
      <c r="J735" s="13" t="s">
        <v>160</v>
      </c>
      <c r="K735" s="14" t="s">
        <v>4266</v>
      </c>
      <c r="L735" s="14" t="s">
        <v>4267</v>
      </c>
      <c r="M735" s="38" t="s">
        <v>41</v>
      </c>
      <c r="N735" s="11" t="s">
        <v>4268</v>
      </c>
      <c r="O735" s="11" t="s">
        <v>4268</v>
      </c>
      <c r="P735" s="12"/>
      <c r="Q735" s="13"/>
      <c r="R735" s="12"/>
      <c r="S735" s="12"/>
      <c r="T735" s="12"/>
      <c r="U735" s="12"/>
      <c r="V735" s="12"/>
      <c r="W735" s="12"/>
      <c r="X735" s="13"/>
      <c r="Y735" s="6" t="s">
        <v>3536</v>
      </c>
      <c r="Z735" s="15" t="s">
        <v>4269</v>
      </c>
      <c r="AA735" s="15"/>
      <c r="AB735" s="18"/>
      <c r="AC735" s="13" t="str">
        <f t="shared" si="3"/>
        <v>M6-MyM-4a-I-2</v>
      </c>
      <c r="AD735" s="13"/>
      <c r="AE735" s="12"/>
      <c r="AF735" s="8" t="s">
        <v>45</v>
      </c>
      <c r="AG735" s="13"/>
      <c r="AH735" s="8" t="s">
        <v>46</v>
      </c>
      <c r="AI735" s="8"/>
    </row>
    <row r="736" ht="112.5" customHeight="1">
      <c r="A736" s="6" t="s">
        <v>4258</v>
      </c>
      <c r="B736" s="6" t="s">
        <v>4259</v>
      </c>
      <c r="C736" s="6" t="s">
        <v>48</v>
      </c>
      <c r="D736" s="7" t="s">
        <v>34</v>
      </c>
      <c r="E736" s="6"/>
      <c r="F736" s="12" t="s">
        <v>317</v>
      </c>
      <c r="G736" s="14" t="s">
        <v>4270</v>
      </c>
      <c r="H736" s="14"/>
      <c r="I736" s="13" t="s">
        <v>4271</v>
      </c>
      <c r="J736" s="13" t="s">
        <v>166</v>
      </c>
      <c r="K736" s="14" t="s">
        <v>4272</v>
      </c>
      <c r="L736" s="14" t="s">
        <v>3669</v>
      </c>
      <c r="M736" s="38" t="s">
        <v>41</v>
      </c>
      <c r="N736" s="11" t="s">
        <v>4263</v>
      </c>
      <c r="O736" s="11" t="s">
        <v>4263</v>
      </c>
      <c r="P736" s="12"/>
      <c r="Q736" s="13"/>
      <c r="R736" s="12"/>
      <c r="S736" s="12"/>
      <c r="T736" s="12"/>
      <c r="U736" s="12"/>
      <c r="V736" s="12"/>
      <c r="W736" s="12"/>
      <c r="X736" s="13"/>
      <c r="Y736" s="6" t="s">
        <v>3536</v>
      </c>
      <c r="Z736" s="15" t="s">
        <v>4273</v>
      </c>
      <c r="AA736" s="15"/>
      <c r="AB736" s="18"/>
      <c r="AC736" s="13" t="str">
        <f t="shared" si="3"/>
        <v>M6-MyM-4a-E-1</v>
      </c>
      <c r="AD736" s="13"/>
      <c r="AE736" s="12"/>
      <c r="AF736" s="8" t="s">
        <v>45</v>
      </c>
      <c r="AG736" s="13"/>
      <c r="AH736" s="8" t="s">
        <v>46</v>
      </c>
      <c r="AI736" s="8"/>
    </row>
    <row r="737" ht="112.5" customHeight="1">
      <c r="A737" s="6" t="s">
        <v>4258</v>
      </c>
      <c r="B737" s="6" t="s">
        <v>4259</v>
      </c>
      <c r="C737" s="6" t="s">
        <v>48</v>
      </c>
      <c r="D737" s="7" t="s">
        <v>34</v>
      </c>
      <c r="E737" s="6"/>
      <c r="F737" s="12" t="s">
        <v>409</v>
      </c>
      <c r="G737" s="14" t="s">
        <v>4274</v>
      </c>
      <c r="H737" s="14"/>
      <c r="I737" s="13" t="s">
        <v>4271</v>
      </c>
      <c r="J737" s="13" t="s">
        <v>166</v>
      </c>
      <c r="K737" s="14" t="s">
        <v>4272</v>
      </c>
      <c r="L737" s="14" t="s">
        <v>4275</v>
      </c>
      <c r="M737" s="38" t="s">
        <v>41</v>
      </c>
      <c r="N737" s="11" t="s">
        <v>4268</v>
      </c>
      <c r="O737" s="11" t="s">
        <v>4268</v>
      </c>
      <c r="P737" s="12"/>
      <c r="Q737" s="13"/>
      <c r="R737" s="12"/>
      <c r="S737" s="12"/>
      <c r="T737" s="12"/>
      <c r="U737" s="12"/>
      <c r="V737" s="12"/>
      <c r="W737" s="12"/>
      <c r="X737" s="13"/>
      <c r="Y737" s="6" t="s">
        <v>3536</v>
      </c>
      <c r="Z737" s="15" t="s">
        <v>4276</v>
      </c>
      <c r="AA737" s="15"/>
      <c r="AB737" s="18"/>
      <c r="AC737" s="13" t="str">
        <f t="shared" si="3"/>
        <v>M6-MyM-4a-E-2</v>
      </c>
      <c r="AD737" s="13"/>
      <c r="AE737" s="12"/>
      <c r="AF737" s="8" t="s">
        <v>45</v>
      </c>
      <c r="AG737" s="13"/>
      <c r="AH737" s="8" t="s">
        <v>46</v>
      </c>
      <c r="AI737" s="8"/>
    </row>
    <row r="738" ht="112.5" customHeight="1">
      <c r="A738" s="6" t="s">
        <v>4258</v>
      </c>
      <c r="B738" s="6" t="s">
        <v>4259</v>
      </c>
      <c r="C738" s="6" t="s">
        <v>67</v>
      </c>
      <c r="D738" s="7" t="s">
        <v>34</v>
      </c>
      <c r="E738" s="6"/>
      <c r="F738" s="9" t="s">
        <v>4277</v>
      </c>
      <c r="G738" s="14" t="s">
        <v>4278</v>
      </c>
      <c r="H738" s="14"/>
      <c r="I738" s="13" t="s">
        <v>210</v>
      </c>
      <c r="J738" s="13" t="s">
        <v>166</v>
      </c>
      <c r="K738" s="14" t="s">
        <v>4279</v>
      </c>
      <c r="L738" s="14" t="s">
        <v>3669</v>
      </c>
      <c r="M738" s="38" t="s">
        <v>41</v>
      </c>
      <c r="N738" s="11" t="s">
        <v>4263</v>
      </c>
      <c r="O738" s="11" t="s">
        <v>4280</v>
      </c>
      <c r="P738" s="12"/>
      <c r="Q738" s="13"/>
      <c r="R738" s="12"/>
      <c r="S738" s="12"/>
      <c r="T738" s="12"/>
      <c r="U738" s="12"/>
      <c r="V738" s="12"/>
      <c r="W738" s="12"/>
      <c r="X738" s="13"/>
      <c r="Y738" s="6" t="s">
        <v>3536</v>
      </c>
      <c r="Z738" s="15" t="s">
        <v>4281</v>
      </c>
      <c r="AA738" s="15"/>
      <c r="AB738" s="18"/>
      <c r="AC738" s="13" t="str">
        <f t="shared" si="3"/>
        <v>M6-MyM-4a-A-1</v>
      </c>
      <c r="AD738" s="13"/>
      <c r="AE738" s="12"/>
      <c r="AF738" s="8" t="s">
        <v>45</v>
      </c>
      <c r="AG738" s="13"/>
      <c r="AH738" s="8" t="s">
        <v>46</v>
      </c>
      <c r="AI738" s="8"/>
    </row>
    <row r="739" ht="112.5" customHeight="1">
      <c r="A739" s="6" t="s">
        <v>4258</v>
      </c>
      <c r="B739" s="6" t="s">
        <v>4259</v>
      </c>
      <c r="C739" s="6" t="s">
        <v>67</v>
      </c>
      <c r="D739" s="7" t="s">
        <v>34</v>
      </c>
      <c r="E739" s="6"/>
      <c r="F739" s="12" t="s">
        <v>4282</v>
      </c>
      <c r="G739" s="10" t="s">
        <v>4283</v>
      </c>
      <c r="H739" s="14"/>
      <c r="I739" s="13" t="s">
        <v>210</v>
      </c>
      <c r="J739" s="13" t="s">
        <v>166</v>
      </c>
      <c r="K739" s="14" t="s">
        <v>4284</v>
      </c>
      <c r="L739" s="14" t="s">
        <v>4285</v>
      </c>
      <c r="M739" s="38" t="s">
        <v>41</v>
      </c>
      <c r="N739" s="11" t="s">
        <v>4268</v>
      </c>
      <c r="O739" s="11" t="s">
        <v>4286</v>
      </c>
      <c r="P739" s="12"/>
      <c r="Q739" s="13"/>
      <c r="R739" s="12"/>
      <c r="S739" s="12"/>
      <c r="T739" s="12"/>
      <c r="U739" s="12"/>
      <c r="V739" s="12"/>
      <c r="W739" s="12"/>
      <c r="X739" s="13"/>
      <c r="Y739" s="6" t="s">
        <v>3536</v>
      </c>
      <c r="Z739" s="15" t="s">
        <v>4287</v>
      </c>
      <c r="AA739" s="15"/>
      <c r="AB739" s="18"/>
      <c r="AC739" s="13" t="str">
        <f t="shared" si="3"/>
        <v>M6-MyM-4a-A-2</v>
      </c>
      <c r="AD739" s="13"/>
      <c r="AE739" s="12"/>
      <c r="AF739" s="8" t="s">
        <v>45</v>
      </c>
      <c r="AG739" s="13"/>
      <c r="AH739" s="8" t="s">
        <v>46</v>
      </c>
      <c r="AI739" s="8"/>
    </row>
    <row r="740" ht="112.5" customHeight="1">
      <c r="A740" s="6" t="s">
        <v>4258</v>
      </c>
      <c r="B740" s="6" t="s">
        <v>4259</v>
      </c>
      <c r="C740" s="6" t="s">
        <v>67</v>
      </c>
      <c r="D740" s="7" t="s">
        <v>34</v>
      </c>
      <c r="E740" s="6"/>
      <c r="F740" s="9" t="s">
        <v>4288</v>
      </c>
      <c r="G740" s="11" t="s">
        <v>4289</v>
      </c>
      <c r="H740" s="14" t="s">
        <v>4290</v>
      </c>
      <c r="I740" s="13" t="s">
        <v>210</v>
      </c>
      <c r="J740" s="13" t="s">
        <v>101</v>
      </c>
      <c r="K740" s="14" t="s">
        <v>4291</v>
      </c>
      <c r="L740" s="14" t="s">
        <v>3669</v>
      </c>
      <c r="M740" s="13" t="s">
        <v>41</v>
      </c>
      <c r="N740" s="11" t="s">
        <v>4263</v>
      </c>
      <c r="O740" s="11" t="s">
        <v>4292</v>
      </c>
      <c r="P740" s="12"/>
      <c r="Q740" s="13"/>
      <c r="R740" s="12"/>
      <c r="S740" s="12"/>
      <c r="T740" s="12"/>
      <c r="U740" s="12"/>
      <c r="V740" s="12"/>
      <c r="W740" s="12"/>
      <c r="X740" s="13"/>
      <c r="Y740" s="6" t="s">
        <v>3536</v>
      </c>
      <c r="Z740" s="15" t="s">
        <v>4293</v>
      </c>
      <c r="AA740" s="15"/>
      <c r="AB740" s="18"/>
      <c r="AC740" s="13" t="str">
        <f t="shared" si="3"/>
        <v>M6-MyM-4a-A-3</v>
      </c>
      <c r="AD740" s="13"/>
      <c r="AE740" s="12"/>
      <c r="AF740" s="8" t="s">
        <v>45</v>
      </c>
      <c r="AG740" s="13"/>
      <c r="AH740" s="8" t="s">
        <v>46</v>
      </c>
      <c r="AI740" s="8"/>
    </row>
    <row r="741" ht="112.5" customHeight="1">
      <c r="A741" s="6" t="s">
        <v>4294</v>
      </c>
      <c r="B741" s="6" t="s">
        <v>4295</v>
      </c>
      <c r="C741" s="6" t="s">
        <v>33</v>
      </c>
      <c r="D741" s="7" t="s">
        <v>34</v>
      </c>
      <c r="E741" s="6"/>
      <c r="F741" s="14" t="s">
        <v>1450</v>
      </c>
      <c r="G741" s="14" t="s">
        <v>4296</v>
      </c>
      <c r="H741" s="14"/>
      <c r="I741" s="13" t="s">
        <v>210</v>
      </c>
      <c r="J741" s="13" t="s">
        <v>194</v>
      </c>
      <c r="K741" s="14" t="s">
        <v>4297</v>
      </c>
      <c r="L741" s="14" t="s">
        <v>4298</v>
      </c>
      <c r="M741" s="38" t="s">
        <v>41</v>
      </c>
      <c r="N741" s="11" t="s">
        <v>4299</v>
      </c>
      <c r="O741" s="11" t="s">
        <v>4300</v>
      </c>
      <c r="P741" s="14" t="s">
        <v>4301</v>
      </c>
      <c r="Q741" s="13"/>
      <c r="R741" s="12"/>
      <c r="S741" s="12"/>
      <c r="T741" s="12"/>
      <c r="U741" s="12"/>
      <c r="V741" s="12"/>
      <c r="W741" s="12"/>
      <c r="X741" s="13"/>
      <c r="Y741" s="6" t="s">
        <v>3536</v>
      </c>
      <c r="Z741" s="15" t="s">
        <v>4302</v>
      </c>
      <c r="AA741" s="8"/>
      <c r="AB741" s="18"/>
      <c r="AC741" s="13" t="str">
        <f t="shared" si="3"/>
        <v>M6-MyM-4c-I-1</v>
      </c>
      <c r="AD741" s="13"/>
      <c r="AE741" s="12"/>
      <c r="AF741" s="8" t="s">
        <v>45</v>
      </c>
      <c r="AG741" s="8" t="s">
        <v>570</v>
      </c>
      <c r="AH741" s="8"/>
      <c r="AI741" s="8"/>
    </row>
    <row r="742" ht="112.5" customHeight="1">
      <c r="A742" s="6" t="s">
        <v>4294</v>
      </c>
      <c r="B742" s="6" t="s">
        <v>4295</v>
      </c>
      <c r="C742" s="6" t="s">
        <v>33</v>
      </c>
      <c r="D742" s="7" t="s">
        <v>34</v>
      </c>
      <c r="E742" s="6"/>
      <c r="F742" s="14" t="s">
        <v>1457</v>
      </c>
      <c r="G742" s="11" t="s">
        <v>4303</v>
      </c>
      <c r="H742" s="14"/>
      <c r="I742" s="13" t="s">
        <v>210</v>
      </c>
      <c r="J742" s="13" t="s">
        <v>194</v>
      </c>
      <c r="K742" s="11" t="s">
        <v>4304</v>
      </c>
      <c r="L742" s="11" t="s">
        <v>4305</v>
      </c>
      <c r="M742" s="38" t="s">
        <v>41</v>
      </c>
      <c r="N742" s="11" t="s">
        <v>4299</v>
      </c>
      <c r="O742" s="11" t="s">
        <v>4306</v>
      </c>
      <c r="P742" s="14" t="s">
        <v>4307</v>
      </c>
      <c r="Q742" s="13"/>
      <c r="R742" s="12"/>
      <c r="S742" s="12"/>
      <c r="T742" s="12"/>
      <c r="U742" s="12"/>
      <c r="V742" s="12"/>
      <c r="W742" s="12"/>
      <c r="X742" s="13"/>
      <c r="Y742" s="6" t="s">
        <v>3536</v>
      </c>
      <c r="Z742" s="15" t="s">
        <v>4308</v>
      </c>
      <c r="AA742" s="8"/>
      <c r="AB742" s="18"/>
      <c r="AC742" s="13" t="str">
        <f t="shared" si="3"/>
        <v>M6-MyM-4c-I-2</v>
      </c>
      <c r="AD742" s="13"/>
      <c r="AE742" s="12"/>
      <c r="AF742" s="8" t="s">
        <v>45</v>
      </c>
      <c r="AG742" s="8" t="s">
        <v>570</v>
      </c>
      <c r="AH742" s="8"/>
      <c r="AI742" s="8"/>
    </row>
    <row r="743" ht="112.5" customHeight="1">
      <c r="A743" s="6" t="s">
        <v>4294</v>
      </c>
      <c r="B743" s="6" t="s">
        <v>4295</v>
      </c>
      <c r="C743" s="6" t="s">
        <v>48</v>
      </c>
      <c r="D743" s="7" t="s">
        <v>34</v>
      </c>
      <c r="E743" s="6"/>
      <c r="F743" s="14" t="s">
        <v>4309</v>
      </c>
      <c r="G743" s="14" t="s">
        <v>4310</v>
      </c>
      <c r="H743" s="14"/>
      <c r="I743" s="13" t="s">
        <v>210</v>
      </c>
      <c r="J743" s="13" t="s">
        <v>166</v>
      </c>
      <c r="K743" s="14" t="s">
        <v>3697</v>
      </c>
      <c r="L743" s="14" t="s">
        <v>4311</v>
      </c>
      <c r="M743" s="38" t="s">
        <v>41</v>
      </c>
      <c r="N743" s="14" t="s">
        <v>4299</v>
      </c>
      <c r="O743" s="14" t="s">
        <v>4312</v>
      </c>
      <c r="P743" s="14" t="s">
        <v>4313</v>
      </c>
      <c r="Q743" s="13"/>
      <c r="R743" s="12"/>
      <c r="S743" s="12"/>
      <c r="T743" s="12"/>
      <c r="U743" s="12"/>
      <c r="V743" s="12"/>
      <c r="W743" s="12"/>
      <c r="X743" s="13"/>
      <c r="Y743" s="6" t="s">
        <v>3536</v>
      </c>
      <c r="Z743" s="15" t="s">
        <v>4314</v>
      </c>
      <c r="AA743" s="8"/>
      <c r="AB743" s="12"/>
      <c r="AC743" s="13" t="str">
        <f t="shared" si="3"/>
        <v>M6-MyM-4c-E-1</v>
      </c>
      <c r="AD743" s="13"/>
      <c r="AE743" s="12"/>
      <c r="AF743" s="8" t="s">
        <v>45</v>
      </c>
      <c r="AG743" s="8" t="s">
        <v>570</v>
      </c>
      <c r="AH743" s="13"/>
      <c r="AI743" s="13"/>
    </row>
    <row r="744" ht="112.5" customHeight="1">
      <c r="A744" s="6" t="s">
        <v>4294</v>
      </c>
      <c r="B744" s="6" t="s">
        <v>4295</v>
      </c>
      <c r="C744" s="6" t="s">
        <v>48</v>
      </c>
      <c r="D744" s="7" t="s">
        <v>34</v>
      </c>
      <c r="E744" s="6"/>
      <c r="F744" s="14" t="s">
        <v>4309</v>
      </c>
      <c r="G744" s="14" t="s">
        <v>4315</v>
      </c>
      <c r="H744" s="14"/>
      <c r="I744" s="13" t="s">
        <v>210</v>
      </c>
      <c r="J744" s="13" t="s">
        <v>166</v>
      </c>
      <c r="K744" s="11" t="s">
        <v>4316</v>
      </c>
      <c r="L744" s="11" t="s">
        <v>4317</v>
      </c>
      <c r="M744" s="38" t="s">
        <v>41</v>
      </c>
      <c r="N744" s="14" t="s">
        <v>4299</v>
      </c>
      <c r="O744" s="14" t="s">
        <v>4318</v>
      </c>
      <c r="P744" s="14" t="s">
        <v>4319</v>
      </c>
      <c r="Q744" s="13"/>
      <c r="R744" s="12"/>
      <c r="S744" s="12"/>
      <c r="T744" s="12"/>
      <c r="U744" s="12"/>
      <c r="V744" s="12"/>
      <c r="W744" s="12"/>
      <c r="X744" s="13"/>
      <c r="Y744" s="6" t="s">
        <v>3536</v>
      </c>
      <c r="Z744" s="15" t="s">
        <v>4320</v>
      </c>
      <c r="AA744" s="8"/>
      <c r="AB744" s="12"/>
      <c r="AC744" s="13" t="str">
        <f t="shared" si="3"/>
        <v>M6-MyM-4c-E-2</v>
      </c>
      <c r="AD744" s="13"/>
      <c r="AE744" s="12"/>
      <c r="AF744" s="8" t="s">
        <v>45</v>
      </c>
      <c r="AG744" s="8" t="s">
        <v>570</v>
      </c>
      <c r="AH744" s="13"/>
      <c r="AI744" s="13"/>
    </row>
    <row r="745" ht="112.5" customHeight="1">
      <c r="A745" s="6" t="s">
        <v>4294</v>
      </c>
      <c r="B745" s="6" t="s">
        <v>4295</v>
      </c>
      <c r="C745" s="6" t="s">
        <v>67</v>
      </c>
      <c r="D745" s="7" t="s">
        <v>34</v>
      </c>
      <c r="E745" s="6"/>
      <c r="F745" s="14" t="s">
        <v>4321</v>
      </c>
      <c r="G745" s="14" t="s">
        <v>4322</v>
      </c>
      <c r="H745" s="14" t="s">
        <v>4323</v>
      </c>
      <c r="I745" s="13" t="s">
        <v>210</v>
      </c>
      <c r="J745" s="13" t="s">
        <v>101</v>
      </c>
      <c r="K745" s="14" t="s">
        <v>4324</v>
      </c>
      <c r="L745" s="14" t="s">
        <v>4325</v>
      </c>
      <c r="M745" s="13" t="s">
        <v>41</v>
      </c>
      <c r="N745" s="14" t="s">
        <v>4299</v>
      </c>
      <c r="O745" s="14" t="s">
        <v>4326</v>
      </c>
      <c r="P745" s="14" t="s">
        <v>4327</v>
      </c>
      <c r="Q745" s="13"/>
      <c r="R745" s="12"/>
      <c r="S745" s="12"/>
      <c r="T745" s="12"/>
      <c r="U745" s="12"/>
      <c r="V745" s="12"/>
      <c r="W745" s="12"/>
      <c r="X745" s="13"/>
      <c r="Y745" s="6" t="s">
        <v>3536</v>
      </c>
      <c r="Z745" s="15" t="s">
        <v>4328</v>
      </c>
      <c r="AA745" s="8"/>
      <c r="AB745" s="12"/>
      <c r="AC745" s="13" t="str">
        <f t="shared" si="3"/>
        <v>M6-MyM-4c-A-1</v>
      </c>
      <c r="AD745" s="13"/>
      <c r="AE745" s="12"/>
      <c r="AF745" s="8" t="s">
        <v>45</v>
      </c>
      <c r="AG745" s="8" t="s">
        <v>570</v>
      </c>
      <c r="AH745" s="13"/>
      <c r="AI745" s="13"/>
    </row>
    <row r="746" ht="112.5" customHeight="1">
      <c r="A746" s="6" t="s">
        <v>4294</v>
      </c>
      <c r="B746" s="6" t="s">
        <v>4295</v>
      </c>
      <c r="C746" s="6" t="s">
        <v>67</v>
      </c>
      <c r="D746" s="7" t="s">
        <v>34</v>
      </c>
      <c r="E746" s="6"/>
      <c r="F746" s="11" t="s">
        <v>4329</v>
      </c>
      <c r="G746" s="14" t="s">
        <v>4330</v>
      </c>
      <c r="H746" s="14" t="s">
        <v>4331</v>
      </c>
      <c r="I746" s="13" t="s">
        <v>210</v>
      </c>
      <c r="J746" s="13" t="s">
        <v>101</v>
      </c>
      <c r="K746" s="14" t="s">
        <v>4332</v>
      </c>
      <c r="L746" s="14" t="s">
        <v>4333</v>
      </c>
      <c r="M746" s="13" t="s">
        <v>41</v>
      </c>
      <c r="N746" s="14" t="s">
        <v>4334</v>
      </c>
      <c r="O746" s="11" t="s">
        <v>4335</v>
      </c>
      <c r="P746" s="11" t="s">
        <v>4336</v>
      </c>
      <c r="Q746" s="13"/>
      <c r="R746" s="12"/>
      <c r="S746" s="12"/>
      <c r="T746" s="12"/>
      <c r="U746" s="12"/>
      <c r="V746" s="12"/>
      <c r="W746" s="12"/>
      <c r="X746" s="13"/>
      <c r="Y746" s="6" t="s">
        <v>3536</v>
      </c>
      <c r="Z746" s="15" t="s">
        <v>4337</v>
      </c>
      <c r="AA746" s="8"/>
      <c r="AB746" s="12"/>
      <c r="AC746" s="13" t="str">
        <f t="shared" si="3"/>
        <v>M6-MyM-4c-A-2</v>
      </c>
      <c r="AD746" s="13"/>
      <c r="AE746" s="12"/>
      <c r="AF746" s="8" t="s">
        <v>45</v>
      </c>
      <c r="AG746" s="8" t="s">
        <v>570</v>
      </c>
      <c r="AH746" s="13"/>
      <c r="AI746" s="13"/>
    </row>
    <row r="747" ht="112.5" customHeight="1">
      <c r="A747" s="6" t="s">
        <v>4294</v>
      </c>
      <c r="B747" s="6" t="s">
        <v>4295</v>
      </c>
      <c r="C747" s="6" t="s">
        <v>67</v>
      </c>
      <c r="D747" s="7" t="s">
        <v>34</v>
      </c>
      <c r="E747" s="6"/>
      <c r="F747" s="11" t="s">
        <v>4338</v>
      </c>
      <c r="G747" s="14" t="s">
        <v>4339</v>
      </c>
      <c r="H747" s="14" t="s">
        <v>4340</v>
      </c>
      <c r="I747" s="13" t="s">
        <v>210</v>
      </c>
      <c r="J747" s="13" t="s">
        <v>101</v>
      </c>
      <c r="K747" s="47" t="s">
        <v>4341</v>
      </c>
      <c r="L747" s="47" t="s">
        <v>4342</v>
      </c>
      <c r="M747" s="13" t="s">
        <v>41</v>
      </c>
      <c r="N747" s="14" t="s">
        <v>4343</v>
      </c>
      <c r="O747" s="11" t="s">
        <v>4344</v>
      </c>
      <c r="P747" s="47"/>
      <c r="Q747" s="13"/>
      <c r="R747" s="12"/>
      <c r="S747" s="12"/>
      <c r="T747" s="12"/>
      <c r="U747" s="12"/>
      <c r="V747" s="12"/>
      <c r="W747" s="12"/>
      <c r="X747" s="13"/>
      <c r="Y747" s="6" t="s">
        <v>3536</v>
      </c>
      <c r="Z747" s="15" t="s">
        <v>4345</v>
      </c>
      <c r="AA747" s="8"/>
      <c r="AB747" s="12"/>
      <c r="AC747" s="13" t="str">
        <f t="shared" si="3"/>
        <v>M6-MyM-4c-A-3</v>
      </c>
      <c r="AD747" s="13"/>
      <c r="AE747" s="12"/>
      <c r="AF747" s="8" t="s">
        <v>45</v>
      </c>
      <c r="AG747" s="8" t="s">
        <v>570</v>
      </c>
      <c r="AH747" s="13"/>
      <c r="AI747" s="13"/>
    </row>
    <row r="748" ht="112.5" customHeight="1">
      <c r="A748" s="6" t="s">
        <v>4346</v>
      </c>
      <c r="B748" s="6" t="s">
        <v>4347</v>
      </c>
      <c r="C748" s="6" t="s">
        <v>33</v>
      </c>
      <c r="D748" s="7" t="s">
        <v>34</v>
      </c>
      <c r="E748" s="6"/>
      <c r="F748" s="11" t="s">
        <v>4348</v>
      </c>
      <c r="G748" s="11" t="s">
        <v>4349</v>
      </c>
      <c r="H748" s="14"/>
      <c r="I748" s="13" t="s">
        <v>210</v>
      </c>
      <c r="J748" s="13" t="s">
        <v>194</v>
      </c>
      <c r="K748" s="11" t="s">
        <v>4350</v>
      </c>
      <c r="L748" s="11" t="s">
        <v>4351</v>
      </c>
      <c r="M748" s="38" t="s">
        <v>41</v>
      </c>
      <c r="N748" s="11" t="s">
        <v>4352</v>
      </c>
      <c r="O748" s="11" t="s">
        <v>4353</v>
      </c>
      <c r="P748" s="12"/>
      <c r="Q748" s="13"/>
      <c r="R748" s="12"/>
      <c r="S748" s="12"/>
      <c r="T748" s="12"/>
      <c r="U748" s="12"/>
      <c r="V748" s="12"/>
      <c r="W748" s="12"/>
      <c r="X748" s="13"/>
      <c r="Y748" s="6" t="s">
        <v>3536</v>
      </c>
      <c r="Z748" s="15" t="s">
        <v>4354</v>
      </c>
      <c r="AA748" s="15"/>
      <c r="AB748" s="18"/>
      <c r="AC748" s="13" t="str">
        <f t="shared" si="3"/>
        <v>M6-MyM-4b-I-1</v>
      </c>
      <c r="AD748" s="13"/>
      <c r="AE748" s="12"/>
      <c r="AF748" s="8" t="s">
        <v>45</v>
      </c>
      <c r="AG748" s="8" t="s">
        <v>570</v>
      </c>
      <c r="AH748" s="8" t="s">
        <v>46</v>
      </c>
      <c r="AI748" s="8"/>
    </row>
    <row r="749" ht="112.5" customHeight="1">
      <c r="A749" s="6" t="s">
        <v>4346</v>
      </c>
      <c r="B749" s="6" t="s">
        <v>4347</v>
      </c>
      <c r="C749" s="6" t="s">
        <v>33</v>
      </c>
      <c r="D749" s="7" t="s">
        <v>34</v>
      </c>
      <c r="E749" s="6"/>
      <c r="F749" s="11" t="s">
        <v>4348</v>
      </c>
      <c r="G749" s="11" t="s">
        <v>4355</v>
      </c>
      <c r="H749" s="14"/>
      <c r="I749" s="13" t="s">
        <v>210</v>
      </c>
      <c r="J749" s="13" t="s">
        <v>194</v>
      </c>
      <c r="K749" s="11" t="s">
        <v>4356</v>
      </c>
      <c r="L749" s="14" t="s">
        <v>4357</v>
      </c>
      <c r="M749" s="38" t="s">
        <v>41</v>
      </c>
      <c r="N749" s="11" t="s">
        <v>4358</v>
      </c>
      <c r="O749" s="11" t="s">
        <v>4359</v>
      </c>
      <c r="P749" s="12"/>
      <c r="Q749" s="13"/>
      <c r="R749" s="12"/>
      <c r="S749" s="12"/>
      <c r="T749" s="12"/>
      <c r="U749" s="12"/>
      <c r="V749" s="12"/>
      <c r="W749" s="12"/>
      <c r="X749" s="13"/>
      <c r="Y749" s="6" t="s">
        <v>3536</v>
      </c>
      <c r="Z749" s="15" t="s">
        <v>4360</v>
      </c>
      <c r="AA749" s="15"/>
      <c r="AB749" s="18"/>
      <c r="AC749" s="13" t="str">
        <f t="shared" si="3"/>
        <v>M6-MyM-4b-I-2</v>
      </c>
      <c r="AD749" s="13"/>
      <c r="AE749" s="12"/>
      <c r="AF749" s="8" t="s">
        <v>45</v>
      </c>
      <c r="AG749" s="8" t="s">
        <v>570</v>
      </c>
      <c r="AH749" s="8" t="s">
        <v>46</v>
      </c>
      <c r="AI749" s="8"/>
    </row>
    <row r="750" ht="112.5" customHeight="1">
      <c r="A750" s="6" t="s">
        <v>4346</v>
      </c>
      <c r="B750" s="6" t="s">
        <v>4347</v>
      </c>
      <c r="C750" s="6" t="s">
        <v>48</v>
      </c>
      <c r="D750" s="7" t="s">
        <v>34</v>
      </c>
      <c r="E750" s="6"/>
      <c r="F750" s="11" t="s">
        <v>4361</v>
      </c>
      <c r="G750" s="11" t="s">
        <v>4362</v>
      </c>
      <c r="H750" s="10"/>
      <c r="I750" s="6" t="s">
        <v>210</v>
      </c>
      <c r="J750" s="8" t="s">
        <v>166</v>
      </c>
      <c r="K750" s="11" t="s">
        <v>4363</v>
      </c>
      <c r="L750" s="10" t="s">
        <v>4364</v>
      </c>
      <c r="M750" s="19" t="s">
        <v>41</v>
      </c>
      <c r="N750" s="11" t="s">
        <v>4358</v>
      </c>
      <c r="O750" s="11" t="s">
        <v>4365</v>
      </c>
      <c r="P750" s="12"/>
      <c r="Q750" s="13"/>
      <c r="R750" s="12"/>
      <c r="S750" s="12"/>
      <c r="T750" s="12"/>
      <c r="U750" s="12"/>
      <c r="V750" s="12"/>
      <c r="W750" s="12"/>
      <c r="X750" s="13"/>
      <c r="Y750" s="6" t="s">
        <v>3536</v>
      </c>
      <c r="Z750" s="15" t="s">
        <v>4366</v>
      </c>
      <c r="AA750" s="15"/>
      <c r="AB750" s="18"/>
      <c r="AC750" s="13" t="str">
        <f t="shared" si="3"/>
        <v>M6-MyM-4b-E-1</v>
      </c>
      <c r="AD750" s="13"/>
      <c r="AE750" s="12"/>
      <c r="AF750" s="8" t="s">
        <v>45</v>
      </c>
      <c r="AG750" s="8" t="s">
        <v>570</v>
      </c>
      <c r="AH750" s="8" t="s">
        <v>46</v>
      </c>
      <c r="AI750" s="8"/>
    </row>
    <row r="751" ht="112.5" customHeight="1">
      <c r="A751" s="6" t="s">
        <v>4346</v>
      </c>
      <c r="B751" s="6" t="s">
        <v>4347</v>
      </c>
      <c r="C751" s="6" t="s">
        <v>48</v>
      </c>
      <c r="D751" s="7" t="s">
        <v>34</v>
      </c>
      <c r="E751" s="6"/>
      <c r="F751" s="11" t="s">
        <v>4361</v>
      </c>
      <c r="G751" s="11" t="s">
        <v>4367</v>
      </c>
      <c r="H751" s="10"/>
      <c r="I751" s="6" t="s">
        <v>210</v>
      </c>
      <c r="J751" s="8" t="s">
        <v>166</v>
      </c>
      <c r="K751" s="11" t="s">
        <v>4368</v>
      </c>
      <c r="L751" s="10" t="s">
        <v>4369</v>
      </c>
      <c r="M751" s="19" t="s">
        <v>41</v>
      </c>
      <c r="N751" s="11" t="s">
        <v>4352</v>
      </c>
      <c r="O751" s="11" t="s">
        <v>4370</v>
      </c>
      <c r="P751" s="12"/>
      <c r="Q751" s="13"/>
      <c r="R751" s="12"/>
      <c r="S751" s="12"/>
      <c r="T751" s="12"/>
      <c r="U751" s="12"/>
      <c r="V751" s="12"/>
      <c r="W751" s="12"/>
      <c r="X751" s="13"/>
      <c r="Y751" s="6" t="s">
        <v>3536</v>
      </c>
      <c r="Z751" s="15" t="s">
        <v>4371</v>
      </c>
      <c r="AA751" s="15"/>
      <c r="AB751" s="18"/>
      <c r="AC751" s="13" t="str">
        <f t="shared" si="3"/>
        <v>M6-MyM-4b-E-2</v>
      </c>
      <c r="AD751" s="13"/>
      <c r="AE751" s="12"/>
      <c r="AF751" s="8" t="s">
        <v>45</v>
      </c>
      <c r="AG751" s="8" t="s">
        <v>570</v>
      </c>
      <c r="AH751" s="8" t="s">
        <v>46</v>
      </c>
      <c r="AI751" s="8"/>
    </row>
    <row r="752" ht="112.5" customHeight="1">
      <c r="A752" s="6" t="s">
        <v>4346</v>
      </c>
      <c r="B752" s="6" t="s">
        <v>4347</v>
      </c>
      <c r="C752" s="6" t="s">
        <v>67</v>
      </c>
      <c r="D752" s="7" t="s">
        <v>34</v>
      </c>
      <c r="E752" s="6"/>
      <c r="F752" s="11" t="s">
        <v>4372</v>
      </c>
      <c r="G752" s="11" t="s">
        <v>4373</v>
      </c>
      <c r="H752" s="10"/>
      <c r="I752" s="6" t="s">
        <v>210</v>
      </c>
      <c r="J752" s="8" t="s">
        <v>166</v>
      </c>
      <c r="K752" s="27" t="s">
        <v>4374</v>
      </c>
      <c r="L752" s="11" t="s">
        <v>3754</v>
      </c>
      <c r="M752" s="19" t="s">
        <v>41</v>
      </c>
      <c r="N752" s="11" t="s">
        <v>4375</v>
      </c>
      <c r="O752" s="11" t="s">
        <v>4376</v>
      </c>
      <c r="P752" s="12"/>
      <c r="Q752" s="13"/>
      <c r="R752" s="12"/>
      <c r="S752" s="12"/>
      <c r="T752" s="12"/>
      <c r="U752" s="12"/>
      <c r="V752" s="12"/>
      <c r="W752" s="12"/>
      <c r="X752" s="13"/>
      <c r="Y752" s="6" t="s">
        <v>3536</v>
      </c>
      <c r="Z752" s="15" t="s">
        <v>4377</v>
      </c>
      <c r="AA752" s="15"/>
      <c r="AB752" s="18"/>
      <c r="AC752" s="13" t="str">
        <f t="shared" si="3"/>
        <v>M6-MyM-4b-A-1</v>
      </c>
      <c r="AD752" s="13"/>
      <c r="AE752" s="12"/>
      <c r="AF752" s="8" t="s">
        <v>45</v>
      </c>
      <c r="AG752" s="8" t="s">
        <v>570</v>
      </c>
      <c r="AH752" s="8" t="s">
        <v>46</v>
      </c>
      <c r="AI752" s="8"/>
    </row>
    <row r="753" ht="112.5" customHeight="1">
      <c r="A753" s="6" t="s">
        <v>4346</v>
      </c>
      <c r="B753" s="6" t="s">
        <v>4347</v>
      </c>
      <c r="C753" s="6" t="s">
        <v>67</v>
      </c>
      <c r="D753" s="7" t="s">
        <v>34</v>
      </c>
      <c r="E753" s="6"/>
      <c r="F753" s="11" t="s">
        <v>4378</v>
      </c>
      <c r="G753" s="11" t="s">
        <v>4379</v>
      </c>
      <c r="H753" s="10"/>
      <c r="I753" s="6" t="s">
        <v>210</v>
      </c>
      <c r="J753" s="8" t="s">
        <v>166</v>
      </c>
      <c r="K753" s="27" t="s">
        <v>4380</v>
      </c>
      <c r="L753" s="10" t="s">
        <v>3312</v>
      </c>
      <c r="M753" s="19" t="s">
        <v>41</v>
      </c>
      <c r="N753" s="11" t="s">
        <v>4381</v>
      </c>
      <c r="O753" s="11" t="s">
        <v>4382</v>
      </c>
      <c r="P753" s="12"/>
      <c r="Q753" s="13"/>
      <c r="R753" s="9"/>
      <c r="S753" s="9"/>
      <c r="T753" s="9"/>
      <c r="U753" s="9"/>
      <c r="V753" s="9"/>
      <c r="W753" s="12"/>
      <c r="X753" s="13"/>
      <c r="Y753" s="6" t="s">
        <v>3536</v>
      </c>
      <c r="Z753" s="15" t="s">
        <v>4383</v>
      </c>
      <c r="AA753" s="15"/>
      <c r="AB753" s="18"/>
      <c r="AC753" s="13" t="str">
        <f t="shared" si="3"/>
        <v>M6-MyM-4b-A-2</v>
      </c>
      <c r="AD753" s="13"/>
      <c r="AE753" s="12"/>
      <c r="AF753" s="8" t="s">
        <v>45</v>
      </c>
      <c r="AG753" s="8" t="s">
        <v>570</v>
      </c>
      <c r="AH753" s="8" t="s">
        <v>46</v>
      </c>
      <c r="AI753" s="8"/>
    </row>
    <row r="754" ht="112.5" customHeight="1">
      <c r="A754" s="6" t="s">
        <v>4346</v>
      </c>
      <c r="B754" s="6" t="s">
        <v>4347</v>
      </c>
      <c r="C754" s="6" t="s">
        <v>67</v>
      </c>
      <c r="D754" s="7" t="s">
        <v>34</v>
      </c>
      <c r="E754" s="6"/>
      <c r="F754" s="11" t="s">
        <v>4384</v>
      </c>
      <c r="G754" s="11" t="s">
        <v>4385</v>
      </c>
      <c r="H754" s="27"/>
      <c r="I754" s="6" t="s">
        <v>210</v>
      </c>
      <c r="J754" s="8" t="s">
        <v>166</v>
      </c>
      <c r="K754" s="27" t="s">
        <v>4386</v>
      </c>
      <c r="L754" s="11" t="s">
        <v>476</v>
      </c>
      <c r="M754" s="6" t="s">
        <v>41</v>
      </c>
      <c r="N754" s="11" t="s">
        <v>4387</v>
      </c>
      <c r="O754" s="26" t="s">
        <v>4388</v>
      </c>
      <c r="P754" s="12"/>
      <c r="Q754" s="13"/>
      <c r="R754" s="9"/>
      <c r="S754" s="9"/>
      <c r="T754" s="9"/>
      <c r="U754" s="9"/>
      <c r="V754" s="9"/>
      <c r="W754" s="12"/>
      <c r="X754" s="13"/>
      <c r="Y754" s="6" t="s">
        <v>3536</v>
      </c>
      <c r="Z754" s="15" t="s">
        <v>4389</v>
      </c>
      <c r="AA754" s="15"/>
      <c r="AB754" s="18"/>
      <c r="AC754" s="13" t="str">
        <f t="shared" si="3"/>
        <v>M6-MyM-4b-A-3</v>
      </c>
      <c r="AD754" s="13"/>
      <c r="AE754" s="12"/>
      <c r="AF754" s="8" t="s">
        <v>45</v>
      </c>
      <c r="AG754" s="8" t="s">
        <v>570</v>
      </c>
      <c r="AH754" s="8" t="s">
        <v>46</v>
      </c>
      <c r="AI754" s="8"/>
    </row>
    <row r="755" ht="112.5" customHeight="1">
      <c r="A755" s="6" t="s">
        <v>4390</v>
      </c>
      <c r="B755" s="6" t="s">
        <v>4391</v>
      </c>
      <c r="C755" s="6" t="s">
        <v>33</v>
      </c>
      <c r="D755" s="7" t="s">
        <v>34</v>
      </c>
      <c r="E755" s="6"/>
      <c r="F755" s="11" t="s">
        <v>4392</v>
      </c>
      <c r="G755" s="11" t="s">
        <v>4393</v>
      </c>
      <c r="H755" s="9"/>
      <c r="I755" s="6" t="s">
        <v>210</v>
      </c>
      <c r="J755" s="8" t="s">
        <v>850</v>
      </c>
      <c r="K755" s="26" t="s">
        <v>4394</v>
      </c>
      <c r="L755" s="11" t="s">
        <v>4395</v>
      </c>
      <c r="M755" s="8" t="s">
        <v>41</v>
      </c>
      <c r="N755" s="49" t="s">
        <v>4396</v>
      </c>
      <c r="O755" s="49" t="s">
        <v>4396</v>
      </c>
      <c r="P755" s="12"/>
      <c r="Q755" s="13"/>
      <c r="R755" s="9"/>
      <c r="S755" s="9"/>
      <c r="T755" s="9"/>
      <c r="U755" s="9"/>
      <c r="V755" s="9"/>
      <c r="W755" s="12"/>
      <c r="X755" s="13"/>
      <c r="Y755" s="6" t="s">
        <v>3536</v>
      </c>
      <c r="Z755" s="15" t="s">
        <v>4397</v>
      </c>
      <c r="AA755" s="8"/>
      <c r="AB755" s="18"/>
      <c r="AC755" s="13" t="str">
        <f t="shared" si="3"/>
        <v>M6-MyM-4d-I-1</v>
      </c>
      <c r="AD755" s="13"/>
      <c r="AE755" s="12"/>
      <c r="AF755" s="8" t="s">
        <v>45</v>
      </c>
      <c r="AG755" s="8" t="s">
        <v>570</v>
      </c>
      <c r="AH755" s="8"/>
      <c r="AI755" s="8"/>
    </row>
    <row r="756" ht="112.5" customHeight="1">
      <c r="A756" s="6" t="s">
        <v>4390</v>
      </c>
      <c r="B756" s="6" t="s">
        <v>4391</v>
      </c>
      <c r="C756" s="6" t="s">
        <v>33</v>
      </c>
      <c r="D756" s="7" t="s">
        <v>34</v>
      </c>
      <c r="E756" s="6"/>
      <c r="F756" s="9" t="s">
        <v>4392</v>
      </c>
      <c r="G756" s="11" t="s">
        <v>4398</v>
      </c>
      <c r="H756" s="9"/>
      <c r="I756" s="6" t="s">
        <v>210</v>
      </c>
      <c r="J756" s="8" t="s">
        <v>850</v>
      </c>
      <c r="K756" s="26" t="s">
        <v>4399</v>
      </c>
      <c r="L756" s="11" t="s">
        <v>4400</v>
      </c>
      <c r="M756" s="8" t="s">
        <v>41</v>
      </c>
      <c r="N756" s="49" t="s">
        <v>4401</v>
      </c>
      <c r="O756" s="49" t="s">
        <v>4401</v>
      </c>
      <c r="P756" s="12"/>
      <c r="Q756" s="13"/>
      <c r="R756" s="9"/>
      <c r="S756" s="9"/>
      <c r="T756" s="9"/>
      <c r="U756" s="9"/>
      <c r="V756" s="9"/>
      <c r="W756" s="12"/>
      <c r="X756" s="13"/>
      <c r="Y756" s="6" t="s">
        <v>3536</v>
      </c>
      <c r="Z756" s="15" t="s">
        <v>4402</v>
      </c>
      <c r="AA756" s="8"/>
      <c r="AB756" s="18"/>
      <c r="AC756" s="13" t="str">
        <f t="shared" si="3"/>
        <v>M6-MyM-4d-I-2</v>
      </c>
      <c r="AD756" s="13"/>
      <c r="AE756" s="12"/>
      <c r="AF756" s="8" t="s">
        <v>45</v>
      </c>
      <c r="AG756" s="8" t="s">
        <v>570</v>
      </c>
      <c r="AH756" s="8"/>
      <c r="AI756" s="8"/>
    </row>
    <row r="757" ht="112.5" customHeight="1">
      <c r="A757" s="6" t="s">
        <v>4390</v>
      </c>
      <c r="B757" s="6" t="s">
        <v>4391</v>
      </c>
      <c r="C757" s="6" t="s">
        <v>33</v>
      </c>
      <c r="D757" s="7" t="s">
        <v>34</v>
      </c>
      <c r="E757" s="6"/>
      <c r="F757" s="11" t="s">
        <v>4392</v>
      </c>
      <c r="G757" s="11" t="s">
        <v>4403</v>
      </c>
      <c r="H757" s="9"/>
      <c r="I757" s="6" t="s">
        <v>210</v>
      </c>
      <c r="J757" s="8" t="s">
        <v>850</v>
      </c>
      <c r="K757" s="26" t="s">
        <v>4394</v>
      </c>
      <c r="L757" s="11" t="s">
        <v>4395</v>
      </c>
      <c r="M757" s="8" t="s">
        <v>41</v>
      </c>
      <c r="N757" s="49" t="s">
        <v>4396</v>
      </c>
      <c r="O757" s="49" t="s">
        <v>4396</v>
      </c>
      <c r="P757" s="12"/>
      <c r="Q757" s="13"/>
      <c r="R757" s="9"/>
      <c r="S757" s="9"/>
      <c r="T757" s="9"/>
      <c r="U757" s="9"/>
      <c r="V757" s="9"/>
      <c r="W757" s="12"/>
      <c r="X757" s="13"/>
      <c r="Y757" s="6" t="s">
        <v>3536</v>
      </c>
      <c r="Z757" s="15" t="s">
        <v>4404</v>
      </c>
      <c r="AA757" s="8"/>
      <c r="AB757" s="18"/>
      <c r="AC757" s="13" t="str">
        <f t="shared" si="3"/>
        <v>M6-MyM-4d-I-3</v>
      </c>
      <c r="AD757" s="13"/>
      <c r="AE757" s="12"/>
      <c r="AF757" s="8" t="s">
        <v>45</v>
      </c>
      <c r="AG757" s="8" t="s">
        <v>570</v>
      </c>
      <c r="AH757" s="8"/>
      <c r="AI757" s="8"/>
    </row>
    <row r="758" ht="112.5" customHeight="1">
      <c r="A758" s="6" t="s">
        <v>4390</v>
      </c>
      <c r="B758" s="6" t="s">
        <v>4391</v>
      </c>
      <c r="C758" s="6" t="s">
        <v>33</v>
      </c>
      <c r="D758" s="7" t="s">
        <v>34</v>
      </c>
      <c r="E758" s="6"/>
      <c r="F758" s="9" t="s">
        <v>4392</v>
      </c>
      <c r="G758" s="11" t="s">
        <v>4405</v>
      </c>
      <c r="H758" s="9"/>
      <c r="I758" s="6" t="s">
        <v>210</v>
      </c>
      <c r="J758" s="8" t="s">
        <v>850</v>
      </c>
      <c r="K758" s="26" t="s">
        <v>4399</v>
      </c>
      <c r="L758" s="11" t="s">
        <v>4400</v>
      </c>
      <c r="M758" s="8" t="s">
        <v>41</v>
      </c>
      <c r="N758" s="49" t="s">
        <v>4401</v>
      </c>
      <c r="O758" s="49" t="s">
        <v>4401</v>
      </c>
      <c r="P758" s="12"/>
      <c r="Q758" s="13"/>
      <c r="R758" s="9"/>
      <c r="S758" s="9"/>
      <c r="T758" s="9"/>
      <c r="U758" s="9"/>
      <c r="V758" s="9"/>
      <c r="W758" s="12"/>
      <c r="X758" s="13"/>
      <c r="Y758" s="6" t="s">
        <v>3536</v>
      </c>
      <c r="Z758" s="15" t="s">
        <v>4406</v>
      </c>
      <c r="AA758" s="8"/>
      <c r="AB758" s="18"/>
      <c r="AC758" s="13" t="str">
        <f t="shared" si="3"/>
        <v>M6-MyM-4d-I-4</v>
      </c>
      <c r="AD758" s="13"/>
      <c r="AE758" s="12"/>
      <c r="AF758" s="8" t="s">
        <v>45</v>
      </c>
      <c r="AG758" s="8" t="s">
        <v>570</v>
      </c>
      <c r="AH758" s="8"/>
      <c r="AI758" s="8"/>
    </row>
    <row r="759" ht="112.5" customHeight="1">
      <c r="A759" s="6" t="s">
        <v>4390</v>
      </c>
      <c r="B759" s="6" t="s">
        <v>4391</v>
      </c>
      <c r="C759" s="6" t="s">
        <v>48</v>
      </c>
      <c r="D759" s="7" t="s">
        <v>34</v>
      </c>
      <c r="E759" s="6"/>
      <c r="F759" s="11" t="s">
        <v>4407</v>
      </c>
      <c r="G759" s="11" t="s">
        <v>4408</v>
      </c>
      <c r="H759" s="9"/>
      <c r="I759" s="6" t="s">
        <v>210</v>
      </c>
      <c r="J759" s="8" t="s">
        <v>166</v>
      </c>
      <c r="K759" s="11" t="s">
        <v>4409</v>
      </c>
      <c r="L759" s="11" t="s">
        <v>4410</v>
      </c>
      <c r="M759" s="8" t="s">
        <v>41</v>
      </c>
      <c r="N759" s="49" t="s">
        <v>4396</v>
      </c>
      <c r="O759" s="49" t="s">
        <v>4396</v>
      </c>
      <c r="P759" s="12"/>
      <c r="Q759" s="13"/>
      <c r="R759" s="9"/>
      <c r="S759" s="9"/>
      <c r="T759" s="9"/>
      <c r="U759" s="9"/>
      <c r="V759" s="9"/>
      <c r="W759" s="12"/>
      <c r="X759" s="13"/>
      <c r="Y759" s="6" t="s">
        <v>3536</v>
      </c>
      <c r="Z759" s="15" t="s">
        <v>4411</v>
      </c>
      <c r="AA759" s="8"/>
      <c r="AB759" s="12"/>
      <c r="AC759" s="13" t="str">
        <f t="shared" si="3"/>
        <v>M6-MyM-4d-E-1</v>
      </c>
      <c r="AD759" s="13"/>
      <c r="AE759" s="12"/>
      <c r="AF759" s="8" t="s">
        <v>45</v>
      </c>
      <c r="AG759" s="8" t="s">
        <v>570</v>
      </c>
      <c r="AH759" s="13"/>
      <c r="AI759" s="13"/>
    </row>
    <row r="760" ht="112.5" customHeight="1">
      <c r="A760" s="6" t="s">
        <v>4390</v>
      </c>
      <c r="B760" s="6" t="s">
        <v>4391</v>
      </c>
      <c r="C760" s="6" t="s">
        <v>48</v>
      </c>
      <c r="D760" s="7" t="s">
        <v>34</v>
      </c>
      <c r="E760" s="6"/>
      <c r="F760" s="11" t="s">
        <v>4407</v>
      </c>
      <c r="G760" s="11" t="s">
        <v>4412</v>
      </c>
      <c r="H760" s="9"/>
      <c r="I760" s="6" t="s">
        <v>210</v>
      </c>
      <c r="J760" s="8" t="s">
        <v>166</v>
      </c>
      <c r="K760" s="11" t="s">
        <v>4413</v>
      </c>
      <c r="L760" s="11" t="s">
        <v>4414</v>
      </c>
      <c r="M760" s="8" t="s">
        <v>41</v>
      </c>
      <c r="N760" s="49" t="s">
        <v>4401</v>
      </c>
      <c r="O760" s="49" t="s">
        <v>4401</v>
      </c>
      <c r="P760" s="12"/>
      <c r="Q760" s="13"/>
      <c r="R760" s="9"/>
      <c r="S760" s="9"/>
      <c r="T760" s="9"/>
      <c r="U760" s="9"/>
      <c r="V760" s="9"/>
      <c r="W760" s="12"/>
      <c r="X760" s="13"/>
      <c r="Y760" s="6" t="s">
        <v>3536</v>
      </c>
      <c r="Z760" s="15" t="s">
        <v>4415</v>
      </c>
      <c r="AA760" s="8"/>
      <c r="AB760" s="12"/>
      <c r="AC760" s="13" t="str">
        <f t="shared" si="3"/>
        <v>M6-MyM-4d-E-2</v>
      </c>
      <c r="AD760" s="13"/>
      <c r="AE760" s="12"/>
      <c r="AF760" s="8" t="s">
        <v>45</v>
      </c>
      <c r="AG760" s="8" t="s">
        <v>570</v>
      </c>
      <c r="AH760" s="13"/>
      <c r="AI760" s="13"/>
    </row>
    <row r="761" ht="112.5" customHeight="1">
      <c r="A761" s="6" t="s">
        <v>4390</v>
      </c>
      <c r="B761" s="6" t="s">
        <v>4391</v>
      </c>
      <c r="C761" s="6" t="s">
        <v>48</v>
      </c>
      <c r="D761" s="7" t="s">
        <v>34</v>
      </c>
      <c r="E761" s="6"/>
      <c r="F761" s="11" t="s">
        <v>4407</v>
      </c>
      <c r="G761" s="11" t="s">
        <v>4416</v>
      </c>
      <c r="H761" s="9"/>
      <c r="I761" s="6" t="s">
        <v>210</v>
      </c>
      <c r="J761" s="8" t="s">
        <v>166</v>
      </c>
      <c r="K761" s="11" t="s">
        <v>4409</v>
      </c>
      <c r="L761" s="11" t="s">
        <v>4410</v>
      </c>
      <c r="M761" s="8" t="s">
        <v>41</v>
      </c>
      <c r="N761" s="49" t="s">
        <v>4396</v>
      </c>
      <c r="O761" s="49" t="s">
        <v>4396</v>
      </c>
      <c r="P761" s="12"/>
      <c r="Q761" s="13"/>
      <c r="R761" s="9"/>
      <c r="S761" s="9"/>
      <c r="T761" s="9"/>
      <c r="U761" s="9"/>
      <c r="V761" s="9"/>
      <c r="W761" s="12"/>
      <c r="X761" s="13"/>
      <c r="Y761" s="6" t="s">
        <v>3536</v>
      </c>
      <c r="Z761" s="15" t="s">
        <v>4417</v>
      </c>
      <c r="AA761" s="8"/>
      <c r="AB761" s="12"/>
      <c r="AC761" s="13" t="str">
        <f t="shared" si="3"/>
        <v>M6-MyM-4d-E-3</v>
      </c>
      <c r="AD761" s="13"/>
      <c r="AE761" s="12"/>
      <c r="AF761" s="8" t="s">
        <v>45</v>
      </c>
      <c r="AG761" s="8" t="s">
        <v>570</v>
      </c>
      <c r="AH761" s="13"/>
      <c r="AI761" s="13"/>
    </row>
    <row r="762" ht="112.5" customHeight="1">
      <c r="A762" s="6" t="s">
        <v>4390</v>
      </c>
      <c r="B762" s="6" t="s">
        <v>4391</v>
      </c>
      <c r="C762" s="6" t="s">
        <v>48</v>
      </c>
      <c r="D762" s="7" t="s">
        <v>34</v>
      </c>
      <c r="E762" s="6"/>
      <c r="F762" s="11" t="s">
        <v>4407</v>
      </c>
      <c r="G762" s="11" t="s">
        <v>4418</v>
      </c>
      <c r="H762" s="9"/>
      <c r="I762" s="6" t="s">
        <v>210</v>
      </c>
      <c r="J762" s="8" t="s">
        <v>166</v>
      </c>
      <c r="K762" s="11" t="s">
        <v>4413</v>
      </c>
      <c r="L762" s="11" t="s">
        <v>4414</v>
      </c>
      <c r="M762" s="8" t="s">
        <v>41</v>
      </c>
      <c r="N762" s="49" t="s">
        <v>4401</v>
      </c>
      <c r="O762" s="49" t="s">
        <v>4401</v>
      </c>
      <c r="P762" s="12"/>
      <c r="Q762" s="13"/>
      <c r="R762" s="9"/>
      <c r="S762" s="9"/>
      <c r="T762" s="9"/>
      <c r="U762" s="9"/>
      <c r="V762" s="9"/>
      <c r="W762" s="12"/>
      <c r="X762" s="13"/>
      <c r="Y762" s="6" t="s">
        <v>3536</v>
      </c>
      <c r="Z762" s="15" t="s">
        <v>4419</v>
      </c>
      <c r="AA762" s="8"/>
      <c r="AB762" s="12"/>
      <c r="AC762" s="13" t="str">
        <f t="shared" si="3"/>
        <v>M6-MyM-4d-E-4</v>
      </c>
      <c r="AD762" s="13"/>
      <c r="AE762" s="12"/>
      <c r="AF762" s="8" t="s">
        <v>45</v>
      </c>
      <c r="AG762" s="8" t="s">
        <v>570</v>
      </c>
      <c r="AH762" s="13"/>
      <c r="AI762" s="13"/>
    </row>
    <row r="763" ht="112.5" customHeight="1">
      <c r="A763" s="6" t="s">
        <v>4390</v>
      </c>
      <c r="B763" s="6" t="s">
        <v>4391</v>
      </c>
      <c r="C763" s="6" t="s">
        <v>67</v>
      </c>
      <c r="D763" s="7" t="s">
        <v>34</v>
      </c>
      <c r="E763" s="6"/>
      <c r="F763" s="11" t="s">
        <v>4420</v>
      </c>
      <c r="G763" s="11" t="s">
        <v>4421</v>
      </c>
      <c r="H763" s="9"/>
      <c r="I763" s="6" t="s">
        <v>210</v>
      </c>
      <c r="J763" s="8" t="s">
        <v>166</v>
      </c>
      <c r="K763" s="16" t="s">
        <v>4422</v>
      </c>
      <c r="L763" s="16" t="s">
        <v>4423</v>
      </c>
      <c r="M763" s="8" t="s">
        <v>41</v>
      </c>
      <c r="N763" s="49" t="s">
        <v>4396</v>
      </c>
      <c r="O763" s="39" t="s">
        <v>4424</v>
      </c>
      <c r="P763" s="12"/>
      <c r="Q763" s="13"/>
      <c r="R763" s="9"/>
      <c r="S763" s="9"/>
      <c r="T763" s="9"/>
      <c r="U763" s="9"/>
      <c r="V763" s="9"/>
      <c r="W763" s="12"/>
      <c r="X763" s="13"/>
      <c r="Y763" s="6" t="s">
        <v>3536</v>
      </c>
      <c r="Z763" s="15" t="s">
        <v>4425</v>
      </c>
      <c r="AA763" s="8"/>
      <c r="AB763" s="12"/>
      <c r="AC763" s="13" t="str">
        <f t="shared" si="3"/>
        <v>M6-MyM-4d-A-1</v>
      </c>
      <c r="AD763" s="13"/>
      <c r="AE763" s="12"/>
      <c r="AF763" s="8" t="s">
        <v>45</v>
      </c>
      <c r="AG763" s="8" t="s">
        <v>570</v>
      </c>
      <c r="AH763" s="13"/>
      <c r="AI763" s="13"/>
    </row>
    <row r="764" ht="112.5" customHeight="1">
      <c r="A764" s="6" t="s">
        <v>4390</v>
      </c>
      <c r="B764" s="6" t="s">
        <v>4391</v>
      </c>
      <c r="C764" s="6" t="s">
        <v>67</v>
      </c>
      <c r="D764" s="7" t="s">
        <v>34</v>
      </c>
      <c r="E764" s="6"/>
      <c r="F764" s="11" t="s">
        <v>4426</v>
      </c>
      <c r="G764" s="11" t="s">
        <v>4427</v>
      </c>
      <c r="H764" s="9"/>
      <c r="I764" s="6" t="s">
        <v>210</v>
      </c>
      <c r="J764" s="8" t="s">
        <v>166</v>
      </c>
      <c r="K764" s="27" t="s">
        <v>4422</v>
      </c>
      <c r="L764" s="27" t="s">
        <v>4423</v>
      </c>
      <c r="M764" s="8" t="s">
        <v>41</v>
      </c>
      <c r="N764" s="49" t="s">
        <v>4396</v>
      </c>
      <c r="O764" s="39" t="s">
        <v>4428</v>
      </c>
      <c r="P764" s="12"/>
      <c r="Q764" s="13"/>
      <c r="R764" s="9"/>
      <c r="S764" s="9"/>
      <c r="T764" s="9"/>
      <c r="U764" s="9"/>
      <c r="V764" s="9"/>
      <c r="W764" s="12"/>
      <c r="X764" s="13"/>
      <c r="Y764" s="6" t="s">
        <v>3536</v>
      </c>
      <c r="Z764" s="15" t="s">
        <v>4429</v>
      </c>
      <c r="AA764" s="8"/>
      <c r="AB764" s="12"/>
      <c r="AC764" s="13" t="str">
        <f t="shared" si="3"/>
        <v>M6-MyM-4d-A-2</v>
      </c>
      <c r="AD764" s="13"/>
      <c r="AE764" s="12"/>
      <c r="AF764" s="8" t="s">
        <v>45</v>
      </c>
      <c r="AG764" s="8" t="s">
        <v>570</v>
      </c>
      <c r="AH764" s="13"/>
      <c r="AI764" s="13"/>
    </row>
    <row r="765" ht="112.5" customHeight="1">
      <c r="A765" s="6" t="s">
        <v>4390</v>
      </c>
      <c r="B765" s="6" t="s">
        <v>4391</v>
      </c>
      <c r="C765" s="6" t="s">
        <v>67</v>
      </c>
      <c r="D765" s="7" t="s">
        <v>34</v>
      </c>
      <c r="E765" s="6"/>
      <c r="F765" s="11" t="s">
        <v>4430</v>
      </c>
      <c r="G765" s="11" t="s">
        <v>4431</v>
      </c>
      <c r="H765" s="9"/>
      <c r="I765" s="6" t="s">
        <v>210</v>
      </c>
      <c r="J765" s="8" t="s">
        <v>166</v>
      </c>
      <c r="K765" s="27" t="s">
        <v>4432</v>
      </c>
      <c r="L765" s="10" t="s">
        <v>4433</v>
      </c>
      <c r="M765" s="8" t="s">
        <v>41</v>
      </c>
      <c r="N765" s="49" t="s">
        <v>4401</v>
      </c>
      <c r="O765" s="26" t="s">
        <v>4434</v>
      </c>
      <c r="P765" s="12"/>
      <c r="Q765" s="13"/>
      <c r="R765" s="9"/>
      <c r="S765" s="9"/>
      <c r="T765" s="9"/>
      <c r="U765" s="9"/>
      <c r="V765" s="9"/>
      <c r="W765" s="12"/>
      <c r="X765" s="13"/>
      <c r="Y765" s="6" t="s">
        <v>3536</v>
      </c>
      <c r="Z765" s="15" t="s">
        <v>4435</v>
      </c>
      <c r="AA765" s="8"/>
      <c r="AB765" s="12"/>
      <c r="AC765" s="13" t="str">
        <f t="shared" si="3"/>
        <v>M6-MyM-4d-A-3</v>
      </c>
      <c r="AD765" s="13"/>
      <c r="AE765" s="12"/>
      <c r="AF765" s="8" t="s">
        <v>45</v>
      </c>
      <c r="AG765" s="8" t="s">
        <v>570</v>
      </c>
      <c r="AH765" s="13"/>
      <c r="AI765" s="13"/>
    </row>
    <row r="766" ht="112.5" customHeight="1">
      <c r="A766" s="6" t="s">
        <v>4436</v>
      </c>
      <c r="B766" s="6" t="s">
        <v>4437</v>
      </c>
      <c r="C766" s="6" t="s">
        <v>33</v>
      </c>
      <c r="D766" s="8" t="s">
        <v>34</v>
      </c>
      <c r="E766" s="6"/>
      <c r="F766" s="9" t="s">
        <v>4438</v>
      </c>
      <c r="G766" s="10"/>
      <c r="H766" s="10" t="s">
        <v>4124</v>
      </c>
      <c r="I766" s="6"/>
      <c r="J766" s="23" t="s">
        <v>344</v>
      </c>
      <c r="K766" s="11" t="s">
        <v>4439</v>
      </c>
      <c r="L766" s="11" t="s">
        <v>4440</v>
      </c>
      <c r="M766" s="6" t="s">
        <v>41</v>
      </c>
      <c r="N766" s="14" t="s">
        <v>4441</v>
      </c>
      <c r="O766" s="11" t="s">
        <v>4442</v>
      </c>
      <c r="P766" s="12"/>
      <c r="Q766" s="13"/>
      <c r="R766" s="9"/>
      <c r="S766" s="9"/>
      <c r="T766" s="9"/>
      <c r="U766" s="9"/>
      <c r="V766" s="9"/>
      <c r="W766" s="12"/>
      <c r="X766" s="13"/>
      <c r="Y766" s="6" t="s">
        <v>3536</v>
      </c>
      <c r="Z766" s="15" t="s">
        <v>4443</v>
      </c>
      <c r="AA766" s="15"/>
      <c r="AB766" s="18"/>
      <c r="AC766" s="13" t="str">
        <f t="shared" si="3"/>
        <v>M6-MyM-5a-I-1</v>
      </c>
      <c r="AD766" s="13"/>
      <c r="AE766" s="12"/>
      <c r="AF766" s="8" t="s">
        <v>45</v>
      </c>
      <c r="AG766" s="13"/>
      <c r="AH766" s="8" t="s">
        <v>46</v>
      </c>
      <c r="AI766" s="8"/>
    </row>
    <row r="767" ht="112.5" customHeight="1">
      <c r="A767" s="6" t="s">
        <v>4436</v>
      </c>
      <c r="B767" s="6" t="s">
        <v>4437</v>
      </c>
      <c r="C767" s="6" t="s">
        <v>48</v>
      </c>
      <c r="D767" s="7" t="s">
        <v>34</v>
      </c>
      <c r="E767" s="6"/>
      <c r="F767" s="9" t="s">
        <v>4444</v>
      </c>
      <c r="G767" s="11" t="s">
        <v>4445</v>
      </c>
      <c r="H767" s="10"/>
      <c r="I767" s="6"/>
      <c r="J767" s="8" t="s">
        <v>52</v>
      </c>
      <c r="K767" s="10" t="s">
        <v>4446</v>
      </c>
      <c r="L767" s="11" t="s">
        <v>4447</v>
      </c>
      <c r="M767" s="6" t="s">
        <v>41</v>
      </c>
      <c r="N767" s="11" t="s">
        <v>4448</v>
      </c>
      <c r="O767" s="11" t="s">
        <v>4449</v>
      </c>
      <c r="P767" s="12"/>
      <c r="Q767" s="13"/>
      <c r="R767" s="12"/>
      <c r="S767" s="12"/>
      <c r="T767" s="12"/>
      <c r="U767" s="12"/>
      <c r="V767" s="12"/>
      <c r="W767" s="12"/>
      <c r="X767" s="13"/>
      <c r="Y767" s="6" t="s">
        <v>3536</v>
      </c>
      <c r="Z767" s="17" t="s">
        <v>4450</v>
      </c>
      <c r="AA767" s="17"/>
      <c r="AB767" s="18"/>
      <c r="AC767" s="13" t="str">
        <f t="shared" si="3"/>
        <v>M6-MyM-5a-E-1</v>
      </c>
      <c r="AD767" s="13"/>
      <c r="AE767" s="12"/>
      <c r="AF767" s="8" t="s">
        <v>45</v>
      </c>
      <c r="AG767" s="13"/>
      <c r="AH767" s="8" t="s">
        <v>46</v>
      </c>
      <c r="AI767" s="8"/>
    </row>
    <row r="768" ht="112.5" customHeight="1">
      <c r="A768" s="6" t="s">
        <v>4436</v>
      </c>
      <c r="B768" s="6" t="s">
        <v>4437</v>
      </c>
      <c r="C768" s="6" t="s">
        <v>48</v>
      </c>
      <c r="D768" s="7" t="s">
        <v>34</v>
      </c>
      <c r="E768" s="6"/>
      <c r="F768" s="9" t="s">
        <v>4444</v>
      </c>
      <c r="G768" s="11" t="s">
        <v>4451</v>
      </c>
      <c r="H768" s="10"/>
      <c r="I768" s="6"/>
      <c r="J768" s="8" t="s">
        <v>52</v>
      </c>
      <c r="K768" s="10" t="s">
        <v>4452</v>
      </c>
      <c r="L768" s="11" t="s">
        <v>4453</v>
      </c>
      <c r="M768" s="6" t="s">
        <v>41</v>
      </c>
      <c r="N768" s="11" t="s">
        <v>4448</v>
      </c>
      <c r="O768" s="11" t="s">
        <v>4454</v>
      </c>
      <c r="P768" s="12"/>
      <c r="Q768" s="13"/>
      <c r="R768" s="12"/>
      <c r="S768" s="12"/>
      <c r="T768" s="12"/>
      <c r="U768" s="12"/>
      <c r="V768" s="12"/>
      <c r="W768" s="12"/>
      <c r="X768" s="13"/>
      <c r="Y768" s="6" t="s">
        <v>3536</v>
      </c>
      <c r="Z768" s="17" t="s">
        <v>4455</v>
      </c>
      <c r="AA768" s="17"/>
      <c r="AB768" s="18"/>
      <c r="AC768" s="13" t="str">
        <f t="shared" si="3"/>
        <v>M6-MyM-5a-E-2</v>
      </c>
      <c r="AD768" s="13"/>
      <c r="AE768" s="12"/>
      <c r="AF768" s="8" t="s">
        <v>45</v>
      </c>
      <c r="AG768" s="13"/>
      <c r="AH768" s="8" t="s">
        <v>46</v>
      </c>
      <c r="AI768" s="8"/>
    </row>
    <row r="769" ht="112.5" customHeight="1">
      <c r="A769" s="6" t="s">
        <v>4436</v>
      </c>
      <c r="B769" s="6" t="s">
        <v>4437</v>
      </c>
      <c r="C769" s="6" t="s">
        <v>48</v>
      </c>
      <c r="D769" s="7" t="s">
        <v>34</v>
      </c>
      <c r="E769" s="6"/>
      <c r="F769" s="9" t="s">
        <v>4444</v>
      </c>
      <c r="G769" s="11" t="s">
        <v>4456</v>
      </c>
      <c r="H769" s="10"/>
      <c r="I769" s="6"/>
      <c r="J769" s="8" t="s">
        <v>52</v>
      </c>
      <c r="K769" s="10" t="s">
        <v>4457</v>
      </c>
      <c r="L769" s="11" t="s">
        <v>4458</v>
      </c>
      <c r="M769" s="6" t="s">
        <v>41</v>
      </c>
      <c r="N769" s="11" t="s">
        <v>4448</v>
      </c>
      <c r="O769" s="11" t="s">
        <v>4459</v>
      </c>
      <c r="P769" s="12"/>
      <c r="Q769" s="13"/>
      <c r="R769" s="12"/>
      <c r="S769" s="12"/>
      <c r="T769" s="12"/>
      <c r="U769" s="12"/>
      <c r="V769" s="12"/>
      <c r="W769" s="12"/>
      <c r="X769" s="13"/>
      <c r="Y769" s="6" t="s">
        <v>3536</v>
      </c>
      <c r="Z769" s="17" t="s">
        <v>4460</v>
      </c>
      <c r="AA769" s="17"/>
      <c r="AB769" s="18"/>
      <c r="AC769" s="13" t="str">
        <f t="shared" si="3"/>
        <v>M6-MyM-5a-E-3</v>
      </c>
      <c r="AD769" s="13"/>
      <c r="AE769" s="12"/>
      <c r="AF769" s="8" t="s">
        <v>45</v>
      </c>
      <c r="AG769" s="13"/>
      <c r="AH769" s="8" t="s">
        <v>46</v>
      </c>
      <c r="AI769" s="8"/>
    </row>
    <row r="770" ht="112.5" customHeight="1">
      <c r="A770" s="6" t="s">
        <v>4461</v>
      </c>
      <c r="B770" s="6" t="s">
        <v>4462</v>
      </c>
      <c r="C770" s="6" t="s">
        <v>33</v>
      </c>
      <c r="D770" s="7" t="s">
        <v>34</v>
      </c>
      <c r="E770" s="6"/>
      <c r="F770" s="10" t="s">
        <v>3543</v>
      </c>
      <c r="G770" s="10" t="s">
        <v>4463</v>
      </c>
      <c r="H770" s="57" t="s">
        <v>4464</v>
      </c>
      <c r="I770" s="19" t="s">
        <v>210</v>
      </c>
      <c r="J770" s="6" t="s">
        <v>850</v>
      </c>
      <c r="K770" s="10" t="s">
        <v>4465</v>
      </c>
      <c r="L770" s="10" t="s">
        <v>4466</v>
      </c>
      <c r="M770" s="6" t="s">
        <v>41</v>
      </c>
      <c r="N770" s="27" t="s">
        <v>4467</v>
      </c>
      <c r="O770" s="11" t="s">
        <v>4468</v>
      </c>
      <c r="P770" s="6"/>
      <c r="Q770" s="6"/>
      <c r="R770" s="6"/>
      <c r="S770" s="6"/>
      <c r="T770" s="6"/>
      <c r="U770" s="6"/>
      <c r="V770" s="6"/>
      <c r="W770" s="6"/>
      <c r="X770" s="6"/>
      <c r="Y770" s="6" t="s">
        <v>3536</v>
      </c>
      <c r="Z770" s="15" t="s">
        <v>4469</v>
      </c>
      <c r="AA770" s="15"/>
      <c r="AB770" s="18"/>
      <c r="AC770" s="13" t="str">
        <f t="shared" si="3"/>
        <v>M6-MyM-5b-I-1</v>
      </c>
      <c r="AD770" s="13"/>
      <c r="AE770" s="12"/>
      <c r="AF770" s="8" t="s">
        <v>45</v>
      </c>
      <c r="AG770" s="13"/>
      <c r="AH770" s="8" t="s">
        <v>46</v>
      </c>
      <c r="AI770" s="8"/>
    </row>
    <row r="771" ht="112.5" customHeight="1">
      <c r="A771" s="6" t="s">
        <v>4461</v>
      </c>
      <c r="B771" s="6" t="s">
        <v>4462</v>
      </c>
      <c r="C771" s="6" t="s">
        <v>33</v>
      </c>
      <c r="D771" s="7" t="s">
        <v>34</v>
      </c>
      <c r="E771" s="6"/>
      <c r="F771" s="10" t="s">
        <v>3543</v>
      </c>
      <c r="G771" s="10" t="s">
        <v>4470</v>
      </c>
      <c r="H771" s="57"/>
      <c r="I771" s="19" t="s">
        <v>210</v>
      </c>
      <c r="J771" s="6" t="s">
        <v>850</v>
      </c>
      <c r="K771" s="10" t="s">
        <v>4471</v>
      </c>
      <c r="L771" s="10" t="s">
        <v>4472</v>
      </c>
      <c r="M771" s="6" t="s">
        <v>41</v>
      </c>
      <c r="N771" s="27" t="s">
        <v>4467</v>
      </c>
      <c r="O771" s="26" t="s">
        <v>4473</v>
      </c>
      <c r="P771" s="6"/>
      <c r="Q771" s="6"/>
      <c r="R771" s="6"/>
      <c r="S771" s="6"/>
      <c r="T771" s="6"/>
      <c r="U771" s="6"/>
      <c r="V771" s="6"/>
      <c r="W771" s="6"/>
      <c r="X771" s="6"/>
      <c r="Y771" s="6" t="s">
        <v>3536</v>
      </c>
      <c r="Z771" s="15" t="s">
        <v>4474</v>
      </c>
      <c r="AA771" s="15"/>
      <c r="AB771" s="18"/>
      <c r="AC771" s="13" t="str">
        <f t="shared" si="3"/>
        <v>M6-MyM-5b-I-2</v>
      </c>
      <c r="AD771" s="13"/>
      <c r="AE771" s="12"/>
      <c r="AF771" s="8" t="s">
        <v>45</v>
      </c>
      <c r="AG771" s="13"/>
      <c r="AH771" s="8" t="s">
        <v>46</v>
      </c>
      <c r="AI771" s="8"/>
    </row>
    <row r="772" ht="112.5" customHeight="1">
      <c r="A772" s="6" t="s">
        <v>4461</v>
      </c>
      <c r="B772" s="6" t="s">
        <v>4462</v>
      </c>
      <c r="C772" s="6" t="s">
        <v>33</v>
      </c>
      <c r="D772" s="7" t="s">
        <v>34</v>
      </c>
      <c r="E772" s="6"/>
      <c r="F772" s="10" t="s">
        <v>3543</v>
      </c>
      <c r="G772" s="10" t="s">
        <v>4475</v>
      </c>
      <c r="H772" s="57"/>
      <c r="I772" s="19" t="s">
        <v>210</v>
      </c>
      <c r="J772" s="6" t="s">
        <v>850</v>
      </c>
      <c r="K772" s="10" t="s">
        <v>4476</v>
      </c>
      <c r="L772" s="11" t="s">
        <v>4477</v>
      </c>
      <c r="M772" s="6" t="s">
        <v>41</v>
      </c>
      <c r="N772" s="27" t="s">
        <v>4467</v>
      </c>
      <c r="O772" s="26" t="s">
        <v>4478</v>
      </c>
      <c r="P772" s="6"/>
      <c r="Q772" s="6"/>
      <c r="R772" s="6"/>
      <c r="S772" s="6"/>
      <c r="T772" s="6"/>
      <c r="U772" s="6"/>
      <c r="V772" s="6"/>
      <c r="W772" s="6"/>
      <c r="X772" s="6"/>
      <c r="Y772" s="6" t="s">
        <v>3536</v>
      </c>
      <c r="Z772" s="15" t="s">
        <v>4479</v>
      </c>
      <c r="AA772" s="15"/>
      <c r="AB772" s="18"/>
      <c r="AC772" s="13" t="str">
        <f t="shared" si="3"/>
        <v>M6-MyM-5b-I-3</v>
      </c>
      <c r="AD772" s="13"/>
      <c r="AE772" s="12"/>
      <c r="AF772" s="8" t="s">
        <v>45</v>
      </c>
      <c r="AG772" s="13"/>
      <c r="AH772" s="8" t="s">
        <v>46</v>
      </c>
      <c r="AI772" s="8"/>
    </row>
    <row r="773" ht="112.5" customHeight="1">
      <c r="A773" s="6" t="s">
        <v>4461</v>
      </c>
      <c r="B773" s="6" t="s">
        <v>4462</v>
      </c>
      <c r="C773" s="6" t="s">
        <v>48</v>
      </c>
      <c r="D773" s="7" t="s">
        <v>34</v>
      </c>
      <c r="E773" s="6"/>
      <c r="F773" s="10" t="s">
        <v>4480</v>
      </c>
      <c r="G773" s="27" t="s">
        <v>4481</v>
      </c>
      <c r="H773" s="27" t="s">
        <v>4482</v>
      </c>
      <c r="I773" s="19" t="s">
        <v>210</v>
      </c>
      <c r="J773" s="6" t="s">
        <v>101</v>
      </c>
      <c r="K773" s="10" t="s">
        <v>4483</v>
      </c>
      <c r="L773" s="10" t="s">
        <v>4484</v>
      </c>
      <c r="M773" s="6" t="s">
        <v>41</v>
      </c>
      <c r="N773" s="27" t="s">
        <v>4467</v>
      </c>
      <c r="O773" s="11" t="s">
        <v>4485</v>
      </c>
      <c r="P773" s="6"/>
      <c r="Q773" s="6"/>
      <c r="R773" s="6"/>
      <c r="S773" s="6"/>
      <c r="T773" s="6"/>
      <c r="U773" s="6"/>
      <c r="V773" s="6"/>
      <c r="W773" s="6"/>
      <c r="X773" s="6"/>
      <c r="Y773" s="6" t="s">
        <v>3536</v>
      </c>
      <c r="Z773" s="15" t="s">
        <v>4486</v>
      </c>
      <c r="AA773" s="15"/>
      <c r="AB773" s="18"/>
      <c r="AC773" s="13" t="str">
        <f t="shared" si="3"/>
        <v>M6-MyM-5b-E-1</v>
      </c>
      <c r="AD773" s="13"/>
      <c r="AE773" s="12"/>
      <c r="AF773" s="8" t="s">
        <v>45</v>
      </c>
      <c r="AG773" s="13"/>
      <c r="AH773" s="8" t="s">
        <v>46</v>
      </c>
      <c r="AI773" s="8"/>
    </row>
    <row r="774" ht="112.5" customHeight="1">
      <c r="A774" s="6" t="s">
        <v>4461</v>
      </c>
      <c r="B774" s="6" t="s">
        <v>4462</v>
      </c>
      <c r="C774" s="6" t="s">
        <v>48</v>
      </c>
      <c r="D774" s="7" t="s">
        <v>34</v>
      </c>
      <c r="E774" s="6"/>
      <c r="F774" s="10" t="s">
        <v>4480</v>
      </c>
      <c r="G774" s="27" t="s">
        <v>4487</v>
      </c>
      <c r="H774" s="27"/>
      <c r="I774" s="19" t="s">
        <v>210</v>
      </c>
      <c r="J774" s="6" t="s">
        <v>101</v>
      </c>
      <c r="K774" s="10" t="s">
        <v>4488</v>
      </c>
      <c r="L774" s="10" t="s">
        <v>4489</v>
      </c>
      <c r="M774" s="6" t="s">
        <v>41</v>
      </c>
      <c r="N774" s="27" t="s">
        <v>4467</v>
      </c>
      <c r="O774" s="26" t="s">
        <v>4490</v>
      </c>
      <c r="P774" s="6"/>
      <c r="Q774" s="6"/>
      <c r="R774" s="6"/>
      <c r="S774" s="6"/>
      <c r="T774" s="6"/>
      <c r="U774" s="6"/>
      <c r="V774" s="6"/>
      <c r="W774" s="6"/>
      <c r="X774" s="6"/>
      <c r="Y774" s="6" t="s">
        <v>3536</v>
      </c>
      <c r="Z774" s="15" t="s">
        <v>4491</v>
      </c>
      <c r="AA774" s="15"/>
      <c r="AB774" s="18"/>
      <c r="AC774" s="13" t="str">
        <f t="shared" si="3"/>
        <v>M6-MyM-5b-E-2</v>
      </c>
      <c r="AD774" s="13"/>
      <c r="AE774" s="12"/>
      <c r="AF774" s="8" t="s">
        <v>45</v>
      </c>
      <c r="AG774" s="13"/>
      <c r="AH774" s="8" t="s">
        <v>46</v>
      </c>
      <c r="AI774" s="8"/>
    </row>
    <row r="775" ht="112.5" customHeight="1">
      <c r="A775" s="6" t="s">
        <v>4461</v>
      </c>
      <c r="B775" s="6" t="s">
        <v>4462</v>
      </c>
      <c r="C775" s="6" t="s">
        <v>48</v>
      </c>
      <c r="D775" s="7" t="s">
        <v>34</v>
      </c>
      <c r="E775" s="6"/>
      <c r="F775" s="10" t="s">
        <v>4480</v>
      </c>
      <c r="G775" s="27" t="s">
        <v>4492</v>
      </c>
      <c r="H775" s="27"/>
      <c r="I775" s="19" t="s">
        <v>210</v>
      </c>
      <c r="J775" s="6" t="s">
        <v>101</v>
      </c>
      <c r="K775" s="10" t="s">
        <v>4488</v>
      </c>
      <c r="L775" s="10" t="s">
        <v>4493</v>
      </c>
      <c r="M775" s="6" t="s">
        <v>41</v>
      </c>
      <c r="N775" s="27" t="s">
        <v>4467</v>
      </c>
      <c r="O775" s="26" t="s">
        <v>4494</v>
      </c>
      <c r="P775" s="6"/>
      <c r="Q775" s="6"/>
      <c r="R775" s="6"/>
      <c r="S775" s="6"/>
      <c r="T775" s="6"/>
      <c r="U775" s="6"/>
      <c r="V775" s="6"/>
      <c r="W775" s="6"/>
      <c r="X775" s="6"/>
      <c r="Y775" s="6" t="s">
        <v>3536</v>
      </c>
      <c r="Z775" s="15" t="s">
        <v>4495</v>
      </c>
      <c r="AA775" s="15"/>
      <c r="AB775" s="18"/>
      <c r="AC775" s="13" t="str">
        <f t="shared" si="3"/>
        <v>M6-MyM-5b-E-3</v>
      </c>
      <c r="AD775" s="13"/>
      <c r="AE775" s="12"/>
      <c r="AF775" s="8" t="s">
        <v>45</v>
      </c>
      <c r="AG775" s="13"/>
      <c r="AH775" s="8" t="s">
        <v>46</v>
      </c>
      <c r="AI775" s="8"/>
    </row>
    <row r="776" ht="112.5" customHeight="1">
      <c r="A776" s="6" t="s">
        <v>4461</v>
      </c>
      <c r="B776" s="6" t="s">
        <v>4462</v>
      </c>
      <c r="C776" s="6" t="s">
        <v>67</v>
      </c>
      <c r="D776" s="7" t="s">
        <v>34</v>
      </c>
      <c r="E776" s="6"/>
      <c r="F776" s="11" t="s">
        <v>4496</v>
      </c>
      <c r="G776" s="26" t="s">
        <v>4497</v>
      </c>
      <c r="H776" s="27" t="s">
        <v>4498</v>
      </c>
      <c r="I776" s="19"/>
      <c r="J776" s="6" t="s">
        <v>101</v>
      </c>
      <c r="K776" s="10" t="s">
        <v>4499</v>
      </c>
      <c r="L776" s="10" t="s">
        <v>3582</v>
      </c>
      <c r="M776" s="6" t="s">
        <v>41</v>
      </c>
      <c r="N776" s="27" t="s">
        <v>4467</v>
      </c>
      <c r="O776" s="26" t="s">
        <v>4500</v>
      </c>
      <c r="P776" s="6"/>
      <c r="Q776" s="6"/>
      <c r="R776" s="6"/>
      <c r="S776" s="6"/>
      <c r="T776" s="6"/>
      <c r="U776" s="6"/>
      <c r="V776" s="6"/>
      <c r="W776" s="6"/>
      <c r="X776" s="6"/>
      <c r="Y776" s="6" t="s">
        <v>3536</v>
      </c>
      <c r="Z776" s="15" t="s">
        <v>4501</v>
      </c>
      <c r="AA776" s="15"/>
      <c r="AB776" s="18"/>
      <c r="AC776" s="13" t="str">
        <f t="shared" si="3"/>
        <v>M6-MyM-5b-A-1</v>
      </c>
      <c r="AD776" s="13"/>
      <c r="AE776" s="12"/>
      <c r="AF776" s="8" t="s">
        <v>45</v>
      </c>
      <c r="AG776" s="13"/>
      <c r="AH776" s="8" t="s">
        <v>46</v>
      </c>
      <c r="AI776" s="8"/>
    </row>
    <row r="777" ht="112.5" customHeight="1">
      <c r="A777" s="6" t="s">
        <v>4461</v>
      </c>
      <c r="B777" s="6" t="s">
        <v>4462</v>
      </c>
      <c r="C777" s="6" t="s">
        <v>67</v>
      </c>
      <c r="D777" s="7" t="s">
        <v>34</v>
      </c>
      <c r="E777" s="6"/>
      <c r="F777" s="10" t="s">
        <v>4502</v>
      </c>
      <c r="G777" s="11" t="s">
        <v>4503</v>
      </c>
      <c r="H777" s="27"/>
      <c r="I777" s="19" t="s">
        <v>210</v>
      </c>
      <c r="J777" s="6" t="s">
        <v>101</v>
      </c>
      <c r="K777" s="27" t="s">
        <v>4504</v>
      </c>
      <c r="L777" s="27" t="s">
        <v>4505</v>
      </c>
      <c r="M777" s="6" t="s">
        <v>41</v>
      </c>
      <c r="N777" s="39" t="s">
        <v>4467</v>
      </c>
      <c r="O777" s="26" t="s">
        <v>4506</v>
      </c>
      <c r="P777" s="12"/>
      <c r="Q777" s="13"/>
      <c r="R777" s="12"/>
      <c r="S777" s="12"/>
      <c r="T777" s="12"/>
      <c r="U777" s="12"/>
      <c r="V777" s="12"/>
      <c r="W777" s="12"/>
      <c r="X777" s="13"/>
      <c r="Y777" s="6" t="s">
        <v>3536</v>
      </c>
      <c r="Z777" s="15" t="s">
        <v>4507</v>
      </c>
      <c r="AA777" s="15"/>
      <c r="AB777" s="18"/>
      <c r="AC777" s="13" t="str">
        <f t="shared" si="3"/>
        <v>M6-MyM-5b-A-2</v>
      </c>
      <c r="AD777" s="13"/>
      <c r="AE777" s="12"/>
      <c r="AF777" s="8" t="s">
        <v>45</v>
      </c>
      <c r="AG777" s="13"/>
      <c r="AH777" s="8" t="s">
        <v>46</v>
      </c>
      <c r="AI777" s="8"/>
    </row>
    <row r="778" ht="112.5" customHeight="1">
      <c r="A778" s="6" t="s">
        <v>4461</v>
      </c>
      <c r="B778" s="6" t="s">
        <v>4462</v>
      </c>
      <c r="C778" s="6" t="s">
        <v>67</v>
      </c>
      <c r="D778" s="7" t="s">
        <v>34</v>
      </c>
      <c r="E778" s="6"/>
      <c r="F778" s="11" t="s">
        <v>4508</v>
      </c>
      <c r="G778" s="11" t="s">
        <v>4509</v>
      </c>
      <c r="H778" s="27"/>
      <c r="I778" s="19" t="s">
        <v>210</v>
      </c>
      <c r="J778" s="6" t="s">
        <v>101</v>
      </c>
      <c r="K778" s="27" t="s">
        <v>4510</v>
      </c>
      <c r="L778" s="27" t="s">
        <v>3576</v>
      </c>
      <c r="M778" s="6" t="s">
        <v>41</v>
      </c>
      <c r="N778" s="27" t="s">
        <v>4467</v>
      </c>
      <c r="O778" s="9" t="s">
        <v>4511</v>
      </c>
      <c r="P778" s="12"/>
      <c r="Q778" s="13"/>
      <c r="R778" s="12"/>
      <c r="S778" s="12"/>
      <c r="T778" s="12"/>
      <c r="U778" s="12"/>
      <c r="V778" s="12"/>
      <c r="W778" s="12"/>
      <c r="X778" s="13"/>
      <c r="Y778" s="6" t="s">
        <v>3536</v>
      </c>
      <c r="Z778" s="15" t="s">
        <v>4512</v>
      </c>
      <c r="AA778" s="15"/>
      <c r="AB778" s="18"/>
      <c r="AC778" s="13" t="str">
        <f t="shared" si="3"/>
        <v>M6-MyM-5b-A-3</v>
      </c>
      <c r="AD778" s="13"/>
      <c r="AE778" s="12"/>
      <c r="AF778" s="8" t="s">
        <v>45</v>
      </c>
      <c r="AG778" s="8" t="s">
        <v>570</v>
      </c>
      <c r="AH778" s="8" t="s">
        <v>46</v>
      </c>
      <c r="AI778" s="8"/>
    </row>
    <row r="779" ht="112.5" customHeight="1">
      <c r="A779" s="8" t="s">
        <v>4513</v>
      </c>
      <c r="B779" s="6" t="s">
        <v>4514</v>
      </c>
      <c r="C779" s="6" t="s">
        <v>33</v>
      </c>
      <c r="D779" s="7" t="s">
        <v>34</v>
      </c>
      <c r="E779" s="6"/>
      <c r="F779" s="11" t="s">
        <v>4515</v>
      </c>
      <c r="G779" s="9"/>
      <c r="H779" s="9"/>
      <c r="I779" s="8"/>
      <c r="J779" s="6" t="s">
        <v>1277</v>
      </c>
      <c r="K779" s="11" t="s">
        <v>4516</v>
      </c>
      <c r="L779" s="11" t="s">
        <v>4517</v>
      </c>
      <c r="M779" s="8" t="s">
        <v>41</v>
      </c>
      <c r="N779" s="9" t="s">
        <v>4467</v>
      </c>
      <c r="O779" s="9" t="s">
        <v>4518</v>
      </c>
      <c r="P779" s="9"/>
      <c r="Q779" s="13"/>
      <c r="R779" s="12"/>
      <c r="S779" s="12"/>
      <c r="T779" s="12"/>
      <c r="U779" s="12"/>
      <c r="V779" s="12"/>
      <c r="W779" s="12"/>
      <c r="X779" s="13"/>
      <c r="Y779" s="6" t="s">
        <v>3536</v>
      </c>
      <c r="Z779" s="15" t="s">
        <v>4519</v>
      </c>
      <c r="AA779" s="8"/>
      <c r="AB779" s="18"/>
      <c r="AC779" s="13" t="str">
        <f t="shared" si="3"/>
        <v>M6-MyM-21a-I-1</v>
      </c>
      <c r="AD779" s="13"/>
      <c r="AE779" s="12"/>
      <c r="AF779" s="8" t="s">
        <v>45</v>
      </c>
      <c r="AG779" s="8" t="s">
        <v>570</v>
      </c>
      <c r="AH779" s="8"/>
      <c r="AI779" s="8"/>
    </row>
    <row r="780" ht="112.5" customHeight="1">
      <c r="A780" s="8" t="s">
        <v>4513</v>
      </c>
      <c r="B780" s="6" t="s">
        <v>4514</v>
      </c>
      <c r="C780" s="6" t="s">
        <v>33</v>
      </c>
      <c r="D780" s="7" t="s">
        <v>34</v>
      </c>
      <c r="E780" s="6"/>
      <c r="F780" s="11" t="s">
        <v>4520</v>
      </c>
      <c r="G780" s="9"/>
      <c r="H780" s="9"/>
      <c r="I780" s="8"/>
      <c r="J780" s="6" t="s">
        <v>1277</v>
      </c>
      <c r="K780" s="11" t="s">
        <v>4521</v>
      </c>
      <c r="L780" s="16" t="s">
        <v>4522</v>
      </c>
      <c r="M780" s="8" t="s">
        <v>41</v>
      </c>
      <c r="N780" s="9" t="s">
        <v>4467</v>
      </c>
      <c r="O780" s="9" t="s">
        <v>4523</v>
      </c>
      <c r="P780" s="9"/>
      <c r="Q780" s="13"/>
      <c r="R780" s="12"/>
      <c r="S780" s="12"/>
      <c r="T780" s="12"/>
      <c r="U780" s="12"/>
      <c r="V780" s="12"/>
      <c r="W780" s="12"/>
      <c r="X780" s="13"/>
      <c r="Y780" s="6" t="s">
        <v>3536</v>
      </c>
      <c r="Z780" s="15" t="s">
        <v>4524</v>
      </c>
      <c r="AA780" s="8"/>
      <c r="AB780" s="18"/>
      <c r="AC780" s="13" t="str">
        <f t="shared" si="3"/>
        <v>M6-MyM-21a-I-2</v>
      </c>
      <c r="AD780" s="13"/>
      <c r="AE780" s="12"/>
      <c r="AF780" s="8" t="s">
        <v>45</v>
      </c>
      <c r="AG780" s="8" t="s">
        <v>570</v>
      </c>
      <c r="AH780" s="8"/>
      <c r="AI780" s="8"/>
    </row>
    <row r="781" ht="112.5" customHeight="1">
      <c r="A781" s="8" t="s">
        <v>4513</v>
      </c>
      <c r="B781" s="6" t="s">
        <v>4514</v>
      </c>
      <c r="C781" s="6" t="s">
        <v>33</v>
      </c>
      <c r="D781" s="7" t="s">
        <v>34</v>
      </c>
      <c r="E781" s="6"/>
      <c r="F781" s="11" t="s">
        <v>4525</v>
      </c>
      <c r="G781" s="9"/>
      <c r="H781" s="9"/>
      <c r="I781" s="8"/>
      <c r="J781" s="6" t="s">
        <v>1277</v>
      </c>
      <c r="K781" s="26" t="s">
        <v>4526</v>
      </c>
      <c r="L781" s="11" t="s">
        <v>4527</v>
      </c>
      <c r="M781" s="8" t="s">
        <v>41</v>
      </c>
      <c r="N781" s="9" t="s">
        <v>4467</v>
      </c>
      <c r="O781" s="9" t="s">
        <v>4528</v>
      </c>
      <c r="P781" s="9"/>
      <c r="Q781" s="13"/>
      <c r="R781" s="12"/>
      <c r="S781" s="12"/>
      <c r="T781" s="12"/>
      <c r="U781" s="12"/>
      <c r="V781" s="12"/>
      <c r="W781" s="12"/>
      <c r="X781" s="13"/>
      <c r="Y781" s="6" t="s">
        <v>3536</v>
      </c>
      <c r="Z781" s="15" t="s">
        <v>4529</v>
      </c>
      <c r="AA781" s="8"/>
      <c r="AB781" s="18"/>
      <c r="AC781" s="13" t="str">
        <f t="shared" si="3"/>
        <v>M6-MyM-21a-I-3</v>
      </c>
      <c r="AD781" s="13"/>
      <c r="AE781" s="12"/>
      <c r="AF781" s="8" t="s">
        <v>45</v>
      </c>
      <c r="AG781" s="8" t="s">
        <v>570</v>
      </c>
      <c r="AH781" s="8"/>
      <c r="AI781" s="8"/>
    </row>
    <row r="782" ht="112.5" customHeight="1">
      <c r="A782" s="8" t="s">
        <v>4513</v>
      </c>
      <c r="B782" s="6" t="s">
        <v>4514</v>
      </c>
      <c r="C782" s="6" t="s">
        <v>48</v>
      </c>
      <c r="D782" s="7" t="s">
        <v>34</v>
      </c>
      <c r="E782" s="6"/>
      <c r="F782" s="11" t="s">
        <v>4530</v>
      </c>
      <c r="G782" s="11" t="s">
        <v>4531</v>
      </c>
      <c r="H782" s="10" t="s">
        <v>4532</v>
      </c>
      <c r="I782" s="19" t="s">
        <v>210</v>
      </c>
      <c r="J782" s="6" t="s">
        <v>101</v>
      </c>
      <c r="K782" s="10" t="s">
        <v>4533</v>
      </c>
      <c r="L782" s="11" t="s">
        <v>4534</v>
      </c>
      <c r="M782" s="6" t="s">
        <v>41</v>
      </c>
      <c r="N782" s="9" t="s">
        <v>4467</v>
      </c>
      <c r="O782" s="11" t="s">
        <v>4535</v>
      </c>
      <c r="P782" s="14"/>
      <c r="Q782" s="13"/>
      <c r="R782" s="12"/>
      <c r="S782" s="12"/>
      <c r="T782" s="12"/>
      <c r="U782" s="12"/>
      <c r="V782" s="12"/>
      <c r="W782" s="12"/>
      <c r="X782" s="13"/>
      <c r="Y782" s="6" t="s">
        <v>3536</v>
      </c>
      <c r="Z782" s="15" t="s">
        <v>4536</v>
      </c>
      <c r="AA782" s="8"/>
      <c r="AB782" s="12"/>
      <c r="AC782" s="13" t="str">
        <f t="shared" si="3"/>
        <v>M6-MyM-21a-E-1</v>
      </c>
      <c r="AD782" s="13"/>
      <c r="AE782" s="12"/>
      <c r="AF782" s="8" t="s">
        <v>45</v>
      </c>
      <c r="AG782" s="8" t="s">
        <v>570</v>
      </c>
      <c r="AH782" s="13"/>
      <c r="AI782" s="13"/>
    </row>
    <row r="783" ht="112.5" customHeight="1">
      <c r="A783" s="8" t="s">
        <v>4513</v>
      </c>
      <c r="B783" s="6" t="s">
        <v>4514</v>
      </c>
      <c r="C783" s="6" t="s">
        <v>48</v>
      </c>
      <c r="D783" s="7" t="s">
        <v>34</v>
      </c>
      <c r="E783" s="6"/>
      <c r="F783" s="11" t="s">
        <v>4537</v>
      </c>
      <c r="G783" s="10" t="s">
        <v>4538</v>
      </c>
      <c r="H783" s="10" t="s">
        <v>4532</v>
      </c>
      <c r="I783" s="19" t="s">
        <v>210</v>
      </c>
      <c r="J783" s="6" t="s">
        <v>101</v>
      </c>
      <c r="K783" s="27" t="s">
        <v>4539</v>
      </c>
      <c r="L783" s="26" t="s">
        <v>4540</v>
      </c>
      <c r="M783" s="6" t="s">
        <v>41</v>
      </c>
      <c r="N783" s="9" t="s">
        <v>4467</v>
      </c>
      <c r="O783" s="11" t="s">
        <v>4541</v>
      </c>
      <c r="P783" s="14"/>
      <c r="Q783" s="13"/>
      <c r="R783" s="12"/>
      <c r="S783" s="12"/>
      <c r="T783" s="12"/>
      <c r="U783" s="12"/>
      <c r="V783" s="11"/>
      <c r="W783" s="12"/>
      <c r="X783" s="13"/>
      <c r="Y783" s="6" t="s">
        <v>3536</v>
      </c>
      <c r="Z783" s="50" t="s">
        <v>4542</v>
      </c>
      <c r="AA783" s="8"/>
      <c r="AB783" s="12"/>
      <c r="AC783" s="13" t="str">
        <f t="shared" si="3"/>
        <v>M6-MyM-21a-E-2</v>
      </c>
      <c r="AD783" s="13"/>
      <c r="AE783" s="12"/>
      <c r="AF783" s="8" t="s">
        <v>45</v>
      </c>
      <c r="AG783" s="8" t="s">
        <v>570</v>
      </c>
      <c r="AH783" s="13"/>
      <c r="AI783" s="13"/>
    </row>
    <row r="784" ht="112.5" customHeight="1">
      <c r="A784" s="6" t="s">
        <v>4513</v>
      </c>
      <c r="B784" s="6" t="s">
        <v>4514</v>
      </c>
      <c r="C784" s="6" t="s">
        <v>48</v>
      </c>
      <c r="D784" s="7" t="s">
        <v>34</v>
      </c>
      <c r="E784" s="6"/>
      <c r="F784" s="11" t="s">
        <v>4530</v>
      </c>
      <c r="G784" s="11" t="s">
        <v>4543</v>
      </c>
      <c r="H784" s="10"/>
      <c r="I784" s="19" t="s">
        <v>210</v>
      </c>
      <c r="J784" s="6" t="s">
        <v>101</v>
      </c>
      <c r="K784" s="11" t="s">
        <v>4533</v>
      </c>
      <c r="L784" s="11" t="s">
        <v>4544</v>
      </c>
      <c r="M784" s="6" t="s">
        <v>41</v>
      </c>
      <c r="N784" s="9" t="s">
        <v>4467</v>
      </c>
      <c r="O784" s="11" t="s">
        <v>4545</v>
      </c>
      <c r="P784" s="14"/>
      <c r="Q784" s="13"/>
      <c r="R784" s="12"/>
      <c r="S784" s="12"/>
      <c r="T784" s="12"/>
      <c r="U784" s="12"/>
      <c r="V784" s="11"/>
      <c r="W784" s="12"/>
      <c r="X784" s="13"/>
      <c r="Y784" s="6" t="s">
        <v>3536</v>
      </c>
      <c r="Z784" s="15" t="s">
        <v>4546</v>
      </c>
      <c r="AA784" s="8"/>
      <c r="AB784" s="12"/>
      <c r="AC784" s="13" t="str">
        <f t="shared" si="3"/>
        <v>M6-MyM-21a-E-3</v>
      </c>
      <c r="AD784" s="13"/>
      <c r="AE784" s="12"/>
      <c r="AF784" s="8" t="s">
        <v>45</v>
      </c>
      <c r="AG784" s="8" t="s">
        <v>570</v>
      </c>
      <c r="AH784" s="13"/>
      <c r="AI784" s="13"/>
    </row>
    <row r="785" ht="112.5" customHeight="1">
      <c r="A785" s="6" t="s">
        <v>4513</v>
      </c>
      <c r="B785" s="6" t="s">
        <v>4514</v>
      </c>
      <c r="C785" s="6" t="s">
        <v>48</v>
      </c>
      <c r="D785" s="7" t="s">
        <v>34</v>
      </c>
      <c r="E785" s="6"/>
      <c r="F785" s="11" t="s">
        <v>4537</v>
      </c>
      <c r="G785" s="11" t="s">
        <v>4547</v>
      </c>
      <c r="H785" s="10"/>
      <c r="I785" s="19" t="s">
        <v>210</v>
      </c>
      <c r="J785" s="6" t="s">
        <v>101</v>
      </c>
      <c r="K785" s="26" t="s">
        <v>4548</v>
      </c>
      <c r="L785" s="26" t="s">
        <v>4549</v>
      </c>
      <c r="M785" s="6" t="s">
        <v>41</v>
      </c>
      <c r="N785" s="9" t="s">
        <v>4467</v>
      </c>
      <c r="O785" s="11" t="s">
        <v>4550</v>
      </c>
      <c r="P785" s="14"/>
      <c r="Q785" s="13"/>
      <c r="R785" s="12"/>
      <c r="S785" s="12"/>
      <c r="T785" s="12"/>
      <c r="U785" s="12"/>
      <c r="V785" s="11"/>
      <c r="W785" s="12"/>
      <c r="X785" s="13"/>
      <c r="Y785" s="6" t="s">
        <v>3536</v>
      </c>
      <c r="Z785" s="15" t="s">
        <v>4551</v>
      </c>
      <c r="AA785" s="8"/>
      <c r="AB785" s="12"/>
      <c r="AC785" s="13" t="str">
        <f t="shared" si="3"/>
        <v>M6-MyM-21a-E-4</v>
      </c>
      <c r="AD785" s="13"/>
      <c r="AE785" s="12"/>
      <c r="AF785" s="8" t="s">
        <v>45</v>
      </c>
      <c r="AG785" s="8" t="s">
        <v>570</v>
      </c>
      <c r="AH785" s="13"/>
      <c r="AI785" s="13"/>
    </row>
    <row r="786" ht="112.5" customHeight="1">
      <c r="A786" s="8" t="s">
        <v>4513</v>
      </c>
      <c r="B786" s="6" t="s">
        <v>4514</v>
      </c>
      <c r="C786" s="6" t="s">
        <v>67</v>
      </c>
      <c r="D786" s="7" t="s">
        <v>34</v>
      </c>
      <c r="E786" s="6"/>
      <c r="F786" s="11" t="s">
        <v>4552</v>
      </c>
      <c r="G786" s="11" t="s">
        <v>4553</v>
      </c>
      <c r="H786" s="27"/>
      <c r="I786" s="19" t="s">
        <v>4271</v>
      </c>
      <c r="J786" s="13" t="s">
        <v>101</v>
      </c>
      <c r="K786" s="39" t="s">
        <v>4554</v>
      </c>
      <c r="L786" s="39" t="s">
        <v>4540</v>
      </c>
      <c r="M786" s="6" t="s">
        <v>575</v>
      </c>
      <c r="N786" s="27"/>
      <c r="O786" s="27"/>
      <c r="P786" s="39"/>
      <c r="Q786" s="39"/>
      <c r="R786" s="14"/>
      <c r="S786" s="11" t="s">
        <v>4555</v>
      </c>
      <c r="T786" s="11" t="s">
        <v>4556</v>
      </c>
      <c r="U786" s="11" t="s">
        <v>4557</v>
      </c>
      <c r="V786" s="11" t="s">
        <v>4558</v>
      </c>
      <c r="W786" s="11"/>
      <c r="X786" s="13"/>
      <c r="Y786" s="6" t="s">
        <v>3536</v>
      </c>
      <c r="Z786" s="15" t="s">
        <v>4559</v>
      </c>
      <c r="AA786" s="8"/>
      <c r="AB786" s="12"/>
      <c r="AC786" s="13" t="str">
        <f t="shared" si="3"/>
        <v>M6-MyM-21a-A-1</v>
      </c>
      <c r="AD786" s="13"/>
      <c r="AE786" s="12"/>
      <c r="AF786" s="8" t="s">
        <v>45</v>
      </c>
      <c r="AG786" s="8" t="s">
        <v>570</v>
      </c>
      <c r="AH786" s="13"/>
      <c r="AI786" s="13"/>
    </row>
    <row r="787" ht="112.5" customHeight="1">
      <c r="A787" s="8" t="s">
        <v>4513</v>
      </c>
      <c r="B787" s="6" t="s">
        <v>4514</v>
      </c>
      <c r="C787" s="6" t="s">
        <v>67</v>
      </c>
      <c r="D787" s="7" t="s">
        <v>34</v>
      </c>
      <c r="E787" s="6"/>
      <c r="F787" s="11" t="s">
        <v>4560</v>
      </c>
      <c r="G787" s="11" t="s">
        <v>4561</v>
      </c>
      <c r="H787" s="39"/>
      <c r="I787" s="38" t="s">
        <v>4271</v>
      </c>
      <c r="J787" s="13" t="s">
        <v>101</v>
      </c>
      <c r="K787" s="26" t="s">
        <v>4562</v>
      </c>
      <c r="L787" s="39" t="s">
        <v>3635</v>
      </c>
      <c r="M787" s="13" t="s">
        <v>575</v>
      </c>
      <c r="N787" s="39"/>
      <c r="O787" s="39"/>
      <c r="P787" s="39"/>
      <c r="Q787" s="39"/>
      <c r="R787" s="14"/>
      <c r="S787" s="11" t="s">
        <v>4563</v>
      </c>
      <c r="T787" s="11" t="s">
        <v>4564</v>
      </c>
      <c r="U787" s="11" t="s">
        <v>4557</v>
      </c>
      <c r="V787" s="11" t="s">
        <v>4565</v>
      </c>
      <c r="W787" s="11"/>
      <c r="X787" s="11"/>
      <c r="Y787" s="6" t="s">
        <v>3536</v>
      </c>
      <c r="Z787" s="15" t="s">
        <v>4566</v>
      </c>
      <c r="AA787" s="8"/>
      <c r="AB787" s="12"/>
      <c r="AC787" s="13" t="str">
        <f t="shared" si="3"/>
        <v>M6-MyM-21a-A-2</v>
      </c>
      <c r="AD787" s="13"/>
      <c r="AE787" s="12"/>
      <c r="AF787" s="8" t="s">
        <v>45</v>
      </c>
      <c r="AG787" s="8" t="s">
        <v>570</v>
      </c>
      <c r="AH787" s="13"/>
      <c r="AI787" s="13"/>
    </row>
    <row r="788" ht="112.5" customHeight="1">
      <c r="A788" s="8" t="s">
        <v>4513</v>
      </c>
      <c r="B788" s="6" t="s">
        <v>4514</v>
      </c>
      <c r="C788" s="6" t="s">
        <v>67</v>
      </c>
      <c r="D788" s="7" t="s">
        <v>34</v>
      </c>
      <c r="E788" s="6"/>
      <c r="F788" s="11" t="s">
        <v>4567</v>
      </c>
      <c r="G788" s="11" t="s">
        <v>4568</v>
      </c>
      <c r="H788" s="27"/>
      <c r="I788" s="19" t="s">
        <v>4271</v>
      </c>
      <c r="J788" s="6" t="s">
        <v>101</v>
      </c>
      <c r="K788" s="27" t="s">
        <v>4569</v>
      </c>
      <c r="L788" s="27" t="s">
        <v>4570</v>
      </c>
      <c r="M788" s="6" t="s">
        <v>575</v>
      </c>
      <c r="N788" s="27"/>
      <c r="O788" s="27"/>
      <c r="P788" s="39"/>
      <c r="Q788" s="39"/>
      <c r="R788" s="14"/>
      <c r="S788" s="11" t="s">
        <v>4571</v>
      </c>
      <c r="T788" s="11" t="s">
        <v>4572</v>
      </c>
      <c r="U788" s="11" t="s">
        <v>4557</v>
      </c>
      <c r="V788" s="11" t="s">
        <v>4573</v>
      </c>
      <c r="W788" s="11"/>
      <c r="X788" s="11"/>
      <c r="Y788" s="6" t="s">
        <v>3536</v>
      </c>
      <c r="Z788" s="15" t="s">
        <v>4574</v>
      </c>
      <c r="AA788" s="8"/>
      <c r="AB788" s="12"/>
      <c r="AC788" s="13" t="str">
        <f t="shared" si="3"/>
        <v>M6-MyM-21a-A-3</v>
      </c>
      <c r="AD788" s="13"/>
      <c r="AE788" s="12"/>
      <c r="AF788" s="8" t="s">
        <v>45</v>
      </c>
      <c r="AG788" s="8" t="s">
        <v>570</v>
      </c>
      <c r="AH788" s="13"/>
      <c r="AI788" s="13"/>
    </row>
    <row r="789" ht="112.5" customHeight="1">
      <c r="A789" s="6" t="s">
        <v>4575</v>
      </c>
      <c r="B789" s="6" t="s">
        <v>4576</v>
      </c>
      <c r="C789" s="6" t="s">
        <v>33</v>
      </c>
      <c r="D789" s="7" t="s">
        <v>34</v>
      </c>
      <c r="E789" s="6"/>
      <c r="F789" s="9" t="s">
        <v>4577</v>
      </c>
      <c r="G789" s="10"/>
      <c r="H789" s="10"/>
      <c r="I789" s="6" t="s">
        <v>210</v>
      </c>
      <c r="J789" s="6" t="s">
        <v>194</v>
      </c>
      <c r="K789" s="11" t="s">
        <v>4578</v>
      </c>
      <c r="L789" s="11" t="s">
        <v>4579</v>
      </c>
      <c r="M789" s="19" t="s">
        <v>41</v>
      </c>
      <c r="N789" s="10" t="s">
        <v>4580</v>
      </c>
      <c r="O789" s="11" t="s">
        <v>4581</v>
      </c>
      <c r="P789" s="12"/>
      <c r="Q789" s="13"/>
      <c r="R789" s="12"/>
      <c r="S789" s="12"/>
      <c r="T789" s="12"/>
      <c r="U789" s="12"/>
      <c r="V789" s="12"/>
      <c r="W789" s="12"/>
      <c r="X789" s="13"/>
      <c r="Y789" s="6" t="s">
        <v>3536</v>
      </c>
      <c r="Z789" s="15" t="s">
        <v>4582</v>
      </c>
      <c r="AA789" s="15"/>
      <c r="AB789" s="18"/>
      <c r="AC789" s="13" t="str">
        <f t="shared" si="3"/>
        <v>M6-MyM-5d-I-1</v>
      </c>
      <c r="AD789" s="13"/>
      <c r="AE789" s="12"/>
      <c r="AF789" s="8" t="s">
        <v>45</v>
      </c>
      <c r="AG789" s="13"/>
      <c r="AH789" s="8" t="s">
        <v>46</v>
      </c>
      <c r="AI789" s="8"/>
    </row>
    <row r="790" ht="112.5" customHeight="1">
      <c r="A790" s="6" t="s">
        <v>4575</v>
      </c>
      <c r="B790" s="6" t="s">
        <v>4576</v>
      </c>
      <c r="C790" s="6" t="s">
        <v>33</v>
      </c>
      <c r="D790" s="7" t="s">
        <v>34</v>
      </c>
      <c r="E790" s="6"/>
      <c r="F790" s="9" t="s">
        <v>4577</v>
      </c>
      <c r="G790" s="10"/>
      <c r="H790" s="10"/>
      <c r="I790" s="6" t="s">
        <v>210</v>
      </c>
      <c r="J790" s="6" t="s">
        <v>194</v>
      </c>
      <c r="K790" s="10" t="s">
        <v>4583</v>
      </c>
      <c r="L790" s="10" t="s">
        <v>4584</v>
      </c>
      <c r="M790" s="19" t="s">
        <v>41</v>
      </c>
      <c r="N790" s="10" t="s">
        <v>4580</v>
      </c>
      <c r="O790" s="11" t="s">
        <v>4585</v>
      </c>
      <c r="P790" s="12"/>
      <c r="Q790" s="13"/>
      <c r="R790" s="12"/>
      <c r="S790" s="12"/>
      <c r="T790" s="12"/>
      <c r="U790" s="12"/>
      <c r="V790" s="12"/>
      <c r="W790" s="12"/>
      <c r="X790" s="13"/>
      <c r="Y790" s="6" t="s">
        <v>3536</v>
      </c>
      <c r="Z790" s="15" t="s">
        <v>4586</v>
      </c>
      <c r="AA790" s="15"/>
      <c r="AB790" s="18"/>
      <c r="AC790" s="13" t="str">
        <f t="shared" si="3"/>
        <v>M6-MyM-5d-I-2</v>
      </c>
      <c r="AD790" s="13"/>
      <c r="AE790" s="12"/>
      <c r="AF790" s="8" t="s">
        <v>45</v>
      </c>
      <c r="AG790" s="13"/>
      <c r="AH790" s="8" t="s">
        <v>46</v>
      </c>
      <c r="AI790" s="8"/>
    </row>
    <row r="791" ht="112.5" customHeight="1">
      <c r="A791" s="6" t="s">
        <v>4575</v>
      </c>
      <c r="B791" s="6" t="s">
        <v>4576</v>
      </c>
      <c r="C791" s="6" t="s">
        <v>48</v>
      </c>
      <c r="D791" s="7" t="s">
        <v>34</v>
      </c>
      <c r="E791" s="6"/>
      <c r="F791" s="18" t="s">
        <v>4587</v>
      </c>
      <c r="G791" s="27" t="s">
        <v>4588</v>
      </c>
      <c r="H791" s="10"/>
      <c r="I791" s="6" t="s">
        <v>210</v>
      </c>
      <c r="J791" s="6" t="s">
        <v>52</v>
      </c>
      <c r="K791" s="11" t="s">
        <v>4589</v>
      </c>
      <c r="L791" s="10" t="s">
        <v>4590</v>
      </c>
      <c r="M791" s="19" t="s">
        <v>41</v>
      </c>
      <c r="N791" s="10" t="s">
        <v>4580</v>
      </c>
      <c r="O791" s="11" t="s">
        <v>4591</v>
      </c>
      <c r="P791" s="12"/>
      <c r="Q791" s="13"/>
      <c r="R791" s="12"/>
      <c r="S791" s="12"/>
      <c r="T791" s="12"/>
      <c r="U791" s="12"/>
      <c r="V791" s="12"/>
      <c r="W791" s="12"/>
      <c r="X791" s="13"/>
      <c r="Y791" s="6" t="s">
        <v>3536</v>
      </c>
      <c r="Z791" s="15" t="s">
        <v>4592</v>
      </c>
      <c r="AA791" s="15"/>
      <c r="AB791" s="18"/>
      <c r="AC791" s="13" t="str">
        <f t="shared" si="3"/>
        <v>M6-MyM-5d-E-1</v>
      </c>
      <c r="AD791" s="13"/>
      <c r="AE791" s="12"/>
      <c r="AF791" s="8" t="s">
        <v>45</v>
      </c>
      <c r="AG791" s="13"/>
      <c r="AH791" s="8" t="s">
        <v>46</v>
      </c>
      <c r="AI791" s="8"/>
    </row>
    <row r="792" ht="112.5" customHeight="1">
      <c r="A792" s="6" t="s">
        <v>4575</v>
      </c>
      <c r="B792" s="6" t="s">
        <v>4576</v>
      </c>
      <c r="C792" s="6" t="s">
        <v>48</v>
      </c>
      <c r="D792" s="7" t="s">
        <v>34</v>
      </c>
      <c r="E792" s="6"/>
      <c r="F792" s="18" t="s">
        <v>4587</v>
      </c>
      <c r="G792" s="27" t="s">
        <v>4588</v>
      </c>
      <c r="H792" s="10"/>
      <c r="I792" s="6" t="s">
        <v>210</v>
      </c>
      <c r="J792" s="6" t="s">
        <v>52</v>
      </c>
      <c r="K792" s="11" t="s">
        <v>4593</v>
      </c>
      <c r="L792" s="10" t="s">
        <v>4594</v>
      </c>
      <c r="M792" s="6" t="s">
        <v>41</v>
      </c>
      <c r="N792" s="10" t="s">
        <v>4580</v>
      </c>
      <c r="O792" s="11" t="s">
        <v>4595</v>
      </c>
      <c r="P792" s="12"/>
      <c r="Q792" s="13"/>
      <c r="R792" s="12"/>
      <c r="S792" s="12"/>
      <c r="T792" s="12"/>
      <c r="U792" s="12"/>
      <c r="V792" s="12"/>
      <c r="W792" s="12"/>
      <c r="X792" s="13"/>
      <c r="Y792" s="6" t="s">
        <v>3536</v>
      </c>
      <c r="Z792" s="15" t="s">
        <v>4596</v>
      </c>
      <c r="AA792" s="15"/>
      <c r="AB792" s="18"/>
      <c r="AC792" s="13" t="str">
        <f t="shared" si="3"/>
        <v>M6-MyM-5d-E-2</v>
      </c>
      <c r="AD792" s="13"/>
      <c r="AE792" s="12"/>
      <c r="AF792" s="8" t="s">
        <v>45</v>
      </c>
      <c r="AG792" s="13"/>
      <c r="AH792" s="8" t="s">
        <v>46</v>
      </c>
      <c r="AI792" s="8"/>
    </row>
    <row r="793" ht="112.5" customHeight="1">
      <c r="A793" s="6" t="s">
        <v>4597</v>
      </c>
      <c r="B793" s="6" t="s">
        <v>4598</v>
      </c>
      <c r="C793" s="6" t="s">
        <v>33</v>
      </c>
      <c r="D793" s="7" t="s">
        <v>34</v>
      </c>
      <c r="E793" s="6"/>
      <c r="F793" s="11" t="s">
        <v>4599</v>
      </c>
      <c r="G793" s="10"/>
      <c r="H793" s="10"/>
      <c r="I793" s="6" t="s">
        <v>210</v>
      </c>
      <c r="J793" s="8" t="s">
        <v>4600</v>
      </c>
      <c r="K793" s="11" t="s">
        <v>4601</v>
      </c>
      <c r="L793" s="11" t="s">
        <v>4602</v>
      </c>
      <c r="M793" s="19" t="s">
        <v>41</v>
      </c>
      <c r="N793" s="11" t="s">
        <v>4603</v>
      </c>
      <c r="O793" s="11" t="s">
        <v>4603</v>
      </c>
      <c r="P793" s="12"/>
      <c r="Q793" s="13"/>
      <c r="R793" s="12"/>
      <c r="S793" s="12"/>
      <c r="T793" s="12"/>
      <c r="U793" s="12"/>
      <c r="V793" s="12"/>
      <c r="W793" s="12"/>
      <c r="X793" s="13"/>
      <c r="Y793" s="6" t="s">
        <v>3536</v>
      </c>
      <c r="Z793" s="15" t="s">
        <v>4604</v>
      </c>
      <c r="AA793" s="15"/>
      <c r="AB793" s="18"/>
      <c r="AC793" s="13" t="str">
        <f t="shared" si="3"/>
        <v>M6-MyM-6a-I-1</v>
      </c>
      <c r="AD793" s="13"/>
      <c r="AE793" s="12"/>
      <c r="AF793" s="8" t="s">
        <v>45</v>
      </c>
      <c r="AG793" s="13"/>
      <c r="AH793" s="8" t="s">
        <v>46</v>
      </c>
      <c r="AI793" s="8"/>
    </row>
    <row r="794" ht="112.5" customHeight="1">
      <c r="A794" s="8" t="s">
        <v>4597</v>
      </c>
      <c r="B794" s="6" t="s">
        <v>4598</v>
      </c>
      <c r="C794" s="6" t="s">
        <v>48</v>
      </c>
      <c r="D794" s="7" t="s">
        <v>34</v>
      </c>
      <c r="E794" s="6"/>
      <c r="F794" s="11" t="s">
        <v>4605</v>
      </c>
      <c r="G794" s="11" t="s">
        <v>4270</v>
      </c>
      <c r="H794" s="10"/>
      <c r="I794" s="6" t="s">
        <v>210</v>
      </c>
      <c r="J794" s="6" t="s">
        <v>166</v>
      </c>
      <c r="K794" s="10" t="s">
        <v>4606</v>
      </c>
      <c r="L794" s="10" t="s">
        <v>3669</v>
      </c>
      <c r="M794" s="19" t="s">
        <v>41</v>
      </c>
      <c r="N794" s="11" t="s">
        <v>4607</v>
      </c>
      <c r="O794" s="11" t="s">
        <v>4607</v>
      </c>
      <c r="P794" s="12"/>
      <c r="Q794" s="13"/>
      <c r="R794" s="12"/>
      <c r="S794" s="12"/>
      <c r="T794" s="12"/>
      <c r="U794" s="12"/>
      <c r="V794" s="12"/>
      <c r="W794" s="12"/>
      <c r="X794" s="13"/>
      <c r="Y794" s="6" t="s">
        <v>3536</v>
      </c>
      <c r="Z794" s="15" t="s">
        <v>4608</v>
      </c>
      <c r="AA794" s="15"/>
      <c r="AB794" s="18"/>
      <c r="AC794" s="13" t="str">
        <f t="shared" si="3"/>
        <v>M6-MyM-6a-E-1</v>
      </c>
      <c r="AD794" s="13"/>
      <c r="AE794" s="12"/>
      <c r="AF794" s="8" t="s">
        <v>45</v>
      </c>
      <c r="AG794" s="13"/>
      <c r="AH794" s="8" t="s">
        <v>46</v>
      </c>
      <c r="AI794" s="8"/>
    </row>
    <row r="795" ht="112.5" customHeight="1">
      <c r="A795" s="6" t="s">
        <v>4597</v>
      </c>
      <c r="B795" s="6" t="s">
        <v>4598</v>
      </c>
      <c r="C795" s="6" t="s">
        <v>48</v>
      </c>
      <c r="D795" s="7" t="s">
        <v>34</v>
      </c>
      <c r="E795" s="6"/>
      <c r="F795" s="11" t="s">
        <v>4609</v>
      </c>
      <c r="G795" s="11" t="s">
        <v>4274</v>
      </c>
      <c r="H795" s="10"/>
      <c r="I795" s="6" t="s">
        <v>210</v>
      </c>
      <c r="J795" s="6" t="s">
        <v>166</v>
      </c>
      <c r="K795" s="10" t="s">
        <v>4610</v>
      </c>
      <c r="L795" s="10" t="s">
        <v>4611</v>
      </c>
      <c r="M795" s="19" t="s">
        <v>41</v>
      </c>
      <c r="N795" s="11" t="s">
        <v>4612</v>
      </c>
      <c r="O795" s="11" t="s">
        <v>4612</v>
      </c>
      <c r="P795" s="12"/>
      <c r="Q795" s="13"/>
      <c r="R795" s="12"/>
      <c r="S795" s="12"/>
      <c r="T795" s="12"/>
      <c r="U795" s="12"/>
      <c r="V795" s="12"/>
      <c r="W795" s="12"/>
      <c r="X795" s="13"/>
      <c r="Y795" s="6" t="s">
        <v>3536</v>
      </c>
      <c r="Z795" s="15" t="s">
        <v>4613</v>
      </c>
      <c r="AA795" s="15"/>
      <c r="AB795" s="18"/>
      <c r="AC795" s="13" t="str">
        <f t="shared" si="3"/>
        <v>M6-MyM-6a-E-2</v>
      </c>
      <c r="AD795" s="13"/>
      <c r="AE795" s="12"/>
      <c r="AF795" s="8" t="s">
        <v>45</v>
      </c>
      <c r="AG795" s="13"/>
      <c r="AH795" s="8" t="s">
        <v>46</v>
      </c>
      <c r="AI795" s="8"/>
    </row>
    <row r="796" ht="112.5" customHeight="1">
      <c r="A796" s="8" t="s">
        <v>4597</v>
      </c>
      <c r="B796" s="6" t="s">
        <v>4598</v>
      </c>
      <c r="C796" s="6" t="s">
        <v>67</v>
      </c>
      <c r="D796" s="7" t="s">
        <v>34</v>
      </c>
      <c r="E796" s="6"/>
      <c r="F796" s="11" t="s">
        <v>4614</v>
      </c>
      <c r="G796" s="11" t="s">
        <v>1892</v>
      </c>
      <c r="H796" s="10" t="s">
        <v>4615</v>
      </c>
      <c r="I796" s="6" t="s">
        <v>210</v>
      </c>
      <c r="J796" s="6" t="s">
        <v>166</v>
      </c>
      <c r="K796" s="10" t="s">
        <v>4616</v>
      </c>
      <c r="L796" s="10" t="s">
        <v>4617</v>
      </c>
      <c r="M796" s="6" t="s">
        <v>41</v>
      </c>
      <c r="N796" s="11" t="s">
        <v>4618</v>
      </c>
      <c r="O796" s="11" t="s">
        <v>4619</v>
      </c>
      <c r="P796" s="12"/>
      <c r="Q796" s="13"/>
      <c r="R796" s="12"/>
      <c r="S796" s="12"/>
      <c r="T796" s="12"/>
      <c r="U796" s="12"/>
      <c r="V796" s="12"/>
      <c r="W796" s="12"/>
      <c r="X796" s="13"/>
      <c r="Y796" s="6" t="s">
        <v>3536</v>
      </c>
      <c r="Z796" s="15" t="s">
        <v>4620</v>
      </c>
      <c r="AA796" s="15"/>
      <c r="AB796" s="18"/>
      <c r="AC796" s="13" t="str">
        <f t="shared" si="3"/>
        <v>M6-MyM-6a-A-1</v>
      </c>
      <c r="AD796" s="13"/>
      <c r="AE796" s="12"/>
      <c r="AF796" s="8" t="s">
        <v>45</v>
      </c>
      <c r="AG796" s="13"/>
      <c r="AH796" s="8" t="s">
        <v>46</v>
      </c>
      <c r="AI796" s="8"/>
    </row>
    <row r="797" ht="112.5" customHeight="1">
      <c r="A797" s="6" t="s">
        <v>4597</v>
      </c>
      <c r="B797" s="6" t="s">
        <v>4598</v>
      </c>
      <c r="C797" s="6" t="s">
        <v>67</v>
      </c>
      <c r="D797" s="7" t="s">
        <v>34</v>
      </c>
      <c r="E797" s="6"/>
      <c r="F797" s="11" t="s">
        <v>4621</v>
      </c>
      <c r="G797" s="10" t="s">
        <v>1892</v>
      </c>
      <c r="H797" s="14" t="s">
        <v>4622</v>
      </c>
      <c r="I797" s="13" t="s">
        <v>210</v>
      </c>
      <c r="J797" s="13" t="s">
        <v>101</v>
      </c>
      <c r="K797" s="14" t="s">
        <v>4623</v>
      </c>
      <c r="L797" s="14" t="s">
        <v>3279</v>
      </c>
      <c r="M797" s="13" t="s">
        <v>41</v>
      </c>
      <c r="N797" s="11" t="s">
        <v>4624</v>
      </c>
      <c r="O797" s="11" t="s">
        <v>4625</v>
      </c>
      <c r="P797" s="12"/>
      <c r="Q797" s="8"/>
      <c r="R797" s="12"/>
      <c r="S797" s="12"/>
      <c r="T797" s="12"/>
      <c r="U797" s="12"/>
      <c r="V797" s="12"/>
      <c r="W797" s="12"/>
      <c r="X797" s="13"/>
      <c r="Y797" s="6" t="s">
        <v>3536</v>
      </c>
      <c r="Z797" s="15" t="s">
        <v>4626</v>
      </c>
      <c r="AA797" s="15"/>
      <c r="AB797" s="18"/>
      <c r="AC797" s="13" t="str">
        <f t="shared" si="3"/>
        <v>M6-MyM-6a-A-2</v>
      </c>
      <c r="AD797" s="13"/>
      <c r="AE797" s="12"/>
      <c r="AF797" s="8" t="s">
        <v>45</v>
      </c>
      <c r="AG797" s="13"/>
      <c r="AH797" s="8" t="s">
        <v>46</v>
      </c>
      <c r="AI797" s="8"/>
    </row>
    <row r="798" ht="112.5" customHeight="1">
      <c r="A798" s="6" t="s">
        <v>4597</v>
      </c>
      <c r="B798" s="6" t="s">
        <v>4598</v>
      </c>
      <c r="C798" s="6" t="s">
        <v>67</v>
      </c>
      <c r="D798" s="7" t="s">
        <v>34</v>
      </c>
      <c r="E798" s="6"/>
      <c r="F798" s="11" t="s">
        <v>4627</v>
      </c>
      <c r="G798" s="10" t="s">
        <v>4628</v>
      </c>
      <c r="H798" s="14" t="s">
        <v>4629</v>
      </c>
      <c r="I798" s="13" t="s">
        <v>210</v>
      </c>
      <c r="J798" s="13" t="s">
        <v>101</v>
      </c>
      <c r="K798" s="14" t="s">
        <v>4630</v>
      </c>
      <c r="L798" s="14" t="s">
        <v>447</v>
      </c>
      <c r="M798" s="13" t="s">
        <v>41</v>
      </c>
      <c r="N798" s="11" t="s">
        <v>4618</v>
      </c>
      <c r="O798" s="11" t="s">
        <v>4631</v>
      </c>
      <c r="P798" s="12"/>
      <c r="Q798" s="8"/>
      <c r="R798" s="12"/>
      <c r="S798" s="12"/>
      <c r="T798" s="12"/>
      <c r="U798" s="12"/>
      <c r="V798" s="12"/>
      <c r="W798" s="12"/>
      <c r="X798" s="13"/>
      <c r="Y798" s="6" t="s">
        <v>3536</v>
      </c>
      <c r="Z798" s="15" t="s">
        <v>4632</v>
      </c>
      <c r="AA798" s="15"/>
      <c r="AB798" s="18"/>
      <c r="AC798" s="13" t="str">
        <f t="shared" si="3"/>
        <v>M6-MyM-6a-A-3</v>
      </c>
      <c r="AD798" s="13"/>
      <c r="AE798" s="12"/>
      <c r="AF798" s="8" t="s">
        <v>45</v>
      </c>
      <c r="AG798" s="13"/>
      <c r="AH798" s="8" t="s">
        <v>46</v>
      </c>
      <c r="AI798" s="8"/>
    </row>
    <row r="799" ht="112.5" customHeight="1">
      <c r="A799" s="8" t="s">
        <v>4633</v>
      </c>
      <c r="B799" s="6" t="s">
        <v>4634</v>
      </c>
      <c r="C799" s="6" t="s">
        <v>33</v>
      </c>
      <c r="D799" s="7" t="s">
        <v>34</v>
      </c>
      <c r="E799" s="6"/>
      <c r="F799" s="11" t="s">
        <v>4635</v>
      </c>
      <c r="G799" s="10"/>
      <c r="H799" s="14"/>
      <c r="I799" s="13" t="s">
        <v>210</v>
      </c>
      <c r="J799" s="8" t="s">
        <v>225</v>
      </c>
      <c r="K799" s="14" t="s">
        <v>4636</v>
      </c>
      <c r="L799" s="11" t="s">
        <v>4637</v>
      </c>
      <c r="M799" s="13" t="s">
        <v>41</v>
      </c>
      <c r="N799" s="11" t="s">
        <v>4638</v>
      </c>
      <c r="O799" s="11" t="s">
        <v>4638</v>
      </c>
      <c r="P799" s="14"/>
      <c r="Q799" s="8"/>
      <c r="R799" s="12"/>
      <c r="S799" s="12"/>
      <c r="T799" s="12"/>
      <c r="U799" s="12"/>
      <c r="V799" s="12"/>
      <c r="W799" s="12"/>
      <c r="X799" s="13"/>
      <c r="Y799" s="6" t="s">
        <v>3536</v>
      </c>
      <c r="Z799" s="15" t="s">
        <v>4639</v>
      </c>
      <c r="AA799" s="8"/>
      <c r="AB799" s="18"/>
      <c r="AC799" s="13" t="str">
        <f t="shared" si="3"/>
        <v>M6-MyM-22a-I-1</v>
      </c>
      <c r="AD799" s="13"/>
      <c r="AE799" s="12"/>
      <c r="AF799" s="8" t="s">
        <v>45</v>
      </c>
      <c r="AG799" s="13"/>
      <c r="AH799" s="8"/>
      <c r="AI799" s="8"/>
    </row>
    <row r="800" ht="112.5" customHeight="1">
      <c r="A800" s="8" t="s">
        <v>4633</v>
      </c>
      <c r="B800" s="6" t="s">
        <v>4634</v>
      </c>
      <c r="C800" s="6" t="s">
        <v>48</v>
      </c>
      <c r="D800" s="7" t="s">
        <v>34</v>
      </c>
      <c r="E800" s="6"/>
      <c r="F800" s="11" t="s">
        <v>3782</v>
      </c>
      <c r="G800" s="11" t="s">
        <v>4640</v>
      </c>
      <c r="H800" s="14"/>
      <c r="I800" s="13" t="s">
        <v>210</v>
      </c>
      <c r="J800" s="13" t="s">
        <v>166</v>
      </c>
      <c r="K800" s="11" t="s">
        <v>4641</v>
      </c>
      <c r="L800" s="11" t="s">
        <v>4642</v>
      </c>
      <c r="M800" s="8" t="s">
        <v>41</v>
      </c>
      <c r="N800" s="11" t="s">
        <v>4643</v>
      </c>
      <c r="O800" s="11" t="s">
        <v>4644</v>
      </c>
      <c r="P800" s="11"/>
      <c r="Q800" s="10"/>
      <c r="R800" s="14"/>
      <c r="S800" s="61"/>
      <c r="T800" s="14"/>
      <c r="U800" s="39"/>
      <c r="V800" s="14"/>
      <c r="W800" s="11"/>
      <c r="X800" s="13"/>
      <c r="Y800" s="6" t="s">
        <v>3536</v>
      </c>
      <c r="Z800" s="15" t="s">
        <v>4645</v>
      </c>
      <c r="AA800" s="8"/>
      <c r="AB800" s="12"/>
      <c r="AC800" s="13" t="str">
        <f t="shared" si="3"/>
        <v>M6-MyM-22a-E-1</v>
      </c>
      <c r="AD800" s="13"/>
      <c r="AE800" s="12"/>
      <c r="AF800" s="8" t="s">
        <v>45</v>
      </c>
      <c r="AG800" s="13"/>
      <c r="AH800" s="13"/>
      <c r="AI800" s="13"/>
    </row>
    <row r="801" ht="112.5" customHeight="1">
      <c r="A801" s="8" t="s">
        <v>4633</v>
      </c>
      <c r="B801" s="6" t="s">
        <v>4634</v>
      </c>
      <c r="C801" s="6" t="s">
        <v>48</v>
      </c>
      <c r="D801" s="7" t="s">
        <v>34</v>
      </c>
      <c r="E801" s="6"/>
      <c r="F801" s="11" t="s">
        <v>3782</v>
      </c>
      <c r="G801" s="11" t="s">
        <v>4646</v>
      </c>
      <c r="H801" s="14"/>
      <c r="I801" s="13" t="s">
        <v>210</v>
      </c>
      <c r="J801" s="13" t="s">
        <v>166</v>
      </c>
      <c r="K801" s="11" t="s">
        <v>4647</v>
      </c>
      <c r="L801" s="11" t="s">
        <v>4648</v>
      </c>
      <c r="M801" s="8" t="s">
        <v>41</v>
      </c>
      <c r="N801" s="11" t="s">
        <v>4649</v>
      </c>
      <c r="O801" s="11" t="s">
        <v>4650</v>
      </c>
      <c r="P801" s="11"/>
      <c r="Q801" s="10"/>
      <c r="R801" s="14"/>
      <c r="S801" s="61"/>
      <c r="T801" s="14"/>
      <c r="U801" s="39"/>
      <c r="V801" s="14"/>
      <c r="W801" s="11"/>
      <c r="X801" s="13"/>
      <c r="Y801" s="6" t="s">
        <v>3536</v>
      </c>
      <c r="Z801" s="15" t="s">
        <v>4651</v>
      </c>
      <c r="AA801" s="8"/>
      <c r="AB801" s="12"/>
      <c r="AC801" s="13" t="str">
        <f t="shared" si="3"/>
        <v>M6-MyM-22a-E-2</v>
      </c>
      <c r="AD801" s="13"/>
      <c r="AE801" s="12"/>
      <c r="AF801" s="8" t="s">
        <v>45</v>
      </c>
      <c r="AG801" s="13"/>
      <c r="AH801" s="13"/>
      <c r="AI801" s="13"/>
    </row>
    <row r="802" ht="112.5" customHeight="1">
      <c r="A802" s="8" t="s">
        <v>4633</v>
      </c>
      <c r="B802" s="6" t="s">
        <v>4634</v>
      </c>
      <c r="C802" s="6" t="s">
        <v>67</v>
      </c>
      <c r="D802" s="7" t="s">
        <v>34</v>
      </c>
      <c r="E802" s="6"/>
      <c r="F802" s="11" t="s">
        <v>4652</v>
      </c>
      <c r="G802" s="11" t="s">
        <v>4653</v>
      </c>
      <c r="H802" s="14"/>
      <c r="I802" s="13" t="s">
        <v>210</v>
      </c>
      <c r="J802" s="13" t="s">
        <v>166</v>
      </c>
      <c r="K802" s="14" t="s">
        <v>4654</v>
      </c>
      <c r="L802" s="11" t="s">
        <v>4655</v>
      </c>
      <c r="M802" s="8" t="s">
        <v>41</v>
      </c>
      <c r="N802" s="11" t="s">
        <v>4656</v>
      </c>
      <c r="O802" s="11" t="s">
        <v>4657</v>
      </c>
      <c r="P802" s="11"/>
      <c r="Q802" s="10"/>
      <c r="R802" s="14"/>
      <c r="S802" s="61"/>
      <c r="T802" s="14"/>
      <c r="U802" s="14"/>
      <c r="V802" s="14"/>
      <c r="W802" s="14"/>
      <c r="X802" s="14"/>
      <c r="Y802" s="6" t="s">
        <v>3536</v>
      </c>
      <c r="Z802" s="15" t="s">
        <v>4658</v>
      </c>
      <c r="AA802" s="8"/>
      <c r="AB802" s="12"/>
      <c r="AC802" s="13" t="str">
        <f t="shared" si="3"/>
        <v>M6-MyM-22a-A-1</v>
      </c>
      <c r="AD802" s="13"/>
      <c r="AE802" s="12"/>
      <c r="AF802" s="8" t="s">
        <v>45</v>
      </c>
      <c r="AG802" s="13"/>
      <c r="AH802" s="13"/>
      <c r="AI802" s="13"/>
    </row>
    <row r="803" ht="112.5" customHeight="1">
      <c r="A803" s="8" t="s">
        <v>4633</v>
      </c>
      <c r="B803" s="6" t="s">
        <v>4634</v>
      </c>
      <c r="C803" s="6" t="s">
        <v>67</v>
      </c>
      <c r="D803" s="7" t="s">
        <v>34</v>
      </c>
      <c r="E803" s="6"/>
      <c r="F803" s="11" t="s">
        <v>4659</v>
      </c>
      <c r="G803" s="11" t="s">
        <v>4660</v>
      </c>
      <c r="H803" s="14"/>
      <c r="I803" s="13" t="s">
        <v>210</v>
      </c>
      <c r="J803" s="13" t="s">
        <v>166</v>
      </c>
      <c r="K803" s="14" t="s">
        <v>4661</v>
      </c>
      <c r="L803" s="11" t="s">
        <v>4662</v>
      </c>
      <c r="M803" s="8" t="s">
        <v>41</v>
      </c>
      <c r="N803" s="11" t="s">
        <v>4656</v>
      </c>
      <c r="O803" s="11" t="s">
        <v>4663</v>
      </c>
      <c r="P803" s="11"/>
      <c r="Q803" s="8"/>
      <c r="R803" s="12"/>
      <c r="S803" s="12"/>
      <c r="T803" s="12"/>
      <c r="U803" s="12"/>
      <c r="V803" s="12"/>
      <c r="W803" s="12"/>
      <c r="X803" s="13"/>
      <c r="Y803" s="6" t="s">
        <v>3536</v>
      </c>
      <c r="Z803" s="15" t="s">
        <v>4664</v>
      </c>
      <c r="AA803" s="8"/>
      <c r="AB803" s="12"/>
      <c r="AC803" s="13" t="str">
        <f t="shared" si="3"/>
        <v>M6-MyM-22a-A-2</v>
      </c>
      <c r="AD803" s="13"/>
      <c r="AE803" s="12"/>
      <c r="AF803" s="8" t="s">
        <v>45</v>
      </c>
      <c r="AG803" s="13"/>
      <c r="AH803" s="13"/>
      <c r="AI803" s="13"/>
    </row>
    <row r="804" ht="112.5" customHeight="1">
      <c r="A804" s="8" t="s">
        <v>4633</v>
      </c>
      <c r="B804" s="6" t="s">
        <v>4634</v>
      </c>
      <c r="C804" s="6" t="s">
        <v>67</v>
      </c>
      <c r="D804" s="7" t="s">
        <v>34</v>
      </c>
      <c r="E804" s="6"/>
      <c r="F804" s="11" t="s">
        <v>4665</v>
      </c>
      <c r="G804" s="11" t="s">
        <v>4666</v>
      </c>
      <c r="H804" s="14"/>
      <c r="I804" s="13" t="s">
        <v>210</v>
      </c>
      <c r="J804" s="13" t="s">
        <v>166</v>
      </c>
      <c r="K804" s="14" t="s">
        <v>4667</v>
      </c>
      <c r="L804" s="11" t="s">
        <v>4668</v>
      </c>
      <c r="M804" s="8" t="s">
        <v>41</v>
      </c>
      <c r="N804" s="11" t="s">
        <v>4656</v>
      </c>
      <c r="O804" s="11" t="s">
        <v>4669</v>
      </c>
      <c r="P804" s="11"/>
      <c r="Q804" s="8"/>
      <c r="R804" s="12"/>
      <c r="S804" s="12"/>
      <c r="T804" s="12"/>
      <c r="U804" s="12"/>
      <c r="V804" s="12"/>
      <c r="W804" s="12"/>
      <c r="X804" s="13"/>
      <c r="Y804" s="6" t="s">
        <v>3536</v>
      </c>
      <c r="Z804" s="15" t="s">
        <v>4670</v>
      </c>
      <c r="AA804" s="8"/>
      <c r="AB804" s="12"/>
      <c r="AC804" s="13" t="str">
        <f t="shared" si="3"/>
        <v>M6-MyM-22a-A-3</v>
      </c>
      <c r="AD804" s="13"/>
      <c r="AE804" s="12"/>
      <c r="AF804" s="8" t="s">
        <v>45</v>
      </c>
      <c r="AG804" s="13"/>
      <c r="AH804" s="13"/>
      <c r="AI804" s="13"/>
    </row>
    <row r="805" ht="112.5" customHeight="1">
      <c r="A805" s="6" t="s">
        <v>4671</v>
      </c>
      <c r="B805" s="6" t="s">
        <v>4672</v>
      </c>
      <c r="C805" s="6" t="s">
        <v>33</v>
      </c>
      <c r="D805" s="7" t="s">
        <v>34</v>
      </c>
      <c r="E805" s="6"/>
      <c r="F805" s="11" t="s">
        <v>4673</v>
      </c>
      <c r="G805" s="11" t="s">
        <v>4349</v>
      </c>
      <c r="H805" s="14"/>
      <c r="I805" s="13" t="s">
        <v>210</v>
      </c>
      <c r="J805" s="13" t="s">
        <v>194</v>
      </c>
      <c r="K805" s="11" t="s">
        <v>4674</v>
      </c>
      <c r="L805" s="11" t="s">
        <v>4675</v>
      </c>
      <c r="M805" s="38" t="s">
        <v>41</v>
      </c>
      <c r="N805" s="11" t="s">
        <v>4676</v>
      </c>
      <c r="O805" s="11" t="s">
        <v>4676</v>
      </c>
      <c r="P805" s="12"/>
      <c r="Q805" s="8"/>
      <c r="R805" s="12"/>
      <c r="S805" s="12"/>
      <c r="T805" s="12"/>
      <c r="U805" s="12"/>
      <c r="V805" s="12"/>
      <c r="W805" s="12"/>
      <c r="X805" s="13"/>
      <c r="Y805" s="6" t="s">
        <v>3536</v>
      </c>
      <c r="Z805" s="15" t="s">
        <v>4677</v>
      </c>
      <c r="AA805" s="15"/>
      <c r="AB805" s="18"/>
      <c r="AC805" s="13" t="str">
        <f t="shared" si="3"/>
        <v>M6-MyM-6b-I-1</v>
      </c>
      <c r="AD805" s="13"/>
      <c r="AE805" s="12"/>
      <c r="AF805" s="8" t="s">
        <v>45</v>
      </c>
      <c r="AG805" s="8" t="s">
        <v>570</v>
      </c>
      <c r="AH805" s="8" t="s">
        <v>46</v>
      </c>
      <c r="AI805" s="8"/>
    </row>
    <row r="806" ht="112.5" customHeight="1">
      <c r="A806" s="6" t="s">
        <v>4671</v>
      </c>
      <c r="B806" s="6" t="s">
        <v>4672</v>
      </c>
      <c r="C806" s="6" t="s">
        <v>33</v>
      </c>
      <c r="D806" s="7" t="s">
        <v>34</v>
      </c>
      <c r="E806" s="6"/>
      <c r="F806" s="11" t="s">
        <v>4678</v>
      </c>
      <c r="G806" s="11" t="s">
        <v>4679</v>
      </c>
      <c r="H806" s="14"/>
      <c r="I806" s="13" t="s">
        <v>210</v>
      </c>
      <c r="J806" s="13" t="s">
        <v>194</v>
      </c>
      <c r="K806" s="11" t="s">
        <v>4680</v>
      </c>
      <c r="L806" s="11" t="s">
        <v>4681</v>
      </c>
      <c r="M806" s="38" t="s">
        <v>41</v>
      </c>
      <c r="N806" s="11" t="s">
        <v>4682</v>
      </c>
      <c r="O806" s="11" t="s">
        <v>4682</v>
      </c>
      <c r="P806" s="12"/>
      <c r="Q806" s="8"/>
      <c r="R806" s="12"/>
      <c r="S806" s="12"/>
      <c r="T806" s="12"/>
      <c r="U806" s="12"/>
      <c r="V806" s="12"/>
      <c r="W806" s="12"/>
      <c r="X806" s="13"/>
      <c r="Y806" s="6" t="s">
        <v>3536</v>
      </c>
      <c r="Z806" s="15" t="s">
        <v>4683</v>
      </c>
      <c r="AA806" s="15"/>
      <c r="AB806" s="18"/>
      <c r="AC806" s="13" t="str">
        <f t="shared" si="3"/>
        <v>M6-MyM-6b-I-2</v>
      </c>
      <c r="AD806" s="13"/>
      <c r="AE806" s="12"/>
      <c r="AF806" s="8" t="s">
        <v>45</v>
      </c>
      <c r="AG806" s="8" t="s">
        <v>570</v>
      </c>
      <c r="AH806" s="8" t="s">
        <v>46</v>
      </c>
      <c r="AI806" s="8"/>
    </row>
    <row r="807" ht="112.5" customHeight="1">
      <c r="A807" s="6" t="s">
        <v>4671</v>
      </c>
      <c r="B807" s="6" t="s">
        <v>4672</v>
      </c>
      <c r="C807" s="6" t="s">
        <v>48</v>
      </c>
      <c r="D807" s="7" t="s">
        <v>34</v>
      </c>
      <c r="E807" s="6"/>
      <c r="F807" s="11" t="s">
        <v>4684</v>
      </c>
      <c r="G807" s="11" t="s">
        <v>4349</v>
      </c>
      <c r="H807" s="14"/>
      <c r="I807" s="13" t="s">
        <v>210</v>
      </c>
      <c r="J807" s="8" t="s">
        <v>166</v>
      </c>
      <c r="K807" s="11" t="s">
        <v>4685</v>
      </c>
      <c r="L807" s="11" t="s">
        <v>4686</v>
      </c>
      <c r="M807" s="38" t="s">
        <v>41</v>
      </c>
      <c r="N807" s="11" t="s">
        <v>4676</v>
      </c>
      <c r="O807" s="11" t="s">
        <v>4676</v>
      </c>
      <c r="P807" s="12"/>
      <c r="Q807" s="8"/>
      <c r="R807" s="12"/>
      <c r="S807" s="12"/>
      <c r="T807" s="12"/>
      <c r="U807" s="12"/>
      <c r="V807" s="12"/>
      <c r="W807" s="12"/>
      <c r="X807" s="13"/>
      <c r="Y807" s="6" t="s">
        <v>3536</v>
      </c>
      <c r="Z807" s="15" t="s">
        <v>4687</v>
      </c>
      <c r="AA807" s="15"/>
      <c r="AB807" s="18"/>
      <c r="AC807" s="13" t="str">
        <f t="shared" si="3"/>
        <v>M6-MyM-6b-E-1</v>
      </c>
      <c r="AD807" s="13"/>
      <c r="AE807" s="12"/>
      <c r="AF807" s="8" t="s">
        <v>45</v>
      </c>
      <c r="AG807" s="8" t="s">
        <v>570</v>
      </c>
      <c r="AH807" s="8" t="s">
        <v>46</v>
      </c>
      <c r="AI807" s="8"/>
    </row>
    <row r="808" ht="112.5" customHeight="1">
      <c r="A808" s="6" t="s">
        <v>4671</v>
      </c>
      <c r="B808" s="6" t="s">
        <v>4672</v>
      </c>
      <c r="C808" s="6" t="s">
        <v>48</v>
      </c>
      <c r="D808" s="7" t="s">
        <v>34</v>
      </c>
      <c r="E808" s="6"/>
      <c r="F808" s="11" t="s">
        <v>4688</v>
      </c>
      <c r="G808" s="11" t="s">
        <v>4679</v>
      </c>
      <c r="H808" s="14"/>
      <c r="I808" s="13" t="s">
        <v>210</v>
      </c>
      <c r="J808" s="8" t="s">
        <v>166</v>
      </c>
      <c r="K808" s="11" t="s">
        <v>4680</v>
      </c>
      <c r="L808" s="11" t="s">
        <v>4689</v>
      </c>
      <c r="M808" s="38" t="s">
        <v>41</v>
      </c>
      <c r="N808" s="11" t="s">
        <v>4682</v>
      </c>
      <c r="O808" s="11" t="s">
        <v>4682</v>
      </c>
      <c r="P808" s="12"/>
      <c r="Q808" s="8"/>
      <c r="R808" s="12"/>
      <c r="S808" s="12"/>
      <c r="T808" s="12"/>
      <c r="U808" s="12"/>
      <c r="V808" s="12"/>
      <c r="W808" s="12"/>
      <c r="X808" s="13"/>
      <c r="Y808" s="6" t="s">
        <v>3536</v>
      </c>
      <c r="Z808" s="15" t="s">
        <v>4690</v>
      </c>
      <c r="AA808" s="15"/>
      <c r="AB808" s="18"/>
      <c r="AC808" s="13" t="str">
        <f t="shared" si="3"/>
        <v>M6-MyM-6b-E-2</v>
      </c>
      <c r="AD808" s="13"/>
      <c r="AE808" s="12"/>
      <c r="AF808" s="8" t="s">
        <v>45</v>
      </c>
      <c r="AG808" s="8" t="s">
        <v>570</v>
      </c>
      <c r="AH808" s="8" t="s">
        <v>46</v>
      </c>
      <c r="AI808" s="8"/>
    </row>
    <row r="809" ht="112.5" customHeight="1">
      <c r="A809" s="6" t="s">
        <v>4671</v>
      </c>
      <c r="B809" s="6" t="s">
        <v>4672</v>
      </c>
      <c r="C809" s="6" t="s">
        <v>67</v>
      </c>
      <c r="D809" s="7" t="s">
        <v>34</v>
      </c>
      <c r="E809" s="6"/>
      <c r="F809" s="11" t="s">
        <v>4691</v>
      </c>
      <c r="G809" s="11" t="s">
        <v>4692</v>
      </c>
      <c r="H809" s="14"/>
      <c r="I809" s="13" t="s">
        <v>210</v>
      </c>
      <c r="J809" s="8" t="s">
        <v>166</v>
      </c>
      <c r="K809" s="26" t="s">
        <v>4693</v>
      </c>
      <c r="L809" s="14" t="s">
        <v>4694</v>
      </c>
      <c r="M809" s="38" t="s">
        <v>41</v>
      </c>
      <c r="N809" s="11" t="s">
        <v>4695</v>
      </c>
      <c r="O809" s="14" t="s">
        <v>4696</v>
      </c>
      <c r="P809" s="12"/>
      <c r="Q809" s="8"/>
      <c r="R809" s="12"/>
      <c r="S809" s="12"/>
      <c r="T809" s="12"/>
      <c r="U809" s="12"/>
      <c r="V809" s="12"/>
      <c r="W809" s="12"/>
      <c r="X809" s="13"/>
      <c r="Y809" s="6" t="s">
        <v>3536</v>
      </c>
      <c r="Z809" s="15" t="s">
        <v>4697</v>
      </c>
      <c r="AA809" s="15"/>
      <c r="AB809" s="18"/>
      <c r="AC809" s="13" t="str">
        <f t="shared" si="3"/>
        <v>M6-MyM-6b-A-1</v>
      </c>
      <c r="AD809" s="13"/>
      <c r="AE809" s="12"/>
      <c r="AF809" s="8" t="s">
        <v>45</v>
      </c>
      <c r="AG809" s="8" t="s">
        <v>570</v>
      </c>
      <c r="AH809" s="8" t="s">
        <v>46</v>
      </c>
      <c r="AI809" s="8"/>
    </row>
    <row r="810" ht="112.5" customHeight="1">
      <c r="A810" s="6" t="s">
        <v>4671</v>
      </c>
      <c r="B810" s="6" t="s">
        <v>4672</v>
      </c>
      <c r="C810" s="6" t="s">
        <v>67</v>
      </c>
      <c r="D810" s="7" t="s">
        <v>34</v>
      </c>
      <c r="E810" s="6"/>
      <c r="F810" s="11" t="s">
        <v>4698</v>
      </c>
      <c r="G810" s="11" t="s">
        <v>4699</v>
      </c>
      <c r="H810" s="14" t="s">
        <v>4700</v>
      </c>
      <c r="I810" s="6" t="s">
        <v>210</v>
      </c>
      <c r="J810" s="8" t="s">
        <v>166</v>
      </c>
      <c r="K810" s="27" t="s">
        <v>4701</v>
      </c>
      <c r="L810" s="10" t="s">
        <v>476</v>
      </c>
      <c r="M810" s="6" t="s">
        <v>41</v>
      </c>
      <c r="N810" s="11" t="s">
        <v>4702</v>
      </c>
      <c r="O810" s="27" t="s">
        <v>4703</v>
      </c>
      <c r="P810" s="12"/>
      <c r="Q810" s="13"/>
      <c r="R810" s="12"/>
      <c r="S810" s="12"/>
      <c r="T810" s="12"/>
      <c r="U810" s="12"/>
      <c r="V810" s="12"/>
      <c r="W810" s="12"/>
      <c r="X810" s="14"/>
      <c r="Y810" s="6" t="s">
        <v>3536</v>
      </c>
      <c r="Z810" s="15" t="s">
        <v>4704</v>
      </c>
      <c r="AA810" s="15"/>
      <c r="AB810" s="18"/>
      <c r="AC810" s="13" t="str">
        <f t="shared" si="3"/>
        <v>M6-MyM-6b-A-2</v>
      </c>
      <c r="AD810" s="13"/>
      <c r="AE810" s="12"/>
      <c r="AF810" s="8" t="s">
        <v>45</v>
      </c>
      <c r="AG810" s="8" t="s">
        <v>570</v>
      </c>
      <c r="AH810" s="8" t="s">
        <v>46</v>
      </c>
      <c r="AI810" s="8"/>
    </row>
    <row r="811" ht="112.5" customHeight="1">
      <c r="A811" s="6" t="s">
        <v>4671</v>
      </c>
      <c r="B811" s="6" t="s">
        <v>4672</v>
      </c>
      <c r="C811" s="6" t="s">
        <v>67</v>
      </c>
      <c r="D811" s="7" t="s">
        <v>34</v>
      </c>
      <c r="E811" s="6"/>
      <c r="F811" s="11" t="s">
        <v>4705</v>
      </c>
      <c r="G811" s="11" t="s">
        <v>4706</v>
      </c>
      <c r="H811" s="14" t="s">
        <v>4707</v>
      </c>
      <c r="I811" s="19" t="s">
        <v>210</v>
      </c>
      <c r="J811" s="8" t="s">
        <v>166</v>
      </c>
      <c r="K811" s="26" t="s">
        <v>4708</v>
      </c>
      <c r="L811" s="10" t="s">
        <v>4709</v>
      </c>
      <c r="M811" s="6" t="s">
        <v>41</v>
      </c>
      <c r="N811" s="11" t="s">
        <v>4710</v>
      </c>
      <c r="O811" s="27" t="s">
        <v>4711</v>
      </c>
      <c r="P811" s="12"/>
      <c r="Q811" s="13"/>
      <c r="R811" s="12"/>
      <c r="S811" s="12"/>
      <c r="T811" s="12"/>
      <c r="U811" s="12"/>
      <c r="V811" s="12"/>
      <c r="W811" s="12"/>
      <c r="X811" s="14"/>
      <c r="Y811" s="6" t="s">
        <v>3536</v>
      </c>
      <c r="Z811" s="15" t="s">
        <v>4712</v>
      </c>
      <c r="AA811" s="15"/>
      <c r="AB811" s="18"/>
      <c r="AC811" s="13" t="str">
        <f t="shared" si="3"/>
        <v>M6-MyM-6b-A-3</v>
      </c>
      <c r="AD811" s="13"/>
      <c r="AE811" s="12"/>
      <c r="AF811" s="8" t="s">
        <v>45</v>
      </c>
      <c r="AG811" s="8" t="s">
        <v>570</v>
      </c>
      <c r="AH811" s="8" t="s">
        <v>46</v>
      </c>
      <c r="AI811" s="8"/>
    </row>
    <row r="812" ht="112.5" customHeight="1">
      <c r="A812" s="6" t="s">
        <v>4671</v>
      </c>
      <c r="B812" s="6" t="s">
        <v>4672</v>
      </c>
      <c r="C812" s="6" t="s">
        <v>67</v>
      </c>
      <c r="D812" s="7" t="s">
        <v>34</v>
      </c>
      <c r="E812" s="6"/>
      <c r="F812" s="11" t="s">
        <v>4713</v>
      </c>
      <c r="G812" s="11" t="s">
        <v>4714</v>
      </c>
      <c r="H812" s="14" t="s">
        <v>4707</v>
      </c>
      <c r="I812" s="19" t="s">
        <v>210</v>
      </c>
      <c r="J812" s="8" t="s">
        <v>166</v>
      </c>
      <c r="K812" s="26" t="s">
        <v>4715</v>
      </c>
      <c r="L812" s="11" t="s">
        <v>4716</v>
      </c>
      <c r="M812" s="6" t="s">
        <v>41</v>
      </c>
      <c r="N812" s="27" t="s">
        <v>4717</v>
      </c>
      <c r="O812" s="27" t="s">
        <v>4718</v>
      </c>
      <c r="P812" s="12"/>
      <c r="Q812" s="13"/>
      <c r="R812" s="12"/>
      <c r="S812" s="12"/>
      <c r="T812" s="12"/>
      <c r="U812" s="12"/>
      <c r="V812" s="12"/>
      <c r="W812" s="12"/>
      <c r="X812" s="14"/>
      <c r="Y812" s="6" t="s">
        <v>3536</v>
      </c>
      <c r="Z812" s="15" t="s">
        <v>4719</v>
      </c>
      <c r="AA812" s="15"/>
      <c r="AB812" s="18"/>
      <c r="AC812" s="13" t="str">
        <f t="shared" si="3"/>
        <v>M6-MyM-6b-A-4</v>
      </c>
      <c r="AD812" s="13"/>
      <c r="AE812" s="12"/>
      <c r="AF812" s="8" t="s">
        <v>45</v>
      </c>
      <c r="AG812" s="8" t="s">
        <v>570</v>
      </c>
      <c r="AH812" s="8" t="s">
        <v>46</v>
      </c>
      <c r="AI812" s="8"/>
    </row>
    <row r="813" ht="112.5" customHeight="1">
      <c r="A813" s="8" t="s">
        <v>4720</v>
      </c>
      <c r="B813" s="6" t="s">
        <v>4721</v>
      </c>
      <c r="C813" s="6" t="s">
        <v>33</v>
      </c>
      <c r="D813" s="7" t="s">
        <v>34</v>
      </c>
      <c r="E813" s="6"/>
      <c r="F813" s="9" t="s">
        <v>4722</v>
      </c>
      <c r="G813" s="9" t="s">
        <v>4723</v>
      </c>
      <c r="H813" s="14"/>
      <c r="I813" s="19" t="s">
        <v>210</v>
      </c>
      <c r="J813" s="19" t="s">
        <v>850</v>
      </c>
      <c r="K813" s="26" t="s">
        <v>4724</v>
      </c>
      <c r="L813" s="11" t="s">
        <v>4725</v>
      </c>
      <c r="M813" s="8" t="s">
        <v>41</v>
      </c>
      <c r="N813" s="16" t="s">
        <v>4396</v>
      </c>
      <c r="O813" s="16" t="s">
        <v>4396</v>
      </c>
      <c r="P813" s="12"/>
      <c r="Q813" s="13"/>
      <c r="R813" s="12"/>
      <c r="S813" s="12"/>
      <c r="T813" s="12"/>
      <c r="U813" s="12"/>
      <c r="V813" s="12"/>
      <c r="W813" s="12"/>
      <c r="X813" s="14"/>
      <c r="Y813" s="6" t="s">
        <v>3536</v>
      </c>
      <c r="Z813" s="15" t="s">
        <v>4726</v>
      </c>
      <c r="AA813" s="9"/>
      <c r="AB813" s="18"/>
      <c r="AC813" s="13" t="str">
        <f t="shared" si="3"/>
        <v>M6-MyM-22b-I-1</v>
      </c>
      <c r="AD813" s="13"/>
      <c r="AE813" s="12"/>
      <c r="AF813" s="8" t="s">
        <v>45</v>
      </c>
      <c r="AG813" s="8" t="s">
        <v>570</v>
      </c>
      <c r="AH813" s="8"/>
      <c r="AI813" s="8"/>
    </row>
    <row r="814" ht="112.5" customHeight="1">
      <c r="A814" s="8" t="s">
        <v>4720</v>
      </c>
      <c r="B814" s="6" t="s">
        <v>4721</v>
      </c>
      <c r="C814" s="6" t="s">
        <v>33</v>
      </c>
      <c r="D814" s="7" t="s">
        <v>34</v>
      </c>
      <c r="E814" s="6"/>
      <c r="F814" s="9" t="s">
        <v>4722</v>
      </c>
      <c r="G814" s="9" t="s">
        <v>4727</v>
      </c>
      <c r="H814" s="14"/>
      <c r="I814" s="19" t="s">
        <v>210</v>
      </c>
      <c r="J814" s="19" t="s">
        <v>850</v>
      </c>
      <c r="K814" s="11" t="s">
        <v>4728</v>
      </c>
      <c r="L814" s="11" t="s">
        <v>4729</v>
      </c>
      <c r="M814" s="8" t="s">
        <v>41</v>
      </c>
      <c r="N814" s="16" t="s">
        <v>4401</v>
      </c>
      <c r="O814" s="16" t="s">
        <v>4401</v>
      </c>
      <c r="P814" s="12"/>
      <c r="Q814" s="13"/>
      <c r="R814" s="12"/>
      <c r="S814" s="12"/>
      <c r="T814" s="12"/>
      <c r="U814" s="12"/>
      <c r="V814" s="12"/>
      <c r="W814" s="12"/>
      <c r="X814" s="14"/>
      <c r="Y814" s="6" t="s">
        <v>3536</v>
      </c>
      <c r="Z814" s="15" t="s">
        <v>4730</v>
      </c>
      <c r="AA814" s="9"/>
      <c r="AB814" s="18"/>
      <c r="AC814" s="13" t="str">
        <f t="shared" si="3"/>
        <v>M6-MyM-22b-I-2</v>
      </c>
      <c r="AD814" s="13"/>
      <c r="AE814" s="12"/>
      <c r="AF814" s="8" t="s">
        <v>45</v>
      </c>
      <c r="AG814" s="8" t="s">
        <v>570</v>
      </c>
      <c r="AH814" s="8"/>
      <c r="AI814" s="8"/>
    </row>
    <row r="815" ht="112.5" customHeight="1">
      <c r="A815" s="8" t="s">
        <v>4720</v>
      </c>
      <c r="B815" s="6" t="s">
        <v>4721</v>
      </c>
      <c r="C815" s="6" t="s">
        <v>33</v>
      </c>
      <c r="D815" s="7" t="s">
        <v>34</v>
      </c>
      <c r="E815" s="6"/>
      <c r="F815" s="9" t="s">
        <v>4722</v>
      </c>
      <c r="G815" s="9" t="s">
        <v>4731</v>
      </c>
      <c r="H815" s="14"/>
      <c r="I815" s="19" t="s">
        <v>210</v>
      </c>
      <c r="J815" s="19" t="s">
        <v>850</v>
      </c>
      <c r="K815" s="26" t="s">
        <v>4732</v>
      </c>
      <c r="L815" s="11" t="s">
        <v>4733</v>
      </c>
      <c r="M815" s="8" t="s">
        <v>41</v>
      </c>
      <c r="N815" s="16" t="s">
        <v>4396</v>
      </c>
      <c r="O815" s="16" t="s">
        <v>4396</v>
      </c>
      <c r="P815" s="12"/>
      <c r="Q815" s="13"/>
      <c r="R815" s="12"/>
      <c r="S815" s="12"/>
      <c r="T815" s="12"/>
      <c r="U815" s="12"/>
      <c r="V815" s="12"/>
      <c r="W815" s="12"/>
      <c r="X815" s="14"/>
      <c r="Y815" s="6" t="s">
        <v>3536</v>
      </c>
      <c r="Z815" s="15" t="s">
        <v>4734</v>
      </c>
      <c r="AA815" s="9"/>
      <c r="AB815" s="18"/>
      <c r="AC815" s="13" t="str">
        <f t="shared" si="3"/>
        <v>M6-MyM-22b-I-3</v>
      </c>
      <c r="AD815" s="13"/>
      <c r="AE815" s="12"/>
      <c r="AF815" s="8" t="s">
        <v>45</v>
      </c>
      <c r="AG815" s="8" t="s">
        <v>570</v>
      </c>
      <c r="AH815" s="8"/>
      <c r="AI815" s="8"/>
    </row>
    <row r="816" ht="112.5" customHeight="1">
      <c r="A816" s="8" t="s">
        <v>4720</v>
      </c>
      <c r="B816" s="6" t="s">
        <v>4721</v>
      </c>
      <c r="C816" s="6" t="s">
        <v>33</v>
      </c>
      <c r="D816" s="7" t="s">
        <v>34</v>
      </c>
      <c r="E816" s="6"/>
      <c r="F816" s="9" t="s">
        <v>4722</v>
      </c>
      <c r="G816" s="9" t="s">
        <v>4735</v>
      </c>
      <c r="H816" s="14"/>
      <c r="I816" s="19" t="s">
        <v>210</v>
      </c>
      <c r="J816" s="19" t="s">
        <v>850</v>
      </c>
      <c r="K816" s="11" t="s">
        <v>4728</v>
      </c>
      <c r="L816" s="11" t="s">
        <v>4736</v>
      </c>
      <c r="M816" s="8" t="s">
        <v>41</v>
      </c>
      <c r="N816" s="16" t="s">
        <v>4401</v>
      </c>
      <c r="O816" s="16" t="s">
        <v>4401</v>
      </c>
      <c r="P816" s="12"/>
      <c r="Q816" s="13"/>
      <c r="R816" s="12"/>
      <c r="S816" s="12"/>
      <c r="T816" s="12"/>
      <c r="U816" s="12"/>
      <c r="V816" s="12"/>
      <c r="W816" s="12"/>
      <c r="X816" s="14"/>
      <c r="Y816" s="6" t="s">
        <v>3536</v>
      </c>
      <c r="Z816" s="15" t="s">
        <v>4737</v>
      </c>
      <c r="AA816" s="9"/>
      <c r="AB816" s="18"/>
      <c r="AC816" s="13" t="str">
        <f t="shared" si="3"/>
        <v>M6-MyM-22b-I-4</v>
      </c>
      <c r="AD816" s="13"/>
      <c r="AE816" s="12"/>
      <c r="AF816" s="8" t="s">
        <v>45</v>
      </c>
      <c r="AG816" s="8" t="s">
        <v>570</v>
      </c>
      <c r="AH816" s="8"/>
      <c r="AI816" s="8"/>
    </row>
    <row r="817" ht="112.5" customHeight="1">
      <c r="A817" s="8" t="s">
        <v>4720</v>
      </c>
      <c r="B817" s="6" t="s">
        <v>4721</v>
      </c>
      <c r="C817" s="6" t="s">
        <v>48</v>
      </c>
      <c r="D817" s="7" t="s">
        <v>34</v>
      </c>
      <c r="E817" s="6"/>
      <c r="F817" s="11" t="s">
        <v>4738</v>
      </c>
      <c r="G817" s="11" t="s">
        <v>4739</v>
      </c>
      <c r="H817" s="14"/>
      <c r="I817" s="19" t="s">
        <v>210</v>
      </c>
      <c r="J817" s="19" t="s">
        <v>166</v>
      </c>
      <c r="K817" s="26" t="s">
        <v>4740</v>
      </c>
      <c r="L817" s="11" t="s">
        <v>4741</v>
      </c>
      <c r="M817" s="8" t="s">
        <v>41</v>
      </c>
      <c r="N817" s="16" t="s">
        <v>4396</v>
      </c>
      <c r="O817" s="16" t="s">
        <v>4396</v>
      </c>
      <c r="P817" s="12"/>
      <c r="Q817" s="13"/>
      <c r="R817" s="12"/>
      <c r="S817" s="12"/>
      <c r="T817" s="12"/>
      <c r="U817" s="12"/>
      <c r="V817" s="12"/>
      <c r="W817" s="12"/>
      <c r="X817" s="14"/>
      <c r="Y817" s="6" t="s">
        <v>3536</v>
      </c>
      <c r="Z817" s="15" t="s">
        <v>4742</v>
      </c>
      <c r="AA817" s="9"/>
      <c r="AB817" s="12"/>
      <c r="AC817" s="13" t="str">
        <f t="shared" si="3"/>
        <v>M6-MyM-22b-E-1</v>
      </c>
      <c r="AD817" s="13"/>
      <c r="AE817" s="12"/>
      <c r="AF817" s="8" t="s">
        <v>45</v>
      </c>
      <c r="AG817" s="8" t="s">
        <v>570</v>
      </c>
      <c r="AH817" s="13"/>
      <c r="AI817" s="13"/>
    </row>
    <row r="818" ht="112.5" customHeight="1">
      <c r="A818" s="8" t="s">
        <v>4720</v>
      </c>
      <c r="B818" s="6" t="s">
        <v>4721</v>
      </c>
      <c r="C818" s="6" t="s">
        <v>48</v>
      </c>
      <c r="D818" s="7" t="s">
        <v>34</v>
      </c>
      <c r="E818" s="6"/>
      <c r="F818" s="11" t="s">
        <v>4738</v>
      </c>
      <c r="G818" s="11" t="s">
        <v>4743</v>
      </c>
      <c r="H818" s="14"/>
      <c r="I818" s="19" t="s">
        <v>210</v>
      </c>
      <c r="J818" s="19" t="s">
        <v>166</v>
      </c>
      <c r="K818" s="11" t="s">
        <v>4413</v>
      </c>
      <c r="L818" s="11" t="s">
        <v>4744</v>
      </c>
      <c r="M818" s="8" t="s">
        <v>41</v>
      </c>
      <c r="N818" s="16" t="s">
        <v>4401</v>
      </c>
      <c r="O818" s="16" t="s">
        <v>4401</v>
      </c>
      <c r="P818" s="12"/>
      <c r="Q818" s="13"/>
      <c r="R818" s="12"/>
      <c r="S818" s="12"/>
      <c r="T818" s="12"/>
      <c r="U818" s="12"/>
      <c r="V818" s="12"/>
      <c r="W818" s="12"/>
      <c r="X818" s="14"/>
      <c r="Y818" s="6" t="s">
        <v>3536</v>
      </c>
      <c r="Z818" s="15" t="s">
        <v>4745</v>
      </c>
      <c r="AA818" s="9"/>
      <c r="AB818" s="12"/>
      <c r="AC818" s="13" t="str">
        <f t="shared" si="3"/>
        <v>M6-MyM-22b-E-2</v>
      </c>
      <c r="AD818" s="13"/>
      <c r="AE818" s="12"/>
      <c r="AF818" s="8" t="s">
        <v>45</v>
      </c>
      <c r="AG818" s="8" t="s">
        <v>570</v>
      </c>
      <c r="AH818" s="13"/>
      <c r="AI818" s="13"/>
    </row>
    <row r="819" ht="112.5" customHeight="1">
      <c r="A819" s="8" t="s">
        <v>4720</v>
      </c>
      <c r="B819" s="6" t="s">
        <v>4721</v>
      </c>
      <c r="C819" s="6" t="s">
        <v>48</v>
      </c>
      <c r="D819" s="7" t="s">
        <v>34</v>
      </c>
      <c r="E819" s="6"/>
      <c r="F819" s="11" t="s">
        <v>4738</v>
      </c>
      <c r="G819" s="11" t="s">
        <v>4746</v>
      </c>
      <c r="H819" s="14"/>
      <c r="I819" s="19" t="s">
        <v>210</v>
      </c>
      <c r="J819" s="19" t="s">
        <v>166</v>
      </c>
      <c r="K819" s="26" t="s">
        <v>4740</v>
      </c>
      <c r="L819" s="11" t="s">
        <v>4747</v>
      </c>
      <c r="M819" s="8" t="s">
        <v>41</v>
      </c>
      <c r="N819" s="16" t="s">
        <v>4396</v>
      </c>
      <c r="O819" s="16" t="s">
        <v>4396</v>
      </c>
      <c r="P819" s="12"/>
      <c r="Q819" s="13"/>
      <c r="R819" s="12"/>
      <c r="S819" s="12"/>
      <c r="T819" s="12"/>
      <c r="U819" s="12"/>
      <c r="V819" s="12"/>
      <c r="W819" s="12"/>
      <c r="X819" s="14"/>
      <c r="Y819" s="6" t="s">
        <v>3536</v>
      </c>
      <c r="Z819" s="15" t="s">
        <v>4748</v>
      </c>
      <c r="AA819" s="9"/>
      <c r="AB819" s="12"/>
      <c r="AC819" s="13" t="str">
        <f t="shared" si="3"/>
        <v>M6-MyM-22b-E-3</v>
      </c>
      <c r="AD819" s="13"/>
      <c r="AE819" s="12"/>
      <c r="AF819" s="8" t="s">
        <v>45</v>
      </c>
      <c r="AG819" s="8" t="s">
        <v>570</v>
      </c>
      <c r="AH819" s="13"/>
      <c r="AI819" s="13"/>
    </row>
    <row r="820" ht="112.5" customHeight="1">
      <c r="A820" s="8" t="s">
        <v>4720</v>
      </c>
      <c r="B820" s="6" t="s">
        <v>4721</v>
      </c>
      <c r="C820" s="6" t="s">
        <v>48</v>
      </c>
      <c r="D820" s="7" t="s">
        <v>34</v>
      </c>
      <c r="E820" s="6"/>
      <c r="F820" s="11" t="s">
        <v>4738</v>
      </c>
      <c r="G820" s="11" t="s">
        <v>4749</v>
      </c>
      <c r="H820" s="14"/>
      <c r="I820" s="19" t="s">
        <v>210</v>
      </c>
      <c r="J820" s="19" t="s">
        <v>166</v>
      </c>
      <c r="K820" s="11" t="s">
        <v>4413</v>
      </c>
      <c r="L820" s="11" t="s">
        <v>4750</v>
      </c>
      <c r="M820" s="8" t="s">
        <v>41</v>
      </c>
      <c r="N820" s="16" t="s">
        <v>4401</v>
      </c>
      <c r="O820" s="16" t="s">
        <v>4401</v>
      </c>
      <c r="P820" s="12"/>
      <c r="Q820" s="13"/>
      <c r="R820" s="12"/>
      <c r="S820" s="12"/>
      <c r="T820" s="12"/>
      <c r="U820" s="12"/>
      <c r="V820" s="12"/>
      <c r="W820" s="12"/>
      <c r="X820" s="14"/>
      <c r="Y820" s="6" t="s">
        <v>3536</v>
      </c>
      <c r="Z820" s="15" t="s">
        <v>4751</v>
      </c>
      <c r="AA820" s="9"/>
      <c r="AB820" s="12"/>
      <c r="AC820" s="13" t="str">
        <f t="shared" si="3"/>
        <v>M6-MyM-22b-E-4</v>
      </c>
      <c r="AD820" s="13"/>
      <c r="AE820" s="12"/>
      <c r="AF820" s="8" t="s">
        <v>45</v>
      </c>
      <c r="AG820" s="8" t="s">
        <v>570</v>
      </c>
      <c r="AH820" s="13"/>
      <c r="AI820" s="13"/>
    </row>
    <row r="821" ht="112.5" customHeight="1">
      <c r="A821" s="8" t="s">
        <v>4720</v>
      </c>
      <c r="B821" s="6" t="s">
        <v>4721</v>
      </c>
      <c r="C821" s="6" t="s">
        <v>67</v>
      </c>
      <c r="D821" s="7" t="s">
        <v>34</v>
      </c>
      <c r="E821" s="6"/>
      <c r="F821" s="11" t="s">
        <v>4752</v>
      </c>
      <c r="G821" s="11" t="s">
        <v>4753</v>
      </c>
      <c r="H821" s="14"/>
      <c r="I821" s="19" t="s">
        <v>210</v>
      </c>
      <c r="J821" s="19" t="s">
        <v>166</v>
      </c>
      <c r="K821" s="11" t="s">
        <v>4754</v>
      </c>
      <c r="L821" s="11" t="s">
        <v>4755</v>
      </c>
      <c r="M821" s="8" t="s">
        <v>41</v>
      </c>
      <c r="N821" s="16" t="s">
        <v>4401</v>
      </c>
      <c r="O821" s="27" t="s">
        <v>4756</v>
      </c>
      <c r="P821" s="12"/>
      <c r="Q821" s="13"/>
      <c r="R821" s="12"/>
      <c r="S821" s="12"/>
      <c r="T821" s="12"/>
      <c r="U821" s="12"/>
      <c r="V821" s="12"/>
      <c r="W821" s="12"/>
      <c r="X821" s="14"/>
      <c r="Y821" s="6" t="s">
        <v>3536</v>
      </c>
      <c r="Z821" s="15" t="s">
        <v>4757</v>
      </c>
      <c r="AA821" s="9"/>
      <c r="AB821" s="12"/>
      <c r="AC821" s="13" t="str">
        <f t="shared" si="3"/>
        <v>M6-MyM-22b-A-1</v>
      </c>
      <c r="AD821" s="13"/>
      <c r="AE821" s="12"/>
      <c r="AF821" s="8" t="s">
        <v>45</v>
      </c>
      <c r="AG821" s="8" t="s">
        <v>570</v>
      </c>
      <c r="AH821" s="13"/>
      <c r="AI821" s="13"/>
    </row>
    <row r="822" ht="112.5" customHeight="1">
      <c r="A822" s="8" t="s">
        <v>4720</v>
      </c>
      <c r="B822" s="6" t="s">
        <v>4721</v>
      </c>
      <c r="C822" s="6" t="s">
        <v>67</v>
      </c>
      <c r="D822" s="7" t="s">
        <v>34</v>
      </c>
      <c r="E822" s="6"/>
      <c r="F822" s="11" t="s">
        <v>4758</v>
      </c>
      <c r="G822" s="11" t="s">
        <v>4759</v>
      </c>
      <c r="H822" s="14"/>
      <c r="I822" s="19" t="s">
        <v>210</v>
      </c>
      <c r="J822" s="19" t="s">
        <v>166</v>
      </c>
      <c r="K822" s="27" t="s">
        <v>4760</v>
      </c>
      <c r="L822" s="10" t="s">
        <v>4755</v>
      </c>
      <c r="M822" s="8" t="s">
        <v>41</v>
      </c>
      <c r="N822" s="16" t="s">
        <v>4401</v>
      </c>
      <c r="O822" s="27" t="s">
        <v>4761</v>
      </c>
      <c r="P822" s="12"/>
      <c r="Q822" s="13"/>
      <c r="R822" s="12"/>
      <c r="S822" s="12"/>
      <c r="T822" s="12"/>
      <c r="U822" s="12"/>
      <c r="V822" s="12"/>
      <c r="W822" s="12"/>
      <c r="X822" s="14"/>
      <c r="Y822" s="6" t="s">
        <v>3536</v>
      </c>
      <c r="Z822" s="15" t="s">
        <v>4762</v>
      </c>
      <c r="AA822" s="9"/>
      <c r="AB822" s="12"/>
      <c r="AC822" s="13" t="str">
        <f t="shared" si="3"/>
        <v>M6-MyM-22b-A-2</v>
      </c>
      <c r="AD822" s="13"/>
      <c r="AE822" s="12"/>
      <c r="AF822" s="8" t="s">
        <v>45</v>
      </c>
      <c r="AG822" s="8" t="s">
        <v>570</v>
      </c>
      <c r="AH822" s="13"/>
      <c r="AI822" s="13"/>
    </row>
    <row r="823" ht="112.5" customHeight="1">
      <c r="A823" s="8" t="s">
        <v>4720</v>
      </c>
      <c r="B823" s="6" t="s">
        <v>4721</v>
      </c>
      <c r="C823" s="6" t="s">
        <v>67</v>
      </c>
      <c r="D823" s="7" t="s">
        <v>34</v>
      </c>
      <c r="E823" s="6"/>
      <c r="F823" s="11" t="s">
        <v>4763</v>
      </c>
      <c r="G823" s="11" t="s">
        <v>4764</v>
      </c>
      <c r="H823" s="14"/>
      <c r="I823" s="19" t="s">
        <v>210</v>
      </c>
      <c r="J823" s="19" t="s">
        <v>166</v>
      </c>
      <c r="K823" s="27" t="s">
        <v>4765</v>
      </c>
      <c r="L823" s="10" t="s">
        <v>4766</v>
      </c>
      <c r="M823" s="8" t="s">
        <v>41</v>
      </c>
      <c r="N823" s="16" t="s">
        <v>4396</v>
      </c>
      <c r="O823" s="27" t="s">
        <v>4767</v>
      </c>
      <c r="P823" s="12"/>
      <c r="Q823" s="13"/>
      <c r="R823" s="12"/>
      <c r="S823" s="12"/>
      <c r="T823" s="12"/>
      <c r="U823" s="12"/>
      <c r="V823" s="12"/>
      <c r="W823" s="12"/>
      <c r="X823" s="14"/>
      <c r="Y823" s="6" t="s">
        <v>3536</v>
      </c>
      <c r="Z823" s="15" t="s">
        <v>4768</v>
      </c>
      <c r="AA823" s="9"/>
      <c r="AB823" s="12"/>
      <c r="AC823" s="13" t="str">
        <f t="shared" si="3"/>
        <v>M6-MyM-22b-A-3</v>
      </c>
      <c r="AD823" s="13"/>
      <c r="AE823" s="12"/>
      <c r="AF823" s="8" t="s">
        <v>45</v>
      </c>
      <c r="AG823" s="8" t="s">
        <v>570</v>
      </c>
      <c r="AH823" s="13"/>
      <c r="AI823" s="13"/>
    </row>
    <row r="824" ht="112.5" customHeight="1">
      <c r="A824" s="6" t="s">
        <v>4769</v>
      </c>
      <c r="B824" s="6" t="s">
        <v>4770</v>
      </c>
      <c r="C824" s="6" t="s">
        <v>33</v>
      </c>
      <c r="D824" s="7" t="s">
        <v>34</v>
      </c>
      <c r="E824" s="6"/>
      <c r="F824" s="9" t="s">
        <v>4771</v>
      </c>
      <c r="G824" s="10"/>
      <c r="H824" s="13" t="s">
        <v>4772</v>
      </c>
      <c r="I824" s="8" t="s">
        <v>3359</v>
      </c>
      <c r="J824" s="23" t="s">
        <v>4773</v>
      </c>
      <c r="K824" s="6"/>
      <c r="L824" s="11" t="s">
        <v>4774</v>
      </c>
      <c r="M824" s="8" t="s">
        <v>41</v>
      </c>
      <c r="N824" s="9" t="s">
        <v>4775</v>
      </c>
      <c r="O824" s="9" t="s">
        <v>4775</v>
      </c>
      <c r="P824" s="12"/>
      <c r="Q824" s="13"/>
      <c r="R824" s="12"/>
      <c r="S824" s="12"/>
      <c r="T824" s="12"/>
      <c r="U824" s="12"/>
      <c r="V824" s="12"/>
      <c r="W824" s="12"/>
      <c r="X824" s="14"/>
      <c r="Y824" s="6" t="s">
        <v>3536</v>
      </c>
      <c r="Z824" s="17" t="s">
        <v>4776</v>
      </c>
      <c r="AA824" s="17"/>
      <c r="AB824" s="18"/>
      <c r="AC824" s="13" t="str">
        <f t="shared" si="3"/>
        <v>M6-MyM-7a-I-1</v>
      </c>
      <c r="AD824" s="13"/>
      <c r="AE824" s="12"/>
      <c r="AF824" s="8" t="s">
        <v>45</v>
      </c>
      <c r="AG824" s="13"/>
      <c r="AH824" s="8" t="s">
        <v>46</v>
      </c>
      <c r="AI824" s="8"/>
    </row>
    <row r="825" ht="112.5" customHeight="1">
      <c r="A825" s="6" t="s">
        <v>4769</v>
      </c>
      <c r="B825" s="6" t="s">
        <v>4770</v>
      </c>
      <c r="C825" s="6" t="s">
        <v>33</v>
      </c>
      <c r="D825" s="7" t="s">
        <v>34</v>
      </c>
      <c r="E825" s="6"/>
      <c r="F825" s="9" t="s">
        <v>4771</v>
      </c>
      <c r="G825" s="10"/>
      <c r="H825" s="13" t="s">
        <v>4772</v>
      </c>
      <c r="I825" s="8" t="s">
        <v>3359</v>
      </c>
      <c r="J825" s="23" t="s">
        <v>4773</v>
      </c>
      <c r="K825" s="6"/>
      <c r="L825" s="11" t="s">
        <v>4777</v>
      </c>
      <c r="M825" s="8" t="s">
        <v>41</v>
      </c>
      <c r="N825" s="9" t="s">
        <v>4775</v>
      </c>
      <c r="O825" s="9" t="s">
        <v>4775</v>
      </c>
      <c r="P825" s="12"/>
      <c r="Q825" s="13"/>
      <c r="R825" s="12"/>
      <c r="S825" s="12"/>
      <c r="T825" s="12"/>
      <c r="U825" s="12"/>
      <c r="V825" s="12"/>
      <c r="W825" s="12"/>
      <c r="X825" s="14"/>
      <c r="Y825" s="6" t="s">
        <v>3536</v>
      </c>
      <c r="Z825" s="15" t="s">
        <v>4778</v>
      </c>
      <c r="AA825" s="17"/>
      <c r="AB825" s="18"/>
      <c r="AC825" s="13" t="str">
        <f t="shared" si="3"/>
        <v>M6-MyM-7a-I-2</v>
      </c>
      <c r="AD825" s="13"/>
      <c r="AE825" s="12"/>
      <c r="AF825" s="8" t="s">
        <v>45</v>
      </c>
      <c r="AG825" s="13"/>
      <c r="AH825" s="8" t="s">
        <v>46</v>
      </c>
      <c r="AI825" s="8"/>
    </row>
    <row r="826" ht="112.5" customHeight="1">
      <c r="A826" s="6" t="s">
        <v>4769</v>
      </c>
      <c r="B826" s="6" t="s">
        <v>4770</v>
      </c>
      <c r="C826" s="6" t="s">
        <v>33</v>
      </c>
      <c r="D826" s="7" t="s">
        <v>34</v>
      </c>
      <c r="E826" s="6"/>
      <c r="F826" s="9" t="s">
        <v>4771</v>
      </c>
      <c r="G826" s="10"/>
      <c r="H826" s="13" t="s">
        <v>4772</v>
      </c>
      <c r="I826" s="8" t="s">
        <v>3359</v>
      </c>
      <c r="J826" s="23" t="s">
        <v>4773</v>
      </c>
      <c r="K826" s="6"/>
      <c r="L826" s="11" t="s">
        <v>4779</v>
      </c>
      <c r="M826" s="8" t="s">
        <v>41</v>
      </c>
      <c r="N826" s="9" t="s">
        <v>4775</v>
      </c>
      <c r="O826" s="9" t="s">
        <v>4775</v>
      </c>
      <c r="P826" s="12"/>
      <c r="Q826" s="13"/>
      <c r="R826" s="12"/>
      <c r="S826" s="12"/>
      <c r="T826" s="12"/>
      <c r="U826" s="12"/>
      <c r="V826" s="12"/>
      <c r="W826" s="12"/>
      <c r="X826" s="14"/>
      <c r="Y826" s="6" t="s">
        <v>3536</v>
      </c>
      <c r="Z826" s="15" t="s">
        <v>4780</v>
      </c>
      <c r="AA826" s="17"/>
      <c r="AB826" s="18"/>
      <c r="AC826" s="13" t="str">
        <f t="shared" si="3"/>
        <v>M6-MyM-7a-I-3</v>
      </c>
      <c r="AD826" s="13"/>
      <c r="AE826" s="12"/>
      <c r="AF826" s="8" t="s">
        <v>45</v>
      </c>
      <c r="AG826" s="13"/>
      <c r="AH826" s="8" t="s">
        <v>46</v>
      </c>
      <c r="AI826" s="8"/>
    </row>
    <row r="827" ht="112.5" customHeight="1">
      <c r="A827" s="6" t="s">
        <v>4769</v>
      </c>
      <c r="B827" s="6" t="s">
        <v>4770</v>
      </c>
      <c r="C827" s="6" t="s">
        <v>33</v>
      </c>
      <c r="D827" s="7" t="s">
        <v>34</v>
      </c>
      <c r="E827" s="6"/>
      <c r="F827" s="9" t="s">
        <v>4771</v>
      </c>
      <c r="G827" s="10"/>
      <c r="H827" s="13" t="s">
        <v>4772</v>
      </c>
      <c r="I827" s="8" t="s">
        <v>3359</v>
      </c>
      <c r="J827" s="23" t="s">
        <v>4773</v>
      </c>
      <c r="K827" s="6"/>
      <c r="L827" s="11" t="s">
        <v>4781</v>
      </c>
      <c r="M827" s="8" t="s">
        <v>41</v>
      </c>
      <c r="N827" s="9" t="s">
        <v>4775</v>
      </c>
      <c r="O827" s="9" t="s">
        <v>4775</v>
      </c>
      <c r="P827" s="12"/>
      <c r="Q827" s="13"/>
      <c r="R827" s="12"/>
      <c r="S827" s="12"/>
      <c r="T827" s="12"/>
      <c r="U827" s="12"/>
      <c r="V827" s="12"/>
      <c r="W827" s="12"/>
      <c r="X827" s="14"/>
      <c r="Y827" s="6" t="s">
        <v>3536</v>
      </c>
      <c r="Z827" s="15" t="s">
        <v>4782</v>
      </c>
      <c r="AA827" s="17"/>
      <c r="AB827" s="18"/>
      <c r="AC827" s="13" t="str">
        <f t="shared" si="3"/>
        <v>M6-MyM-7a-I-4</v>
      </c>
      <c r="AD827" s="13"/>
      <c r="AE827" s="12"/>
      <c r="AF827" s="8" t="s">
        <v>45</v>
      </c>
      <c r="AG827" s="13"/>
      <c r="AH827" s="8" t="s">
        <v>46</v>
      </c>
      <c r="AI827" s="8"/>
    </row>
    <row r="828" ht="112.5" customHeight="1">
      <c r="A828" s="6" t="s">
        <v>4769</v>
      </c>
      <c r="B828" s="6" t="s">
        <v>4770</v>
      </c>
      <c r="C828" s="6" t="s">
        <v>48</v>
      </c>
      <c r="D828" s="7" t="s">
        <v>34</v>
      </c>
      <c r="E828" s="6"/>
      <c r="F828" s="9" t="s">
        <v>4783</v>
      </c>
      <c r="G828" s="10"/>
      <c r="H828" s="14"/>
      <c r="I828" s="8" t="s">
        <v>210</v>
      </c>
      <c r="J828" s="8" t="s">
        <v>4784</v>
      </c>
      <c r="K828" s="11" t="s">
        <v>4785</v>
      </c>
      <c r="L828" s="11" t="s">
        <v>4786</v>
      </c>
      <c r="M828" s="8" t="s">
        <v>41</v>
      </c>
      <c r="N828" s="9" t="s">
        <v>4787</v>
      </c>
      <c r="O828" s="9" t="s">
        <v>4787</v>
      </c>
      <c r="P828" s="12"/>
      <c r="Q828" s="13"/>
      <c r="R828" s="12"/>
      <c r="S828" s="12"/>
      <c r="T828" s="12"/>
      <c r="U828" s="12"/>
      <c r="V828" s="12"/>
      <c r="W828" s="12"/>
      <c r="X828" s="13"/>
      <c r="Y828" s="6" t="s">
        <v>3536</v>
      </c>
      <c r="Z828" s="17" t="s">
        <v>4788</v>
      </c>
      <c r="AA828" s="17"/>
      <c r="AB828" s="18"/>
      <c r="AC828" s="13" t="str">
        <f t="shared" si="3"/>
        <v>M6-MyM-7a-E-1</v>
      </c>
      <c r="AD828" s="13"/>
      <c r="AE828" s="12"/>
      <c r="AF828" s="8" t="s">
        <v>45</v>
      </c>
      <c r="AG828" s="13"/>
      <c r="AH828" s="8" t="s">
        <v>46</v>
      </c>
      <c r="AI828" s="8"/>
    </row>
    <row r="829" ht="112.5" customHeight="1">
      <c r="A829" s="6" t="s">
        <v>4769</v>
      </c>
      <c r="B829" s="6" t="s">
        <v>4770</v>
      </c>
      <c r="C829" s="6" t="s">
        <v>48</v>
      </c>
      <c r="D829" s="7" t="s">
        <v>34</v>
      </c>
      <c r="E829" s="6"/>
      <c r="F829" s="9" t="s">
        <v>4789</v>
      </c>
      <c r="G829" s="10"/>
      <c r="H829" s="14"/>
      <c r="I829" s="8" t="s">
        <v>210</v>
      </c>
      <c r="J829" s="8" t="s">
        <v>4784</v>
      </c>
      <c r="K829" s="11" t="s">
        <v>4785</v>
      </c>
      <c r="L829" s="11" t="s">
        <v>4786</v>
      </c>
      <c r="M829" s="8" t="s">
        <v>41</v>
      </c>
      <c r="N829" s="9" t="s">
        <v>4790</v>
      </c>
      <c r="O829" s="9" t="s">
        <v>4790</v>
      </c>
      <c r="P829" s="12"/>
      <c r="Q829" s="13"/>
      <c r="R829" s="12"/>
      <c r="S829" s="12"/>
      <c r="T829" s="12"/>
      <c r="U829" s="12"/>
      <c r="V829" s="12"/>
      <c r="W829" s="12"/>
      <c r="X829" s="13"/>
      <c r="Y829" s="6" t="s">
        <v>3536</v>
      </c>
      <c r="Z829" s="17" t="s">
        <v>4791</v>
      </c>
      <c r="AA829" s="17"/>
      <c r="AB829" s="18"/>
      <c r="AC829" s="13" t="str">
        <f t="shared" si="3"/>
        <v>M6-MyM-7a-E-2</v>
      </c>
      <c r="AD829" s="13"/>
      <c r="AE829" s="12"/>
      <c r="AF829" s="8" t="s">
        <v>45</v>
      </c>
      <c r="AG829" s="13"/>
      <c r="AH829" s="8" t="s">
        <v>46</v>
      </c>
      <c r="AI829" s="8"/>
    </row>
    <row r="830" ht="112.5" customHeight="1">
      <c r="A830" s="6" t="s">
        <v>4792</v>
      </c>
      <c r="B830" s="6" t="s">
        <v>4793</v>
      </c>
      <c r="C830" s="6" t="s">
        <v>33</v>
      </c>
      <c r="D830" s="7" t="s">
        <v>34</v>
      </c>
      <c r="E830" s="6"/>
      <c r="F830" s="11" t="s">
        <v>4794</v>
      </c>
      <c r="G830" s="10"/>
      <c r="H830" s="39" t="s">
        <v>4795</v>
      </c>
      <c r="I830" s="6" t="s">
        <v>210</v>
      </c>
      <c r="J830" s="6" t="s">
        <v>1000</v>
      </c>
      <c r="K830" s="10" t="s">
        <v>4796</v>
      </c>
      <c r="L830" s="11" t="s">
        <v>4797</v>
      </c>
      <c r="M830" s="6" t="s">
        <v>41</v>
      </c>
      <c r="N830" s="11" t="s">
        <v>4798</v>
      </c>
      <c r="O830" s="11" t="s">
        <v>4799</v>
      </c>
      <c r="P830" s="12"/>
      <c r="Q830" s="13"/>
      <c r="R830" s="9"/>
      <c r="S830" s="9"/>
      <c r="T830" s="9"/>
      <c r="U830" s="9"/>
      <c r="V830" s="9"/>
      <c r="W830" s="12"/>
      <c r="X830" s="13"/>
      <c r="Y830" s="6" t="s">
        <v>3536</v>
      </c>
      <c r="Z830" s="15" t="s">
        <v>4800</v>
      </c>
      <c r="AA830" s="15"/>
      <c r="AB830" s="18"/>
      <c r="AC830" s="13" t="str">
        <f t="shared" si="3"/>
        <v>M6-MyM-7b-I-1</v>
      </c>
      <c r="AD830" s="13"/>
      <c r="AE830" s="12"/>
      <c r="AF830" s="8" t="s">
        <v>45</v>
      </c>
      <c r="AG830" s="13"/>
      <c r="AH830" s="8" t="s">
        <v>46</v>
      </c>
      <c r="AI830" s="8"/>
    </row>
    <row r="831" ht="112.5" customHeight="1">
      <c r="A831" s="6" t="s">
        <v>4792</v>
      </c>
      <c r="B831" s="6" t="s">
        <v>4793</v>
      </c>
      <c r="C831" s="6" t="s">
        <v>33</v>
      </c>
      <c r="D831" s="7" t="s">
        <v>34</v>
      </c>
      <c r="E831" s="6"/>
      <c r="F831" s="11" t="s">
        <v>4801</v>
      </c>
      <c r="G831" s="10"/>
      <c r="H831" s="39"/>
      <c r="I831" s="6" t="s">
        <v>210</v>
      </c>
      <c r="J831" s="6" t="s">
        <v>1000</v>
      </c>
      <c r="K831" s="10" t="s">
        <v>4802</v>
      </c>
      <c r="L831" s="11" t="s">
        <v>4803</v>
      </c>
      <c r="M831" s="6" t="s">
        <v>41</v>
      </c>
      <c r="N831" s="11" t="s">
        <v>4798</v>
      </c>
      <c r="O831" s="11" t="s">
        <v>4804</v>
      </c>
      <c r="P831" s="12"/>
      <c r="Q831" s="13"/>
      <c r="R831" s="9"/>
      <c r="S831" s="9"/>
      <c r="T831" s="9"/>
      <c r="U831" s="9"/>
      <c r="V831" s="9"/>
      <c r="W831" s="12"/>
      <c r="X831" s="13"/>
      <c r="Y831" s="6" t="s">
        <v>3536</v>
      </c>
      <c r="Z831" s="15" t="s">
        <v>4805</v>
      </c>
      <c r="AA831" s="15"/>
      <c r="AB831" s="18"/>
      <c r="AC831" s="13" t="str">
        <f t="shared" si="3"/>
        <v>M6-MyM-7b-I-2</v>
      </c>
      <c r="AD831" s="13"/>
      <c r="AE831" s="12"/>
      <c r="AF831" s="8" t="s">
        <v>45</v>
      </c>
      <c r="AG831" s="13"/>
      <c r="AH831" s="8" t="s">
        <v>46</v>
      </c>
      <c r="AI831" s="8"/>
    </row>
    <row r="832" ht="112.5" customHeight="1">
      <c r="A832" s="6" t="s">
        <v>4792</v>
      </c>
      <c r="B832" s="6" t="s">
        <v>4793</v>
      </c>
      <c r="C832" s="6" t="s">
        <v>33</v>
      </c>
      <c r="D832" s="7" t="s">
        <v>34</v>
      </c>
      <c r="E832" s="6"/>
      <c r="F832" s="11" t="s">
        <v>4806</v>
      </c>
      <c r="G832" s="10"/>
      <c r="H832" s="39"/>
      <c r="I832" s="6" t="s">
        <v>210</v>
      </c>
      <c r="J832" s="6" t="s">
        <v>1000</v>
      </c>
      <c r="K832" s="10" t="s">
        <v>4807</v>
      </c>
      <c r="L832" s="10" t="s">
        <v>4808</v>
      </c>
      <c r="M832" s="6" t="s">
        <v>41</v>
      </c>
      <c r="N832" s="11" t="s">
        <v>4798</v>
      </c>
      <c r="O832" s="11" t="s">
        <v>4809</v>
      </c>
      <c r="P832" s="12"/>
      <c r="Q832" s="13"/>
      <c r="R832" s="9"/>
      <c r="S832" s="9"/>
      <c r="T832" s="9"/>
      <c r="U832" s="9"/>
      <c r="V832" s="9"/>
      <c r="W832" s="12"/>
      <c r="X832" s="13"/>
      <c r="Y832" s="6" t="s">
        <v>3536</v>
      </c>
      <c r="Z832" s="15" t="s">
        <v>4810</v>
      </c>
      <c r="AA832" s="15"/>
      <c r="AB832" s="18"/>
      <c r="AC832" s="13" t="str">
        <f t="shared" si="3"/>
        <v>M6-MyM-7b-I-3</v>
      </c>
      <c r="AD832" s="13"/>
      <c r="AE832" s="12"/>
      <c r="AF832" s="8" t="s">
        <v>45</v>
      </c>
      <c r="AG832" s="13"/>
      <c r="AH832" s="8" t="s">
        <v>46</v>
      </c>
      <c r="AI832" s="8"/>
    </row>
    <row r="833" ht="112.5" customHeight="1">
      <c r="A833" s="8" t="s">
        <v>4792</v>
      </c>
      <c r="B833" s="6" t="s">
        <v>4793</v>
      </c>
      <c r="C833" s="6" t="s">
        <v>48</v>
      </c>
      <c r="D833" s="7" t="s">
        <v>34</v>
      </c>
      <c r="E833" s="6"/>
      <c r="F833" s="11" t="s">
        <v>4811</v>
      </c>
      <c r="G833" s="11" t="s">
        <v>4812</v>
      </c>
      <c r="H833" s="14" t="s">
        <v>4813</v>
      </c>
      <c r="I833" s="6" t="s">
        <v>210</v>
      </c>
      <c r="J833" s="6" t="s">
        <v>166</v>
      </c>
      <c r="K833" s="10" t="s">
        <v>4814</v>
      </c>
      <c r="L833" s="10" t="s">
        <v>4815</v>
      </c>
      <c r="M833" s="6" t="s">
        <v>41</v>
      </c>
      <c r="N833" s="11" t="s">
        <v>4798</v>
      </c>
      <c r="O833" s="11" t="s">
        <v>4816</v>
      </c>
      <c r="P833" s="12"/>
      <c r="Q833" s="13"/>
      <c r="R833" s="9"/>
      <c r="S833" s="9"/>
      <c r="T833" s="9"/>
      <c r="U833" s="9"/>
      <c r="V833" s="9"/>
      <c r="W833" s="12"/>
      <c r="X833" s="13"/>
      <c r="Y833" s="6" t="s">
        <v>3536</v>
      </c>
      <c r="Z833" s="15" t="s">
        <v>4817</v>
      </c>
      <c r="AA833" s="15"/>
      <c r="AB833" s="18"/>
      <c r="AC833" s="13" t="str">
        <f t="shared" si="3"/>
        <v>M6-MyM-7b-E-1</v>
      </c>
      <c r="AD833" s="13"/>
      <c r="AE833" s="12"/>
      <c r="AF833" s="8" t="s">
        <v>45</v>
      </c>
      <c r="AG833" s="13"/>
      <c r="AH833" s="8" t="s">
        <v>46</v>
      </c>
      <c r="AI833" s="8"/>
    </row>
    <row r="834" ht="112.5" customHeight="1">
      <c r="A834" s="6" t="s">
        <v>4792</v>
      </c>
      <c r="B834" s="6" t="s">
        <v>4793</v>
      </c>
      <c r="C834" s="6" t="s">
        <v>48</v>
      </c>
      <c r="D834" s="7" t="s">
        <v>34</v>
      </c>
      <c r="E834" s="6"/>
      <c r="F834" s="11" t="s">
        <v>4811</v>
      </c>
      <c r="G834" s="11" t="s">
        <v>4818</v>
      </c>
      <c r="H834" s="14"/>
      <c r="I834" s="6" t="s">
        <v>210</v>
      </c>
      <c r="J834" s="6" t="s">
        <v>166</v>
      </c>
      <c r="K834" s="11" t="s">
        <v>4814</v>
      </c>
      <c r="L834" s="10" t="s">
        <v>4819</v>
      </c>
      <c r="M834" s="6" t="s">
        <v>41</v>
      </c>
      <c r="N834" s="11" t="s">
        <v>4798</v>
      </c>
      <c r="O834" s="11" t="s">
        <v>4820</v>
      </c>
      <c r="P834" s="12"/>
      <c r="Q834" s="13"/>
      <c r="R834" s="9"/>
      <c r="S834" s="9"/>
      <c r="T834" s="9"/>
      <c r="U834" s="9"/>
      <c r="V834" s="9"/>
      <c r="W834" s="12"/>
      <c r="X834" s="13"/>
      <c r="Y834" s="6" t="s">
        <v>3536</v>
      </c>
      <c r="Z834" s="15" t="s">
        <v>4821</v>
      </c>
      <c r="AA834" s="15"/>
      <c r="AB834" s="18"/>
      <c r="AC834" s="13" t="str">
        <f t="shared" si="3"/>
        <v>M6-MyM-7b-E-2</v>
      </c>
      <c r="AD834" s="13"/>
      <c r="AE834" s="12"/>
      <c r="AF834" s="8" t="s">
        <v>45</v>
      </c>
      <c r="AG834" s="13"/>
      <c r="AH834" s="8" t="s">
        <v>46</v>
      </c>
      <c r="AI834" s="8"/>
    </row>
    <row r="835" ht="112.5" customHeight="1">
      <c r="A835" s="6" t="s">
        <v>4792</v>
      </c>
      <c r="B835" s="6" t="s">
        <v>4793</v>
      </c>
      <c r="C835" s="6" t="s">
        <v>48</v>
      </c>
      <c r="D835" s="7" t="s">
        <v>34</v>
      </c>
      <c r="E835" s="6"/>
      <c r="F835" s="11" t="s">
        <v>4811</v>
      </c>
      <c r="G835" s="11" t="s">
        <v>4822</v>
      </c>
      <c r="H835" s="14"/>
      <c r="I835" s="6" t="s">
        <v>210</v>
      </c>
      <c r="J835" s="6" t="s">
        <v>166</v>
      </c>
      <c r="K835" s="10" t="s">
        <v>4814</v>
      </c>
      <c r="L835" s="10" t="s">
        <v>4823</v>
      </c>
      <c r="M835" s="6" t="s">
        <v>41</v>
      </c>
      <c r="N835" s="11" t="s">
        <v>4798</v>
      </c>
      <c r="O835" s="11" t="s">
        <v>4824</v>
      </c>
      <c r="P835" s="12"/>
      <c r="Q835" s="13"/>
      <c r="R835" s="9"/>
      <c r="S835" s="9"/>
      <c r="T835" s="9"/>
      <c r="U835" s="9"/>
      <c r="V835" s="9"/>
      <c r="W835" s="12"/>
      <c r="X835" s="13"/>
      <c r="Y835" s="6" t="s">
        <v>3536</v>
      </c>
      <c r="Z835" s="15" t="s">
        <v>4825</v>
      </c>
      <c r="AA835" s="15"/>
      <c r="AB835" s="18"/>
      <c r="AC835" s="13" t="str">
        <f t="shared" si="3"/>
        <v>M6-MyM-7b-E-3</v>
      </c>
      <c r="AD835" s="13"/>
      <c r="AE835" s="12"/>
      <c r="AF835" s="8" t="s">
        <v>45</v>
      </c>
      <c r="AG835" s="13"/>
      <c r="AH835" s="8" t="s">
        <v>46</v>
      </c>
      <c r="AI835" s="8"/>
    </row>
    <row r="836" ht="112.5" customHeight="1">
      <c r="A836" s="6" t="s">
        <v>4792</v>
      </c>
      <c r="B836" s="6" t="s">
        <v>4793</v>
      </c>
      <c r="C836" s="6" t="s">
        <v>67</v>
      </c>
      <c r="D836" s="7" t="s">
        <v>34</v>
      </c>
      <c r="E836" s="6"/>
      <c r="F836" s="11" t="s">
        <v>4826</v>
      </c>
      <c r="G836" s="11" t="s">
        <v>4827</v>
      </c>
      <c r="H836" s="14" t="s">
        <v>4828</v>
      </c>
      <c r="I836" s="6" t="s">
        <v>210</v>
      </c>
      <c r="J836" s="6" t="s">
        <v>166</v>
      </c>
      <c r="K836" s="27" t="s">
        <v>4829</v>
      </c>
      <c r="L836" s="10" t="s">
        <v>4830</v>
      </c>
      <c r="M836" s="6" t="s">
        <v>41</v>
      </c>
      <c r="N836" s="11" t="s">
        <v>4798</v>
      </c>
      <c r="O836" s="11" t="s">
        <v>4831</v>
      </c>
      <c r="P836" s="12"/>
      <c r="Q836" s="13"/>
      <c r="R836" s="9"/>
      <c r="S836" s="9"/>
      <c r="T836" s="9"/>
      <c r="U836" s="9"/>
      <c r="V836" s="9"/>
      <c r="W836" s="12"/>
      <c r="X836" s="13"/>
      <c r="Y836" s="6" t="s">
        <v>3536</v>
      </c>
      <c r="Z836" s="15" t="s">
        <v>4832</v>
      </c>
      <c r="AA836" s="15"/>
      <c r="AB836" s="18"/>
      <c r="AC836" s="13" t="str">
        <f t="shared" si="3"/>
        <v>M6-MyM-7b-A-1</v>
      </c>
      <c r="AD836" s="13"/>
      <c r="AE836" s="12"/>
      <c r="AF836" s="8" t="s">
        <v>45</v>
      </c>
      <c r="AG836" s="13"/>
      <c r="AH836" s="8" t="s">
        <v>46</v>
      </c>
      <c r="AI836" s="8"/>
    </row>
    <row r="837" ht="112.5" customHeight="1">
      <c r="A837" s="6" t="s">
        <v>4792</v>
      </c>
      <c r="B837" s="6" t="s">
        <v>4793</v>
      </c>
      <c r="C837" s="6" t="s">
        <v>67</v>
      </c>
      <c r="D837" s="7" t="s">
        <v>34</v>
      </c>
      <c r="E837" s="6"/>
      <c r="F837" s="11" t="s">
        <v>4833</v>
      </c>
      <c r="G837" s="11" t="s">
        <v>4834</v>
      </c>
      <c r="H837" s="14" t="s">
        <v>4835</v>
      </c>
      <c r="I837" s="13" t="s">
        <v>210</v>
      </c>
      <c r="J837" s="6" t="s">
        <v>166</v>
      </c>
      <c r="K837" s="27" t="s">
        <v>4836</v>
      </c>
      <c r="L837" s="10" t="s">
        <v>4837</v>
      </c>
      <c r="M837" s="6" t="s">
        <v>41</v>
      </c>
      <c r="N837" s="11" t="s">
        <v>4798</v>
      </c>
      <c r="O837" s="11" t="s">
        <v>4824</v>
      </c>
      <c r="P837" s="12"/>
      <c r="Q837" s="13"/>
      <c r="R837" s="12"/>
      <c r="S837" s="12"/>
      <c r="T837" s="12"/>
      <c r="U837" s="12"/>
      <c r="V837" s="12"/>
      <c r="W837" s="12"/>
      <c r="X837" s="14"/>
      <c r="Y837" s="6" t="s">
        <v>3536</v>
      </c>
      <c r="Z837" s="15" t="s">
        <v>4838</v>
      </c>
      <c r="AA837" s="15"/>
      <c r="AB837" s="18"/>
      <c r="AC837" s="13" t="str">
        <f t="shared" si="3"/>
        <v>M6-MyM-7b-A-2</v>
      </c>
      <c r="AD837" s="13"/>
      <c r="AE837" s="12"/>
      <c r="AF837" s="8" t="s">
        <v>45</v>
      </c>
      <c r="AG837" s="13"/>
      <c r="AH837" s="8" t="s">
        <v>46</v>
      </c>
      <c r="AI837" s="8"/>
    </row>
    <row r="838" ht="112.5" customHeight="1">
      <c r="A838" s="6" t="s">
        <v>4792</v>
      </c>
      <c r="B838" s="6" t="s">
        <v>4793</v>
      </c>
      <c r="C838" s="6" t="s">
        <v>67</v>
      </c>
      <c r="D838" s="7" t="s">
        <v>34</v>
      </c>
      <c r="E838" s="6"/>
      <c r="F838" s="11" t="s">
        <v>4839</v>
      </c>
      <c r="G838" s="11" t="s">
        <v>4840</v>
      </c>
      <c r="H838" s="14" t="s">
        <v>4841</v>
      </c>
      <c r="I838" s="13" t="s">
        <v>210</v>
      </c>
      <c r="J838" s="6" t="s">
        <v>166</v>
      </c>
      <c r="K838" s="27" t="s">
        <v>4842</v>
      </c>
      <c r="L838" s="10" t="s">
        <v>4843</v>
      </c>
      <c r="M838" s="6" t="s">
        <v>41</v>
      </c>
      <c r="N838" s="11" t="s">
        <v>4798</v>
      </c>
      <c r="O838" s="11" t="s">
        <v>4844</v>
      </c>
      <c r="P838" s="12"/>
      <c r="Q838" s="13"/>
      <c r="R838" s="12"/>
      <c r="S838" s="12"/>
      <c r="T838" s="12"/>
      <c r="U838" s="12"/>
      <c r="V838" s="12"/>
      <c r="W838" s="12"/>
      <c r="X838" s="14"/>
      <c r="Y838" s="6" t="s">
        <v>3536</v>
      </c>
      <c r="Z838" s="15" t="s">
        <v>4845</v>
      </c>
      <c r="AA838" s="15"/>
      <c r="AB838" s="18"/>
      <c r="AC838" s="13" t="str">
        <f t="shared" si="3"/>
        <v>M6-MyM-7b-A-3</v>
      </c>
      <c r="AD838" s="13"/>
      <c r="AE838" s="12"/>
      <c r="AF838" s="8" t="s">
        <v>45</v>
      </c>
      <c r="AG838" s="13"/>
      <c r="AH838" s="8" t="s">
        <v>46</v>
      </c>
      <c r="AI838" s="8"/>
    </row>
    <row r="839" ht="112.5" customHeight="1">
      <c r="A839" s="6" t="s">
        <v>4846</v>
      </c>
      <c r="B839" s="6" t="s">
        <v>4847</v>
      </c>
      <c r="C839" s="6" t="s">
        <v>33</v>
      </c>
      <c r="D839" s="7" t="s">
        <v>34</v>
      </c>
      <c r="E839" s="6"/>
      <c r="F839" s="11" t="s">
        <v>4848</v>
      </c>
      <c r="G839" s="10"/>
      <c r="H839" s="14" t="s">
        <v>4849</v>
      </c>
      <c r="I839" s="13" t="s">
        <v>210</v>
      </c>
      <c r="J839" s="8" t="s">
        <v>2380</v>
      </c>
      <c r="K839" s="10" t="s">
        <v>4850</v>
      </c>
      <c r="L839" s="11" t="s">
        <v>4851</v>
      </c>
      <c r="M839" s="6" t="s">
        <v>41</v>
      </c>
      <c r="N839" s="11" t="s">
        <v>4852</v>
      </c>
      <c r="O839" s="11" t="s">
        <v>4852</v>
      </c>
      <c r="P839" s="12"/>
      <c r="Q839" s="13"/>
      <c r="R839" s="9"/>
      <c r="S839" s="9"/>
      <c r="T839" s="9"/>
      <c r="U839" s="9"/>
      <c r="V839" s="9"/>
      <c r="W839" s="9"/>
      <c r="X839" s="12"/>
      <c r="Y839" s="6" t="s">
        <v>3536</v>
      </c>
      <c r="Z839" s="15" t="s">
        <v>4853</v>
      </c>
      <c r="AA839" s="15"/>
      <c r="AB839" s="18"/>
      <c r="AC839" s="13" t="str">
        <f t="shared" si="3"/>
        <v>M6-MyM-7c-I-1</v>
      </c>
      <c r="AD839" s="13"/>
      <c r="AE839" s="12"/>
      <c r="AF839" s="8" t="s">
        <v>45</v>
      </c>
      <c r="AG839" s="13"/>
      <c r="AH839" s="8" t="s">
        <v>46</v>
      </c>
      <c r="AI839" s="8"/>
    </row>
    <row r="840" ht="112.5" customHeight="1">
      <c r="A840" s="6" t="s">
        <v>4846</v>
      </c>
      <c r="B840" s="6" t="s">
        <v>4847</v>
      </c>
      <c r="C840" s="6" t="s">
        <v>48</v>
      </c>
      <c r="D840" s="7" t="s">
        <v>34</v>
      </c>
      <c r="E840" s="6"/>
      <c r="F840" s="11" t="s">
        <v>4854</v>
      </c>
      <c r="G840" s="10" t="s">
        <v>4855</v>
      </c>
      <c r="H840" s="14" t="s">
        <v>4856</v>
      </c>
      <c r="I840" s="13" t="s">
        <v>210</v>
      </c>
      <c r="J840" s="6" t="s">
        <v>52</v>
      </c>
      <c r="K840" s="10" t="s">
        <v>4857</v>
      </c>
      <c r="L840" s="10" t="s">
        <v>4858</v>
      </c>
      <c r="M840" s="6" t="s">
        <v>41</v>
      </c>
      <c r="N840" s="11" t="s">
        <v>4852</v>
      </c>
      <c r="O840" s="11" t="s">
        <v>4852</v>
      </c>
      <c r="P840" s="12"/>
      <c r="Q840" s="13"/>
      <c r="R840" s="9"/>
      <c r="S840" s="9"/>
      <c r="T840" s="9"/>
      <c r="U840" s="9"/>
      <c r="V840" s="9"/>
      <c r="W840" s="9"/>
      <c r="X840" s="12"/>
      <c r="Y840" s="6" t="s">
        <v>3536</v>
      </c>
      <c r="Z840" s="17" t="s">
        <v>4859</v>
      </c>
      <c r="AA840" s="17"/>
      <c r="AB840" s="18"/>
      <c r="AC840" s="13" t="str">
        <f t="shared" si="3"/>
        <v>M6-MyM-7c-E-1</v>
      </c>
      <c r="AD840" s="13"/>
      <c r="AE840" s="12"/>
      <c r="AF840" s="8" t="s">
        <v>45</v>
      </c>
      <c r="AG840" s="13"/>
      <c r="AH840" s="8" t="s">
        <v>46</v>
      </c>
      <c r="AI840" s="8"/>
    </row>
    <row r="841" ht="112.5" customHeight="1">
      <c r="A841" s="6" t="s">
        <v>4846</v>
      </c>
      <c r="B841" s="6" t="s">
        <v>4847</v>
      </c>
      <c r="C841" s="6" t="s">
        <v>48</v>
      </c>
      <c r="D841" s="7" t="s">
        <v>34</v>
      </c>
      <c r="E841" s="6"/>
      <c r="F841" s="11" t="s">
        <v>4854</v>
      </c>
      <c r="G841" s="11" t="s">
        <v>2273</v>
      </c>
      <c r="H841" s="14"/>
      <c r="I841" s="13" t="s">
        <v>210</v>
      </c>
      <c r="J841" s="6" t="s">
        <v>52</v>
      </c>
      <c r="K841" s="10" t="s">
        <v>4860</v>
      </c>
      <c r="L841" s="10" t="s">
        <v>4858</v>
      </c>
      <c r="M841" s="6" t="s">
        <v>41</v>
      </c>
      <c r="N841" s="11" t="s">
        <v>4852</v>
      </c>
      <c r="O841" s="11" t="s">
        <v>4852</v>
      </c>
      <c r="P841" s="12"/>
      <c r="Q841" s="13"/>
      <c r="R841" s="9"/>
      <c r="S841" s="9"/>
      <c r="T841" s="9"/>
      <c r="U841" s="9"/>
      <c r="V841" s="9"/>
      <c r="W841" s="9"/>
      <c r="X841" s="12"/>
      <c r="Y841" s="6" t="s">
        <v>3536</v>
      </c>
      <c r="Z841" s="17" t="s">
        <v>4861</v>
      </c>
      <c r="AA841" s="17"/>
      <c r="AB841" s="18"/>
      <c r="AC841" s="13" t="str">
        <f t="shared" si="3"/>
        <v>M6-MyM-7c-E-2</v>
      </c>
      <c r="AD841" s="13"/>
      <c r="AE841" s="12"/>
      <c r="AF841" s="8" t="s">
        <v>45</v>
      </c>
      <c r="AG841" s="13"/>
      <c r="AH841" s="8" t="s">
        <v>46</v>
      </c>
      <c r="AI841" s="8"/>
    </row>
    <row r="842" ht="112.5" customHeight="1">
      <c r="A842" s="6" t="s">
        <v>4846</v>
      </c>
      <c r="B842" s="6" t="s">
        <v>4847</v>
      </c>
      <c r="C842" s="6" t="s">
        <v>67</v>
      </c>
      <c r="D842" s="7" t="s">
        <v>34</v>
      </c>
      <c r="E842" s="6"/>
      <c r="F842" s="11" t="s">
        <v>4862</v>
      </c>
      <c r="G842" s="11" t="s">
        <v>4863</v>
      </c>
      <c r="H842" s="14" t="s">
        <v>4864</v>
      </c>
      <c r="I842" s="13" t="s">
        <v>210</v>
      </c>
      <c r="J842" s="6" t="s">
        <v>52</v>
      </c>
      <c r="K842" s="10" t="s">
        <v>4865</v>
      </c>
      <c r="L842" s="10" t="s">
        <v>4858</v>
      </c>
      <c r="M842" s="6" t="s">
        <v>41</v>
      </c>
      <c r="N842" s="11" t="s">
        <v>4852</v>
      </c>
      <c r="O842" s="11" t="s">
        <v>4852</v>
      </c>
      <c r="P842" s="12"/>
      <c r="Q842" s="13"/>
      <c r="R842" s="9"/>
      <c r="S842" s="9"/>
      <c r="T842" s="9"/>
      <c r="U842" s="9"/>
      <c r="V842" s="9"/>
      <c r="W842" s="9"/>
      <c r="X842" s="11"/>
      <c r="Y842" s="6" t="s">
        <v>3536</v>
      </c>
      <c r="Z842" s="17" t="s">
        <v>4866</v>
      </c>
      <c r="AA842" s="17"/>
      <c r="AB842" s="18"/>
      <c r="AC842" s="13" t="str">
        <f t="shared" si="3"/>
        <v>M6-MyM-7c-A-1</v>
      </c>
      <c r="AD842" s="13"/>
      <c r="AE842" s="12"/>
      <c r="AF842" s="8" t="s">
        <v>45</v>
      </c>
      <c r="AG842" s="13"/>
      <c r="AH842" s="8" t="s">
        <v>46</v>
      </c>
      <c r="AI842" s="8"/>
    </row>
    <row r="843" ht="112.5" customHeight="1">
      <c r="A843" s="6" t="s">
        <v>4846</v>
      </c>
      <c r="B843" s="6" t="s">
        <v>4847</v>
      </c>
      <c r="C843" s="6" t="s">
        <v>67</v>
      </c>
      <c r="D843" s="7" t="s">
        <v>34</v>
      </c>
      <c r="E843" s="6"/>
      <c r="F843" s="11" t="s">
        <v>4867</v>
      </c>
      <c r="G843" s="11" t="s">
        <v>4868</v>
      </c>
      <c r="H843" s="14" t="s">
        <v>4869</v>
      </c>
      <c r="I843" s="13" t="s">
        <v>210</v>
      </c>
      <c r="J843" s="6" t="s">
        <v>52</v>
      </c>
      <c r="K843" s="10" t="s">
        <v>4865</v>
      </c>
      <c r="L843" s="10" t="s">
        <v>4858</v>
      </c>
      <c r="M843" s="6" t="s">
        <v>41</v>
      </c>
      <c r="N843" s="11" t="s">
        <v>4852</v>
      </c>
      <c r="O843" s="11" t="s">
        <v>4852</v>
      </c>
      <c r="P843" s="12"/>
      <c r="Q843" s="13"/>
      <c r="R843" s="9"/>
      <c r="S843" s="9"/>
      <c r="T843" s="9"/>
      <c r="U843" s="9"/>
      <c r="V843" s="9"/>
      <c r="W843" s="9"/>
      <c r="X843" s="11"/>
      <c r="Y843" s="6" t="s">
        <v>3536</v>
      </c>
      <c r="Z843" s="17" t="s">
        <v>4870</v>
      </c>
      <c r="AA843" s="17"/>
      <c r="AB843" s="18"/>
      <c r="AC843" s="13" t="str">
        <f t="shared" si="3"/>
        <v>M6-MyM-7c-A-2</v>
      </c>
      <c r="AD843" s="13"/>
      <c r="AE843" s="12"/>
      <c r="AF843" s="8" t="s">
        <v>45</v>
      </c>
      <c r="AG843" s="13"/>
      <c r="AH843" s="8" t="s">
        <v>46</v>
      </c>
      <c r="AI843" s="8"/>
    </row>
    <row r="844" ht="112.5" customHeight="1">
      <c r="A844" s="6" t="s">
        <v>4846</v>
      </c>
      <c r="B844" s="6" t="s">
        <v>4847</v>
      </c>
      <c r="C844" s="6" t="s">
        <v>67</v>
      </c>
      <c r="D844" s="7" t="s">
        <v>34</v>
      </c>
      <c r="E844" s="6"/>
      <c r="F844" s="11" t="s">
        <v>4871</v>
      </c>
      <c r="G844" s="11" t="s">
        <v>4868</v>
      </c>
      <c r="H844" s="14" t="s">
        <v>4872</v>
      </c>
      <c r="I844" s="13" t="s">
        <v>210</v>
      </c>
      <c r="J844" s="6" t="s">
        <v>52</v>
      </c>
      <c r="K844" s="10" t="s">
        <v>4873</v>
      </c>
      <c r="L844" s="10" t="s">
        <v>4874</v>
      </c>
      <c r="M844" s="6" t="s">
        <v>41</v>
      </c>
      <c r="N844" s="11" t="s">
        <v>4852</v>
      </c>
      <c r="O844" s="11" t="s">
        <v>4852</v>
      </c>
      <c r="P844" s="12"/>
      <c r="Q844" s="13"/>
      <c r="R844" s="12"/>
      <c r="S844" s="12"/>
      <c r="T844" s="12"/>
      <c r="U844" s="12"/>
      <c r="V844" s="12"/>
      <c r="W844" s="12"/>
      <c r="X844" s="13"/>
      <c r="Y844" s="6" t="s">
        <v>3536</v>
      </c>
      <c r="Z844" s="17" t="s">
        <v>4875</v>
      </c>
      <c r="AA844" s="17"/>
      <c r="AB844" s="18"/>
      <c r="AC844" s="13" t="str">
        <f t="shared" si="3"/>
        <v>M6-MyM-7c-A-3</v>
      </c>
      <c r="AD844" s="13"/>
      <c r="AE844" s="12"/>
      <c r="AF844" s="8" t="s">
        <v>45</v>
      </c>
      <c r="AG844" s="13"/>
      <c r="AH844" s="8" t="s">
        <v>46</v>
      </c>
      <c r="AI844" s="8"/>
    </row>
    <row r="845" ht="112.5" customHeight="1">
      <c r="A845" s="6" t="s">
        <v>4876</v>
      </c>
      <c r="B845" s="6" t="s">
        <v>4877</v>
      </c>
      <c r="C845" s="6" t="s">
        <v>33</v>
      </c>
      <c r="D845" s="7" t="s">
        <v>34</v>
      </c>
      <c r="E845" s="6"/>
      <c r="F845" s="11" t="s">
        <v>4878</v>
      </c>
      <c r="G845" s="10"/>
      <c r="H845" s="14"/>
      <c r="I845" s="13" t="s">
        <v>210</v>
      </c>
      <c r="J845" s="23" t="s">
        <v>4879</v>
      </c>
      <c r="K845" s="10"/>
      <c r="L845" s="11" t="s">
        <v>4880</v>
      </c>
      <c r="M845" s="6" t="s">
        <v>41</v>
      </c>
      <c r="N845" s="11" t="s">
        <v>4881</v>
      </c>
      <c r="O845" s="11" t="s">
        <v>4881</v>
      </c>
      <c r="P845" s="12"/>
      <c r="Q845" s="13"/>
      <c r="R845" s="12"/>
      <c r="S845" s="12"/>
      <c r="T845" s="12"/>
      <c r="U845" s="12"/>
      <c r="V845" s="12"/>
      <c r="W845" s="12"/>
      <c r="X845" s="13"/>
      <c r="Y845" s="6" t="s">
        <v>3536</v>
      </c>
      <c r="Z845" s="15" t="s">
        <v>4882</v>
      </c>
      <c r="AA845" s="15"/>
      <c r="AB845" s="18"/>
      <c r="AC845" s="13" t="str">
        <f t="shared" si="3"/>
        <v>M6-MyM-8a-I-1</v>
      </c>
      <c r="AD845" s="13"/>
      <c r="AE845" s="12"/>
      <c r="AF845" s="8" t="s">
        <v>45</v>
      </c>
      <c r="AG845" s="13"/>
      <c r="AH845" s="8" t="s">
        <v>46</v>
      </c>
      <c r="AI845" s="8"/>
    </row>
    <row r="846" ht="112.5" customHeight="1">
      <c r="A846" s="6" t="s">
        <v>4883</v>
      </c>
      <c r="B846" s="6" t="s">
        <v>4884</v>
      </c>
      <c r="C846" s="6" t="s">
        <v>33</v>
      </c>
      <c r="D846" s="7" t="s">
        <v>34</v>
      </c>
      <c r="E846" s="6"/>
      <c r="F846" s="11" t="s">
        <v>4885</v>
      </c>
      <c r="G846" s="10"/>
      <c r="H846" s="14"/>
      <c r="I846" s="13" t="s">
        <v>210</v>
      </c>
      <c r="J846" s="8" t="s">
        <v>225</v>
      </c>
      <c r="K846" s="10" t="s">
        <v>4886</v>
      </c>
      <c r="L846" s="26" t="s">
        <v>4887</v>
      </c>
      <c r="M846" s="19" t="s">
        <v>41</v>
      </c>
      <c r="N846" s="14" t="s">
        <v>4888</v>
      </c>
      <c r="O846" s="11" t="s">
        <v>4888</v>
      </c>
      <c r="P846" s="12"/>
      <c r="Q846" s="13"/>
      <c r="R846" s="12"/>
      <c r="S846" s="12"/>
      <c r="T846" s="12"/>
      <c r="U846" s="12"/>
      <c r="V846" s="12"/>
      <c r="W846" s="12"/>
      <c r="X846" s="13"/>
      <c r="Y846" s="6" t="s">
        <v>3536</v>
      </c>
      <c r="Z846" s="15" t="s">
        <v>4889</v>
      </c>
      <c r="AA846" s="15"/>
      <c r="AB846" s="18"/>
      <c r="AC846" s="13" t="str">
        <f t="shared" si="3"/>
        <v>M6-MyM-8b-I-1</v>
      </c>
      <c r="AD846" s="13"/>
      <c r="AE846" s="12"/>
      <c r="AF846" s="8" t="s">
        <v>45</v>
      </c>
      <c r="AG846" s="13"/>
      <c r="AH846" s="8" t="s">
        <v>46</v>
      </c>
      <c r="AI846" s="8"/>
    </row>
    <row r="847" ht="112.5" customHeight="1">
      <c r="A847" s="8" t="s">
        <v>4883</v>
      </c>
      <c r="B847" s="6" t="s">
        <v>4884</v>
      </c>
      <c r="C847" s="6" t="s">
        <v>48</v>
      </c>
      <c r="D847" s="7" t="s">
        <v>34</v>
      </c>
      <c r="E847" s="6"/>
      <c r="F847" s="11" t="s">
        <v>4890</v>
      </c>
      <c r="G847" s="26" t="s">
        <v>4891</v>
      </c>
      <c r="H847" s="14"/>
      <c r="I847" s="13" t="s">
        <v>210</v>
      </c>
      <c r="J847" s="6" t="s">
        <v>101</v>
      </c>
      <c r="K847" s="10" t="s">
        <v>4892</v>
      </c>
      <c r="L847" s="10" t="s">
        <v>4893</v>
      </c>
      <c r="M847" s="19" t="s">
        <v>41</v>
      </c>
      <c r="N847" s="11" t="s">
        <v>4888</v>
      </c>
      <c r="O847" s="11" t="s">
        <v>4894</v>
      </c>
      <c r="P847" s="12"/>
      <c r="Q847" s="13"/>
      <c r="R847" s="12"/>
      <c r="S847" s="12"/>
      <c r="T847" s="12"/>
      <c r="U847" s="12"/>
      <c r="V847" s="12"/>
      <c r="W847" s="12"/>
      <c r="X847" s="13"/>
      <c r="Y847" s="6" t="s">
        <v>3536</v>
      </c>
      <c r="Z847" s="15" t="s">
        <v>4895</v>
      </c>
      <c r="AA847" s="15"/>
      <c r="AB847" s="18"/>
      <c r="AC847" s="13" t="str">
        <f t="shared" si="3"/>
        <v>M6-MyM-8b-E-1</v>
      </c>
      <c r="AD847" s="13"/>
      <c r="AE847" s="12"/>
      <c r="AF847" s="8" t="s">
        <v>45</v>
      </c>
      <c r="AG847" s="13"/>
      <c r="AH847" s="8" t="s">
        <v>46</v>
      </c>
      <c r="AI847" s="8"/>
    </row>
    <row r="848" ht="112.5" customHeight="1">
      <c r="A848" s="6" t="s">
        <v>4883</v>
      </c>
      <c r="B848" s="6" t="s">
        <v>4884</v>
      </c>
      <c r="C848" s="6" t="s">
        <v>48</v>
      </c>
      <c r="D848" s="7" t="s">
        <v>34</v>
      </c>
      <c r="E848" s="6"/>
      <c r="F848" s="11" t="s">
        <v>4890</v>
      </c>
      <c r="G848" s="26" t="s">
        <v>4896</v>
      </c>
      <c r="H848" s="14"/>
      <c r="I848" s="13" t="s">
        <v>210</v>
      </c>
      <c r="J848" s="6" t="s">
        <v>101</v>
      </c>
      <c r="K848" s="10" t="s">
        <v>4897</v>
      </c>
      <c r="L848" s="10" t="s">
        <v>4898</v>
      </c>
      <c r="M848" s="19" t="s">
        <v>41</v>
      </c>
      <c r="N848" s="14" t="s">
        <v>4888</v>
      </c>
      <c r="O848" s="11" t="s">
        <v>4899</v>
      </c>
      <c r="P848" s="12"/>
      <c r="Q848" s="13"/>
      <c r="R848" s="12"/>
      <c r="S848" s="12"/>
      <c r="T848" s="9"/>
      <c r="U848" s="12"/>
      <c r="V848" s="12"/>
      <c r="W848" s="12"/>
      <c r="X848" s="13"/>
      <c r="Y848" s="6" t="s">
        <v>3536</v>
      </c>
      <c r="Z848" s="15" t="s">
        <v>4900</v>
      </c>
      <c r="AA848" s="15"/>
      <c r="AB848" s="18"/>
      <c r="AC848" s="13" t="str">
        <f t="shared" si="3"/>
        <v>M6-MyM-8b-E-2</v>
      </c>
      <c r="AD848" s="13"/>
      <c r="AE848" s="12"/>
      <c r="AF848" s="8" t="s">
        <v>45</v>
      </c>
      <c r="AG848" s="13"/>
      <c r="AH848" s="8" t="s">
        <v>46</v>
      </c>
      <c r="AI848" s="8"/>
    </row>
    <row r="849" ht="112.5" customHeight="1">
      <c r="A849" s="6" t="s">
        <v>4883</v>
      </c>
      <c r="B849" s="6" t="s">
        <v>4884</v>
      </c>
      <c r="C849" s="6" t="s">
        <v>48</v>
      </c>
      <c r="D849" s="7" t="s">
        <v>34</v>
      </c>
      <c r="E849" s="6"/>
      <c r="F849" s="11" t="s">
        <v>4890</v>
      </c>
      <c r="G849" s="26" t="s">
        <v>4901</v>
      </c>
      <c r="H849" s="14"/>
      <c r="I849" s="13" t="s">
        <v>210</v>
      </c>
      <c r="J849" s="6" t="s">
        <v>101</v>
      </c>
      <c r="K849" s="10" t="s">
        <v>4902</v>
      </c>
      <c r="L849" s="10" t="s">
        <v>4903</v>
      </c>
      <c r="M849" s="19" t="s">
        <v>41</v>
      </c>
      <c r="N849" s="14" t="s">
        <v>4888</v>
      </c>
      <c r="O849" s="11" t="s">
        <v>4904</v>
      </c>
      <c r="P849" s="12"/>
      <c r="Q849" s="13"/>
      <c r="R849" s="12"/>
      <c r="S849" s="12"/>
      <c r="T849" s="12"/>
      <c r="U849" s="12"/>
      <c r="V849" s="12"/>
      <c r="W849" s="12"/>
      <c r="X849" s="13"/>
      <c r="Y849" s="6" t="s">
        <v>3536</v>
      </c>
      <c r="Z849" s="15" t="s">
        <v>4905</v>
      </c>
      <c r="AA849" s="15"/>
      <c r="AB849" s="18"/>
      <c r="AC849" s="13" t="str">
        <f t="shared" si="3"/>
        <v>M6-MyM-8b-E-3</v>
      </c>
      <c r="AD849" s="13"/>
      <c r="AE849" s="12"/>
      <c r="AF849" s="8" t="s">
        <v>45</v>
      </c>
      <c r="AG849" s="13"/>
      <c r="AH849" s="8" t="s">
        <v>46</v>
      </c>
      <c r="AI849" s="8"/>
    </row>
    <row r="850" ht="112.5" customHeight="1">
      <c r="A850" s="6" t="s">
        <v>4883</v>
      </c>
      <c r="B850" s="6" t="s">
        <v>4884</v>
      </c>
      <c r="C850" s="6" t="s">
        <v>67</v>
      </c>
      <c r="D850" s="7" t="s">
        <v>34</v>
      </c>
      <c r="E850" s="6"/>
      <c r="F850" s="11" t="s">
        <v>4906</v>
      </c>
      <c r="G850" s="11" t="s">
        <v>4907</v>
      </c>
      <c r="H850" s="14"/>
      <c r="I850" s="13" t="s">
        <v>210</v>
      </c>
      <c r="J850" s="6" t="s">
        <v>101</v>
      </c>
      <c r="K850" s="10" t="s">
        <v>4908</v>
      </c>
      <c r="L850" s="10" t="s">
        <v>4909</v>
      </c>
      <c r="M850" s="23" t="s">
        <v>575</v>
      </c>
      <c r="N850" s="14" t="s">
        <v>4888</v>
      </c>
      <c r="O850" s="10" t="s">
        <v>4904</v>
      </c>
      <c r="P850" s="12"/>
      <c r="Q850" s="13"/>
      <c r="R850" s="12"/>
      <c r="S850" s="11" t="s">
        <v>4910</v>
      </c>
      <c r="T850" s="11" t="s">
        <v>4911</v>
      </c>
      <c r="U850" s="11" t="s">
        <v>4912</v>
      </c>
      <c r="V850" s="11" t="s">
        <v>4913</v>
      </c>
      <c r="W850" s="14"/>
      <c r="X850" s="13"/>
      <c r="Y850" s="6" t="s">
        <v>3536</v>
      </c>
      <c r="Z850" s="15" t="s">
        <v>4914</v>
      </c>
      <c r="AA850" s="15"/>
      <c r="AB850" s="18"/>
      <c r="AC850" s="13" t="str">
        <f t="shared" si="3"/>
        <v>M6-MyM-8b-A-1</v>
      </c>
      <c r="AD850" s="13"/>
      <c r="AE850" s="12"/>
      <c r="AF850" s="8" t="s">
        <v>45</v>
      </c>
      <c r="AG850" s="13"/>
      <c r="AH850" s="8" t="s">
        <v>46</v>
      </c>
      <c r="AI850" s="8"/>
    </row>
    <row r="851" ht="112.5" customHeight="1">
      <c r="A851" s="6" t="s">
        <v>4883</v>
      </c>
      <c r="B851" s="6" t="s">
        <v>4884</v>
      </c>
      <c r="C851" s="6" t="s">
        <v>67</v>
      </c>
      <c r="D851" s="7" t="s">
        <v>34</v>
      </c>
      <c r="E851" s="6"/>
      <c r="F851" s="11" t="s">
        <v>4915</v>
      </c>
      <c r="G851" s="11" t="s">
        <v>4916</v>
      </c>
      <c r="H851" s="14"/>
      <c r="I851" s="6" t="s">
        <v>210</v>
      </c>
      <c r="J851" s="6" t="s">
        <v>101</v>
      </c>
      <c r="K851" s="11" t="s">
        <v>4917</v>
      </c>
      <c r="L851" s="10" t="s">
        <v>4898</v>
      </c>
      <c r="M851" s="23" t="s">
        <v>575</v>
      </c>
      <c r="N851" s="14" t="s">
        <v>4888</v>
      </c>
      <c r="O851" s="11" t="s">
        <v>4899</v>
      </c>
      <c r="P851" s="12"/>
      <c r="Q851" s="13"/>
      <c r="R851" s="12"/>
      <c r="S851" s="11" t="s">
        <v>4918</v>
      </c>
      <c r="T851" s="11" t="s">
        <v>4919</v>
      </c>
      <c r="U851" s="11" t="s">
        <v>4912</v>
      </c>
      <c r="V851" s="11" t="s">
        <v>4920</v>
      </c>
      <c r="W851" s="14"/>
      <c r="X851" s="13"/>
      <c r="Y851" s="6" t="s">
        <v>3536</v>
      </c>
      <c r="Z851" s="15" t="s">
        <v>4921</v>
      </c>
      <c r="AA851" s="15"/>
      <c r="AB851" s="18"/>
      <c r="AC851" s="13" t="str">
        <f t="shared" si="3"/>
        <v>M6-MyM-8b-A-2</v>
      </c>
      <c r="AD851" s="13"/>
      <c r="AE851" s="12"/>
      <c r="AF851" s="8" t="s">
        <v>45</v>
      </c>
      <c r="AG851" s="13"/>
      <c r="AH851" s="8" t="s">
        <v>46</v>
      </c>
      <c r="AI851" s="8"/>
    </row>
    <row r="852" ht="112.5" customHeight="1">
      <c r="A852" s="6" t="s">
        <v>4883</v>
      </c>
      <c r="B852" s="6" t="s">
        <v>4884</v>
      </c>
      <c r="C852" s="6" t="s">
        <v>67</v>
      </c>
      <c r="D852" s="7" t="s">
        <v>34</v>
      </c>
      <c r="E852" s="6"/>
      <c r="F852" s="11" t="s">
        <v>4922</v>
      </c>
      <c r="G852" s="11" t="s">
        <v>4907</v>
      </c>
      <c r="H852" s="14" t="s">
        <v>4923</v>
      </c>
      <c r="I852" s="6" t="s">
        <v>210</v>
      </c>
      <c r="J852" s="6" t="s">
        <v>101</v>
      </c>
      <c r="K852" s="10" t="s">
        <v>4924</v>
      </c>
      <c r="L852" s="10" t="s">
        <v>4893</v>
      </c>
      <c r="M852" s="23" t="s">
        <v>575</v>
      </c>
      <c r="N852" s="14" t="s">
        <v>4888</v>
      </c>
      <c r="O852" s="11" t="s">
        <v>4925</v>
      </c>
      <c r="P852" s="12"/>
      <c r="Q852" s="13"/>
      <c r="R852" s="12"/>
      <c r="S852" s="11" t="s">
        <v>4926</v>
      </c>
      <c r="T852" s="11" t="s">
        <v>4927</v>
      </c>
      <c r="U852" s="11" t="s">
        <v>4912</v>
      </c>
      <c r="V852" s="11" t="s">
        <v>4928</v>
      </c>
      <c r="W852" s="14"/>
      <c r="X852" s="13"/>
      <c r="Y852" s="6" t="s">
        <v>3536</v>
      </c>
      <c r="Z852" s="15" t="s">
        <v>4929</v>
      </c>
      <c r="AA852" s="15"/>
      <c r="AB852" s="18"/>
      <c r="AC852" s="13" t="str">
        <f t="shared" si="3"/>
        <v>M6-MyM-8b-A-3</v>
      </c>
      <c r="AD852" s="13"/>
      <c r="AE852" s="12"/>
      <c r="AF852" s="8" t="s">
        <v>45</v>
      </c>
      <c r="AG852" s="13"/>
      <c r="AH852" s="8" t="s">
        <v>46</v>
      </c>
      <c r="AI852" s="8"/>
    </row>
    <row r="853" ht="112.5" customHeight="1">
      <c r="A853" s="8" t="s">
        <v>4930</v>
      </c>
      <c r="B853" s="6" t="s">
        <v>4931</v>
      </c>
      <c r="C853" s="6" t="s">
        <v>33</v>
      </c>
      <c r="D853" s="7" t="s">
        <v>34</v>
      </c>
      <c r="E853" s="6"/>
      <c r="F853" s="11" t="s">
        <v>4932</v>
      </c>
      <c r="G853" s="11" t="s">
        <v>4933</v>
      </c>
      <c r="H853" s="14"/>
      <c r="I853" s="6" t="s">
        <v>210</v>
      </c>
      <c r="J853" s="6" t="s">
        <v>194</v>
      </c>
      <c r="K853" s="11" t="s">
        <v>4934</v>
      </c>
      <c r="L853" s="11" t="s">
        <v>4935</v>
      </c>
      <c r="M853" s="6" t="s">
        <v>41</v>
      </c>
      <c r="N853" s="11" t="s">
        <v>4936</v>
      </c>
      <c r="O853" s="11" t="s">
        <v>4937</v>
      </c>
      <c r="P853" s="12"/>
      <c r="Q853" s="13"/>
      <c r="R853" s="12"/>
      <c r="S853" s="12"/>
      <c r="T853" s="12"/>
      <c r="U853" s="12"/>
      <c r="V853" s="12"/>
      <c r="W853" s="12"/>
      <c r="X853" s="13"/>
      <c r="Y853" s="6" t="s">
        <v>3536</v>
      </c>
      <c r="Z853" s="15" t="s">
        <v>4938</v>
      </c>
      <c r="AA853" s="15"/>
      <c r="AB853" s="18"/>
      <c r="AC853" s="13" t="str">
        <f t="shared" si="3"/>
        <v>M6-MyM-9a-I-1</v>
      </c>
      <c r="AD853" s="13"/>
      <c r="AE853" s="12"/>
      <c r="AF853" s="8" t="s">
        <v>45</v>
      </c>
      <c r="AG853" s="8" t="s">
        <v>570</v>
      </c>
      <c r="AH853" s="8" t="s">
        <v>46</v>
      </c>
      <c r="AI853" s="8"/>
    </row>
    <row r="854" ht="112.5" customHeight="1">
      <c r="A854" s="6" t="s">
        <v>4930</v>
      </c>
      <c r="B854" s="6" t="s">
        <v>4931</v>
      </c>
      <c r="C854" s="6" t="s">
        <v>33</v>
      </c>
      <c r="D854" s="7" t="s">
        <v>34</v>
      </c>
      <c r="E854" s="6"/>
      <c r="F854" s="10" t="s">
        <v>4939</v>
      </c>
      <c r="G854" s="11" t="s">
        <v>4940</v>
      </c>
      <c r="H854" s="14"/>
      <c r="I854" s="6" t="s">
        <v>210</v>
      </c>
      <c r="J854" s="6" t="s">
        <v>194</v>
      </c>
      <c r="K854" s="10" t="s">
        <v>4941</v>
      </c>
      <c r="L854" s="11" t="s">
        <v>4942</v>
      </c>
      <c r="M854" s="6" t="s">
        <v>41</v>
      </c>
      <c r="N854" s="11" t="s">
        <v>4943</v>
      </c>
      <c r="O854" s="11" t="s">
        <v>4944</v>
      </c>
      <c r="P854" s="9" t="s">
        <v>4945</v>
      </c>
      <c r="Q854" s="13"/>
      <c r="R854" s="12"/>
      <c r="S854" s="12"/>
      <c r="T854" s="12"/>
      <c r="U854" s="12"/>
      <c r="V854" s="12"/>
      <c r="W854" s="12"/>
      <c r="X854" s="13"/>
      <c r="Y854" s="6" t="s">
        <v>3536</v>
      </c>
      <c r="Z854" s="15" t="s">
        <v>4946</v>
      </c>
      <c r="AA854" s="15"/>
      <c r="AB854" s="18"/>
      <c r="AC854" s="13" t="str">
        <f t="shared" si="3"/>
        <v>M6-MyM-9a-I-2</v>
      </c>
      <c r="AD854" s="13"/>
      <c r="AE854" s="12"/>
      <c r="AF854" s="8" t="s">
        <v>45</v>
      </c>
      <c r="AG854" s="8" t="s">
        <v>570</v>
      </c>
      <c r="AH854" s="8" t="s">
        <v>46</v>
      </c>
      <c r="AI854" s="8"/>
    </row>
    <row r="855" ht="112.5" customHeight="1">
      <c r="A855" s="6" t="s">
        <v>4930</v>
      </c>
      <c r="B855" s="6" t="s">
        <v>4931</v>
      </c>
      <c r="C855" s="6" t="s">
        <v>33</v>
      </c>
      <c r="D855" s="7" t="s">
        <v>34</v>
      </c>
      <c r="E855" s="6"/>
      <c r="F855" s="11" t="s">
        <v>4947</v>
      </c>
      <c r="G855" s="11" t="s">
        <v>4933</v>
      </c>
      <c r="H855" s="14"/>
      <c r="I855" s="6" t="s">
        <v>210</v>
      </c>
      <c r="J855" s="6" t="s">
        <v>194</v>
      </c>
      <c r="K855" s="10" t="s">
        <v>4948</v>
      </c>
      <c r="L855" s="11" t="s">
        <v>4949</v>
      </c>
      <c r="M855" s="6" t="s">
        <v>41</v>
      </c>
      <c r="N855" s="11" t="s">
        <v>4936</v>
      </c>
      <c r="O855" s="11" t="s">
        <v>4950</v>
      </c>
      <c r="P855" s="12"/>
      <c r="Q855" s="13"/>
      <c r="R855" s="12"/>
      <c r="S855" s="12"/>
      <c r="T855" s="12"/>
      <c r="U855" s="12"/>
      <c r="V855" s="12"/>
      <c r="W855" s="12"/>
      <c r="X855" s="13"/>
      <c r="Y855" s="6" t="s">
        <v>3536</v>
      </c>
      <c r="Z855" s="15" t="s">
        <v>4951</v>
      </c>
      <c r="AA855" s="15"/>
      <c r="AB855" s="18"/>
      <c r="AC855" s="13" t="str">
        <f t="shared" si="3"/>
        <v>M6-MyM-9a-I-3</v>
      </c>
      <c r="AD855" s="13"/>
      <c r="AE855" s="12"/>
      <c r="AF855" s="8" t="s">
        <v>45</v>
      </c>
      <c r="AG855" s="8" t="s">
        <v>570</v>
      </c>
      <c r="AH855" s="8" t="s">
        <v>46</v>
      </c>
      <c r="AI855" s="8"/>
    </row>
    <row r="856" ht="112.5" customHeight="1">
      <c r="A856" s="6" t="s">
        <v>4930</v>
      </c>
      <c r="B856" s="6" t="s">
        <v>4931</v>
      </c>
      <c r="C856" s="6" t="s">
        <v>33</v>
      </c>
      <c r="D856" s="7" t="s">
        <v>34</v>
      </c>
      <c r="E856" s="6"/>
      <c r="F856" s="10" t="s">
        <v>4947</v>
      </c>
      <c r="G856" s="11" t="s">
        <v>4940</v>
      </c>
      <c r="H856" s="14"/>
      <c r="I856" s="6" t="s">
        <v>210</v>
      </c>
      <c r="J856" s="6" t="s">
        <v>194</v>
      </c>
      <c r="K856" s="10" t="s">
        <v>4952</v>
      </c>
      <c r="L856" s="11" t="s">
        <v>4953</v>
      </c>
      <c r="M856" s="6" t="s">
        <v>41</v>
      </c>
      <c r="N856" s="11" t="s">
        <v>4954</v>
      </c>
      <c r="O856" s="11" t="s">
        <v>4954</v>
      </c>
      <c r="P856" s="12"/>
      <c r="Q856" s="13"/>
      <c r="R856" s="12"/>
      <c r="S856" s="12"/>
      <c r="T856" s="12"/>
      <c r="U856" s="12"/>
      <c r="V856" s="12"/>
      <c r="W856" s="12"/>
      <c r="X856" s="13"/>
      <c r="Y856" s="6" t="s">
        <v>3536</v>
      </c>
      <c r="Z856" s="15" t="s">
        <v>4955</v>
      </c>
      <c r="AA856" s="15"/>
      <c r="AB856" s="18"/>
      <c r="AC856" s="13" t="str">
        <f t="shared" si="3"/>
        <v>M6-MyM-9a-I-4</v>
      </c>
      <c r="AD856" s="13"/>
      <c r="AE856" s="12"/>
      <c r="AF856" s="8" t="s">
        <v>45</v>
      </c>
      <c r="AG856" s="8" t="s">
        <v>570</v>
      </c>
      <c r="AH856" s="8" t="s">
        <v>46</v>
      </c>
      <c r="AI856" s="8"/>
    </row>
    <row r="857" ht="112.5" customHeight="1">
      <c r="A857" s="6" t="s">
        <v>4930</v>
      </c>
      <c r="B857" s="6" t="s">
        <v>4931</v>
      </c>
      <c r="C857" s="6" t="s">
        <v>48</v>
      </c>
      <c r="D857" s="7" t="s">
        <v>34</v>
      </c>
      <c r="E857" s="8"/>
      <c r="F857" s="11" t="s">
        <v>4956</v>
      </c>
      <c r="G857" s="11" t="s">
        <v>4957</v>
      </c>
      <c r="H857" s="14" t="s">
        <v>4958</v>
      </c>
      <c r="I857" s="6" t="s">
        <v>210</v>
      </c>
      <c r="J857" s="8" t="s">
        <v>166</v>
      </c>
      <c r="K857" s="11" t="s">
        <v>4959</v>
      </c>
      <c r="L857" s="10" t="s">
        <v>4960</v>
      </c>
      <c r="M857" s="6" t="s">
        <v>41</v>
      </c>
      <c r="N857" s="11" t="s">
        <v>4961</v>
      </c>
      <c r="O857" s="11" t="s">
        <v>4962</v>
      </c>
      <c r="P857" s="14"/>
      <c r="Q857" s="13"/>
      <c r="R857" s="12"/>
      <c r="S857" s="12"/>
      <c r="T857" s="12"/>
      <c r="U857" s="12"/>
      <c r="V857" s="12"/>
      <c r="W857" s="12"/>
      <c r="X857" s="13"/>
      <c r="Y857" s="6" t="s">
        <v>3536</v>
      </c>
      <c r="Z857" s="15" t="s">
        <v>4963</v>
      </c>
      <c r="AA857" s="15"/>
      <c r="AB857" s="18"/>
      <c r="AC857" s="13" t="str">
        <f t="shared" si="3"/>
        <v>M6-MyM-9a-E-1</v>
      </c>
      <c r="AD857" s="13"/>
      <c r="AE857" s="12"/>
      <c r="AF857" s="8" t="s">
        <v>45</v>
      </c>
      <c r="AG857" s="8" t="s">
        <v>570</v>
      </c>
      <c r="AH857" s="8" t="s">
        <v>46</v>
      </c>
      <c r="AI857" s="8"/>
    </row>
    <row r="858" ht="112.5" customHeight="1">
      <c r="A858" s="6" t="s">
        <v>4930</v>
      </c>
      <c r="B858" s="6" t="s">
        <v>4931</v>
      </c>
      <c r="C858" s="6" t="s">
        <v>48</v>
      </c>
      <c r="D858" s="7" t="s">
        <v>34</v>
      </c>
      <c r="E858" s="6"/>
      <c r="F858" s="11" t="s">
        <v>4964</v>
      </c>
      <c r="G858" s="11" t="s">
        <v>4965</v>
      </c>
      <c r="H858" s="14" t="s">
        <v>4958</v>
      </c>
      <c r="I858" s="6" t="s">
        <v>210</v>
      </c>
      <c r="J858" s="8" t="s">
        <v>166</v>
      </c>
      <c r="K858" s="11" t="s">
        <v>4966</v>
      </c>
      <c r="L858" s="10" t="s">
        <v>4967</v>
      </c>
      <c r="M858" s="6" t="s">
        <v>41</v>
      </c>
      <c r="N858" s="11" t="s">
        <v>4968</v>
      </c>
      <c r="O858" s="11" t="s">
        <v>4968</v>
      </c>
      <c r="P858" s="14"/>
      <c r="Q858" s="13"/>
      <c r="R858" s="12"/>
      <c r="S858" s="12"/>
      <c r="T858" s="12"/>
      <c r="U858" s="12"/>
      <c r="V858" s="12"/>
      <c r="W858" s="12"/>
      <c r="X858" s="13"/>
      <c r="Y858" s="6" t="s">
        <v>3536</v>
      </c>
      <c r="Z858" s="15" t="s">
        <v>4969</v>
      </c>
      <c r="AA858" s="15"/>
      <c r="AB858" s="18"/>
      <c r="AC858" s="13" t="str">
        <f t="shared" si="3"/>
        <v>M6-MyM-9a-E-2</v>
      </c>
      <c r="AD858" s="13"/>
      <c r="AE858" s="12"/>
      <c r="AF858" s="8" t="s">
        <v>45</v>
      </c>
      <c r="AG858" s="8" t="s">
        <v>570</v>
      </c>
      <c r="AH858" s="8" t="s">
        <v>46</v>
      </c>
      <c r="AI858" s="8"/>
    </row>
    <row r="859" ht="112.5" customHeight="1">
      <c r="A859" s="6" t="s">
        <v>4930</v>
      </c>
      <c r="B859" s="6" t="s">
        <v>4931</v>
      </c>
      <c r="C859" s="6" t="s">
        <v>48</v>
      </c>
      <c r="D859" s="7" t="s">
        <v>34</v>
      </c>
      <c r="E859" s="6"/>
      <c r="F859" s="11" t="s">
        <v>4956</v>
      </c>
      <c r="G859" s="11" t="s">
        <v>4957</v>
      </c>
      <c r="H859" s="14"/>
      <c r="I859" s="6" t="s">
        <v>210</v>
      </c>
      <c r="J859" s="8" t="s">
        <v>166</v>
      </c>
      <c r="K859" s="11" t="s">
        <v>4970</v>
      </c>
      <c r="L859" s="11" t="s">
        <v>4971</v>
      </c>
      <c r="M859" s="6" t="s">
        <v>41</v>
      </c>
      <c r="N859" s="11" t="s">
        <v>4961</v>
      </c>
      <c r="O859" s="10" t="s">
        <v>4972</v>
      </c>
      <c r="P859" s="14"/>
      <c r="Q859" s="13"/>
      <c r="R859" s="12"/>
      <c r="S859" s="12"/>
      <c r="T859" s="12"/>
      <c r="U859" s="12"/>
      <c r="V859" s="12"/>
      <c r="W859" s="12"/>
      <c r="X859" s="13"/>
      <c r="Y859" s="6" t="s">
        <v>3536</v>
      </c>
      <c r="Z859" s="15" t="s">
        <v>4973</v>
      </c>
      <c r="AA859" s="15"/>
      <c r="AB859" s="18"/>
      <c r="AC859" s="13" t="str">
        <f t="shared" si="3"/>
        <v>M6-MyM-9a-E-3</v>
      </c>
      <c r="AD859" s="13"/>
      <c r="AE859" s="12"/>
      <c r="AF859" s="8" t="s">
        <v>45</v>
      </c>
      <c r="AG859" s="8" t="s">
        <v>570</v>
      </c>
      <c r="AH859" s="8" t="s">
        <v>46</v>
      </c>
      <c r="AI859" s="8"/>
    </row>
    <row r="860" ht="112.5" customHeight="1">
      <c r="A860" s="6" t="s">
        <v>4930</v>
      </c>
      <c r="B860" s="6" t="s">
        <v>4931</v>
      </c>
      <c r="C860" s="6" t="s">
        <v>48</v>
      </c>
      <c r="D860" s="7" t="s">
        <v>34</v>
      </c>
      <c r="E860" s="6"/>
      <c r="F860" s="11" t="s">
        <v>4964</v>
      </c>
      <c r="G860" s="11" t="s">
        <v>4974</v>
      </c>
      <c r="H860" s="10"/>
      <c r="I860" s="6" t="s">
        <v>210</v>
      </c>
      <c r="J860" s="8" t="s">
        <v>166</v>
      </c>
      <c r="K860" s="11" t="s">
        <v>4975</v>
      </c>
      <c r="L860" s="11" t="s">
        <v>4976</v>
      </c>
      <c r="M860" s="6" t="s">
        <v>41</v>
      </c>
      <c r="N860" s="11" t="s">
        <v>4977</v>
      </c>
      <c r="O860" s="11" t="s">
        <v>4978</v>
      </c>
      <c r="P860" s="14"/>
      <c r="Q860" s="13"/>
      <c r="R860" s="12"/>
      <c r="S860" s="12"/>
      <c r="T860" s="12"/>
      <c r="U860" s="12"/>
      <c r="V860" s="12"/>
      <c r="W860" s="12"/>
      <c r="X860" s="13"/>
      <c r="Y860" s="6" t="s">
        <v>3536</v>
      </c>
      <c r="Z860" s="15" t="s">
        <v>4979</v>
      </c>
      <c r="AA860" s="15"/>
      <c r="AB860" s="18"/>
      <c r="AC860" s="13" t="str">
        <f t="shared" si="3"/>
        <v>M6-MyM-9a-E-4</v>
      </c>
      <c r="AD860" s="13"/>
      <c r="AE860" s="12"/>
      <c r="AF860" s="8" t="s">
        <v>45</v>
      </c>
      <c r="AG860" s="8" t="s">
        <v>570</v>
      </c>
      <c r="AH860" s="8" t="s">
        <v>46</v>
      </c>
      <c r="AI860" s="8"/>
    </row>
    <row r="861" ht="112.5" customHeight="1">
      <c r="A861" s="6" t="s">
        <v>4930</v>
      </c>
      <c r="B861" s="6" t="s">
        <v>4931</v>
      </c>
      <c r="C861" s="6" t="s">
        <v>67</v>
      </c>
      <c r="D861" s="7" t="s">
        <v>34</v>
      </c>
      <c r="E861" s="6"/>
      <c r="F861" s="11" t="s">
        <v>4980</v>
      </c>
      <c r="G861" s="11" t="s">
        <v>4981</v>
      </c>
      <c r="H861" s="10"/>
      <c r="I861" s="6" t="s">
        <v>210</v>
      </c>
      <c r="J861" s="8" t="s">
        <v>166</v>
      </c>
      <c r="K861" s="10" t="s">
        <v>4982</v>
      </c>
      <c r="L861" s="11" t="s">
        <v>4983</v>
      </c>
      <c r="M861" s="6" t="s">
        <v>41</v>
      </c>
      <c r="N861" s="11" t="s">
        <v>4984</v>
      </c>
      <c r="O861" s="11" t="s">
        <v>4985</v>
      </c>
      <c r="P861" s="14"/>
      <c r="Q861" s="13"/>
      <c r="R861" s="12"/>
      <c r="S861" s="12"/>
      <c r="T861" s="12"/>
      <c r="U861" s="12"/>
      <c r="V861" s="12"/>
      <c r="W861" s="12"/>
      <c r="X861" s="13"/>
      <c r="Y861" s="6" t="s">
        <v>3536</v>
      </c>
      <c r="Z861" s="15" t="s">
        <v>4986</v>
      </c>
      <c r="AA861" s="15"/>
      <c r="AB861" s="18"/>
      <c r="AC861" s="13" t="str">
        <f t="shared" si="3"/>
        <v>M6-MyM-9a-A-1</v>
      </c>
      <c r="AD861" s="13"/>
      <c r="AE861" s="12"/>
      <c r="AF861" s="8" t="s">
        <v>45</v>
      </c>
      <c r="AG861" s="8" t="s">
        <v>570</v>
      </c>
      <c r="AH861" s="8" t="s">
        <v>46</v>
      </c>
      <c r="AI861" s="8"/>
    </row>
    <row r="862" ht="112.5" customHeight="1">
      <c r="A862" s="6" t="s">
        <v>4930</v>
      </c>
      <c r="B862" s="6" t="s">
        <v>4931</v>
      </c>
      <c r="C862" s="6" t="s">
        <v>67</v>
      </c>
      <c r="D862" s="7" t="s">
        <v>34</v>
      </c>
      <c r="E862" s="6"/>
      <c r="F862" s="11" t="s">
        <v>4987</v>
      </c>
      <c r="G862" s="11" t="s">
        <v>4988</v>
      </c>
      <c r="H862" s="14" t="s">
        <v>4989</v>
      </c>
      <c r="I862" s="6" t="s">
        <v>210</v>
      </c>
      <c r="J862" s="8" t="s">
        <v>166</v>
      </c>
      <c r="K862" s="11" t="s">
        <v>4990</v>
      </c>
      <c r="L862" s="11" t="s">
        <v>4991</v>
      </c>
      <c r="M862" s="6" t="s">
        <v>41</v>
      </c>
      <c r="N862" s="11" t="s">
        <v>4992</v>
      </c>
      <c r="O862" s="11" t="s">
        <v>4993</v>
      </c>
      <c r="P862" s="14"/>
      <c r="Q862" s="13"/>
      <c r="R862" s="12"/>
      <c r="S862" s="12"/>
      <c r="T862" s="12"/>
      <c r="U862" s="12"/>
      <c r="V862" s="12"/>
      <c r="W862" s="12"/>
      <c r="X862" s="13"/>
      <c r="Y862" s="6" t="s">
        <v>3536</v>
      </c>
      <c r="Z862" s="15" t="s">
        <v>4994</v>
      </c>
      <c r="AA862" s="15"/>
      <c r="AB862" s="18"/>
      <c r="AC862" s="13" t="str">
        <f t="shared" si="3"/>
        <v>M6-MyM-9a-A-2</v>
      </c>
      <c r="AD862" s="13"/>
      <c r="AE862" s="12"/>
      <c r="AF862" s="8" t="s">
        <v>45</v>
      </c>
      <c r="AG862" s="8" t="s">
        <v>570</v>
      </c>
      <c r="AH862" s="8" t="s">
        <v>46</v>
      </c>
      <c r="AI862" s="8"/>
    </row>
    <row r="863" ht="112.5" customHeight="1">
      <c r="A863" s="6" t="s">
        <v>4930</v>
      </c>
      <c r="B863" s="6" t="s">
        <v>4931</v>
      </c>
      <c r="C863" s="6" t="s">
        <v>67</v>
      </c>
      <c r="D863" s="7" t="s">
        <v>34</v>
      </c>
      <c r="E863" s="8"/>
      <c r="F863" s="11" t="s">
        <v>4995</v>
      </c>
      <c r="G863" s="11" t="s">
        <v>4996</v>
      </c>
      <c r="H863" s="14" t="s">
        <v>4997</v>
      </c>
      <c r="I863" s="6" t="s">
        <v>210</v>
      </c>
      <c r="J863" s="8" t="s">
        <v>166</v>
      </c>
      <c r="K863" s="11" t="s">
        <v>4998</v>
      </c>
      <c r="L863" s="11" t="s">
        <v>4999</v>
      </c>
      <c r="M863" s="6" t="s">
        <v>41</v>
      </c>
      <c r="N863" s="11" t="s">
        <v>5000</v>
      </c>
      <c r="O863" s="11" t="s">
        <v>5001</v>
      </c>
      <c r="P863" s="14"/>
      <c r="Q863" s="13"/>
      <c r="R863" s="12"/>
      <c r="S863" s="12"/>
      <c r="T863" s="12"/>
      <c r="U863" s="12"/>
      <c r="V863" s="12"/>
      <c r="W863" s="12"/>
      <c r="X863" s="13"/>
      <c r="Y863" s="6" t="s">
        <v>3536</v>
      </c>
      <c r="Z863" s="15" t="s">
        <v>5002</v>
      </c>
      <c r="AA863" s="15"/>
      <c r="AB863" s="18"/>
      <c r="AC863" s="13" t="str">
        <f t="shared" si="3"/>
        <v>M6-MyM-9a-A-3</v>
      </c>
      <c r="AD863" s="13"/>
      <c r="AE863" s="12"/>
      <c r="AF863" s="8" t="s">
        <v>45</v>
      </c>
      <c r="AG863" s="8" t="s">
        <v>570</v>
      </c>
      <c r="AH863" s="8" t="s">
        <v>46</v>
      </c>
      <c r="AI863" s="8"/>
    </row>
    <row r="864" ht="112.5" customHeight="1">
      <c r="A864" s="8" t="s">
        <v>5003</v>
      </c>
      <c r="B864" s="6" t="s">
        <v>5004</v>
      </c>
      <c r="C864" s="6" t="s">
        <v>33</v>
      </c>
      <c r="D864" s="7" t="s">
        <v>34</v>
      </c>
      <c r="E864" s="8"/>
      <c r="F864" s="11" t="s">
        <v>5005</v>
      </c>
      <c r="G864" s="11" t="s">
        <v>5006</v>
      </c>
      <c r="H864" s="14"/>
      <c r="I864" s="6" t="s">
        <v>210</v>
      </c>
      <c r="J864" s="6" t="s">
        <v>850</v>
      </c>
      <c r="K864" s="11" t="s">
        <v>5007</v>
      </c>
      <c r="L864" s="11" t="s">
        <v>5008</v>
      </c>
      <c r="M864" s="6" t="s">
        <v>41</v>
      </c>
      <c r="N864" s="11" t="s">
        <v>5009</v>
      </c>
      <c r="O864" s="11" t="s">
        <v>5010</v>
      </c>
      <c r="P864" s="12"/>
      <c r="Q864" s="13"/>
      <c r="R864" s="12"/>
      <c r="S864" s="12"/>
      <c r="T864" s="12"/>
      <c r="U864" s="12"/>
      <c r="V864" s="12"/>
      <c r="W864" s="12"/>
      <c r="X864" s="13"/>
      <c r="Y864" s="6" t="s">
        <v>3536</v>
      </c>
      <c r="Z864" s="15" t="s">
        <v>5011</v>
      </c>
      <c r="AA864" s="9"/>
      <c r="AB864" s="18"/>
      <c r="AC864" s="13" t="str">
        <f t="shared" si="3"/>
        <v>M6-MyM-23a-I-1</v>
      </c>
      <c r="AD864" s="13"/>
      <c r="AE864" s="12"/>
      <c r="AF864" s="8" t="s">
        <v>45</v>
      </c>
      <c r="AG864" s="8" t="s">
        <v>570</v>
      </c>
      <c r="AH864" s="8"/>
      <c r="AI864" s="8"/>
    </row>
    <row r="865" ht="112.5" customHeight="1">
      <c r="A865" s="8" t="s">
        <v>5003</v>
      </c>
      <c r="B865" s="6" t="s">
        <v>5004</v>
      </c>
      <c r="C865" s="6" t="s">
        <v>33</v>
      </c>
      <c r="D865" s="7" t="s">
        <v>34</v>
      </c>
      <c r="E865" s="8"/>
      <c r="F865" s="11" t="s">
        <v>5005</v>
      </c>
      <c r="G865" s="11" t="s">
        <v>5012</v>
      </c>
      <c r="H865" s="13" t="s">
        <v>210</v>
      </c>
      <c r="I865" s="6" t="s">
        <v>210</v>
      </c>
      <c r="J865" s="6" t="s">
        <v>850</v>
      </c>
      <c r="K865" s="11" t="s">
        <v>5013</v>
      </c>
      <c r="L865" s="11" t="s">
        <v>5014</v>
      </c>
      <c r="M865" s="6" t="s">
        <v>41</v>
      </c>
      <c r="N865" s="11" t="s">
        <v>5015</v>
      </c>
      <c r="O865" s="11" t="s">
        <v>5016</v>
      </c>
      <c r="P865" s="14"/>
      <c r="Q865" s="13"/>
      <c r="R865" s="12"/>
      <c r="S865" s="12"/>
      <c r="T865" s="12"/>
      <c r="U865" s="12"/>
      <c r="V865" s="12"/>
      <c r="W865" s="12"/>
      <c r="X865" s="13"/>
      <c r="Y865" s="6" t="s">
        <v>3536</v>
      </c>
      <c r="Z865" s="15" t="s">
        <v>5017</v>
      </c>
      <c r="AA865" s="9"/>
      <c r="AB865" s="12"/>
      <c r="AC865" s="13" t="str">
        <f t="shared" si="3"/>
        <v>M6-MyM-23a-I-2</v>
      </c>
      <c r="AD865" s="13"/>
      <c r="AE865" s="12"/>
      <c r="AF865" s="8" t="s">
        <v>45</v>
      </c>
      <c r="AG865" s="8" t="s">
        <v>570</v>
      </c>
      <c r="AH865" s="13"/>
      <c r="AI865" s="13"/>
    </row>
    <row r="866" ht="112.5" customHeight="1">
      <c r="A866" s="8" t="s">
        <v>5003</v>
      </c>
      <c r="B866" s="6" t="s">
        <v>5004</v>
      </c>
      <c r="C866" s="6" t="s">
        <v>33</v>
      </c>
      <c r="D866" s="7" t="s">
        <v>34</v>
      </c>
      <c r="E866" s="8"/>
      <c r="F866" s="11" t="s">
        <v>5005</v>
      </c>
      <c r="G866" s="11" t="s">
        <v>5018</v>
      </c>
      <c r="H866" s="13" t="s">
        <v>210</v>
      </c>
      <c r="I866" s="6" t="s">
        <v>210</v>
      </c>
      <c r="J866" s="6" t="s">
        <v>850</v>
      </c>
      <c r="K866" s="11" t="s">
        <v>5019</v>
      </c>
      <c r="L866" s="11" t="s">
        <v>5020</v>
      </c>
      <c r="M866" s="6" t="s">
        <v>41</v>
      </c>
      <c r="N866" s="11" t="s">
        <v>5015</v>
      </c>
      <c r="O866" s="11" t="s">
        <v>5021</v>
      </c>
      <c r="P866" s="14"/>
      <c r="Q866" s="13"/>
      <c r="R866" s="12"/>
      <c r="S866" s="12"/>
      <c r="T866" s="12"/>
      <c r="U866" s="12"/>
      <c r="V866" s="12"/>
      <c r="W866" s="12"/>
      <c r="X866" s="13"/>
      <c r="Y866" s="6" t="s">
        <v>3536</v>
      </c>
      <c r="Z866" s="15" t="s">
        <v>5022</v>
      </c>
      <c r="AA866" s="9"/>
      <c r="AB866" s="12"/>
      <c r="AC866" s="13" t="str">
        <f t="shared" si="3"/>
        <v>M6-MyM-23a-I-3</v>
      </c>
      <c r="AD866" s="13"/>
      <c r="AE866" s="12"/>
      <c r="AF866" s="8" t="s">
        <v>45</v>
      </c>
      <c r="AG866" s="8" t="s">
        <v>570</v>
      </c>
      <c r="AH866" s="13"/>
      <c r="AI866" s="13"/>
    </row>
    <row r="867" ht="112.5" customHeight="1">
      <c r="A867" s="8" t="s">
        <v>5003</v>
      </c>
      <c r="B867" s="6" t="s">
        <v>5004</v>
      </c>
      <c r="C867" s="6" t="s">
        <v>48</v>
      </c>
      <c r="D867" s="7" t="s">
        <v>34</v>
      </c>
      <c r="E867" s="8"/>
      <c r="F867" s="11" t="s">
        <v>4956</v>
      </c>
      <c r="G867" s="11" t="s">
        <v>5023</v>
      </c>
      <c r="H867" s="14"/>
      <c r="I867" s="6" t="s">
        <v>210</v>
      </c>
      <c r="J867" s="6" t="s">
        <v>166</v>
      </c>
      <c r="K867" s="10" t="s">
        <v>5024</v>
      </c>
      <c r="L867" s="10" t="s">
        <v>5025</v>
      </c>
      <c r="M867" s="8" t="s">
        <v>41</v>
      </c>
      <c r="N867" s="11" t="s">
        <v>5026</v>
      </c>
      <c r="O867" s="11" t="s">
        <v>5026</v>
      </c>
      <c r="P867" s="12"/>
      <c r="Q867" s="13"/>
      <c r="R867" s="12"/>
      <c r="S867" s="12"/>
      <c r="T867" s="12"/>
      <c r="U867" s="12"/>
      <c r="V867" s="12"/>
      <c r="W867" s="12"/>
      <c r="X867" s="13"/>
      <c r="Y867" s="6" t="s">
        <v>3536</v>
      </c>
      <c r="Z867" s="15" t="s">
        <v>5027</v>
      </c>
      <c r="AA867" s="9"/>
      <c r="AB867" s="12"/>
      <c r="AC867" s="13" t="str">
        <f t="shared" si="3"/>
        <v>M6-MyM-23a-E-1</v>
      </c>
      <c r="AD867" s="13"/>
      <c r="AE867" s="12"/>
      <c r="AF867" s="8" t="s">
        <v>45</v>
      </c>
      <c r="AG867" s="8" t="s">
        <v>570</v>
      </c>
      <c r="AH867" s="13"/>
      <c r="AI867" s="13"/>
    </row>
    <row r="868" ht="112.5" customHeight="1">
      <c r="A868" s="8" t="s">
        <v>5003</v>
      </c>
      <c r="B868" s="6" t="s">
        <v>5004</v>
      </c>
      <c r="C868" s="6" t="s">
        <v>48</v>
      </c>
      <c r="D868" s="7" t="s">
        <v>34</v>
      </c>
      <c r="E868" s="8"/>
      <c r="F868" s="11" t="s">
        <v>4964</v>
      </c>
      <c r="G868" s="11" t="s">
        <v>5028</v>
      </c>
      <c r="H868" s="14"/>
      <c r="I868" s="6" t="s">
        <v>210</v>
      </c>
      <c r="J868" s="6" t="s">
        <v>166</v>
      </c>
      <c r="K868" s="10" t="s">
        <v>5029</v>
      </c>
      <c r="L868" s="10" t="s">
        <v>5030</v>
      </c>
      <c r="M868" s="8" t="s">
        <v>41</v>
      </c>
      <c r="N868" s="11" t="s">
        <v>5031</v>
      </c>
      <c r="O868" s="11" t="s">
        <v>5031</v>
      </c>
      <c r="P868" s="12"/>
      <c r="Q868" s="13"/>
      <c r="R868" s="12"/>
      <c r="S868" s="12"/>
      <c r="T868" s="12"/>
      <c r="U868" s="12"/>
      <c r="V868" s="12"/>
      <c r="W868" s="12"/>
      <c r="X868" s="13"/>
      <c r="Y868" s="6" t="s">
        <v>3536</v>
      </c>
      <c r="Z868" s="15" t="s">
        <v>5032</v>
      </c>
      <c r="AA868" s="9"/>
      <c r="AB868" s="12"/>
      <c r="AC868" s="13" t="str">
        <f t="shared" si="3"/>
        <v>M6-MyM-23a-E-2</v>
      </c>
      <c r="AD868" s="13"/>
      <c r="AE868" s="12"/>
      <c r="AF868" s="8" t="s">
        <v>45</v>
      </c>
      <c r="AG868" s="8" t="s">
        <v>570</v>
      </c>
      <c r="AH868" s="13"/>
      <c r="AI868" s="13"/>
    </row>
    <row r="869" ht="112.5" customHeight="1">
      <c r="A869" s="8" t="s">
        <v>5003</v>
      </c>
      <c r="B869" s="6" t="s">
        <v>5004</v>
      </c>
      <c r="C869" s="6" t="s">
        <v>67</v>
      </c>
      <c r="D869" s="7" t="s">
        <v>34</v>
      </c>
      <c r="E869" s="8"/>
      <c r="F869" s="11" t="s">
        <v>5033</v>
      </c>
      <c r="G869" s="11" t="s">
        <v>5034</v>
      </c>
      <c r="H869" s="14"/>
      <c r="I869" s="6" t="s">
        <v>210</v>
      </c>
      <c r="J869" s="6" t="s">
        <v>166</v>
      </c>
      <c r="K869" s="10" t="s">
        <v>5035</v>
      </c>
      <c r="L869" s="11" t="s">
        <v>5036</v>
      </c>
      <c r="M869" s="8" t="s">
        <v>41</v>
      </c>
      <c r="N869" s="11" t="s">
        <v>5026</v>
      </c>
      <c r="O869" s="11" t="s">
        <v>5026</v>
      </c>
      <c r="P869" s="12"/>
      <c r="Q869" s="13"/>
      <c r="R869" s="12"/>
      <c r="S869" s="12"/>
      <c r="T869" s="12"/>
      <c r="U869" s="12"/>
      <c r="V869" s="12"/>
      <c r="W869" s="12"/>
      <c r="X869" s="13"/>
      <c r="Y869" s="6" t="s">
        <v>3536</v>
      </c>
      <c r="Z869" s="15" t="s">
        <v>5037</v>
      </c>
      <c r="AA869" s="9"/>
      <c r="AB869" s="12"/>
      <c r="AC869" s="13" t="str">
        <f t="shared" si="3"/>
        <v>M6-MyM-23a-A-1</v>
      </c>
      <c r="AD869" s="13"/>
      <c r="AE869" s="12"/>
      <c r="AF869" s="8" t="s">
        <v>45</v>
      </c>
      <c r="AG869" s="8" t="s">
        <v>570</v>
      </c>
      <c r="AH869" s="13"/>
      <c r="AI869" s="13"/>
    </row>
    <row r="870" ht="112.5" customHeight="1">
      <c r="A870" s="8" t="s">
        <v>5003</v>
      </c>
      <c r="B870" s="6" t="s">
        <v>5004</v>
      </c>
      <c r="C870" s="6" t="s">
        <v>67</v>
      </c>
      <c r="D870" s="7" t="s">
        <v>34</v>
      </c>
      <c r="E870" s="8"/>
      <c r="F870" s="11" t="s">
        <v>5038</v>
      </c>
      <c r="G870" s="11" t="s">
        <v>5039</v>
      </c>
      <c r="H870" s="14"/>
      <c r="I870" s="6" t="s">
        <v>210</v>
      </c>
      <c r="J870" s="6" t="s">
        <v>166</v>
      </c>
      <c r="K870" s="10" t="s">
        <v>5040</v>
      </c>
      <c r="L870" s="11" t="s">
        <v>5030</v>
      </c>
      <c r="M870" s="8" t="s">
        <v>41</v>
      </c>
      <c r="N870" s="11" t="s">
        <v>5031</v>
      </c>
      <c r="O870" s="11" t="s">
        <v>5031</v>
      </c>
      <c r="P870" s="12"/>
      <c r="Q870" s="13"/>
      <c r="R870" s="12"/>
      <c r="S870" s="12"/>
      <c r="T870" s="12"/>
      <c r="U870" s="12"/>
      <c r="V870" s="12"/>
      <c r="W870" s="12"/>
      <c r="X870" s="13"/>
      <c r="Y870" s="6" t="s">
        <v>3536</v>
      </c>
      <c r="Z870" s="15" t="s">
        <v>5041</v>
      </c>
      <c r="AA870" s="9"/>
      <c r="AB870" s="12"/>
      <c r="AC870" s="13" t="str">
        <f t="shared" si="3"/>
        <v>M6-MyM-23a-A-2</v>
      </c>
      <c r="AD870" s="13"/>
      <c r="AE870" s="12"/>
      <c r="AF870" s="8" t="s">
        <v>45</v>
      </c>
      <c r="AG870" s="8" t="s">
        <v>570</v>
      </c>
      <c r="AH870" s="13"/>
      <c r="AI870" s="13"/>
    </row>
    <row r="871" ht="112.5" customHeight="1">
      <c r="A871" s="8" t="s">
        <v>5003</v>
      </c>
      <c r="B871" s="6" t="s">
        <v>5004</v>
      </c>
      <c r="C871" s="6" t="s">
        <v>67</v>
      </c>
      <c r="D871" s="7" t="s">
        <v>34</v>
      </c>
      <c r="E871" s="8"/>
      <c r="F871" s="11" t="s">
        <v>5042</v>
      </c>
      <c r="G871" s="11" t="s">
        <v>5043</v>
      </c>
      <c r="H871" s="14"/>
      <c r="I871" s="6" t="s">
        <v>210</v>
      </c>
      <c r="J871" s="6" t="s">
        <v>166</v>
      </c>
      <c r="K871" s="11" t="s">
        <v>5044</v>
      </c>
      <c r="L871" s="11" t="s">
        <v>5045</v>
      </c>
      <c r="M871" s="8" t="s">
        <v>41</v>
      </c>
      <c r="N871" s="11" t="s">
        <v>5046</v>
      </c>
      <c r="O871" s="11" t="s">
        <v>5046</v>
      </c>
      <c r="P871" s="12"/>
      <c r="Q871" s="13"/>
      <c r="R871" s="12"/>
      <c r="S871" s="12"/>
      <c r="T871" s="12"/>
      <c r="U871" s="12"/>
      <c r="V871" s="12"/>
      <c r="W871" s="12"/>
      <c r="X871" s="13"/>
      <c r="Y871" s="6" t="s">
        <v>3536</v>
      </c>
      <c r="Z871" s="15" t="s">
        <v>5047</v>
      </c>
      <c r="AA871" s="9"/>
      <c r="AB871" s="12"/>
      <c r="AC871" s="13" t="str">
        <f t="shared" si="3"/>
        <v>M6-MyM-23a-A-3</v>
      </c>
      <c r="AD871" s="13"/>
      <c r="AE871" s="12"/>
      <c r="AF871" s="8" t="s">
        <v>45</v>
      </c>
      <c r="AG871" s="8" t="s">
        <v>570</v>
      </c>
      <c r="AH871" s="13"/>
      <c r="AI871" s="13"/>
    </row>
    <row r="872" ht="112.5" customHeight="1">
      <c r="A872" s="6" t="s">
        <v>5048</v>
      </c>
      <c r="B872" s="6" t="s">
        <v>5049</v>
      </c>
      <c r="C872" s="6" t="s">
        <v>33</v>
      </c>
      <c r="D872" s="7" t="s">
        <v>34</v>
      </c>
      <c r="E872" s="8"/>
      <c r="F872" s="11" t="s">
        <v>5050</v>
      </c>
      <c r="G872" s="10"/>
      <c r="H872" s="14"/>
      <c r="I872" s="6" t="s">
        <v>210</v>
      </c>
      <c r="J872" s="8" t="s">
        <v>225</v>
      </c>
      <c r="K872" s="11" t="s">
        <v>5051</v>
      </c>
      <c r="L872" s="11" t="s">
        <v>5052</v>
      </c>
      <c r="M872" s="6" t="s">
        <v>41</v>
      </c>
      <c r="N872" s="11" t="s">
        <v>5053</v>
      </c>
      <c r="O872" s="11" t="s">
        <v>5053</v>
      </c>
      <c r="P872" s="14"/>
      <c r="Q872" s="13"/>
      <c r="R872" s="12"/>
      <c r="S872" s="12"/>
      <c r="T872" s="12"/>
      <c r="U872" s="12"/>
      <c r="V872" s="12"/>
      <c r="W872" s="12"/>
      <c r="X872" s="13"/>
      <c r="Y872" s="6" t="s">
        <v>3536</v>
      </c>
      <c r="Z872" s="15" t="s">
        <v>5054</v>
      </c>
      <c r="AA872" s="15"/>
      <c r="AB872" s="18"/>
      <c r="AC872" s="13" t="str">
        <f t="shared" si="3"/>
        <v>M6-MyM-9b-I-1</v>
      </c>
      <c r="AD872" s="13"/>
      <c r="AE872" s="12"/>
      <c r="AF872" s="8" t="s">
        <v>45</v>
      </c>
      <c r="AG872" s="8" t="s">
        <v>570</v>
      </c>
      <c r="AH872" s="8" t="s">
        <v>46</v>
      </c>
      <c r="AI872" s="8"/>
    </row>
    <row r="873" ht="112.5" customHeight="1">
      <c r="A873" s="6" t="s">
        <v>5048</v>
      </c>
      <c r="B873" s="6" t="s">
        <v>5049</v>
      </c>
      <c r="C873" s="6" t="s">
        <v>48</v>
      </c>
      <c r="D873" s="7" t="s">
        <v>34</v>
      </c>
      <c r="E873" s="8"/>
      <c r="F873" s="11" t="s">
        <v>5055</v>
      </c>
      <c r="G873" s="11" t="s">
        <v>5056</v>
      </c>
      <c r="H873" s="14"/>
      <c r="I873" s="6" t="s">
        <v>210</v>
      </c>
      <c r="J873" s="8" t="s">
        <v>166</v>
      </c>
      <c r="K873" s="10" t="s">
        <v>5057</v>
      </c>
      <c r="L873" s="11" t="s">
        <v>5058</v>
      </c>
      <c r="M873" s="6" t="s">
        <v>41</v>
      </c>
      <c r="N873" s="11" t="s">
        <v>5059</v>
      </c>
      <c r="O873" s="10" t="s">
        <v>5060</v>
      </c>
      <c r="P873" s="14"/>
      <c r="Q873" s="13"/>
      <c r="R873" s="12"/>
      <c r="S873" s="12"/>
      <c r="T873" s="12"/>
      <c r="U873" s="12"/>
      <c r="V873" s="12"/>
      <c r="W873" s="12"/>
      <c r="X873" s="13"/>
      <c r="Y873" s="6" t="s">
        <v>3536</v>
      </c>
      <c r="Z873" s="15" t="s">
        <v>5061</v>
      </c>
      <c r="AA873" s="15"/>
      <c r="AB873" s="18"/>
      <c r="AC873" s="13" t="str">
        <f t="shared" si="3"/>
        <v>M6-MyM-9b-E-1</v>
      </c>
      <c r="AD873" s="13"/>
      <c r="AE873" s="12"/>
      <c r="AF873" s="8" t="s">
        <v>45</v>
      </c>
      <c r="AG873" s="8" t="s">
        <v>570</v>
      </c>
      <c r="AH873" s="8" t="s">
        <v>46</v>
      </c>
      <c r="AI873" s="8"/>
    </row>
    <row r="874" ht="112.5" customHeight="1">
      <c r="A874" s="6" t="s">
        <v>5048</v>
      </c>
      <c r="B874" s="6" t="s">
        <v>5049</v>
      </c>
      <c r="C874" s="6" t="s">
        <v>48</v>
      </c>
      <c r="D874" s="7" t="s">
        <v>34</v>
      </c>
      <c r="E874" s="8"/>
      <c r="F874" s="11" t="s">
        <v>5062</v>
      </c>
      <c r="G874" s="11" t="s">
        <v>5063</v>
      </c>
      <c r="H874" s="14"/>
      <c r="I874" s="6" t="s">
        <v>210</v>
      </c>
      <c r="J874" s="8" t="s">
        <v>166</v>
      </c>
      <c r="K874" s="11" t="s">
        <v>5064</v>
      </c>
      <c r="L874" s="10" t="s">
        <v>5065</v>
      </c>
      <c r="M874" s="6" t="s">
        <v>41</v>
      </c>
      <c r="N874" s="11" t="s">
        <v>5066</v>
      </c>
      <c r="O874" s="11" t="s">
        <v>5066</v>
      </c>
      <c r="P874" s="14"/>
      <c r="Q874" s="13"/>
      <c r="R874" s="12"/>
      <c r="S874" s="12"/>
      <c r="T874" s="12"/>
      <c r="U874" s="12"/>
      <c r="V874" s="12"/>
      <c r="W874" s="12"/>
      <c r="X874" s="13"/>
      <c r="Y874" s="6" t="s">
        <v>3536</v>
      </c>
      <c r="Z874" s="15" t="s">
        <v>5067</v>
      </c>
      <c r="AA874" s="15"/>
      <c r="AB874" s="18"/>
      <c r="AC874" s="13" t="str">
        <f t="shared" si="3"/>
        <v>M6-MyM-9b-E-2</v>
      </c>
      <c r="AD874" s="13"/>
      <c r="AE874" s="12"/>
      <c r="AF874" s="8" t="s">
        <v>45</v>
      </c>
      <c r="AG874" s="8" t="s">
        <v>570</v>
      </c>
      <c r="AH874" s="8" t="s">
        <v>46</v>
      </c>
      <c r="AI874" s="8"/>
    </row>
    <row r="875" ht="112.5" customHeight="1">
      <c r="A875" s="6" t="s">
        <v>5048</v>
      </c>
      <c r="B875" s="6" t="s">
        <v>5049</v>
      </c>
      <c r="C875" s="6" t="s">
        <v>48</v>
      </c>
      <c r="D875" s="7" t="s">
        <v>34</v>
      </c>
      <c r="E875" s="6"/>
      <c r="F875" s="11" t="s">
        <v>5062</v>
      </c>
      <c r="G875" s="11" t="s">
        <v>5068</v>
      </c>
      <c r="H875" s="14"/>
      <c r="I875" s="6" t="s">
        <v>210</v>
      </c>
      <c r="J875" s="8" t="s">
        <v>166</v>
      </c>
      <c r="K875" s="10" t="s">
        <v>5069</v>
      </c>
      <c r="L875" s="11" t="s">
        <v>5070</v>
      </c>
      <c r="M875" s="6" t="s">
        <v>41</v>
      </c>
      <c r="N875" s="11" t="s">
        <v>5066</v>
      </c>
      <c r="O875" s="10" t="s">
        <v>5071</v>
      </c>
      <c r="P875" s="14"/>
      <c r="Q875" s="13"/>
      <c r="R875" s="12"/>
      <c r="S875" s="12"/>
      <c r="T875" s="12"/>
      <c r="U875" s="12"/>
      <c r="V875" s="12"/>
      <c r="W875" s="12"/>
      <c r="X875" s="13"/>
      <c r="Y875" s="6" t="s">
        <v>3536</v>
      </c>
      <c r="Z875" s="15" t="s">
        <v>5072</v>
      </c>
      <c r="AA875" s="15"/>
      <c r="AB875" s="18"/>
      <c r="AC875" s="13" t="str">
        <f t="shared" si="3"/>
        <v>M6-MyM-9b-E-3</v>
      </c>
      <c r="AD875" s="13"/>
      <c r="AE875" s="12"/>
      <c r="AF875" s="8" t="s">
        <v>45</v>
      </c>
      <c r="AG875" s="8" t="s">
        <v>570</v>
      </c>
      <c r="AH875" s="8" t="s">
        <v>46</v>
      </c>
      <c r="AI875" s="8"/>
    </row>
    <row r="876" ht="112.5" customHeight="1">
      <c r="A876" s="6" t="s">
        <v>5048</v>
      </c>
      <c r="B876" s="6" t="s">
        <v>5049</v>
      </c>
      <c r="C876" s="6" t="s">
        <v>48</v>
      </c>
      <c r="D876" s="7" t="s">
        <v>34</v>
      </c>
      <c r="E876" s="6"/>
      <c r="F876" s="11" t="s">
        <v>5055</v>
      </c>
      <c r="G876" s="11" t="s">
        <v>5073</v>
      </c>
      <c r="H876" s="14"/>
      <c r="I876" s="6" t="s">
        <v>210</v>
      </c>
      <c r="J876" s="8" t="s">
        <v>166</v>
      </c>
      <c r="K876" s="11" t="s">
        <v>5074</v>
      </c>
      <c r="L876" s="10" t="s">
        <v>5075</v>
      </c>
      <c r="M876" s="6" t="s">
        <v>41</v>
      </c>
      <c r="N876" s="11" t="s">
        <v>5059</v>
      </c>
      <c r="O876" s="11" t="s">
        <v>5059</v>
      </c>
      <c r="P876" s="14"/>
      <c r="Q876" s="13"/>
      <c r="R876" s="12"/>
      <c r="S876" s="12"/>
      <c r="T876" s="12"/>
      <c r="U876" s="12"/>
      <c r="V876" s="12"/>
      <c r="W876" s="12"/>
      <c r="X876" s="13"/>
      <c r="Y876" s="6" t="s">
        <v>3536</v>
      </c>
      <c r="Z876" s="15" t="s">
        <v>5076</v>
      </c>
      <c r="AA876" s="15"/>
      <c r="AB876" s="18"/>
      <c r="AC876" s="13" t="str">
        <f t="shared" si="3"/>
        <v>M6-MyM-9b-E-4</v>
      </c>
      <c r="AD876" s="13"/>
      <c r="AE876" s="12"/>
      <c r="AF876" s="8" t="s">
        <v>45</v>
      </c>
      <c r="AG876" s="8" t="s">
        <v>570</v>
      </c>
      <c r="AH876" s="8" t="s">
        <v>46</v>
      </c>
      <c r="AI876" s="8"/>
    </row>
    <row r="877" ht="112.5" customHeight="1">
      <c r="A877" s="6" t="s">
        <v>5048</v>
      </c>
      <c r="B877" s="6" t="s">
        <v>5049</v>
      </c>
      <c r="C877" s="6" t="s">
        <v>67</v>
      </c>
      <c r="D877" s="7" t="s">
        <v>34</v>
      </c>
      <c r="E877" s="6"/>
      <c r="F877" s="11" t="s">
        <v>5077</v>
      </c>
      <c r="G877" s="11" t="s">
        <v>5078</v>
      </c>
      <c r="H877" s="14" t="s">
        <v>5079</v>
      </c>
      <c r="I877" s="6" t="s">
        <v>210</v>
      </c>
      <c r="J877" s="8" t="s">
        <v>166</v>
      </c>
      <c r="K877" s="10" t="s">
        <v>5080</v>
      </c>
      <c r="L877" s="10" t="s">
        <v>5081</v>
      </c>
      <c r="M877" s="8" t="s">
        <v>41</v>
      </c>
      <c r="N877" s="11" t="s">
        <v>5059</v>
      </c>
      <c r="O877" s="11" t="s">
        <v>5082</v>
      </c>
      <c r="P877" s="39"/>
      <c r="Q877" s="14"/>
      <c r="R877" s="14"/>
      <c r="S877" s="14" t="s">
        <v>5083</v>
      </c>
      <c r="T877" s="11" t="s">
        <v>5084</v>
      </c>
      <c r="U877" s="14" t="s">
        <v>5085</v>
      </c>
      <c r="V877" s="14" t="s">
        <v>5086</v>
      </c>
      <c r="W877" s="11" t="s">
        <v>5087</v>
      </c>
      <c r="X877" s="13"/>
      <c r="Y877" s="6" t="s">
        <v>3536</v>
      </c>
      <c r="Z877" s="15" t="s">
        <v>5088</v>
      </c>
      <c r="AA877" s="15"/>
      <c r="AB877" s="18"/>
      <c r="AC877" s="13" t="str">
        <f t="shared" si="3"/>
        <v>M6-MyM-9b-A-1</v>
      </c>
      <c r="AD877" s="13"/>
      <c r="AE877" s="12"/>
      <c r="AF877" s="8" t="s">
        <v>45</v>
      </c>
      <c r="AG877" s="8" t="s">
        <v>570</v>
      </c>
      <c r="AH877" s="8" t="s">
        <v>46</v>
      </c>
      <c r="AI877" s="8"/>
    </row>
    <row r="878" ht="112.5" customHeight="1">
      <c r="A878" s="6" t="s">
        <v>5048</v>
      </c>
      <c r="B878" s="6" t="s">
        <v>5049</v>
      </c>
      <c r="C878" s="6" t="s">
        <v>67</v>
      </c>
      <c r="D878" s="7" t="s">
        <v>34</v>
      </c>
      <c r="E878" s="6"/>
      <c r="F878" s="11" t="s">
        <v>5089</v>
      </c>
      <c r="G878" s="11" t="s">
        <v>5090</v>
      </c>
      <c r="H878" s="14" t="s">
        <v>5091</v>
      </c>
      <c r="I878" s="6" t="s">
        <v>210</v>
      </c>
      <c r="J878" s="8" t="s">
        <v>166</v>
      </c>
      <c r="K878" s="11" t="s">
        <v>5092</v>
      </c>
      <c r="L878" s="11" t="s">
        <v>5093</v>
      </c>
      <c r="M878" s="8" t="s">
        <v>41</v>
      </c>
      <c r="N878" s="11" t="s">
        <v>5066</v>
      </c>
      <c r="O878" s="11" t="s">
        <v>5094</v>
      </c>
      <c r="P878" s="14"/>
      <c r="Q878" s="14"/>
      <c r="R878" s="14"/>
      <c r="S878" s="14" t="s">
        <v>5095</v>
      </c>
      <c r="T878" s="11" t="s">
        <v>5096</v>
      </c>
      <c r="U878" s="14" t="s">
        <v>5097</v>
      </c>
      <c r="V878" s="14" t="s">
        <v>5086</v>
      </c>
      <c r="W878" s="11" t="s">
        <v>5098</v>
      </c>
      <c r="X878" s="13"/>
      <c r="Y878" s="6" t="s">
        <v>3536</v>
      </c>
      <c r="Z878" s="15" t="s">
        <v>5099</v>
      </c>
      <c r="AA878" s="15"/>
      <c r="AB878" s="18"/>
      <c r="AC878" s="13" t="str">
        <f t="shared" si="3"/>
        <v>M6-MyM-9b-A-2</v>
      </c>
      <c r="AD878" s="13"/>
      <c r="AE878" s="12"/>
      <c r="AF878" s="8" t="s">
        <v>45</v>
      </c>
      <c r="AG878" s="8" t="s">
        <v>570</v>
      </c>
      <c r="AH878" s="8" t="s">
        <v>46</v>
      </c>
      <c r="AI878" s="8"/>
    </row>
    <row r="879" ht="112.5" customHeight="1">
      <c r="A879" s="6" t="s">
        <v>5048</v>
      </c>
      <c r="B879" s="6" t="s">
        <v>5049</v>
      </c>
      <c r="C879" s="6" t="s">
        <v>67</v>
      </c>
      <c r="D879" s="7" t="s">
        <v>34</v>
      </c>
      <c r="E879" s="6"/>
      <c r="F879" s="11" t="s">
        <v>5100</v>
      </c>
      <c r="G879" s="11" t="s">
        <v>5101</v>
      </c>
      <c r="H879" s="14" t="s">
        <v>5102</v>
      </c>
      <c r="I879" s="6" t="s">
        <v>210</v>
      </c>
      <c r="J879" s="8" t="s">
        <v>166</v>
      </c>
      <c r="K879" s="11" t="s">
        <v>5103</v>
      </c>
      <c r="L879" s="11" t="s">
        <v>5093</v>
      </c>
      <c r="M879" s="8" t="s">
        <v>41</v>
      </c>
      <c r="N879" s="11" t="s">
        <v>5066</v>
      </c>
      <c r="O879" s="11" t="s">
        <v>5094</v>
      </c>
      <c r="P879" s="14"/>
      <c r="Q879" s="14"/>
      <c r="R879" s="14"/>
      <c r="S879" s="14" t="s">
        <v>5104</v>
      </c>
      <c r="T879" s="14" t="s">
        <v>5105</v>
      </c>
      <c r="U879" s="14" t="s">
        <v>5106</v>
      </c>
      <c r="V879" s="14" t="s">
        <v>5086</v>
      </c>
      <c r="W879" s="14" t="s">
        <v>5107</v>
      </c>
      <c r="X879" s="13"/>
      <c r="Y879" s="6" t="s">
        <v>3536</v>
      </c>
      <c r="Z879" s="15" t="s">
        <v>5108</v>
      </c>
      <c r="AA879" s="15"/>
      <c r="AB879" s="18"/>
      <c r="AC879" s="13" t="str">
        <f t="shared" si="3"/>
        <v>M6-MyM-9b-A-3</v>
      </c>
      <c r="AD879" s="13"/>
      <c r="AE879" s="12"/>
      <c r="AF879" s="8" t="s">
        <v>45</v>
      </c>
      <c r="AG879" s="8" t="s">
        <v>570</v>
      </c>
      <c r="AH879" s="8" t="s">
        <v>46</v>
      </c>
      <c r="AI879" s="8"/>
    </row>
    <row r="880" ht="112.5" customHeight="1">
      <c r="A880" s="8" t="s">
        <v>5109</v>
      </c>
      <c r="B880" s="6" t="s">
        <v>5110</v>
      </c>
      <c r="C880" s="6" t="s">
        <v>33</v>
      </c>
      <c r="D880" s="7" t="s">
        <v>34</v>
      </c>
      <c r="E880" s="6"/>
      <c r="F880" s="11" t="s">
        <v>5111</v>
      </c>
      <c r="G880" s="11" t="s">
        <v>5112</v>
      </c>
      <c r="H880" s="14"/>
      <c r="I880" s="6" t="s">
        <v>210</v>
      </c>
      <c r="J880" s="8" t="s">
        <v>194</v>
      </c>
      <c r="K880" s="11" t="s">
        <v>5113</v>
      </c>
      <c r="L880" s="26" t="s">
        <v>5114</v>
      </c>
      <c r="M880" s="6" t="s">
        <v>41</v>
      </c>
      <c r="N880" s="11" t="s">
        <v>5009</v>
      </c>
      <c r="O880" s="11" t="s">
        <v>5115</v>
      </c>
      <c r="P880" s="14"/>
      <c r="Q880" s="13"/>
      <c r="R880" s="12"/>
      <c r="S880" s="12"/>
      <c r="T880" s="12"/>
      <c r="U880" s="12"/>
      <c r="V880" s="12"/>
      <c r="W880" s="12"/>
      <c r="X880" s="13"/>
      <c r="Y880" s="6" t="s">
        <v>3536</v>
      </c>
      <c r="Z880" s="15" t="s">
        <v>5116</v>
      </c>
      <c r="AA880" s="9"/>
      <c r="AB880" s="18"/>
      <c r="AC880" s="13" t="str">
        <f t="shared" si="3"/>
        <v>M6-MyM-23b-I-1</v>
      </c>
      <c r="AD880" s="13"/>
      <c r="AE880" s="12"/>
      <c r="AF880" s="8" t="s">
        <v>45</v>
      </c>
      <c r="AG880" s="8" t="s">
        <v>570</v>
      </c>
      <c r="AH880" s="8"/>
      <c r="AI880" s="8"/>
    </row>
    <row r="881" ht="112.5" customHeight="1">
      <c r="A881" s="8" t="s">
        <v>5109</v>
      </c>
      <c r="B881" s="6" t="s">
        <v>5110</v>
      </c>
      <c r="C881" s="6" t="s">
        <v>33</v>
      </c>
      <c r="D881" s="7" t="s">
        <v>34</v>
      </c>
      <c r="E881" s="6"/>
      <c r="F881" s="11" t="s">
        <v>5117</v>
      </c>
      <c r="G881" s="11" t="s">
        <v>5118</v>
      </c>
      <c r="H881" s="14"/>
      <c r="I881" s="6" t="s">
        <v>210</v>
      </c>
      <c r="J881" s="8" t="s">
        <v>194</v>
      </c>
      <c r="K881" s="11" t="s">
        <v>5119</v>
      </c>
      <c r="L881" s="26" t="s">
        <v>5120</v>
      </c>
      <c r="M881" s="6" t="s">
        <v>41</v>
      </c>
      <c r="N881" s="11" t="s">
        <v>5009</v>
      </c>
      <c r="O881" s="11" t="s">
        <v>5121</v>
      </c>
      <c r="P881" s="14"/>
      <c r="Q881" s="13"/>
      <c r="R881" s="12"/>
      <c r="S881" s="12"/>
      <c r="T881" s="12"/>
      <c r="U881" s="12"/>
      <c r="V881" s="12"/>
      <c r="W881" s="12"/>
      <c r="X881" s="13"/>
      <c r="Y881" s="6" t="s">
        <v>3536</v>
      </c>
      <c r="Z881" s="15" t="s">
        <v>5122</v>
      </c>
      <c r="AA881" s="9"/>
      <c r="AB881" s="18"/>
      <c r="AC881" s="13" t="str">
        <f t="shared" si="3"/>
        <v>M6-MyM-23b-I-2</v>
      </c>
      <c r="AD881" s="13"/>
      <c r="AE881" s="12"/>
      <c r="AF881" s="8" t="s">
        <v>45</v>
      </c>
      <c r="AG881" s="8" t="s">
        <v>570</v>
      </c>
      <c r="AH881" s="8"/>
      <c r="AI881" s="8"/>
    </row>
    <row r="882" ht="112.5" customHeight="1">
      <c r="A882" s="8" t="s">
        <v>5109</v>
      </c>
      <c r="B882" s="6" t="s">
        <v>5110</v>
      </c>
      <c r="C882" s="6" t="s">
        <v>48</v>
      </c>
      <c r="D882" s="7" t="s">
        <v>34</v>
      </c>
      <c r="E882" s="6"/>
      <c r="F882" s="11" t="s">
        <v>5123</v>
      </c>
      <c r="G882" s="11" t="s">
        <v>5056</v>
      </c>
      <c r="H882" s="14"/>
      <c r="I882" s="6" t="s">
        <v>210</v>
      </c>
      <c r="J882" s="6" t="s">
        <v>166</v>
      </c>
      <c r="K882" s="11" t="s">
        <v>5124</v>
      </c>
      <c r="L882" s="11" t="s">
        <v>5125</v>
      </c>
      <c r="M882" s="6" t="s">
        <v>41</v>
      </c>
      <c r="N882" s="11" t="s">
        <v>5009</v>
      </c>
      <c r="O882" s="11" t="s">
        <v>5126</v>
      </c>
      <c r="P882" s="14"/>
      <c r="Q882" s="13"/>
      <c r="R882" s="12"/>
      <c r="S882" s="12"/>
      <c r="T882" s="12"/>
      <c r="U882" s="12"/>
      <c r="V882" s="12"/>
      <c r="W882" s="12"/>
      <c r="X882" s="13"/>
      <c r="Y882" s="6" t="s">
        <v>3536</v>
      </c>
      <c r="Z882" s="15" t="s">
        <v>5127</v>
      </c>
      <c r="AA882" s="9"/>
      <c r="AB882" s="12"/>
      <c r="AC882" s="13" t="str">
        <f t="shared" si="3"/>
        <v>M6-MyM-23b-E-1</v>
      </c>
      <c r="AD882" s="13"/>
      <c r="AE882" s="12"/>
      <c r="AF882" s="8" t="s">
        <v>45</v>
      </c>
      <c r="AG882" s="8" t="s">
        <v>570</v>
      </c>
      <c r="AH882" s="13"/>
      <c r="AI882" s="13"/>
    </row>
    <row r="883" ht="112.5" customHeight="1">
      <c r="A883" s="8" t="s">
        <v>5109</v>
      </c>
      <c r="B883" s="6" t="s">
        <v>5110</v>
      </c>
      <c r="C883" s="6" t="s">
        <v>48</v>
      </c>
      <c r="D883" s="7" t="s">
        <v>34</v>
      </c>
      <c r="E883" s="6"/>
      <c r="F883" s="11" t="s">
        <v>5123</v>
      </c>
      <c r="G883" s="11" t="s">
        <v>5128</v>
      </c>
      <c r="H883" s="14"/>
      <c r="I883" s="6" t="s">
        <v>210</v>
      </c>
      <c r="J883" s="6" t="s">
        <v>166</v>
      </c>
      <c r="K883" s="11" t="s">
        <v>5129</v>
      </c>
      <c r="L883" s="11" t="s">
        <v>5125</v>
      </c>
      <c r="M883" s="6" t="s">
        <v>41</v>
      </c>
      <c r="N883" s="11" t="s">
        <v>5009</v>
      </c>
      <c r="O883" s="11" t="s">
        <v>5130</v>
      </c>
      <c r="P883" s="14"/>
      <c r="Q883" s="13"/>
      <c r="R883" s="12"/>
      <c r="S883" s="12"/>
      <c r="T883" s="12"/>
      <c r="U883" s="12"/>
      <c r="V883" s="12"/>
      <c r="W883" s="12"/>
      <c r="X883" s="13"/>
      <c r="Y883" s="6" t="s">
        <v>3536</v>
      </c>
      <c r="Z883" s="15" t="s">
        <v>5131</v>
      </c>
      <c r="AA883" s="9"/>
      <c r="AB883" s="12"/>
      <c r="AC883" s="13" t="str">
        <f t="shared" si="3"/>
        <v>M6-MyM-23b-E-2</v>
      </c>
      <c r="AD883" s="13"/>
      <c r="AE883" s="12"/>
      <c r="AF883" s="8" t="s">
        <v>45</v>
      </c>
      <c r="AG883" s="8" t="s">
        <v>570</v>
      </c>
      <c r="AH883" s="13"/>
      <c r="AI883" s="13"/>
    </row>
    <row r="884" ht="112.5" customHeight="1">
      <c r="A884" s="8" t="s">
        <v>5109</v>
      </c>
      <c r="B884" s="6" t="s">
        <v>5110</v>
      </c>
      <c r="C884" s="6" t="s">
        <v>48</v>
      </c>
      <c r="D884" s="7" t="s">
        <v>34</v>
      </c>
      <c r="E884" s="6"/>
      <c r="F884" s="11" t="s">
        <v>2057</v>
      </c>
      <c r="G884" s="11" t="s">
        <v>5132</v>
      </c>
      <c r="H884" s="14"/>
      <c r="I884" s="6" t="s">
        <v>210</v>
      </c>
      <c r="J884" s="6" t="s">
        <v>166</v>
      </c>
      <c r="K884" s="11" t="s">
        <v>5133</v>
      </c>
      <c r="L884" s="11" t="s">
        <v>5134</v>
      </c>
      <c r="M884" s="6" t="s">
        <v>41</v>
      </c>
      <c r="N884" s="11" t="s">
        <v>5009</v>
      </c>
      <c r="O884" s="11" t="s">
        <v>5135</v>
      </c>
      <c r="P884" s="14"/>
      <c r="Q884" s="13"/>
      <c r="R884" s="12"/>
      <c r="S884" s="12"/>
      <c r="T884" s="12"/>
      <c r="U884" s="12"/>
      <c r="V884" s="12"/>
      <c r="W884" s="12"/>
      <c r="X884" s="13"/>
      <c r="Y884" s="6" t="s">
        <v>3536</v>
      </c>
      <c r="Z884" s="15" t="s">
        <v>5136</v>
      </c>
      <c r="AA884" s="9"/>
      <c r="AB884" s="12"/>
      <c r="AC884" s="13" t="str">
        <f t="shared" si="3"/>
        <v>M6-MyM-23b-E-3</v>
      </c>
      <c r="AD884" s="13"/>
      <c r="AE884" s="12"/>
      <c r="AF884" s="8" t="s">
        <v>45</v>
      </c>
      <c r="AG884" s="8"/>
      <c r="AH884" s="13"/>
      <c r="AI884" s="13"/>
    </row>
    <row r="885" ht="112.5" customHeight="1">
      <c r="A885" s="8" t="s">
        <v>5109</v>
      </c>
      <c r="B885" s="6" t="s">
        <v>5110</v>
      </c>
      <c r="C885" s="6" t="s">
        <v>48</v>
      </c>
      <c r="D885" s="7" t="s">
        <v>34</v>
      </c>
      <c r="E885" s="6"/>
      <c r="F885" s="11" t="s">
        <v>2057</v>
      </c>
      <c r="G885" s="11" t="s">
        <v>5137</v>
      </c>
      <c r="H885" s="14"/>
      <c r="I885" s="6" t="s">
        <v>210</v>
      </c>
      <c r="J885" s="6" t="s">
        <v>166</v>
      </c>
      <c r="K885" s="11" t="s">
        <v>5129</v>
      </c>
      <c r="L885" s="11" t="s">
        <v>5134</v>
      </c>
      <c r="M885" s="6" t="s">
        <v>41</v>
      </c>
      <c r="N885" s="11" t="s">
        <v>5009</v>
      </c>
      <c r="O885" s="11" t="s">
        <v>5138</v>
      </c>
      <c r="P885" s="14"/>
      <c r="Q885" s="13"/>
      <c r="R885" s="12"/>
      <c r="S885" s="12"/>
      <c r="T885" s="12"/>
      <c r="U885" s="12"/>
      <c r="V885" s="12"/>
      <c r="W885" s="12"/>
      <c r="X885" s="13"/>
      <c r="Y885" s="6" t="s">
        <v>3536</v>
      </c>
      <c r="Z885" s="15" t="s">
        <v>5139</v>
      </c>
      <c r="AA885" s="9"/>
      <c r="AB885" s="12"/>
      <c r="AC885" s="13" t="str">
        <f t="shared" si="3"/>
        <v>M6-MyM-23b-E-4</v>
      </c>
      <c r="AD885" s="13"/>
      <c r="AE885" s="12"/>
      <c r="AF885" s="8" t="s">
        <v>45</v>
      </c>
      <c r="AG885" s="8"/>
      <c r="AH885" s="13"/>
      <c r="AI885" s="13"/>
    </row>
    <row r="886" ht="112.5" customHeight="1">
      <c r="A886" s="8" t="s">
        <v>5109</v>
      </c>
      <c r="B886" s="6" t="s">
        <v>5110</v>
      </c>
      <c r="C886" s="6" t="s">
        <v>67</v>
      </c>
      <c r="D886" s="7" t="s">
        <v>34</v>
      </c>
      <c r="E886" s="6"/>
      <c r="F886" s="11" t="s">
        <v>5140</v>
      </c>
      <c r="G886" s="11" t="s">
        <v>5141</v>
      </c>
      <c r="H886" s="14"/>
      <c r="I886" s="6" t="s">
        <v>210</v>
      </c>
      <c r="J886" s="6" t="s">
        <v>166</v>
      </c>
      <c r="K886" s="10" t="s">
        <v>5142</v>
      </c>
      <c r="L886" s="11" t="s">
        <v>5143</v>
      </c>
      <c r="M886" s="8" t="s">
        <v>41</v>
      </c>
      <c r="N886" s="11" t="s">
        <v>5009</v>
      </c>
      <c r="O886" s="11" t="s">
        <v>5144</v>
      </c>
      <c r="P886" s="14"/>
      <c r="Q886" s="14"/>
      <c r="R886" s="14"/>
      <c r="S886" s="61" t="s">
        <v>5145</v>
      </c>
      <c r="T886" s="61" t="s">
        <v>5146</v>
      </c>
      <c r="U886" s="14" t="s">
        <v>5147</v>
      </c>
      <c r="V886" s="14" t="s">
        <v>5148</v>
      </c>
      <c r="W886" s="14" t="s">
        <v>5149</v>
      </c>
      <c r="X886" s="39" t="s">
        <v>5150</v>
      </c>
      <c r="Y886" s="6" t="s">
        <v>3536</v>
      </c>
      <c r="Z886" s="15" t="s">
        <v>5151</v>
      </c>
      <c r="AA886" s="9"/>
      <c r="AB886" s="12"/>
      <c r="AC886" s="13" t="str">
        <f t="shared" si="3"/>
        <v>M6-MyM-23b-A-1</v>
      </c>
      <c r="AD886" s="13"/>
      <c r="AE886" s="12"/>
      <c r="AF886" s="8" t="s">
        <v>45</v>
      </c>
      <c r="AG886" s="8" t="s">
        <v>570</v>
      </c>
      <c r="AH886" s="13"/>
      <c r="AI886" s="13"/>
    </row>
    <row r="887" ht="112.5" customHeight="1">
      <c r="A887" s="8" t="s">
        <v>5109</v>
      </c>
      <c r="B887" s="6" t="s">
        <v>5110</v>
      </c>
      <c r="C887" s="6" t="s">
        <v>67</v>
      </c>
      <c r="D887" s="7" t="s">
        <v>34</v>
      </c>
      <c r="E887" s="6"/>
      <c r="F887" s="11" t="s">
        <v>5152</v>
      </c>
      <c r="G887" s="11" t="s">
        <v>5153</v>
      </c>
      <c r="H887" s="14"/>
      <c r="I887" s="6" t="s">
        <v>210</v>
      </c>
      <c r="J887" s="6" t="s">
        <v>166</v>
      </c>
      <c r="K887" s="10" t="s">
        <v>5154</v>
      </c>
      <c r="L887" s="11" t="s">
        <v>5155</v>
      </c>
      <c r="M887" s="8" t="s">
        <v>41</v>
      </c>
      <c r="N887" s="11" t="s">
        <v>5009</v>
      </c>
      <c r="O887" s="11" t="s">
        <v>5156</v>
      </c>
      <c r="P887" s="14"/>
      <c r="Q887" s="14"/>
      <c r="R887" s="14"/>
      <c r="S887" s="61" t="s">
        <v>5157</v>
      </c>
      <c r="T887" s="61" t="s">
        <v>5158</v>
      </c>
      <c r="U887" s="14" t="s">
        <v>5159</v>
      </c>
      <c r="V887" s="14" t="s">
        <v>5160</v>
      </c>
      <c r="W887" s="14" t="s">
        <v>5161</v>
      </c>
      <c r="X887" s="14" t="s">
        <v>5162</v>
      </c>
      <c r="Y887" s="6" t="s">
        <v>3536</v>
      </c>
      <c r="Z887" s="15" t="s">
        <v>5163</v>
      </c>
      <c r="AA887" s="9"/>
      <c r="AB887" s="12"/>
      <c r="AC887" s="13" t="str">
        <f t="shared" si="3"/>
        <v>M6-MyM-23b-A-2</v>
      </c>
      <c r="AD887" s="13"/>
      <c r="AE887" s="12"/>
      <c r="AF887" s="8" t="s">
        <v>45</v>
      </c>
      <c r="AG887" s="8" t="s">
        <v>570</v>
      </c>
      <c r="AH887" s="13"/>
      <c r="AI887" s="13"/>
    </row>
    <row r="888" ht="112.5" customHeight="1">
      <c r="A888" s="8" t="s">
        <v>5109</v>
      </c>
      <c r="B888" s="6" t="s">
        <v>5110</v>
      </c>
      <c r="C888" s="6" t="s">
        <v>67</v>
      </c>
      <c r="D888" s="7" t="s">
        <v>34</v>
      </c>
      <c r="E888" s="6"/>
      <c r="F888" s="11" t="s">
        <v>5164</v>
      </c>
      <c r="G888" s="11" t="s">
        <v>5165</v>
      </c>
      <c r="H888" s="14"/>
      <c r="I888" s="6" t="s">
        <v>210</v>
      </c>
      <c r="J888" s="6" t="s">
        <v>166</v>
      </c>
      <c r="K888" s="10" t="s">
        <v>5166</v>
      </c>
      <c r="L888" s="11" t="s">
        <v>5143</v>
      </c>
      <c r="M888" s="8" t="s">
        <v>41</v>
      </c>
      <c r="N888" s="11" t="s">
        <v>5009</v>
      </c>
      <c r="O888" s="11" t="s">
        <v>5144</v>
      </c>
      <c r="P888" s="14"/>
      <c r="Q888" s="14"/>
      <c r="R888" s="14"/>
      <c r="S888" s="61" t="s">
        <v>5167</v>
      </c>
      <c r="T888" s="61" t="s">
        <v>5168</v>
      </c>
      <c r="U888" s="14" t="s">
        <v>5169</v>
      </c>
      <c r="V888" s="14" t="s">
        <v>5170</v>
      </c>
      <c r="W888" s="14" t="s">
        <v>5171</v>
      </c>
      <c r="X888" s="39" t="s">
        <v>5172</v>
      </c>
      <c r="Y888" s="6" t="s">
        <v>3536</v>
      </c>
      <c r="Z888" s="15" t="s">
        <v>5173</v>
      </c>
      <c r="AA888" s="9"/>
      <c r="AB888" s="12"/>
      <c r="AC888" s="13" t="str">
        <f t="shared" si="3"/>
        <v>M6-MyM-23b-A-3</v>
      </c>
      <c r="AD888" s="13"/>
      <c r="AE888" s="12"/>
      <c r="AF888" s="8" t="s">
        <v>45</v>
      </c>
      <c r="AG888" s="8" t="s">
        <v>570</v>
      </c>
      <c r="AH888" s="13"/>
      <c r="AI888" s="13"/>
    </row>
    <row r="889" ht="112.5" customHeight="1">
      <c r="A889" s="6" t="s">
        <v>5174</v>
      </c>
      <c r="B889" s="6" t="s">
        <v>5175</v>
      </c>
      <c r="C889" s="6" t="s">
        <v>33</v>
      </c>
      <c r="D889" s="7" t="s">
        <v>34</v>
      </c>
      <c r="E889" s="6"/>
      <c r="F889" s="10" t="s">
        <v>5176</v>
      </c>
      <c r="G889" s="10"/>
      <c r="H889" s="14" t="s">
        <v>5177</v>
      </c>
      <c r="I889" s="6" t="s">
        <v>210</v>
      </c>
      <c r="J889" s="8" t="s">
        <v>260</v>
      </c>
      <c r="K889" s="10" t="s">
        <v>5178</v>
      </c>
      <c r="L889" s="10" t="s">
        <v>2194</v>
      </c>
      <c r="M889" s="6" t="s">
        <v>41</v>
      </c>
      <c r="N889" s="10" t="s">
        <v>5179</v>
      </c>
      <c r="O889" s="11" t="s">
        <v>5180</v>
      </c>
      <c r="P889" s="12"/>
      <c r="Q889" s="13"/>
      <c r="R889" s="12"/>
      <c r="S889" s="12"/>
      <c r="T889" s="12"/>
      <c r="U889" s="12"/>
      <c r="V889" s="12"/>
      <c r="W889" s="12"/>
      <c r="X889" s="13"/>
      <c r="Y889" s="6" t="s">
        <v>3536</v>
      </c>
      <c r="Z889" s="40" t="s">
        <v>5181</v>
      </c>
      <c r="AA889" s="9"/>
      <c r="AB889" s="12"/>
      <c r="AC889" s="13" t="str">
        <f t="shared" si="3"/>
        <v>M6-MyM-10a-I-1</v>
      </c>
      <c r="AD889" s="13"/>
      <c r="AE889" s="12"/>
      <c r="AF889" s="13"/>
      <c r="AG889" s="13"/>
      <c r="AH889" s="13"/>
      <c r="AI889" s="13"/>
    </row>
    <row r="890" ht="112.5" customHeight="1">
      <c r="A890" s="6" t="s">
        <v>5182</v>
      </c>
      <c r="B890" s="6" t="s">
        <v>5183</v>
      </c>
      <c r="C890" s="6" t="s">
        <v>33</v>
      </c>
      <c r="D890" s="7" t="s">
        <v>34</v>
      </c>
      <c r="E890" s="6"/>
      <c r="F890" s="10" t="s">
        <v>5184</v>
      </c>
      <c r="G890" s="10"/>
      <c r="H890" s="14" t="s">
        <v>5185</v>
      </c>
      <c r="I890" s="6"/>
      <c r="J890" s="6" t="s">
        <v>1000</v>
      </c>
      <c r="K890" s="10" t="s">
        <v>5186</v>
      </c>
      <c r="L890" s="27" t="s">
        <v>5187</v>
      </c>
      <c r="M890" s="6" t="s">
        <v>41</v>
      </c>
      <c r="N890" s="10" t="s">
        <v>5188</v>
      </c>
      <c r="O890" s="10" t="s">
        <v>5189</v>
      </c>
      <c r="P890" s="12"/>
      <c r="Q890" s="13"/>
      <c r="R890" s="12"/>
      <c r="S890" s="12"/>
      <c r="T890" s="12"/>
      <c r="U890" s="12"/>
      <c r="V890" s="12"/>
      <c r="W890" s="12"/>
      <c r="X890" s="13"/>
      <c r="Y890" s="6" t="s">
        <v>3536</v>
      </c>
      <c r="Z890" s="40" t="s">
        <v>5190</v>
      </c>
      <c r="AA890" s="8"/>
      <c r="AB890" s="12"/>
      <c r="AC890" s="13" t="str">
        <f t="shared" si="3"/>
        <v>M6-MyM-10b-I-1</v>
      </c>
      <c r="AD890" s="13"/>
      <c r="AE890" s="12"/>
      <c r="AF890" s="13"/>
      <c r="AG890" s="8" t="s">
        <v>570</v>
      </c>
      <c r="AH890" s="13"/>
      <c r="AI890" s="13"/>
    </row>
    <row r="891" ht="112.5" customHeight="1">
      <c r="A891" s="6" t="s">
        <v>5182</v>
      </c>
      <c r="B891" s="6" t="s">
        <v>5183</v>
      </c>
      <c r="C891" s="6" t="s">
        <v>48</v>
      </c>
      <c r="D891" s="7" t="s">
        <v>34</v>
      </c>
      <c r="E891" s="6"/>
      <c r="F891" s="11" t="s">
        <v>5191</v>
      </c>
      <c r="G891" s="10" t="s">
        <v>5192</v>
      </c>
      <c r="H891" s="14" t="s">
        <v>5193</v>
      </c>
      <c r="I891" s="6"/>
      <c r="J891" s="6" t="s">
        <v>101</v>
      </c>
      <c r="K891" s="10" t="s">
        <v>5194</v>
      </c>
      <c r="L891" s="10" t="s">
        <v>5195</v>
      </c>
      <c r="M891" s="6" t="s">
        <v>41</v>
      </c>
      <c r="N891" s="10" t="s">
        <v>5196</v>
      </c>
      <c r="O891" s="10" t="s">
        <v>5197</v>
      </c>
      <c r="P891" s="12"/>
      <c r="Q891" s="13"/>
      <c r="R891" s="12"/>
      <c r="S891" s="12"/>
      <c r="T891" s="12"/>
      <c r="U891" s="12"/>
      <c r="V891" s="12"/>
      <c r="W891" s="12"/>
      <c r="X891" s="13"/>
      <c r="Y891" s="6" t="s">
        <v>3536</v>
      </c>
      <c r="Z891" s="40" t="s">
        <v>5198</v>
      </c>
      <c r="AA891" s="8"/>
      <c r="AB891" s="12"/>
      <c r="AC891" s="13" t="str">
        <f t="shared" si="3"/>
        <v>M6-MyM-10b-E-1</v>
      </c>
      <c r="AD891" s="13"/>
      <c r="AE891" s="12"/>
      <c r="AF891" s="13"/>
      <c r="AG891" s="8" t="s">
        <v>570</v>
      </c>
      <c r="AH891" s="13"/>
      <c r="AI891" s="13"/>
    </row>
    <row r="892" ht="112.5" customHeight="1">
      <c r="A892" s="6" t="s">
        <v>5182</v>
      </c>
      <c r="B892" s="6" t="s">
        <v>5183</v>
      </c>
      <c r="C892" s="6" t="s">
        <v>48</v>
      </c>
      <c r="D892" s="7" t="s">
        <v>34</v>
      </c>
      <c r="E892" s="6"/>
      <c r="F892" s="11" t="s">
        <v>5191</v>
      </c>
      <c r="G892" s="10" t="s">
        <v>5199</v>
      </c>
      <c r="H892" s="14"/>
      <c r="I892" s="6"/>
      <c r="J892" s="6" t="s">
        <v>101</v>
      </c>
      <c r="K892" s="10" t="s">
        <v>5194</v>
      </c>
      <c r="L892" s="10" t="s">
        <v>5200</v>
      </c>
      <c r="M892" s="6" t="s">
        <v>41</v>
      </c>
      <c r="N892" s="10" t="s">
        <v>5201</v>
      </c>
      <c r="O892" s="10" t="s">
        <v>5202</v>
      </c>
      <c r="P892" s="12"/>
      <c r="Q892" s="13"/>
      <c r="R892" s="12"/>
      <c r="S892" s="12"/>
      <c r="T892" s="12"/>
      <c r="U892" s="12"/>
      <c r="V892" s="12"/>
      <c r="W892" s="12"/>
      <c r="X892" s="13"/>
      <c r="Y892" s="6" t="s">
        <v>3536</v>
      </c>
      <c r="Z892" s="40" t="s">
        <v>5203</v>
      </c>
      <c r="AA892" s="8"/>
      <c r="AB892" s="12"/>
      <c r="AC892" s="13" t="str">
        <f t="shared" si="3"/>
        <v>M6-MyM-10b-E-2</v>
      </c>
      <c r="AD892" s="13"/>
      <c r="AE892" s="12"/>
      <c r="AF892" s="13"/>
      <c r="AG892" s="8" t="s">
        <v>570</v>
      </c>
      <c r="AH892" s="13"/>
      <c r="AI892" s="13"/>
    </row>
    <row r="893" ht="112.5" customHeight="1">
      <c r="A893" s="6" t="s">
        <v>5182</v>
      </c>
      <c r="B893" s="6" t="s">
        <v>5183</v>
      </c>
      <c r="C893" s="6" t="s">
        <v>48</v>
      </c>
      <c r="D893" s="7" t="s">
        <v>34</v>
      </c>
      <c r="E893" s="6"/>
      <c r="F893" s="11" t="s">
        <v>5191</v>
      </c>
      <c r="G893" s="10" t="s">
        <v>5204</v>
      </c>
      <c r="H893" s="14"/>
      <c r="I893" s="6"/>
      <c r="J893" s="6" t="s">
        <v>101</v>
      </c>
      <c r="K893" s="10" t="s">
        <v>5194</v>
      </c>
      <c r="L893" s="10" t="s">
        <v>5205</v>
      </c>
      <c r="M893" s="6" t="s">
        <v>41</v>
      </c>
      <c r="N893" s="10" t="s">
        <v>5206</v>
      </c>
      <c r="O893" s="10" t="s">
        <v>5207</v>
      </c>
      <c r="P893" s="12"/>
      <c r="Q893" s="13"/>
      <c r="R893" s="12"/>
      <c r="S893" s="12"/>
      <c r="T893" s="12"/>
      <c r="U893" s="12"/>
      <c r="V893" s="12"/>
      <c r="W893" s="12"/>
      <c r="X893" s="13"/>
      <c r="Y893" s="6" t="s">
        <v>3536</v>
      </c>
      <c r="Z893" s="40" t="s">
        <v>5208</v>
      </c>
      <c r="AA893" s="8"/>
      <c r="AB893" s="12"/>
      <c r="AC893" s="13" t="str">
        <f t="shared" si="3"/>
        <v>M6-MyM-10b-E-3</v>
      </c>
      <c r="AD893" s="13"/>
      <c r="AE893" s="12"/>
      <c r="AF893" s="13"/>
      <c r="AG893" s="8" t="s">
        <v>570</v>
      </c>
      <c r="AH893" s="13"/>
      <c r="AI893" s="13"/>
    </row>
    <row r="894" ht="112.5" customHeight="1">
      <c r="A894" s="6" t="s">
        <v>5182</v>
      </c>
      <c r="B894" s="6" t="s">
        <v>5183</v>
      </c>
      <c r="C894" s="6" t="s">
        <v>48</v>
      </c>
      <c r="D894" s="7" t="s">
        <v>34</v>
      </c>
      <c r="E894" s="6"/>
      <c r="F894" s="11" t="s">
        <v>5191</v>
      </c>
      <c r="G894" s="10" t="s">
        <v>5209</v>
      </c>
      <c r="H894" s="14"/>
      <c r="I894" s="6"/>
      <c r="J894" s="6" t="s">
        <v>101</v>
      </c>
      <c r="K894" s="10" t="s">
        <v>5194</v>
      </c>
      <c r="L894" s="10" t="s">
        <v>5210</v>
      </c>
      <c r="M894" s="6" t="s">
        <v>41</v>
      </c>
      <c r="N894" s="10" t="s">
        <v>5201</v>
      </c>
      <c r="O894" s="11" t="s">
        <v>5211</v>
      </c>
      <c r="P894" s="12"/>
      <c r="Q894" s="13"/>
      <c r="R894" s="12"/>
      <c r="S894" s="12"/>
      <c r="T894" s="12"/>
      <c r="U894" s="12"/>
      <c r="V894" s="12"/>
      <c r="W894" s="12"/>
      <c r="X894" s="13"/>
      <c r="Y894" s="6" t="s">
        <v>3536</v>
      </c>
      <c r="Z894" s="40" t="s">
        <v>5212</v>
      </c>
      <c r="AA894" s="8"/>
      <c r="AB894" s="12"/>
      <c r="AC894" s="13" t="str">
        <f t="shared" si="3"/>
        <v>M6-MyM-10b-E-4</v>
      </c>
      <c r="AD894" s="13"/>
      <c r="AE894" s="12"/>
      <c r="AF894" s="13"/>
      <c r="AG894" s="8" t="s">
        <v>570</v>
      </c>
      <c r="AH894" s="13"/>
      <c r="AI894" s="13"/>
    </row>
    <row r="895" ht="112.5" customHeight="1">
      <c r="A895" s="6" t="s">
        <v>5182</v>
      </c>
      <c r="B895" s="6" t="s">
        <v>5183</v>
      </c>
      <c r="C895" s="6" t="s">
        <v>67</v>
      </c>
      <c r="D895" s="7" t="s">
        <v>34</v>
      </c>
      <c r="E895" s="6"/>
      <c r="F895" s="10" t="s">
        <v>5213</v>
      </c>
      <c r="G895" s="10" t="s">
        <v>5214</v>
      </c>
      <c r="H895" s="14" t="s">
        <v>5215</v>
      </c>
      <c r="I895" s="6" t="s">
        <v>210</v>
      </c>
      <c r="J895" s="6" t="s">
        <v>166</v>
      </c>
      <c r="K895" s="10" t="s">
        <v>5216</v>
      </c>
      <c r="L895" s="10" t="s">
        <v>5217</v>
      </c>
      <c r="M895" s="6" t="s">
        <v>575</v>
      </c>
      <c r="N895" s="10"/>
      <c r="O895" s="10"/>
      <c r="P895" s="14"/>
      <c r="Q895" s="14"/>
      <c r="R895" s="14"/>
      <c r="S895" s="11" t="s">
        <v>5218</v>
      </c>
      <c r="T895" s="14" t="s">
        <v>5219</v>
      </c>
      <c r="U895" s="14" t="s">
        <v>5220</v>
      </c>
      <c r="V895" s="11" t="s">
        <v>5221</v>
      </c>
      <c r="W895" s="12"/>
      <c r="X895" s="13"/>
      <c r="Y895" s="6" t="s">
        <v>3536</v>
      </c>
      <c r="Z895" s="40" t="s">
        <v>5222</v>
      </c>
      <c r="AA895" s="9"/>
      <c r="AB895" s="12"/>
      <c r="AC895" s="13" t="str">
        <f t="shared" si="3"/>
        <v>M6-MyM-10b-A-1</v>
      </c>
      <c r="AD895" s="13"/>
      <c r="AE895" s="12"/>
      <c r="AF895" s="13"/>
      <c r="AG895" s="8" t="s">
        <v>570</v>
      </c>
      <c r="AH895" s="13"/>
      <c r="AI895" s="13"/>
    </row>
    <row r="896" ht="112.5" customHeight="1">
      <c r="A896" s="6" t="s">
        <v>5182</v>
      </c>
      <c r="B896" s="6" t="s">
        <v>5183</v>
      </c>
      <c r="C896" s="6" t="s">
        <v>67</v>
      </c>
      <c r="D896" s="7" t="s">
        <v>34</v>
      </c>
      <c r="E896" s="6"/>
      <c r="F896" s="10" t="s">
        <v>5223</v>
      </c>
      <c r="G896" s="10" t="s">
        <v>5224</v>
      </c>
      <c r="H896" s="10" t="s">
        <v>5225</v>
      </c>
      <c r="I896" s="6" t="s">
        <v>210</v>
      </c>
      <c r="J896" s="6" t="s">
        <v>166</v>
      </c>
      <c r="K896" s="10" t="s">
        <v>5226</v>
      </c>
      <c r="L896" s="10" t="s">
        <v>5217</v>
      </c>
      <c r="M896" s="6" t="s">
        <v>575</v>
      </c>
      <c r="N896" s="10"/>
      <c r="O896" s="10"/>
      <c r="P896" s="14"/>
      <c r="Q896" s="14"/>
      <c r="R896" s="14"/>
      <c r="S896" s="11" t="s">
        <v>5227</v>
      </c>
      <c r="T896" s="14" t="s">
        <v>5228</v>
      </c>
      <c r="U896" s="14" t="s">
        <v>5229</v>
      </c>
      <c r="V896" s="11" t="s">
        <v>5230</v>
      </c>
      <c r="W896" s="12"/>
      <c r="X896" s="13"/>
      <c r="Y896" s="6" t="s">
        <v>3536</v>
      </c>
      <c r="Z896" s="40" t="s">
        <v>5231</v>
      </c>
      <c r="AA896" s="8"/>
      <c r="AB896" s="12"/>
      <c r="AC896" s="13" t="str">
        <f t="shared" si="3"/>
        <v>M6-MyM-10b-A-2</v>
      </c>
      <c r="AD896" s="13"/>
      <c r="AE896" s="12"/>
      <c r="AF896" s="13"/>
      <c r="AG896" s="8" t="s">
        <v>570</v>
      </c>
      <c r="AH896" s="13"/>
      <c r="AI896" s="13"/>
    </row>
    <row r="897" ht="112.5" customHeight="1">
      <c r="A897" s="6" t="s">
        <v>5182</v>
      </c>
      <c r="B897" s="6" t="s">
        <v>5183</v>
      </c>
      <c r="C897" s="6" t="s">
        <v>67</v>
      </c>
      <c r="D897" s="7" t="s">
        <v>34</v>
      </c>
      <c r="E897" s="6"/>
      <c r="F897" s="10" t="s">
        <v>5232</v>
      </c>
      <c r="G897" s="10" t="s">
        <v>5233</v>
      </c>
      <c r="H897" s="10" t="s">
        <v>5234</v>
      </c>
      <c r="I897" s="6" t="s">
        <v>210</v>
      </c>
      <c r="J897" s="6" t="s">
        <v>166</v>
      </c>
      <c r="K897" s="10" t="s">
        <v>5235</v>
      </c>
      <c r="L897" s="10" t="s">
        <v>5217</v>
      </c>
      <c r="M897" s="6" t="s">
        <v>575</v>
      </c>
      <c r="N897" s="10"/>
      <c r="O897" s="10"/>
      <c r="P897" s="14"/>
      <c r="Q897" s="14"/>
      <c r="R897" s="14"/>
      <c r="S897" s="14" t="s">
        <v>5236</v>
      </c>
      <c r="T897" s="14" t="s">
        <v>5237</v>
      </c>
      <c r="U897" s="14" t="s">
        <v>5238</v>
      </c>
      <c r="V897" s="14" t="s">
        <v>5239</v>
      </c>
      <c r="W897" s="12"/>
      <c r="X897" s="13"/>
      <c r="Y897" s="6" t="s">
        <v>3536</v>
      </c>
      <c r="Z897" s="40" t="s">
        <v>5240</v>
      </c>
      <c r="AA897" s="8"/>
      <c r="AB897" s="12"/>
      <c r="AC897" s="13" t="str">
        <f t="shared" si="3"/>
        <v>M6-MyM-10b-A-3</v>
      </c>
      <c r="AD897" s="13"/>
      <c r="AE897" s="12"/>
      <c r="AF897" s="13"/>
      <c r="AG897" s="8" t="s">
        <v>570</v>
      </c>
      <c r="AH897" s="13"/>
      <c r="AI897" s="13"/>
    </row>
    <row r="898" ht="112.5" customHeight="1">
      <c r="A898" s="6" t="s">
        <v>5241</v>
      </c>
      <c r="B898" s="6" t="s">
        <v>5242</v>
      </c>
      <c r="C898" s="6" t="s">
        <v>33</v>
      </c>
      <c r="D898" s="7" t="s">
        <v>34</v>
      </c>
      <c r="E898" s="6"/>
      <c r="F898" s="9" t="s">
        <v>5243</v>
      </c>
      <c r="G898" s="10"/>
      <c r="H898" s="14" t="s">
        <v>5244</v>
      </c>
      <c r="I898" s="6" t="s">
        <v>210</v>
      </c>
      <c r="J898" s="23" t="s">
        <v>260</v>
      </c>
      <c r="K898" s="10" t="s">
        <v>5245</v>
      </c>
      <c r="L898" s="11" t="s">
        <v>5246</v>
      </c>
      <c r="M898" s="6" t="s">
        <v>41</v>
      </c>
      <c r="N898" s="11" t="s">
        <v>5247</v>
      </c>
      <c r="O898" s="11" t="s">
        <v>5248</v>
      </c>
      <c r="P898" s="12"/>
      <c r="Q898" s="13"/>
      <c r="R898" s="12"/>
      <c r="S898" s="12"/>
      <c r="T898" s="12"/>
      <c r="U898" s="12"/>
      <c r="V898" s="12"/>
      <c r="W898" s="12"/>
      <c r="X898" s="14"/>
      <c r="Y898" s="6" t="s">
        <v>3536</v>
      </c>
      <c r="Z898" s="40" t="s">
        <v>5249</v>
      </c>
      <c r="AA898" s="15"/>
      <c r="AB898" s="18"/>
      <c r="AC898" s="13" t="str">
        <f t="shared" si="3"/>
        <v>M6-MyM-11a-I-1</v>
      </c>
      <c r="AD898" s="13"/>
      <c r="AE898" s="12"/>
      <c r="AF898" s="13"/>
      <c r="AG898" s="13"/>
      <c r="AH898" s="8" t="s">
        <v>46</v>
      </c>
      <c r="AI898" s="8"/>
    </row>
    <row r="899" ht="112.5" customHeight="1">
      <c r="A899" s="6" t="s">
        <v>5241</v>
      </c>
      <c r="B899" s="6" t="s">
        <v>5242</v>
      </c>
      <c r="C899" s="8" t="s">
        <v>48</v>
      </c>
      <c r="D899" s="7" t="s">
        <v>34</v>
      </c>
      <c r="E899" s="6"/>
      <c r="F899" s="9" t="s">
        <v>5250</v>
      </c>
      <c r="G899" s="10"/>
      <c r="H899" s="14"/>
      <c r="I899" s="6" t="s">
        <v>210</v>
      </c>
      <c r="J899" s="23" t="s">
        <v>260</v>
      </c>
      <c r="K899" s="10" t="s">
        <v>5245</v>
      </c>
      <c r="L899" s="11" t="s">
        <v>5251</v>
      </c>
      <c r="M899" s="6" t="s">
        <v>41</v>
      </c>
      <c r="N899" s="11" t="s">
        <v>5247</v>
      </c>
      <c r="O899" s="11" t="s">
        <v>5248</v>
      </c>
      <c r="P899" s="12"/>
      <c r="Q899" s="13"/>
      <c r="R899" s="12"/>
      <c r="S899" s="12"/>
      <c r="T899" s="12"/>
      <c r="U899" s="12"/>
      <c r="V899" s="12"/>
      <c r="W899" s="12"/>
      <c r="X899" s="14"/>
      <c r="Y899" s="6" t="s">
        <v>3536</v>
      </c>
      <c r="Z899" s="40" t="s">
        <v>5252</v>
      </c>
      <c r="AA899" s="15"/>
      <c r="AB899" s="18"/>
      <c r="AC899" s="13" t="str">
        <f t="shared" si="3"/>
        <v>M6-MyM-11a-E-1</v>
      </c>
      <c r="AD899" s="13"/>
      <c r="AE899" s="12"/>
      <c r="AF899" s="13"/>
      <c r="AG899" s="13"/>
      <c r="AH899" s="8" t="s">
        <v>46</v>
      </c>
      <c r="AI899" s="8"/>
    </row>
    <row r="900" ht="112.5" customHeight="1">
      <c r="A900" s="6" t="s">
        <v>5253</v>
      </c>
      <c r="B900" s="6" t="s">
        <v>5254</v>
      </c>
      <c r="C900" s="6" t="s">
        <v>33</v>
      </c>
      <c r="D900" s="7" t="s">
        <v>34</v>
      </c>
      <c r="E900" s="6"/>
      <c r="F900" s="11" t="s">
        <v>5255</v>
      </c>
      <c r="G900" s="11" t="s">
        <v>5256</v>
      </c>
      <c r="H900" s="39"/>
      <c r="I900" s="19" t="s">
        <v>210</v>
      </c>
      <c r="J900" s="19" t="s">
        <v>850</v>
      </c>
      <c r="K900" s="27" t="s">
        <v>5257</v>
      </c>
      <c r="L900" s="26" t="s">
        <v>5258</v>
      </c>
      <c r="M900" s="6" t="s">
        <v>41</v>
      </c>
      <c r="N900" s="11" t="s">
        <v>5259</v>
      </c>
      <c r="O900" s="11" t="s">
        <v>5260</v>
      </c>
      <c r="P900" s="12"/>
      <c r="Q900" s="13"/>
      <c r="R900" s="12"/>
      <c r="S900" s="12"/>
      <c r="T900" s="12"/>
      <c r="U900" s="12"/>
      <c r="V900" s="12"/>
      <c r="W900" s="12"/>
      <c r="X900" s="13"/>
      <c r="Y900" s="6" t="s">
        <v>3536</v>
      </c>
      <c r="Z900" s="40" t="s">
        <v>5261</v>
      </c>
      <c r="AA900" s="15"/>
      <c r="AB900" s="18"/>
      <c r="AC900" s="13" t="str">
        <f t="shared" si="3"/>
        <v>M6-MyM-11b-I-1</v>
      </c>
      <c r="AD900" s="13"/>
      <c r="AE900" s="12"/>
      <c r="AF900" s="13"/>
      <c r="AG900" s="13"/>
      <c r="AH900" s="8" t="s">
        <v>46</v>
      </c>
      <c r="AI900" s="8"/>
    </row>
    <row r="901" ht="112.5" customHeight="1">
      <c r="A901" s="6" t="s">
        <v>5253</v>
      </c>
      <c r="B901" s="6" t="s">
        <v>5254</v>
      </c>
      <c r="C901" s="6" t="s">
        <v>33</v>
      </c>
      <c r="D901" s="7" t="s">
        <v>34</v>
      </c>
      <c r="E901" s="6"/>
      <c r="F901" s="11" t="s">
        <v>5262</v>
      </c>
      <c r="G901" s="11" t="s">
        <v>5263</v>
      </c>
      <c r="H901" s="39"/>
      <c r="I901" s="19" t="s">
        <v>210</v>
      </c>
      <c r="J901" s="19" t="s">
        <v>850</v>
      </c>
      <c r="K901" s="27" t="s">
        <v>5264</v>
      </c>
      <c r="L901" s="26" t="s">
        <v>5265</v>
      </c>
      <c r="M901" s="6" t="s">
        <v>41</v>
      </c>
      <c r="N901" s="11" t="s">
        <v>5266</v>
      </c>
      <c r="O901" s="11" t="s">
        <v>5267</v>
      </c>
      <c r="P901" s="12"/>
      <c r="Q901" s="13"/>
      <c r="R901" s="12"/>
      <c r="S901" s="12"/>
      <c r="T901" s="12"/>
      <c r="U901" s="12"/>
      <c r="V901" s="12"/>
      <c r="W901" s="12"/>
      <c r="X901" s="13"/>
      <c r="Y901" s="6" t="s">
        <v>3536</v>
      </c>
      <c r="Z901" s="40" t="s">
        <v>5268</v>
      </c>
      <c r="AA901" s="15"/>
      <c r="AB901" s="18"/>
      <c r="AC901" s="13" t="str">
        <f t="shared" si="3"/>
        <v>M6-MyM-11b-I-2</v>
      </c>
      <c r="AD901" s="13"/>
      <c r="AE901" s="12"/>
      <c r="AF901" s="13"/>
      <c r="AG901" s="13"/>
      <c r="AH901" s="8" t="s">
        <v>46</v>
      </c>
      <c r="AI901" s="8"/>
    </row>
    <row r="902" ht="112.5" customHeight="1">
      <c r="A902" s="6" t="s">
        <v>5253</v>
      </c>
      <c r="B902" s="6" t="s">
        <v>5254</v>
      </c>
      <c r="C902" s="6" t="s">
        <v>48</v>
      </c>
      <c r="D902" s="7" t="s">
        <v>34</v>
      </c>
      <c r="E902" s="6"/>
      <c r="F902" s="11" t="s">
        <v>5269</v>
      </c>
      <c r="G902" s="11" t="s">
        <v>5256</v>
      </c>
      <c r="H902" s="39"/>
      <c r="I902" s="19" t="s">
        <v>210</v>
      </c>
      <c r="J902" s="8" t="s">
        <v>166</v>
      </c>
      <c r="K902" s="39" t="s">
        <v>5270</v>
      </c>
      <c r="L902" s="39" t="s">
        <v>447</v>
      </c>
      <c r="M902" s="13" t="s">
        <v>41</v>
      </c>
      <c r="N902" s="11" t="s">
        <v>5259</v>
      </c>
      <c r="O902" s="11" t="s">
        <v>5260</v>
      </c>
      <c r="P902" s="12"/>
      <c r="Q902" s="13"/>
      <c r="R902" s="12"/>
      <c r="S902" s="12"/>
      <c r="T902" s="12"/>
      <c r="U902" s="12"/>
      <c r="V902" s="12"/>
      <c r="W902" s="12"/>
      <c r="X902" s="13"/>
      <c r="Y902" s="6" t="s">
        <v>3536</v>
      </c>
      <c r="Z902" s="40" t="s">
        <v>5271</v>
      </c>
      <c r="AA902" s="15"/>
      <c r="AB902" s="18"/>
      <c r="AC902" s="13" t="str">
        <f t="shared" si="3"/>
        <v>M6-MyM-11b-E-1</v>
      </c>
      <c r="AD902" s="13"/>
      <c r="AE902" s="12"/>
      <c r="AF902" s="13"/>
      <c r="AG902" s="13"/>
      <c r="AH902" s="8" t="s">
        <v>46</v>
      </c>
      <c r="AI902" s="8"/>
    </row>
    <row r="903" ht="112.5" customHeight="1">
      <c r="A903" s="6" t="s">
        <v>5253</v>
      </c>
      <c r="B903" s="6" t="s">
        <v>5254</v>
      </c>
      <c r="C903" s="6" t="s">
        <v>48</v>
      </c>
      <c r="D903" s="7" t="s">
        <v>34</v>
      </c>
      <c r="E903" s="6"/>
      <c r="F903" s="11" t="s">
        <v>5272</v>
      </c>
      <c r="G903" s="11" t="s">
        <v>5263</v>
      </c>
      <c r="H903" s="39"/>
      <c r="I903" s="19" t="s">
        <v>210</v>
      </c>
      <c r="J903" s="8" t="s">
        <v>166</v>
      </c>
      <c r="K903" s="39" t="s">
        <v>5273</v>
      </c>
      <c r="L903" s="39" t="s">
        <v>5274</v>
      </c>
      <c r="M903" s="13" t="s">
        <v>41</v>
      </c>
      <c r="N903" s="11" t="s">
        <v>5266</v>
      </c>
      <c r="O903" s="11" t="s">
        <v>5267</v>
      </c>
      <c r="P903" s="12"/>
      <c r="Q903" s="13"/>
      <c r="R903" s="12"/>
      <c r="S903" s="12"/>
      <c r="T903" s="12"/>
      <c r="U903" s="12"/>
      <c r="V903" s="12"/>
      <c r="W903" s="12"/>
      <c r="X903" s="13"/>
      <c r="Y903" s="6" t="s">
        <v>3536</v>
      </c>
      <c r="Z903" s="40" t="s">
        <v>5275</v>
      </c>
      <c r="AA903" s="15"/>
      <c r="AB903" s="18"/>
      <c r="AC903" s="13" t="str">
        <f t="shared" si="3"/>
        <v>M6-MyM-11b-E-2</v>
      </c>
      <c r="AD903" s="13"/>
      <c r="AE903" s="12"/>
      <c r="AF903" s="13"/>
      <c r="AG903" s="13"/>
      <c r="AH903" s="8" t="s">
        <v>46</v>
      </c>
      <c r="AI903" s="8"/>
    </row>
    <row r="904" ht="112.5" customHeight="1">
      <c r="A904" s="6" t="s">
        <v>5253</v>
      </c>
      <c r="B904" s="6" t="s">
        <v>5254</v>
      </c>
      <c r="C904" s="6" t="s">
        <v>67</v>
      </c>
      <c r="D904" s="7" t="s">
        <v>34</v>
      </c>
      <c r="E904" s="6"/>
      <c r="F904" s="11" t="s">
        <v>5276</v>
      </c>
      <c r="G904" s="26" t="s">
        <v>5277</v>
      </c>
      <c r="H904" s="39"/>
      <c r="I904" s="19" t="s">
        <v>210</v>
      </c>
      <c r="J904" s="8" t="s">
        <v>166</v>
      </c>
      <c r="K904" s="39" t="s">
        <v>5278</v>
      </c>
      <c r="L904" s="26" t="s">
        <v>3279</v>
      </c>
      <c r="M904" s="13" t="s">
        <v>41</v>
      </c>
      <c r="N904" s="11" t="s">
        <v>5266</v>
      </c>
      <c r="O904" s="11" t="s">
        <v>5279</v>
      </c>
      <c r="P904" s="12"/>
      <c r="Q904" s="13"/>
      <c r="R904" s="12"/>
      <c r="S904" s="12"/>
      <c r="T904" s="12"/>
      <c r="U904" s="12"/>
      <c r="V904" s="12"/>
      <c r="W904" s="12"/>
      <c r="X904" s="13"/>
      <c r="Y904" s="6" t="s">
        <v>3536</v>
      </c>
      <c r="Z904" s="40" t="s">
        <v>5280</v>
      </c>
      <c r="AA904" s="15"/>
      <c r="AB904" s="18"/>
      <c r="AC904" s="13" t="str">
        <f t="shared" si="3"/>
        <v>M6-MyM-11b-A-1</v>
      </c>
      <c r="AD904" s="13"/>
      <c r="AE904" s="12"/>
      <c r="AF904" s="13"/>
      <c r="AG904" s="13"/>
      <c r="AH904" s="8" t="s">
        <v>46</v>
      </c>
      <c r="AI904" s="8"/>
    </row>
    <row r="905" ht="112.5" customHeight="1">
      <c r="A905" s="6" t="s">
        <v>5253</v>
      </c>
      <c r="B905" s="6" t="s">
        <v>5254</v>
      </c>
      <c r="C905" s="6" t="s">
        <v>67</v>
      </c>
      <c r="D905" s="7" t="s">
        <v>34</v>
      </c>
      <c r="E905" s="6"/>
      <c r="F905" s="11" t="s">
        <v>5281</v>
      </c>
      <c r="G905" s="11" t="s">
        <v>5282</v>
      </c>
      <c r="H905" s="14" t="s">
        <v>5283</v>
      </c>
      <c r="I905" s="19" t="s">
        <v>210</v>
      </c>
      <c r="J905" s="8" t="s">
        <v>166</v>
      </c>
      <c r="K905" s="39" t="s">
        <v>5284</v>
      </c>
      <c r="L905" s="39" t="s">
        <v>4611</v>
      </c>
      <c r="M905" s="13" t="s">
        <v>41</v>
      </c>
      <c r="N905" s="11" t="s">
        <v>5266</v>
      </c>
      <c r="O905" s="11" t="s">
        <v>5285</v>
      </c>
      <c r="P905" s="12"/>
      <c r="Q905" s="13"/>
      <c r="R905" s="12"/>
      <c r="S905" s="12"/>
      <c r="T905" s="12"/>
      <c r="U905" s="12"/>
      <c r="V905" s="12"/>
      <c r="W905" s="12"/>
      <c r="X905" s="13"/>
      <c r="Y905" s="6" t="s">
        <v>3536</v>
      </c>
      <c r="Z905" s="40" t="s">
        <v>5286</v>
      </c>
      <c r="AA905" s="15"/>
      <c r="AB905" s="18"/>
      <c r="AC905" s="13" t="str">
        <f t="shared" si="3"/>
        <v>M6-MyM-11b-A-2</v>
      </c>
      <c r="AD905" s="13"/>
      <c r="AE905" s="12"/>
      <c r="AF905" s="13"/>
      <c r="AG905" s="13"/>
      <c r="AH905" s="8" t="s">
        <v>46</v>
      </c>
      <c r="AI905" s="8"/>
    </row>
    <row r="906" ht="112.5" customHeight="1">
      <c r="A906" s="6" t="s">
        <v>5253</v>
      </c>
      <c r="B906" s="6" t="s">
        <v>5254</v>
      </c>
      <c r="C906" s="6" t="s">
        <v>67</v>
      </c>
      <c r="D906" s="7" t="s">
        <v>34</v>
      </c>
      <c r="E906" s="6"/>
      <c r="F906" s="11" t="s">
        <v>5287</v>
      </c>
      <c r="G906" s="26" t="s">
        <v>5288</v>
      </c>
      <c r="H906" s="14" t="s">
        <v>5289</v>
      </c>
      <c r="I906" s="19" t="s">
        <v>210</v>
      </c>
      <c r="J906" s="8" t="s">
        <v>166</v>
      </c>
      <c r="K906" s="39" t="s">
        <v>5290</v>
      </c>
      <c r="L906" s="39" t="s">
        <v>447</v>
      </c>
      <c r="M906" s="13" t="s">
        <v>41</v>
      </c>
      <c r="N906" s="11" t="s">
        <v>5259</v>
      </c>
      <c r="O906" s="11" t="s">
        <v>5291</v>
      </c>
      <c r="P906" s="12"/>
      <c r="Q906" s="13"/>
      <c r="R906" s="12"/>
      <c r="S906" s="12"/>
      <c r="T906" s="12"/>
      <c r="U906" s="12"/>
      <c r="V906" s="12"/>
      <c r="W906" s="12"/>
      <c r="X906" s="13"/>
      <c r="Y906" s="6" t="s">
        <v>3536</v>
      </c>
      <c r="Z906" s="40" t="s">
        <v>5292</v>
      </c>
      <c r="AA906" s="15"/>
      <c r="AB906" s="18"/>
      <c r="AC906" s="13" t="str">
        <f t="shared" si="3"/>
        <v>M6-MyM-11b-A-3</v>
      </c>
      <c r="AD906" s="13"/>
      <c r="AE906" s="12"/>
      <c r="AF906" s="13"/>
      <c r="AG906" s="13"/>
      <c r="AH906" s="8" t="s">
        <v>46</v>
      </c>
      <c r="AI906" s="8"/>
    </row>
    <row r="907" ht="112.5" customHeight="1">
      <c r="A907" s="6" t="s">
        <v>5293</v>
      </c>
      <c r="B907" s="6" t="s">
        <v>5294</v>
      </c>
      <c r="C907" s="6" t="s">
        <v>33</v>
      </c>
      <c r="D907" s="7" t="s">
        <v>34</v>
      </c>
      <c r="E907" s="6"/>
      <c r="F907" s="9" t="s">
        <v>5295</v>
      </c>
      <c r="G907" s="10"/>
      <c r="H907" s="14"/>
      <c r="I907" s="6" t="s">
        <v>210</v>
      </c>
      <c r="J907" s="23" t="s">
        <v>260</v>
      </c>
      <c r="K907" s="11" t="s">
        <v>5296</v>
      </c>
      <c r="L907" s="11" t="s">
        <v>5297</v>
      </c>
      <c r="M907" s="13" t="s">
        <v>41</v>
      </c>
      <c r="N907" s="11" t="s">
        <v>5298</v>
      </c>
      <c r="O907" s="11" t="s">
        <v>5299</v>
      </c>
      <c r="P907" s="12"/>
      <c r="Q907" s="13"/>
      <c r="R907" s="12"/>
      <c r="S907" s="12"/>
      <c r="T907" s="12"/>
      <c r="U907" s="12"/>
      <c r="V907" s="12"/>
      <c r="W907" s="12"/>
      <c r="X907" s="13"/>
      <c r="Y907" s="6" t="s">
        <v>3536</v>
      </c>
      <c r="Z907" s="15" t="s">
        <v>5300</v>
      </c>
      <c r="AA907" s="15"/>
      <c r="AB907" s="18"/>
      <c r="AC907" s="13" t="str">
        <f t="shared" si="3"/>
        <v>M6-MyM-12a-I-1</v>
      </c>
      <c r="AD907" s="13"/>
      <c r="AE907" s="12"/>
      <c r="AF907" s="8" t="s">
        <v>45</v>
      </c>
      <c r="AG907" s="13"/>
      <c r="AH907" s="8" t="s">
        <v>46</v>
      </c>
      <c r="AI907" s="8"/>
    </row>
    <row r="908" ht="112.5" customHeight="1">
      <c r="A908" s="6" t="s">
        <v>5293</v>
      </c>
      <c r="B908" s="6" t="s">
        <v>5294</v>
      </c>
      <c r="C908" s="6" t="s">
        <v>48</v>
      </c>
      <c r="D908" s="7" t="s">
        <v>34</v>
      </c>
      <c r="E908" s="6"/>
      <c r="F908" s="9" t="s">
        <v>5301</v>
      </c>
      <c r="G908" s="10"/>
      <c r="H908" s="14"/>
      <c r="I908" s="6" t="s">
        <v>210</v>
      </c>
      <c r="J908" s="8" t="s">
        <v>344</v>
      </c>
      <c r="K908" s="11" t="s">
        <v>5302</v>
      </c>
      <c r="L908" s="26" t="s">
        <v>5303</v>
      </c>
      <c r="M908" s="13" t="s">
        <v>41</v>
      </c>
      <c r="N908" s="11" t="s">
        <v>5298</v>
      </c>
      <c r="O908" s="11" t="s">
        <v>5299</v>
      </c>
      <c r="P908" s="12"/>
      <c r="Q908" s="13"/>
      <c r="R908" s="12"/>
      <c r="S908" s="12"/>
      <c r="T908" s="12"/>
      <c r="U908" s="12"/>
      <c r="V908" s="12"/>
      <c r="W908" s="12"/>
      <c r="X908" s="13"/>
      <c r="Y908" s="6" t="s">
        <v>3536</v>
      </c>
      <c r="Z908" s="15" t="s">
        <v>5304</v>
      </c>
      <c r="AA908" s="15"/>
      <c r="AB908" s="18"/>
      <c r="AC908" s="13" t="str">
        <f t="shared" si="3"/>
        <v>M6-MyM-12a-E-1</v>
      </c>
      <c r="AD908" s="13"/>
      <c r="AE908" s="12"/>
      <c r="AF908" s="8" t="s">
        <v>45</v>
      </c>
      <c r="AG908" s="13"/>
      <c r="AH908" s="8" t="s">
        <v>46</v>
      </c>
      <c r="AI908" s="8"/>
    </row>
    <row r="909" ht="112.5" customHeight="1">
      <c r="A909" s="6" t="s">
        <v>5305</v>
      </c>
      <c r="B909" s="6" t="s">
        <v>5306</v>
      </c>
      <c r="C909" s="6" t="s">
        <v>33</v>
      </c>
      <c r="D909" s="7" t="s">
        <v>34</v>
      </c>
      <c r="E909" s="6"/>
      <c r="F909" s="11" t="s">
        <v>5307</v>
      </c>
      <c r="G909" s="10"/>
      <c r="H909" s="14" t="s">
        <v>5308</v>
      </c>
      <c r="I909" s="13"/>
      <c r="J909" s="8" t="s">
        <v>466</v>
      </c>
      <c r="K909" s="26" t="s">
        <v>5309</v>
      </c>
      <c r="L909" s="11" t="s">
        <v>5310</v>
      </c>
      <c r="M909" s="14" t="s">
        <v>41</v>
      </c>
      <c r="N909" s="11" t="s">
        <v>5311</v>
      </c>
      <c r="O909" s="11" t="s">
        <v>5311</v>
      </c>
      <c r="P909" s="12"/>
      <c r="Q909" s="13"/>
      <c r="R909" s="12"/>
      <c r="S909" s="12"/>
      <c r="T909" s="12"/>
      <c r="U909" s="12"/>
      <c r="V909" s="12"/>
      <c r="W909" s="12"/>
      <c r="X909" s="13"/>
      <c r="Y909" s="6" t="s">
        <v>3536</v>
      </c>
      <c r="Z909" s="15" t="s">
        <v>5312</v>
      </c>
      <c r="AA909" s="15"/>
      <c r="AB909" s="18"/>
      <c r="AC909" s="13" t="str">
        <f t="shared" si="3"/>
        <v>M6-MyM-12b-I-1</v>
      </c>
      <c r="AD909" s="13"/>
      <c r="AE909" s="12"/>
      <c r="AF909" s="8" t="s">
        <v>45</v>
      </c>
      <c r="AG909" s="8" t="s">
        <v>570</v>
      </c>
      <c r="AH909" s="8" t="s">
        <v>46</v>
      </c>
      <c r="AI909" s="8"/>
    </row>
    <row r="910" ht="112.5" customHeight="1">
      <c r="A910" s="6" t="s">
        <v>5305</v>
      </c>
      <c r="B910" s="6" t="s">
        <v>5306</v>
      </c>
      <c r="C910" s="6" t="s">
        <v>48</v>
      </c>
      <c r="D910" s="7" t="s">
        <v>34</v>
      </c>
      <c r="E910" s="6"/>
      <c r="F910" s="11" t="s">
        <v>5313</v>
      </c>
      <c r="G910" s="10" t="s">
        <v>5314</v>
      </c>
      <c r="H910" s="14" t="s">
        <v>5315</v>
      </c>
      <c r="I910" s="6"/>
      <c r="J910" s="13" t="s">
        <v>850</v>
      </c>
      <c r="K910" s="14" t="s">
        <v>5316</v>
      </c>
      <c r="L910" s="14" t="s">
        <v>5317</v>
      </c>
      <c r="M910" s="14" t="s">
        <v>41</v>
      </c>
      <c r="N910" s="14" t="s">
        <v>5318</v>
      </c>
      <c r="O910" s="11" t="s">
        <v>5319</v>
      </c>
      <c r="P910" s="12"/>
      <c r="Q910" s="13"/>
      <c r="R910" s="12"/>
      <c r="S910" s="12"/>
      <c r="T910" s="12"/>
      <c r="U910" s="12"/>
      <c r="V910" s="12"/>
      <c r="W910" s="12"/>
      <c r="X910" s="13"/>
      <c r="Y910" s="6" t="s">
        <v>3536</v>
      </c>
      <c r="Z910" s="15" t="s">
        <v>5320</v>
      </c>
      <c r="AA910" s="15"/>
      <c r="AB910" s="18"/>
      <c r="AC910" s="13" t="str">
        <f t="shared" si="3"/>
        <v>M6-MyM-12b-E-1</v>
      </c>
      <c r="AD910" s="13"/>
      <c r="AE910" s="12"/>
      <c r="AF910" s="8" t="s">
        <v>45</v>
      </c>
      <c r="AG910" s="13"/>
      <c r="AH910" s="8" t="s">
        <v>46</v>
      </c>
      <c r="AI910" s="8"/>
    </row>
    <row r="911" ht="112.5" customHeight="1">
      <c r="A911" s="6" t="s">
        <v>5305</v>
      </c>
      <c r="B911" s="6" t="s">
        <v>5306</v>
      </c>
      <c r="C911" s="6" t="s">
        <v>48</v>
      </c>
      <c r="D911" s="7" t="s">
        <v>34</v>
      </c>
      <c r="E911" s="6"/>
      <c r="F911" s="10" t="s">
        <v>5321</v>
      </c>
      <c r="G911" s="10" t="s">
        <v>5322</v>
      </c>
      <c r="H911" s="14" t="s">
        <v>5315</v>
      </c>
      <c r="I911" s="6"/>
      <c r="J911" s="13" t="s">
        <v>850</v>
      </c>
      <c r="K911" s="14" t="s">
        <v>5323</v>
      </c>
      <c r="L911" s="14" t="s">
        <v>5324</v>
      </c>
      <c r="M911" s="14" t="s">
        <v>41</v>
      </c>
      <c r="N911" s="14" t="s">
        <v>5318</v>
      </c>
      <c r="O911" s="14" t="s">
        <v>5325</v>
      </c>
      <c r="P911" s="12"/>
      <c r="Q911" s="13"/>
      <c r="R911" s="12"/>
      <c r="S911" s="12"/>
      <c r="T911" s="12"/>
      <c r="U911" s="12"/>
      <c r="V911" s="12"/>
      <c r="W911" s="12"/>
      <c r="X911" s="13"/>
      <c r="Y911" s="6" t="s">
        <v>3536</v>
      </c>
      <c r="Z911" s="15" t="s">
        <v>5326</v>
      </c>
      <c r="AA911" s="15"/>
      <c r="AB911" s="18"/>
      <c r="AC911" s="13" t="str">
        <f t="shared" si="3"/>
        <v>M6-MyM-12b-E-2</v>
      </c>
      <c r="AD911" s="13"/>
      <c r="AE911" s="12"/>
      <c r="AF911" s="8" t="s">
        <v>45</v>
      </c>
      <c r="AG911" s="8" t="s">
        <v>570</v>
      </c>
      <c r="AH911" s="8" t="s">
        <v>46</v>
      </c>
      <c r="AI911" s="8"/>
    </row>
    <row r="912" ht="112.5" customHeight="1">
      <c r="A912" s="6" t="s">
        <v>5305</v>
      </c>
      <c r="B912" s="6" t="s">
        <v>5306</v>
      </c>
      <c r="C912" s="6" t="s">
        <v>48</v>
      </c>
      <c r="D912" s="7" t="s">
        <v>34</v>
      </c>
      <c r="E912" s="6"/>
      <c r="F912" s="10" t="s">
        <v>5321</v>
      </c>
      <c r="G912" s="10" t="s">
        <v>5327</v>
      </c>
      <c r="H912" s="14" t="s">
        <v>5315</v>
      </c>
      <c r="I912" s="6"/>
      <c r="J912" s="13" t="s">
        <v>850</v>
      </c>
      <c r="K912" s="14" t="s">
        <v>5328</v>
      </c>
      <c r="L912" s="14" t="s">
        <v>5329</v>
      </c>
      <c r="M912" s="14" t="s">
        <v>41</v>
      </c>
      <c r="N912" s="14" t="s">
        <v>5318</v>
      </c>
      <c r="O912" s="14" t="s">
        <v>5330</v>
      </c>
      <c r="P912" s="12"/>
      <c r="Q912" s="13"/>
      <c r="R912" s="12"/>
      <c r="S912" s="12"/>
      <c r="T912" s="12"/>
      <c r="U912" s="12"/>
      <c r="V912" s="12"/>
      <c r="W912" s="12"/>
      <c r="X912" s="13"/>
      <c r="Y912" s="6" t="s">
        <v>3536</v>
      </c>
      <c r="Z912" s="15" t="s">
        <v>5331</v>
      </c>
      <c r="AA912" s="15"/>
      <c r="AB912" s="18"/>
      <c r="AC912" s="13" t="str">
        <f t="shared" si="3"/>
        <v>M6-MyM-12b-E-3</v>
      </c>
      <c r="AD912" s="13"/>
      <c r="AE912" s="12"/>
      <c r="AF912" s="8" t="s">
        <v>45</v>
      </c>
      <c r="AG912" s="8" t="s">
        <v>570</v>
      </c>
      <c r="AH912" s="8" t="s">
        <v>46</v>
      </c>
      <c r="AI912" s="8"/>
    </row>
    <row r="913" ht="112.5" customHeight="1">
      <c r="A913" s="6" t="s">
        <v>5305</v>
      </c>
      <c r="B913" s="6" t="s">
        <v>5306</v>
      </c>
      <c r="C913" s="6" t="s">
        <v>67</v>
      </c>
      <c r="D913" s="7" t="s">
        <v>34</v>
      </c>
      <c r="E913" s="6"/>
      <c r="F913" s="11" t="s">
        <v>5332</v>
      </c>
      <c r="G913" s="11" t="s">
        <v>5333</v>
      </c>
      <c r="H913" s="14" t="s">
        <v>5334</v>
      </c>
      <c r="I913" s="6"/>
      <c r="J913" s="13" t="s">
        <v>101</v>
      </c>
      <c r="K913" s="14" t="s">
        <v>5335</v>
      </c>
      <c r="L913" s="14" t="s">
        <v>5336</v>
      </c>
      <c r="M913" s="13" t="s">
        <v>41</v>
      </c>
      <c r="N913" s="14" t="s">
        <v>5318</v>
      </c>
      <c r="O913" s="14" t="s">
        <v>5337</v>
      </c>
      <c r="P913" s="12"/>
      <c r="Q913" s="13"/>
      <c r="R913" s="12"/>
      <c r="S913" s="12"/>
      <c r="T913" s="12"/>
      <c r="U913" s="12"/>
      <c r="V913" s="12"/>
      <c r="W913" s="12"/>
      <c r="X913" s="13"/>
      <c r="Y913" s="6" t="s">
        <v>3536</v>
      </c>
      <c r="Z913" s="50" t="s">
        <v>5338</v>
      </c>
      <c r="AA913" s="15"/>
      <c r="AB913" s="18"/>
      <c r="AC913" s="13" t="str">
        <f t="shared" si="3"/>
        <v>M6-MyM-12b-A-1</v>
      </c>
      <c r="AD913" s="13"/>
      <c r="AE913" s="12"/>
      <c r="AF913" s="8" t="s">
        <v>45</v>
      </c>
      <c r="AG913" s="8" t="s">
        <v>570</v>
      </c>
      <c r="AH913" s="8" t="s">
        <v>46</v>
      </c>
      <c r="AI913" s="8"/>
    </row>
    <row r="914" ht="112.5" customHeight="1">
      <c r="A914" s="6" t="s">
        <v>5305</v>
      </c>
      <c r="B914" s="6" t="s">
        <v>5306</v>
      </c>
      <c r="C914" s="6" t="s">
        <v>67</v>
      </c>
      <c r="D914" s="7" t="s">
        <v>34</v>
      </c>
      <c r="E914" s="6"/>
      <c r="F914" s="10" t="s">
        <v>5339</v>
      </c>
      <c r="G914" s="11" t="s">
        <v>5340</v>
      </c>
      <c r="H914" s="14" t="s">
        <v>5341</v>
      </c>
      <c r="I914" s="6"/>
      <c r="J914" s="13" t="s">
        <v>101</v>
      </c>
      <c r="K914" s="14" t="s">
        <v>5342</v>
      </c>
      <c r="L914" s="14" t="s">
        <v>4505</v>
      </c>
      <c r="M914" s="13" t="s">
        <v>41</v>
      </c>
      <c r="N914" s="14" t="s">
        <v>5318</v>
      </c>
      <c r="O914" s="14" t="s">
        <v>5343</v>
      </c>
      <c r="P914" s="12"/>
      <c r="Q914" s="13"/>
      <c r="R914" s="12"/>
      <c r="S914" s="12"/>
      <c r="T914" s="12"/>
      <c r="U914" s="12"/>
      <c r="V914" s="12"/>
      <c r="W914" s="12"/>
      <c r="X914" s="13"/>
      <c r="Y914" s="6" t="s">
        <v>3536</v>
      </c>
      <c r="Z914" s="15" t="s">
        <v>5344</v>
      </c>
      <c r="AA914" s="15"/>
      <c r="AB914" s="18"/>
      <c r="AC914" s="13" t="str">
        <f t="shared" si="3"/>
        <v>M6-MyM-12b-A-2</v>
      </c>
      <c r="AD914" s="13"/>
      <c r="AE914" s="12"/>
      <c r="AF914" s="8" t="s">
        <v>45</v>
      </c>
      <c r="AG914" s="8" t="s">
        <v>570</v>
      </c>
      <c r="AH914" s="8" t="s">
        <v>46</v>
      </c>
      <c r="AI914" s="8"/>
    </row>
    <row r="915" ht="112.5" customHeight="1">
      <c r="A915" s="6" t="s">
        <v>5305</v>
      </c>
      <c r="B915" s="6" t="s">
        <v>5306</v>
      </c>
      <c r="C915" s="6" t="s">
        <v>67</v>
      </c>
      <c r="D915" s="7" t="s">
        <v>34</v>
      </c>
      <c r="E915" s="6"/>
      <c r="F915" s="10" t="s">
        <v>5345</v>
      </c>
      <c r="G915" s="11" t="s">
        <v>5346</v>
      </c>
      <c r="H915" s="14" t="s">
        <v>5347</v>
      </c>
      <c r="I915" s="6"/>
      <c r="J915" s="13" t="s">
        <v>101</v>
      </c>
      <c r="K915" s="14" t="s">
        <v>5348</v>
      </c>
      <c r="L915" s="14" t="s">
        <v>3576</v>
      </c>
      <c r="M915" s="13" t="s">
        <v>41</v>
      </c>
      <c r="N915" s="14" t="s">
        <v>5318</v>
      </c>
      <c r="O915" s="14" t="s">
        <v>5349</v>
      </c>
      <c r="P915" s="12"/>
      <c r="Q915" s="13"/>
      <c r="R915" s="12"/>
      <c r="S915" s="12"/>
      <c r="T915" s="12"/>
      <c r="U915" s="12"/>
      <c r="V915" s="12"/>
      <c r="W915" s="12"/>
      <c r="X915" s="13"/>
      <c r="Y915" s="6" t="s">
        <v>3536</v>
      </c>
      <c r="Z915" s="15" t="s">
        <v>5350</v>
      </c>
      <c r="AA915" s="15"/>
      <c r="AB915" s="18"/>
      <c r="AC915" s="13" t="str">
        <f t="shared" si="3"/>
        <v>M6-MyM-12b-A-3</v>
      </c>
      <c r="AD915" s="13"/>
      <c r="AE915" s="12"/>
      <c r="AF915" s="8" t="s">
        <v>45</v>
      </c>
      <c r="AG915" s="8" t="s">
        <v>570</v>
      </c>
      <c r="AH915" s="8" t="s">
        <v>46</v>
      </c>
      <c r="AI915" s="8"/>
    </row>
    <row r="916" ht="112.5" customHeight="1">
      <c r="A916" s="8" t="s">
        <v>5351</v>
      </c>
      <c r="B916" s="6" t="s">
        <v>5352</v>
      </c>
      <c r="C916" s="6" t="s">
        <v>33</v>
      </c>
      <c r="D916" s="7" t="s">
        <v>34</v>
      </c>
      <c r="E916" s="6"/>
      <c r="F916" s="11" t="s">
        <v>5353</v>
      </c>
      <c r="G916" s="10"/>
      <c r="H916" s="14"/>
      <c r="I916" s="6" t="s">
        <v>210</v>
      </c>
      <c r="J916" s="13" t="s">
        <v>225</v>
      </c>
      <c r="K916" s="14" t="s">
        <v>5354</v>
      </c>
      <c r="L916" s="14" t="s">
        <v>5355</v>
      </c>
      <c r="M916" s="13" t="s">
        <v>41</v>
      </c>
      <c r="N916" s="8" t="s">
        <v>5356</v>
      </c>
      <c r="O916" s="11" t="s">
        <v>5357</v>
      </c>
      <c r="P916" s="14" t="s">
        <v>5358</v>
      </c>
      <c r="Q916" s="13" t="s">
        <v>3359</v>
      </c>
      <c r="R916" s="12"/>
      <c r="S916" s="12"/>
      <c r="T916" s="12"/>
      <c r="U916" s="12"/>
      <c r="V916" s="12"/>
      <c r="W916" s="12"/>
      <c r="X916" s="13"/>
      <c r="Y916" s="6" t="s">
        <v>3536</v>
      </c>
      <c r="Z916" s="17" t="s">
        <v>5359</v>
      </c>
      <c r="AA916" s="13"/>
      <c r="AB916" s="18"/>
      <c r="AC916" s="13" t="str">
        <f t="shared" si="3"/>
        <v>M6-MyM-24a-I-1</v>
      </c>
      <c r="AD916" s="13"/>
      <c r="AE916" s="12"/>
      <c r="AF916" s="8" t="s">
        <v>45</v>
      </c>
      <c r="AG916" s="8" t="s">
        <v>570</v>
      </c>
      <c r="AH916" s="8"/>
      <c r="AI916" s="8"/>
    </row>
    <row r="917" ht="112.5" customHeight="1">
      <c r="A917" s="8" t="s">
        <v>5351</v>
      </c>
      <c r="B917" s="6" t="s">
        <v>5352</v>
      </c>
      <c r="C917" s="6" t="s">
        <v>48</v>
      </c>
      <c r="D917" s="7" t="s">
        <v>34</v>
      </c>
      <c r="E917" s="6"/>
      <c r="F917" s="10" t="s">
        <v>5360</v>
      </c>
      <c r="G917" s="11" t="s">
        <v>5361</v>
      </c>
      <c r="H917" s="14"/>
      <c r="I917" s="6" t="s">
        <v>210</v>
      </c>
      <c r="J917" s="13" t="s">
        <v>101</v>
      </c>
      <c r="K917" s="11" t="s">
        <v>5362</v>
      </c>
      <c r="L917" s="11" t="s">
        <v>5363</v>
      </c>
      <c r="M917" s="13" t="s">
        <v>41</v>
      </c>
      <c r="N917" s="13" t="s">
        <v>5356</v>
      </c>
      <c r="O917" s="11" t="s">
        <v>5364</v>
      </c>
      <c r="P917" s="11" t="s">
        <v>5365</v>
      </c>
      <c r="Q917" s="13" t="s">
        <v>3359</v>
      </c>
      <c r="R917" s="12"/>
      <c r="S917" s="12"/>
      <c r="T917" s="12"/>
      <c r="U917" s="12"/>
      <c r="V917" s="12"/>
      <c r="W917" s="12"/>
      <c r="X917" s="13"/>
      <c r="Y917" s="6" t="s">
        <v>3536</v>
      </c>
      <c r="Z917" s="15" t="s">
        <v>5366</v>
      </c>
      <c r="AA917" s="13"/>
      <c r="AB917" s="12"/>
      <c r="AC917" s="13" t="str">
        <f t="shared" si="3"/>
        <v>M6-MyM-24a-E-1</v>
      </c>
      <c r="AD917" s="13"/>
      <c r="AE917" s="12"/>
      <c r="AF917" s="8" t="s">
        <v>45</v>
      </c>
      <c r="AG917" s="8" t="s">
        <v>570</v>
      </c>
      <c r="AH917" s="13"/>
      <c r="AI917" s="13"/>
    </row>
    <row r="918" ht="112.5" customHeight="1">
      <c r="A918" s="8" t="s">
        <v>5351</v>
      </c>
      <c r="B918" s="6" t="s">
        <v>5352</v>
      </c>
      <c r="C918" s="6" t="s">
        <v>48</v>
      </c>
      <c r="D918" s="7" t="s">
        <v>34</v>
      </c>
      <c r="E918" s="6"/>
      <c r="F918" s="10" t="s">
        <v>5360</v>
      </c>
      <c r="G918" s="11" t="s">
        <v>5367</v>
      </c>
      <c r="H918" s="14"/>
      <c r="I918" s="6" t="s">
        <v>210</v>
      </c>
      <c r="J918" s="6" t="s">
        <v>101</v>
      </c>
      <c r="K918" s="11" t="s">
        <v>5368</v>
      </c>
      <c r="L918" s="26" t="s">
        <v>5369</v>
      </c>
      <c r="M918" s="6" t="s">
        <v>41</v>
      </c>
      <c r="N918" s="6" t="s">
        <v>5356</v>
      </c>
      <c r="O918" s="11" t="s">
        <v>5370</v>
      </c>
      <c r="P918" s="11" t="s">
        <v>5371</v>
      </c>
      <c r="Q918" s="13" t="s">
        <v>3359</v>
      </c>
      <c r="R918" s="12"/>
      <c r="S918" s="12"/>
      <c r="T918" s="12"/>
      <c r="U918" s="12"/>
      <c r="V918" s="12"/>
      <c r="W918" s="12"/>
      <c r="X918" s="13"/>
      <c r="Y918" s="6" t="s">
        <v>3536</v>
      </c>
      <c r="Z918" s="15" t="s">
        <v>5372</v>
      </c>
      <c r="AA918" s="8"/>
      <c r="AB918" s="12"/>
      <c r="AC918" s="13" t="str">
        <f t="shared" si="3"/>
        <v>M6-MyM-24a-E-2</v>
      </c>
      <c r="AD918" s="13"/>
      <c r="AE918" s="12"/>
      <c r="AF918" s="8" t="s">
        <v>45</v>
      </c>
      <c r="AG918" s="8" t="s">
        <v>570</v>
      </c>
      <c r="AH918" s="13"/>
      <c r="AI918" s="13"/>
    </row>
    <row r="919" ht="112.5" customHeight="1">
      <c r="A919" s="8" t="s">
        <v>5351</v>
      </c>
      <c r="B919" s="6" t="s">
        <v>5352</v>
      </c>
      <c r="C919" s="6" t="s">
        <v>48</v>
      </c>
      <c r="D919" s="7" t="s">
        <v>34</v>
      </c>
      <c r="E919" s="6"/>
      <c r="F919" s="10" t="s">
        <v>5360</v>
      </c>
      <c r="G919" s="11" t="s">
        <v>5373</v>
      </c>
      <c r="H919" s="14"/>
      <c r="I919" s="6" t="s">
        <v>210</v>
      </c>
      <c r="J919" s="13" t="s">
        <v>101</v>
      </c>
      <c r="K919" s="11" t="s">
        <v>5374</v>
      </c>
      <c r="L919" s="26" t="s">
        <v>5375</v>
      </c>
      <c r="M919" s="13" t="s">
        <v>41</v>
      </c>
      <c r="N919" s="13" t="s">
        <v>5356</v>
      </c>
      <c r="O919" s="11" t="s">
        <v>5376</v>
      </c>
      <c r="P919" s="11" t="s">
        <v>5377</v>
      </c>
      <c r="Q919" s="13" t="s">
        <v>3359</v>
      </c>
      <c r="R919" s="12"/>
      <c r="S919" s="12"/>
      <c r="T919" s="12"/>
      <c r="U919" s="12"/>
      <c r="V919" s="12"/>
      <c r="W919" s="12"/>
      <c r="X919" s="13"/>
      <c r="Y919" s="6" t="s">
        <v>3536</v>
      </c>
      <c r="Z919" s="15" t="s">
        <v>5378</v>
      </c>
      <c r="AA919" s="13"/>
      <c r="AB919" s="12"/>
      <c r="AC919" s="13" t="str">
        <f t="shared" si="3"/>
        <v>M6-MyM-24a-E-3</v>
      </c>
      <c r="AD919" s="13"/>
      <c r="AE919" s="12"/>
      <c r="AF919" s="8" t="s">
        <v>45</v>
      </c>
      <c r="AG919" s="8" t="s">
        <v>570</v>
      </c>
      <c r="AH919" s="13"/>
      <c r="AI919" s="13"/>
    </row>
    <row r="920" ht="112.5" customHeight="1">
      <c r="A920" s="8" t="s">
        <v>5351</v>
      </c>
      <c r="B920" s="6" t="s">
        <v>5352</v>
      </c>
      <c r="C920" s="6" t="s">
        <v>48</v>
      </c>
      <c r="D920" s="7" t="s">
        <v>34</v>
      </c>
      <c r="E920" s="6"/>
      <c r="F920" s="10" t="s">
        <v>5360</v>
      </c>
      <c r="G920" s="11" t="s">
        <v>5379</v>
      </c>
      <c r="H920" s="14"/>
      <c r="I920" s="6" t="s">
        <v>210</v>
      </c>
      <c r="J920" s="6" t="s">
        <v>101</v>
      </c>
      <c r="K920" s="11" t="s">
        <v>5380</v>
      </c>
      <c r="L920" s="26" t="s">
        <v>5381</v>
      </c>
      <c r="M920" s="6" t="s">
        <v>41</v>
      </c>
      <c r="N920" s="6" t="s">
        <v>5356</v>
      </c>
      <c r="O920" s="11" t="s">
        <v>5382</v>
      </c>
      <c r="P920" s="14"/>
      <c r="Q920" s="13" t="s">
        <v>3359</v>
      </c>
      <c r="R920" s="12"/>
      <c r="S920" s="12"/>
      <c r="T920" s="12"/>
      <c r="U920" s="12"/>
      <c r="V920" s="12"/>
      <c r="W920" s="12"/>
      <c r="X920" s="13"/>
      <c r="Y920" s="6" t="s">
        <v>3536</v>
      </c>
      <c r="Z920" s="15" t="s">
        <v>5383</v>
      </c>
      <c r="AA920" s="8"/>
      <c r="AB920" s="12"/>
      <c r="AC920" s="13" t="str">
        <f t="shared" si="3"/>
        <v>M6-MyM-24a-E-4</v>
      </c>
      <c r="AD920" s="13"/>
      <c r="AE920" s="12"/>
      <c r="AF920" s="8" t="s">
        <v>45</v>
      </c>
      <c r="AG920" s="8" t="s">
        <v>570</v>
      </c>
      <c r="AH920" s="13"/>
      <c r="AI920" s="13"/>
    </row>
    <row r="921" ht="112.5" customHeight="1">
      <c r="A921" s="8" t="s">
        <v>5351</v>
      </c>
      <c r="B921" s="6" t="s">
        <v>5352</v>
      </c>
      <c r="C921" s="6" t="s">
        <v>67</v>
      </c>
      <c r="D921" s="7" t="s">
        <v>34</v>
      </c>
      <c r="E921" s="6"/>
      <c r="F921" s="11" t="s">
        <v>5384</v>
      </c>
      <c r="G921" s="10" t="s">
        <v>5385</v>
      </c>
      <c r="H921" s="14"/>
      <c r="I921" s="6" t="s">
        <v>210</v>
      </c>
      <c r="J921" s="6" t="s">
        <v>101</v>
      </c>
      <c r="K921" s="10" t="s">
        <v>5386</v>
      </c>
      <c r="L921" s="10" t="s">
        <v>5387</v>
      </c>
      <c r="M921" s="6" t="s">
        <v>575</v>
      </c>
      <c r="N921" s="10"/>
      <c r="O921" s="10"/>
      <c r="P921" s="14"/>
      <c r="Q921" s="13" t="s">
        <v>3359</v>
      </c>
      <c r="R921" s="13"/>
      <c r="S921" s="14" t="s">
        <v>5388</v>
      </c>
      <c r="T921" s="11" t="s">
        <v>5389</v>
      </c>
      <c r="U921" s="14" t="s">
        <v>5390</v>
      </c>
      <c r="V921" s="14" t="s">
        <v>5391</v>
      </c>
      <c r="W921" s="14" t="s">
        <v>5392</v>
      </c>
      <c r="X921" s="13"/>
      <c r="Y921" s="6" t="s">
        <v>3536</v>
      </c>
      <c r="Z921" s="15" t="s">
        <v>5393</v>
      </c>
      <c r="AA921" s="8"/>
      <c r="AB921" s="12"/>
      <c r="AC921" s="13" t="str">
        <f t="shared" si="3"/>
        <v>M6-MyM-24a-A-1</v>
      </c>
      <c r="AD921" s="13"/>
      <c r="AE921" s="12"/>
      <c r="AF921" s="8" t="s">
        <v>45</v>
      </c>
      <c r="AG921" s="8" t="s">
        <v>570</v>
      </c>
      <c r="AH921" s="13"/>
      <c r="AI921" s="13"/>
    </row>
    <row r="922" ht="112.5" customHeight="1">
      <c r="A922" s="8" t="s">
        <v>5351</v>
      </c>
      <c r="B922" s="6" t="s">
        <v>5352</v>
      </c>
      <c r="C922" s="6" t="s">
        <v>67</v>
      </c>
      <c r="D922" s="7" t="s">
        <v>34</v>
      </c>
      <c r="E922" s="6"/>
      <c r="F922" s="11" t="s">
        <v>5394</v>
      </c>
      <c r="G922" s="10" t="s">
        <v>5395</v>
      </c>
      <c r="H922" s="14"/>
      <c r="I922" s="6" t="s">
        <v>210</v>
      </c>
      <c r="J922" s="6" t="s">
        <v>101</v>
      </c>
      <c r="K922" s="10" t="s">
        <v>5386</v>
      </c>
      <c r="L922" s="10" t="s">
        <v>5387</v>
      </c>
      <c r="M922" s="6" t="s">
        <v>575</v>
      </c>
      <c r="N922" s="14"/>
      <c r="O922" s="14"/>
      <c r="P922" s="14"/>
      <c r="Q922" s="13" t="s">
        <v>3359</v>
      </c>
      <c r="R922" s="13"/>
      <c r="S922" s="14" t="s">
        <v>5396</v>
      </c>
      <c r="T922" s="11" t="s">
        <v>5397</v>
      </c>
      <c r="U922" s="14" t="s">
        <v>5390</v>
      </c>
      <c r="V922" s="14" t="s">
        <v>5398</v>
      </c>
      <c r="W922" s="14" t="s">
        <v>5399</v>
      </c>
      <c r="X922" s="13"/>
      <c r="Y922" s="6" t="s">
        <v>3536</v>
      </c>
      <c r="Z922" s="15" t="s">
        <v>5400</v>
      </c>
      <c r="AA922" s="8"/>
      <c r="AB922" s="12"/>
      <c r="AC922" s="13" t="str">
        <f t="shared" si="3"/>
        <v>M6-MyM-24a-A-2</v>
      </c>
      <c r="AD922" s="13"/>
      <c r="AE922" s="12"/>
      <c r="AF922" s="8" t="s">
        <v>45</v>
      </c>
      <c r="AG922" s="8" t="s">
        <v>570</v>
      </c>
      <c r="AH922" s="13"/>
      <c r="AI922" s="13"/>
    </row>
    <row r="923" ht="112.5" customHeight="1">
      <c r="A923" s="8" t="s">
        <v>5351</v>
      </c>
      <c r="B923" s="6" t="s">
        <v>5352</v>
      </c>
      <c r="C923" s="6" t="s">
        <v>67</v>
      </c>
      <c r="D923" s="7" t="s">
        <v>34</v>
      </c>
      <c r="E923" s="6"/>
      <c r="F923" s="11" t="s">
        <v>5401</v>
      </c>
      <c r="G923" s="10" t="s">
        <v>5402</v>
      </c>
      <c r="H923" s="14"/>
      <c r="I923" s="6" t="s">
        <v>210</v>
      </c>
      <c r="J923" s="6" t="s">
        <v>101</v>
      </c>
      <c r="K923" s="10" t="s">
        <v>5403</v>
      </c>
      <c r="L923" s="10" t="s">
        <v>5404</v>
      </c>
      <c r="M923" s="6" t="s">
        <v>575</v>
      </c>
      <c r="N923" s="14"/>
      <c r="O923" s="14"/>
      <c r="P923" s="14"/>
      <c r="Q923" s="13" t="s">
        <v>3359</v>
      </c>
      <c r="R923" s="13"/>
      <c r="S923" s="14" t="s">
        <v>5405</v>
      </c>
      <c r="T923" s="11" t="s">
        <v>5406</v>
      </c>
      <c r="U923" s="14" t="s">
        <v>5390</v>
      </c>
      <c r="V923" s="26" t="s">
        <v>5407</v>
      </c>
      <c r="W923" s="12"/>
      <c r="X923" s="13"/>
      <c r="Y923" s="6" t="s">
        <v>3536</v>
      </c>
      <c r="Z923" s="50" t="s">
        <v>5408</v>
      </c>
      <c r="AA923" s="8"/>
      <c r="AB923" s="12"/>
      <c r="AC923" s="13" t="str">
        <f t="shared" si="3"/>
        <v>M6-MyM-24a-A-3</v>
      </c>
      <c r="AD923" s="13"/>
      <c r="AE923" s="12"/>
      <c r="AF923" s="8" t="s">
        <v>45</v>
      </c>
      <c r="AG923" s="13"/>
      <c r="AH923" s="13"/>
      <c r="AI923" s="13"/>
    </row>
    <row r="924" ht="112.5" customHeight="1">
      <c r="A924" s="6" t="s">
        <v>5409</v>
      </c>
      <c r="B924" s="6" t="s">
        <v>5410</v>
      </c>
      <c r="C924" s="6" t="s">
        <v>33</v>
      </c>
      <c r="D924" s="7" t="s">
        <v>34</v>
      </c>
      <c r="E924" s="6"/>
      <c r="F924" s="10" t="s">
        <v>5411</v>
      </c>
      <c r="G924" s="10" t="s">
        <v>5412</v>
      </c>
      <c r="H924" s="14"/>
      <c r="I924" s="6" t="s">
        <v>210</v>
      </c>
      <c r="J924" s="6" t="s">
        <v>850</v>
      </c>
      <c r="K924" s="10" t="s">
        <v>5413</v>
      </c>
      <c r="L924" s="10" t="s">
        <v>5414</v>
      </c>
      <c r="M924" s="6" t="s">
        <v>41</v>
      </c>
      <c r="N924" s="11" t="s">
        <v>5415</v>
      </c>
      <c r="O924" s="11" t="s">
        <v>5416</v>
      </c>
      <c r="P924" s="12"/>
      <c r="Q924" s="13"/>
      <c r="R924" s="12"/>
      <c r="S924" s="12"/>
      <c r="T924" s="12"/>
      <c r="U924" s="12"/>
      <c r="V924" s="12"/>
      <c r="W924" s="12"/>
      <c r="X924" s="13"/>
      <c r="Y924" s="6" t="s">
        <v>3536</v>
      </c>
      <c r="Z924" s="15" t="s">
        <v>5417</v>
      </c>
      <c r="AA924" s="15"/>
      <c r="AB924" s="18"/>
      <c r="AC924" s="13" t="str">
        <f t="shared" si="3"/>
        <v>M6-MyM-12d-I-1</v>
      </c>
      <c r="AD924" s="13"/>
      <c r="AE924" s="12"/>
      <c r="AF924" s="8" t="s">
        <v>45</v>
      </c>
      <c r="AG924" s="8" t="s">
        <v>570</v>
      </c>
      <c r="AH924" s="8" t="s">
        <v>46</v>
      </c>
      <c r="AI924" s="8"/>
    </row>
    <row r="925" ht="112.5" customHeight="1">
      <c r="A925" s="6" t="s">
        <v>5409</v>
      </c>
      <c r="B925" s="6" t="s">
        <v>5410</v>
      </c>
      <c r="C925" s="13" t="s">
        <v>33</v>
      </c>
      <c r="D925" s="7" t="s">
        <v>34</v>
      </c>
      <c r="E925" s="6"/>
      <c r="F925" s="10" t="s">
        <v>5411</v>
      </c>
      <c r="G925" s="10" t="s">
        <v>5418</v>
      </c>
      <c r="H925" s="14"/>
      <c r="I925" s="6" t="s">
        <v>210</v>
      </c>
      <c r="J925" s="6" t="s">
        <v>850</v>
      </c>
      <c r="K925" s="10" t="s">
        <v>5413</v>
      </c>
      <c r="L925" s="10" t="s">
        <v>5419</v>
      </c>
      <c r="M925" s="6" t="s">
        <v>41</v>
      </c>
      <c r="N925" s="11" t="s">
        <v>5420</v>
      </c>
      <c r="O925" s="11" t="s">
        <v>5421</v>
      </c>
      <c r="P925" s="12"/>
      <c r="Q925" s="13"/>
      <c r="R925" s="12"/>
      <c r="S925" s="12"/>
      <c r="T925" s="12"/>
      <c r="U925" s="12"/>
      <c r="V925" s="12"/>
      <c r="W925" s="12"/>
      <c r="X925" s="13"/>
      <c r="Y925" s="6" t="s">
        <v>3536</v>
      </c>
      <c r="Z925" s="15" t="s">
        <v>5422</v>
      </c>
      <c r="AA925" s="15"/>
      <c r="AB925" s="18"/>
      <c r="AC925" s="13" t="str">
        <f t="shared" si="3"/>
        <v>M6-MyM-12d-I-2</v>
      </c>
      <c r="AD925" s="13"/>
      <c r="AE925" s="12"/>
      <c r="AF925" s="8" t="s">
        <v>45</v>
      </c>
      <c r="AG925" s="8" t="s">
        <v>570</v>
      </c>
      <c r="AH925" s="8" t="s">
        <v>46</v>
      </c>
      <c r="AI925" s="8"/>
    </row>
    <row r="926" ht="112.5" customHeight="1">
      <c r="A926" s="6" t="s">
        <v>5409</v>
      </c>
      <c r="B926" s="6" t="s">
        <v>5410</v>
      </c>
      <c r="C926" s="6" t="s">
        <v>48</v>
      </c>
      <c r="D926" s="7" t="s">
        <v>34</v>
      </c>
      <c r="E926" s="6"/>
      <c r="F926" s="10" t="s">
        <v>5423</v>
      </c>
      <c r="G926" s="10" t="s">
        <v>5424</v>
      </c>
      <c r="H926" s="14"/>
      <c r="I926" s="6" t="s">
        <v>210</v>
      </c>
      <c r="J926" s="6" t="s">
        <v>101</v>
      </c>
      <c r="K926" s="10" t="s">
        <v>5425</v>
      </c>
      <c r="L926" s="10" t="s">
        <v>5426</v>
      </c>
      <c r="M926" s="6" t="s">
        <v>41</v>
      </c>
      <c r="N926" s="11" t="s">
        <v>5415</v>
      </c>
      <c r="O926" s="11" t="s">
        <v>5427</v>
      </c>
      <c r="P926" s="12"/>
      <c r="Q926" s="13"/>
      <c r="R926" s="12"/>
      <c r="S926" s="12"/>
      <c r="T926" s="12"/>
      <c r="U926" s="12"/>
      <c r="V926" s="12"/>
      <c r="W926" s="12"/>
      <c r="X926" s="13"/>
      <c r="Y926" s="6" t="s">
        <v>3536</v>
      </c>
      <c r="Z926" s="15" t="s">
        <v>5428</v>
      </c>
      <c r="AA926" s="15"/>
      <c r="AB926" s="18"/>
      <c r="AC926" s="13" t="str">
        <f t="shared" si="3"/>
        <v>M6-MyM-12d-E-1</v>
      </c>
      <c r="AD926" s="13"/>
      <c r="AE926" s="12"/>
      <c r="AF926" s="8" t="s">
        <v>45</v>
      </c>
      <c r="AG926" s="8" t="s">
        <v>570</v>
      </c>
      <c r="AH926" s="8" t="s">
        <v>46</v>
      </c>
      <c r="AI926" s="8"/>
    </row>
    <row r="927" ht="112.5" customHeight="1">
      <c r="A927" s="6" t="s">
        <v>5409</v>
      </c>
      <c r="B927" s="6" t="s">
        <v>5410</v>
      </c>
      <c r="C927" s="6" t="s">
        <v>48</v>
      </c>
      <c r="D927" s="7" t="s">
        <v>34</v>
      </c>
      <c r="E927" s="6"/>
      <c r="F927" s="10" t="s">
        <v>5423</v>
      </c>
      <c r="G927" s="10" t="s">
        <v>5429</v>
      </c>
      <c r="H927" s="14"/>
      <c r="I927" s="6" t="s">
        <v>210</v>
      </c>
      <c r="J927" s="6" t="s">
        <v>101</v>
      </c>
      <c r="K927" s="10" t="s">
        <v>5425</v>
      </c>
      <c r="L927" s="10" t="s">
        <v>3576</v>
      </c>
      <c r="M927" s="6" t="s">
        <v>41</v>
      </c>
      <c r="N927" s="11" t="s">
        <v>5420</v>
      </c>
      <c r="O927" s="11" t="s">
        <v>5430</v>
      </c>
      <c r="P927" s="12"/>
      <c r="Q927" s="13"/>
      <c r="R927" s="12"/>
      <c r="S927" s="12"/>
      <c r="T927" s="12"/>
      <c r="U927" s="12"/>
      <c r="V927" s="12"/>
      <c r="W927" s="12"/>
      <c r="X927" s="13"/>
      <c r="Y927" s="6" t="s">
        <v>3536</v>
      </c>
      <c r="Z927" s="15" t="s">
        <v>5431</v>
      </c>
      <c r="AA927" s="15"/>
      <c r="AB927" s="18"/>
      <c r="AC927" s="13" t="str">
        <f t="shared" si="3"/>
        <v>M6-MyM-12d-E-2</v>
      </c>
      <c r="AD927" s="13"/>
      <c r="AE927" s="12"/>
      <c r="AF927" s="8" t="s">
        <v>45</v>
      </c>
      <c r="AG927" s="8" t="s">
        <v>570</v>
      </c>
      <c r="AH927" s="8" t="s">
        <v>46</v>
      </c>
      <c r="AI927" s="8"/>
    </row>
    <row r="928" ht="112.5" customHeight="1">
      <c r="A928" s="6" t="s">
        <v>5409</v>
      </c>
      <c r="B928" s="6" t="s">
        <v>5410</v>
      </c>
      <c r="C928" s="6" t="s">
        <v>67</v>
      </c>
      <c r="D928" s="7" t="s">
        <v>34</v>
      </c>
      <c r="E928" s="6"/>
      <c r="F928" s="11" t="s">
        <v>5432</v>
      </c>
      <c r="G928" s="11" t="s">
        <v>5433</v>
      </c>
      <c r="H928" s="14"/>
      <c r="I928" s="6" t="s">
        <v>210</v>
      </c>
      <c r="J928" s="23" t="s">
        <v>166</v>
      </c>
      <c r="K928" s="10" t="s">
        <v>5434</v>
      </c>
      <c r="L928" s="10" t="s">
        <v>5435</v>
      </c>
      <c r="M928" s="8" t="s">
        <v>575</v>
      </c>
      <c r="N928" s="11" t="s">
        <v>5415</v>
      </c>
      <c r="O928" s="11" t="s">
        <v>5436</v>
      </c>
      <c r="P928" s="12"/>
      <c r="Q928" s="13"/>
      <c r="R928" s="12"/>
      <c r="S928" s="11" t="s">
        <v>5437</v>
      </c>
      <c r="T928" s="14" t="s">
        <v>5438</v>
      </c>
      <c r="U928" s="14" t="s">
        <v>5439</v>
      </c>
      <c r="V928" s="11" t="s">
        <v>5440</v>
      </c>
      <c r="W928" s="12"/>
      <c r="X928" s="13"/>
      <c r="Y928" s="6" t="s">
        <v>3536</v>
      </c>
      <c r="Z928" s="15" t="s">
        <v>5441</v>
      </c>
      <c r="AA928" s="15"/>
      <c r="AB928" s="18"/>
      <c r="AC928" s="13" t="str">
        <f t="shared" si="3"/>
        <v>M6-MyM-12d-A-1</v>
      </c>
      <c r="AD928" s="13"/>
      <c r="AE928" s="12"/>
      <c r="AF928" s="8" t="s">
        <v>45</v>
      </c>
      <c r="AG928" s="8"/>
      <c r="AH928" s="8" t="s">
        <v>46</v>
      </c>
      <c r="AI928" s="8"/>
    </row>
    <row r="929" ht="112.5" customHeight="1">
      <c r="A929" s="6" t="s">
        <v>5409</v>
      </c>
      <c r="B929" s="6" t="s">
        <v>5410</v>
      </c>
      <c r="C929" s="6" t="s">
        <v>67</v>
      </c>
      <c r="D929" s="7" t="s">
        <v>34</v>
      </c>
      <c r="E929" s="6"/>
      <c r="F929" s="11" t="s">
        <v>5442</v>
      </c>
      <c r="G929" s="11" t="s">
        <v>5443</v>
      </c>
      <c r="H929" s="14"/>
      <c r="I929" s="6" t="s">
        <v>210</v>
      </c>
      <c r="J929" s="23" t="s">
        <v>166</v>
      </c>
      <c r="K929" s="10" t="s">
        <v>5444</v>
      </c>
      <c r="L929" s="10" t="s">
        <v>5336</v>
      </c>
      <c r="M929" s="8" t="s">
        <v>575</v>
      </c>
      <c r="N929" s="11" t="s">
        <v>5415</v>
      </c>
      <c r="O929" s="11" t="s">
        <v>5445</v>
      </c>
      <c r="P929" s="12"/>
      <c r="Q929" s="13"/>
      <c r="R929" s="12"/>
      <c r="S929" s="11" t="s">
        <v>5446</v>
      </c>
      <c r="T929" s="14" t="s">
        <v>5447</v>
      </c>
      <c r="U929" s="14" t="s">
        <v>5448</v>
      </c>
      <c r="V929" s="11" t="s">
        <v>5449</v>
      </c>
      <c r="W929" s="12"/>
      <c r="X929" s="13"/>
      <c r="Y929" s="6" t="s">
        <v>3536</v>
      </c>
      <c r="Z929" s="15" t="s">
        <v>5450</v>
      </c>
      <c r="AA929" s="15"/>
      <c r="AB929" s="18"/>
      <c r="AC929" s="13" t="str">
        <f t="shared" si="3"/>
        <v>M6-MyM-12d-A-2</v>
      </c>
      <c r="AD929" s="13"/>
      <c r="AE929" s="12"/>
      <c r="AF929" s="8" t="s">
        <v>45</v>
      </c>
      <c r="AG929" s="8"/>
      <c r="AH929" s="8" t="s">
        <v>46</v>
      </c>
      <c r="AI929" s="8"/>
    </row>
    <row r="930" ht="112.5" customHeight="1">
      <c r="A930" s="6" t="s">
        <v>5409</v>
      </c>
      <c r="B930" s="6" t="s">
        <v>5410</v>
      </c>
      <c r="C930" s="13" t="s">
        <v>67</v>
      </c>
      <c r="D930" s="7" t="s">
        <v>34</v>
      </c>
      <c r="E930" s="6"/>
      <c r="F930" s="11" t="s">
        <v>5451</v>
      </c>
      <c r="G930" s="11" t="s">
        <v>5452</v>
      </c>
      <c r="H930" s="14"/>
      <c r="I930" s="13" t="s">
        <v>210</v>
      </c>
      <c r="J930" s="23" t="s">
        <v>166</v>
      </c>
      <c r="K930" s="10" t="s">
        <v>5453</v>
      </c>
      <c r="L930" s="10" t="s">
        <v>3576</v>
      </c>
      <c r="M930" s="8" t="s">
        <v>575</v>
      </c>
      <c r="N930" s="11" t="s">
        <v>5420</v>
      </c>
      <c r="O930" s="11" t="s">
        <v>5430</v>
      </c>
      <c r="P930" s="12"/>
      <c r="Q930" s="13"/>
      <c r="R930" s="12"/>
      <c r="S930" s="11" t="s">
        <v>5454</v>
      </c>
      <c r="T930" s="14" t="s">
        <v>5455</v>
      </c>
      <c r="U930" s="14" t="s">
        <v>5456</v>
      </c>
      <c r="V930" s="11" t="s">
        <v>5457</v>
      </c>
      <c r="W930" s="12"/>
      <c r="X930" s="13"/>
      <c r="Y930" s="6" t="s">
        <v>3536</v>
      </c>
      <c r="Z930" s="15" t="s">
        <v>5458</v>
      </c>
      <c r="AA930" s="15"/>
      <c r="AB930" s="18"/>
      <c r="AC930" s="13" t="str">
        <f t="shared" si="3"/>
        <v>M6-MyM-12d-A-3</v>
      </c>
      <c r="AD930" s="13"/>
      <c r="AE930" s="12"/>
      <c r="AF930" s="8" t="s">
        <v>45</v>
      </c>
      <c r="AG930" s="8"/>
      <c r="AH930" s="8" t="s">
        <v>46</v>
      </c>
      <c r="AI930" s="8"/>
    </row>
    <row r="931" ht="112.5" customHeight="1">
      <c r="A931" s="6" t="s">
        <v>5459</v>
      </c>
      <c r="B931" s="6" t="s">
        <v>5460</v>
      </c>
      <c r="C931" s="13" t="s">
        <v>33</v>
      </c>
      <c r="D931" s="7" t="s">
        <v>34</v>
      </c>
      <c r="E931" s="6"/>
      <c r="F931" s="9" t="s">
        <v>5461</v>
      </c>
      <c r="G931" s="27"/>
      <c r="H931" s="14"/>
      <c r="I931" s="13" t="s">
        <v>210</v>
      </c>
      <c r="J931" s="8" t="s">
        <v>5462</v>
      </c>
      <c r="K931" s="11" t="s">
        <v>5463</v>
      </c>
      <c r="L931" s="11" t="s">
        <v>5464</v>
      </c>
      <c r="M931" s="6" t="s">
        <v>41</v>
      </c>
      <c r="N931" s="11" t="s">
        <v>5465</v>
      </c>
      <c r="O931" s="11" t="s">
        <v>5465</v>
      </c>
      <c r="P931" s="12"/>
      <c r="Q931" s="13"/>
      <c r="R931" s="12"/>
      <c r="S931" s="14"/>
      <c r="T931" s="14"/>
      <c r="U931" s="14"/>
      <c r="V931" s="14"/>
      <c r="W931" s="12"/>
      <c r="X931" s="13"/>
      <c r="Y931" s="6" t="s">
        <v>3536</v>
      </c>
      <c r="Z931" s="15" t="s">
        <v>5466</v>
      </c>
      <c r="AA931" s="15"/>
      <c r="AB931" s="18"/>
      <c r="AC931" s="13" t="str">
        <f t="shared" si="3"/>
        <v>M6-MyM-12e-I-1</v>
      </c>
      <c r="AD931" s="13"/>
      <c r="AE931" s="12"/>
      <c r="AF931" s="8" t="s">
        <v>45</v>
      </c>
      <c r="AG931" s="13"/>
      <c r="AH931" s="8" t="s">
        <v>46</v>
      </c>
      <c r="AI931" s="8"/>
    </row>
    <row r="932" ht="112.5" customHeight="1">
      <c r="A932" s="6" t="s">
        <v>5459</v>
      </c>
      <c r="B932" s="6" t="s">
        <v>5460</v>
      </c>
      <c r="C932" s="8" t="s">
        <v>48</v>
      </c>
      <c r="D932" s="7" t="s">
        <v>34</v>
      </c>
      <c r="E932" s="6"/>
      <c r="F932" s="9" t="s">
        <v>5467</v>
      </c>
      <c r="G932" s="11" t="s">
        <v>5468</v>
      </c>
      <c r="H932" s="14"/>
      <c r="I932" s="13" t="s">
        <v>210</v>
      </c>
      <c r="J932" s="8" t="s">
        <v>194</v>
      </c>
      <c r="K932" s="11" t="s">
        <v>5469</v>
      </c>
      <c r="L932" s="10" t="s">
        <v>5470</v>
      </c>
      <c r="M932" s="6" t="s">
        <v>41</v>
      </c>
      <c r="N932" s="11" t="s">
        <v>5465</v>
      </c>
      <c r="O932" s="11" t="s">
        <v>5465</v>
      </c>
      <c r="P932" s="12"/>
      <c r="Q932" s="13"/>
      <c r="R932" s="12"/>
      <c r="S932" s="14"/>
      <c r="T932" s="14"/>
      <c r="U932" s="14"/>
      <c r="V932" s="14"/>
      <c r="W932" s="12"/>
      <c r="X932" s="13"/>
      <c r="Y932" s="6" t="s">
        <v>3536</v>
      </c>
      <c r="Z932" s="17" t="s">
        <v>5471</v>
      </c>
      <c r="AA932" s="17"/>
      <c r="AB932" s="18"/>
      <c r="AC932" s="13" t="str">
        <f t="shared" si="3"/>
        <v>M6-MyM-12e-E-1</v>
      </c>
      <c r="AD932" s="13"/>
      <c r="AE932" s="12"/>
      <c r="AF932" s="8" t="s">
        <v>45</v>
      </c>
      <c r="AG932" s="13"/>
      <c r="AH932" s="8" t="s">
        <v>46</v>
      </c>
      <c r="AI932" s="8"/>
    </row>
    <row r="933" ht="112.5" customHeight="1">
      <c r="A933" s="6" t="s">
        <v>5459</v>
      </c>
      <c r="B933" s="6" t="s">
        <v>5460</v>
      </c>
      <c r="C933" s="13" t="s">
        <v>48</v>
      </c>
      <c r="D933" s="7" t="s">
        <v>34</v>
      </c>
      <c r="E933" s="6"/>
      <c r="F933" s="9" t="s">
        <v>5467</v>
      </c>
      <c r="G933" s="11" t="s">
        <v>5472</v>
      </c>
      <c r="H933" s="14"/>
      <c r="I933" s="13" t="s">
        <v>210</v>
      </c>
      <c r="J933" s="8" t="s">
        <v>194</v>
      </c>
      <c r="K933" s="11" t="s">
        <v>5469</v>
      </c>
      <c r="L933" s="10" t="s">
        <v>5473</v>
      </c>
      <c r="M933" s="6" t="s">
        <v>41</v>
      </c>
      <c r="N933" s="11" t="s">
        <v>5465</v>
      </c>
      <c r="O933" s="11" t="s">
        <v>5465</v>
      </c>
      <c r="P933" s="12"/>
      <c r="Q933" s="13"/>
      <c r="R933" s="12"/>
      <c r="S933" s="12"/>
      <c r="T933" s="12"/>
      <c r="U933" s="12"/>
      <c r="V933" s="12"/>
      <c r="W933" s="12"/>
      <c r="X933" s="13"/>
      <c r="Y933" s="6" t="s">
        <v>3536</v>
      </c>
      <c r="Z933" s="17" t="s">
        <v>5474</v>
      </c>
      <c r="AA933" s="17"/>
      <c r="AB933" s="18"/>
      <c r="AC933" s="13" t="str">
        <f t="shared" si="3"/>
        <v>M6-MyM-12e-E-2</v>
      </c>
      <c r="AD933" s="13"/>
      <c r="AE933" s="12"/>
      <c r="AF933" s="8" t="s">
        <v>45</v>
      </c>
      <c r="AG933" s="13"/>
      <c r="AH933" s="8" t="s">
        <v>46</v>
      </c>
      <c r="AI933" s="8"/>
    </row>
    <row r="934" ht="112.5" customHeight="1">
      <c r="A934" s="6" t="s">
        <v>5475</v>
      </c>
      <c r="B934" s="6" t="s">
        <v>5476</v>
      </c>
      <c r="C934" s="13" t="s">
        <v>33</v>
      </c>
      <c r="D934" s="7" t="s">
        <v>34</v>
      </c>
      <c r="E934" s="8"/>
      <c r="F934" s="11" t="s">
        <v>5272</v>
      </c>
      <c r="G934" s="11" t="s">
        <v>5477</v>
      </c>
      <c r="H934" s="27"/>
      <c r="I934" s="6" t="s">
        <v>210</v>
      </c>
      <c r="J934" s="6" t="s">
        <v>850</v>
      </c>
      <c r="K934" s="11" t="s">
        <v>5478</v>
      </c>
      <c r="L934" s="11" t="s">
        <v>5479</v>
      </c>
      <c r="M934" s="6" t="s">
        <v>41</v>
      </c>
      <c r="N934" s="11" t="s">
        <v>5480</v>
      </c>
      <c r="O934" s="11" t="s">
        <v>5480</v>
      </c>
      <c r="P934" s="12"/>
      <c r="Q934" s="13"/>
      <c r="R934" s="12"/>
      <c r="S934" s="12"/>
      <c r="T934" s="12"/>
      <c r="U934" s="12"/>
      <c r="V934" s="12"/>
      <c r="W934" s="12"/>
      <c r="X934" s="13"/>
      <c r="Y934" s="6" t="s">
        <v>3536</v>
      </c>
      <c r="Z934" s="15" t="s">
        <v>5481</v>
      </c>
      <c r="AA934" s="15"/>
      <c r="AB934" s="18"/>
      <c r="AC934" s="13" t="str">
        <f t="shared" si="3"/>
        <v>M6-MyM-13a-I-1</v>
      </c>
      <c r="AD934" s="13"/>
      <c r="AE934" s="12"/>
      <c r="AF934" s="8" t="s">
        <v>45</v>
      </c>
      <c r="AG934" s="13"/>
      <c r="AH934" s="8" t="s">
        <v>46</v>
      </c>
      <c r="AI934" s="8"/>
    </row>
    <row r="935" ht="112.5" customHeight="1">
      <c r="A935" s="6" t="s">
        <v>5475</v>
      </c>
      <c r="B935" s="6" t="s">
        <v>5476</v>
      </c>
      <c r="C935" s="13" t="s">
        <v>33</v>
      </c>
      <c r="D935" s="7" t="s">
        <v>34</v>
      </c>
      <c r="E935" s="6"/>
      <c r="F935" s="11" t="s">
        <v>5482</v>
      </c>
      <c r="G935" s="11" t="s">
        <v>5483</v>
      </c>
      <c r="H935" s="27"/>
      <c r="I935" s="6" t="s">
        <v>210</v>
      </c>
      <c r="J935" s="6" t="s">
        <v>850</v>
      </c>
      <c r="K935" s="11" t="s">
        <v>5478</v>
      </c>
      <c r="L935" s="11" t="s">
        <v>5258</v>
      </c>
      <c r="M935" s="6" t="s">
        <v>41</v>
      </c>
      <c r="N935" s="11" t="s">
        <v>5484</v>
      </c>
      <c r="O935" s="11" t="s">
        <v>5484</v>
      </c>
      <c r="P935" s="12"/>
      <c r="Q935" s="13"/>
      <c r="R935" s="12"/>
      <c r="S935" s="12"/>
      <c r="T935" s="12"/>
      <c r="U935" s="12"/>
      <c r="V935" s="12"/>
      <c r="W935" s="12"/>
      <c r="X935" s="13"/>
      <c r="Y935" s="6" t="s">
        <v>3536</v>
      </c>
      <c r="Z935" s="15" t="s">
        <v>5485</v>
      </c>
      <c r="AA935" s="15"/>
      <c r="AB935" s="18"/>
      <c r="AC935" s="13" t="str">
        <f t="shared" si="3"/>
        <v>M6-MyM-13a-I-2</v>
      </c>
      <c r="AD935" s="13"/>
      <c r="AE935" s="12"/>
      <c r="AF935" s="8" t="s">
        <v>45</v>
      </c>
      <c r="AG935" s="13"/>
      <c r="AH935" s="8" t="s">
        <v>46</v>
      </c>
      <c r="AI935" s="8"/>
    </row>
    <row r="936" ht="112.5" customHeight="1">
      <c r="A936" s="6" t="s">
        <v>5475</v>
      </c>
      <c r="B936" s="6" t="s">
        <v>5476</v>
      </c>
      <c r="C936" s="13" t="s">
        <v>48</v>
      </c>
      <c r="D936" s="7" t="s">
        <v>34</v>
      </c>
      <c r="E936" s="6"/>
      <c r="F936" s="11" t="s">
        <v>5272</v>
      </c>
      <c r="G936" s="11" t="s">
        <v>5486</v>
      </c>
      <c r="H936" s="39"/>
      <c r="I936" s="6" t="s">
        <v>210</v>
      </c>
      <c r="J936" s="23" t="s">
        <v>166</v>
      </c>
      <c r="K936" s="11" t="s">
        <v>5487</v>
      </c>
      <c r="L936" s="10" t="s">
        <v>5488</v>
      </c>
      <c r="M936" s="38" t="s">
        <v>41</v>
      </c>
      <c r="N936" s="11" t="s">
        <v>5480</v>
      </c>
      <c r="O936" s="11" t="s">
        <v>5480</v>
      </c>
      <c r="P936" s="12"/>
      <c r="Q936" s="13"/>
      <c r="R936" s="12"/>
      <c r="S936" s="12"/>
      <c r="T936" s="12"/>
      <c r="U936" s="12"/>
      <c r="V936" s="12"/>
      <c r="W936" s="12"/>
      <c r="X936" s="13"/>
      <c r="Y936" s="6" t="s">
        <v>3536</v>
      </c>
      <c r="Z936" s="15" t="s">
        <v>5489</v>
      </c>
      <c r="AA936" s="15"/>
      <c r="AB936" s="18"/>
      <c r="AC936" s="13" t="str">
        <f t="shared" si="3"/>
        <v>M6-MyM-13a-E-1</v>
      </c>
      <c r="AD936" s="13"/>
      <c r="AE936" s="12"/>
      <c r="AF936" s="8" t="s">
        <v>45</v>
      </c>
      <c r="AG936" s="13"/>
      <c r="AH936" s="8" t="s">
        <v>46</v>
      </c>
      <c r="AI936" s="8"/>
    </row>
    <row r="937" ht="112.5" customHeight="1">
      <c r="A937" s="6" t="s">
        <v>5475</v>
      </c>
      <c r="B937" s="6" t="s">
        <v>5476</v>
      </c>
      <c r="C937" s="13" t="s">
        <v>48</v>
      </c>
      <c r="D937" s="7" t="s">
        <v>34</v>
      </c>
      <c r="E937" s="6"/>
      <c r="F937" s="11" t="s">
        <v>5482</v>
      </c>
      <c r="G937" s="11" t="s">
        <v>5490</v>
      </c>
      <c r="H937" s="39"/>
      <c r="I937" s="6" t="s">
        <v>210</v>
      </c>
      <c r="J937" s="23" t="s">
        <v>166</v>
      </c>
      <c r="K937" s="11" t="s">
        <v>5487</v>
      </c>
      <c r="L937" s="10" t="s">
        <v>447</v>
      </c>
      <c r="M937" s="38" t="s">
        <v>41</v>
      </c>
      <c r="N937" s="11" t="s">
        <v>5484</v>
      </c>
      <c r="O937" s="11" t="s">
        <v>5484</v>
      </c>
      <c r="P937" s="12"/>
      <c r="Q937" s="13"/>
      <c r="R937" s="12"/>
      <c r="S937" s="12"/>
      <c r="T937" s="12"/>
      <c r="U937" s="12"/>
      <c r="V937" s="12"/>
      <c r="W937" s="12"/>
      <c r="X937" s="13"/>
      <c r="Y937" s="6" t="s">
        <v>3536</v>
      </c>
      <c r="Z937" s="15" t="s">
        <v>5491</v>
      </c>
      <c r="AA937" s="15"/>
      <c r="AB937" s="18"/>
      <c r="AC937" s="13" t="str">
        <f t="shared" si="3"/>
        <v>M6-MyM-13a-E-2</v>
      </c>
      <c r="AD937" s="13"/>
      <c r="AE937" s="12"/>
      <c r="AF937" s="8" t="s">
        <v>45</v>
      </c>
      <c r="AG937" s="13"/>
      <c r="AH937" s="8" t="s">
        <v>46</v>
      </c>
      <c r="AI937" s="8"/>
    </row>
    <row r="938" ht="112.5" customHeight="1">
      <c r="A938" s="6" t="s">
        <v>5475</v>
      </c>
      <c r="B938" s="6" t="s">
        <v>5476</v>
      </c>
      <c r="C938" s="6" t="s">
        <v>67</v>
      </c>
      <c r="D938" s="7" t="s">
        <v>34</v>
      </c>
      <c r="E938" s="6"/>
      <c r="F938" s="10" t="s">
        <v>5492</v>
      </c>
      <c r="G938" s="10" t="s">
        <v>5493</v>
      </c>
      <c r="H938" s="27"/>
      <c r="I938" s="6" t="s">
        <v>210</v>
      </c>
      <c r="J938" s="19" t="s">
        <v>101</v>
      </c>
      <c r="K938" s="27" t="s">
        <v>5494</v>
      </c>
      <c r="L938" s="10" t="s">
        <v>4611</v>
      </c>
      <c r="M938" s="38" t="s">
        <v>41</v>
      </c>
      <c r="N938" s="27" t="s">
        <v>5495</v>
      </c>
      <c r="O938" s="26" t="s">
        <v>5496</v>
      </c>
      <c r="P938" s="12"/>
      <c r="Q938" s="13"/>
      <c r="R938" s="12"/>
      <c r="S938" s="12"/>
      <c r="T938" s="12"/>
      <c r="U938" s="12"/>
      <c r="V938" s="12"/>
      <c r="W938" s="12"/>
      <c r="X938" s="13"/>
      <c r="Y938" s="6" t="s">
        <v>3536</v>
      </c>
      <c r="Z938" s="15" t="s">
        <v>5497</v>
      </c>
      <c r="AA938" s="15"/>
      <c r="AB938" s="18"/>
      <c r="AC938" s="13" t="str">
        <f t="shared" si="3"/>
        <v>M6-MyM-13a-A-1</v>
      </c>
      <c r="AD938" s="13"/>
      <c r="AE938" s="12"/>
      <c r="AF938" s="8" t="s">
        <v>45</v>
      </c>
      <c r="AG938" s="8" t="s">
        <v>570</v>
      </c>
      <c r="AH938" s="8" t="s">
        <v>46</v>
      </c>
      <c r="AI938" s="8"/>
    </row>
    <row r="939" ht="112.5" customHeight="1">
      <c r="A939" s="6" t="s">
        <v>5475</v>
      </c>
      <c r="B939" s="6" t="s">
        <v>5476</v>
      </c>
      <c r="C939" s="13" t="s">
        <v>67</v>
      </c>
      <c r="D939" s="7" t="s">
        <v>34</v>
      </c>
      <c r="E939" s="6"/>
      <c r="F939" s="11" t="s">
        <v>5498</v>
      </c>
      <c r="G939" s="10" t="s">
        <v>5499</v>
      </c>
      <c r="H939" s="39"/>
      <c r="I939" s="6" t="s">
        <v>210</v>
      </c>
      <c r="J939" s="19" t="s">
        <v>101</v>
      </c>
      <c r="K939" s="27" t="s">
        <v>5494</v>
      </c>
      <c r="L939" s="10" t="s">
        <v>4611</v>
      </c>
      <c r="M939" s="38" t="s">
        <v>41</v>
      </c>
      <c r="N939" s="27" t="s">
        <v>5495</v>
      </c>
      <c r="O939" s="26" t="s">
        <v>5500</v>
      </c>
      <c r="P939" s="12"/>
      <c r="Q939" s="13"/>
      <c r="R939" s="12"/>
      <c r="S939" s="12"/>
      <c r="T939" s="12"/>
      <c r="U939" s="12"/>
      <c r="V939" s="12"/>
      <c r="W939" s="12"/>
      <c r="X939" s="13"/>
      <c r="Y939" s="6" t="s">
        <v>3536</v>
      </c>
      <c r="Z939" s="15" t="s">
        <v>5501</v>
      </c>
      <c r="AA939" s="15"/>
      <c r="AB939" s="18"/>
      <c r="AC939" s="13" t="str">
        <f t="shared" si="3"/>
        <v>M6-MyM-13a-A-2</v>
      </c>
      <c r="AD939" s="13"/>
      <c r="AE939" s="12"/>
      <c r="AF939" s="8" t="s">
        <v>45</v>
      </c>
      <c r="AG939" s="8" t="s">
        <v>570</v>
      </c>
      <c r="AH939" s="8" t="s">
        <v>46</v>
      </c>
      <c r="AI939" s="8"/>
    </row>
    <row r="940" ht="112.5" customHeight="1">
      <c r="A940" s="6" t="s">
        <v>5475</v>
      </c>
      <c r="B940" s="6" t="s">
        <v>5476</v>
      </c>
      <c r="C940" s="6" t="s">
        <v>67</v>
      </c>
      <c r="D940" s="7" t="s">
        <v>34</v>
      </c>
      <c r="E940" s="6"/>
      <c r="F940" s="11" t="s">
        <v>5502</v>
      </c>
      <c r="G940" s="27" t="s">
        <v>5503</v>
      </c>
      <c r="H940" s="27" t="s">
        <v>5504</v>
      </c>
      <c r="I940" s="19" t="s">
        <v>210</v>
      </c>
      <c r="J940" s="19" t="s">
        <v>101</v>
      </c>
      <c r="K940" s="27" t="s">
        <v>5505</v>
      </c>
      <c r="L940" s="27" t="s">
        <v>447</v>
      </c>
      <c r="M940" s="38" t="s">
        <v>41</v>
      </c>
      <c r="N940" s="27" t="s">
        <v>5506</v>
      </c>
      <c r="O940" s="27" t="s">
        <v>5507</v>
      </c>
      <c r="P940" s="12"/>
      <c r="Q940" s="13"/>
      <c r="R940" s="12"/>
      <c r="S940" s="12"/>
      <c r="T940" s="12"/>
      <c r="U940" s="12"/>
      <c r="V940" s="12"/>
      <c r="W940" s="12"/>
      <c r="X940" s="13"/>
      <c r="Y940" s="6" t="s">
        <v>3536</v>
      </c>
      <c r="Z940" s="15" t="s">
        <v>5508</v>
      </c>
      <c r="AA940" s="15"/>
      <c r="AB940" s="18"/>
      <c r="AC940" s="13" t="str">
        <f t="shared" si="3"/>
        <v>M6-MyM-13a-A-3</v>
      </c>
      <c r="AD940" s="13"/>
      <c r="AE940" s="12"/>
      <c r="AF940" s="8" t="s">
        <v>45</v>
      </c>
      <c r="AG940" s="8" t="s">
        <v>570</v>
      </c>
      <c r="AH940" s="8" t="s">
        <v>46</v>
      </c>
      <c r="AI940" s="8"/>
    </row>
    <row r="941" ht="112.5" customHeight="1">
      <c r="A941" s="8" t="s">
        <v>5509</v>
      </c>
      <c r="B941" s="6" t="s">
        <v>5510</v>
      </c>
      <c r="C941" s="6" t="s">
        <v>33</v>
      </c>
      <c r="D941" s="7" t="s">
        <v>34</v>
      </c>
      <c r="E941" s="6"/>
      <c r="F941" s="10" t="s">
        <v>5511</v>
      </c>
      <c r="G941" s="27" t="s">
        <v>5512</v>
      </c>
      <c r="H941" s="27"/>
      <c r="I941" s="19" t="s">
        <v>210</v>
      </c>
      <c r="J941" s="19" t="s">
        <v>850</v>
      </c>
      <c r="K941" s="27" t="s">
        <v>5513</v>
      </c>
      <c r="L941" s="27" t="s">
        <v>5514</v>
      </c>
      <c r="M941" s="13" t="s">
        <v>41</v>
      </c>
      <c r="N941" s="10" t="s">
        <v>5515</v>
      </c>
      <c r="O941" s="27" t="s">
        <v>5516</v>
      </c>
      <c r="P941" s="12"/>
      <c r="Q941" s="13"/>
      <c r="R941" s="12"/>
      <c r="S941" s="12"/>
      <c r="T941" s="12"/>
      <c r="U941" s="12"/>
      <c r="V941" s="12"/>
      <c r="W941" s="12"/>
      <c r="X941" s="13"/>
      <c r="Y941" s="6" t="s">
        <v>3536</v>
      </c>
      <c r="Z941" s="15" t="s">
        <v>5517</v>
      </c>
      <c r="AA941" s="9"/>
      <c r="AB941" s="18"/>
      <c r="AC941" s="13" t="str">
        <f t="shared" si="3"/>
        <v>M6-MyM-28a-I-1</v>
      </c>
      <c r="AD941" s="13"/>
      <c r="AE941" s="12"/>
      <c r="AF941" s="8" t="s">
        <v>45</v>
      </c>
      <c r="AG941" s="8" t="s">
        <v>570</v>
      </c>
      <c r="AH941" s="8"/>
      <c r="AI941" s="8"/>
    </row>
    <row r="942" ht="112.5" customHeight="1">
      <c r="A942" s="8" t="s">
        <v>5509</v>
      </c>
      <c r="B942" s="6" t="s">
        <v>5510</v>
      </c>
      <c r="C942" s="6" t="s">
        <v>33</v>
      </c>
      <c r="D942" s="7" t="s">
        <v>34</v>
      </c>
      <c r="E942" s="6"/>
      <c r="F942" s="10" t="s">
        <v>5511</v>
      </c>
      <c r="G942" s="27" t="s">
        <v>5518</v>
      </c>
      <c r="H942" s="27"/>
      <c r="I942" s="19" t="s">
        <v>210</v>
      </c>
      <c r="J942" s="19" t="s">
        <v>850</v>
      </c>
      <c r="K942" s="26" t="s">
        <v>5519</v>
      </c>
      <c r="L942" s="27" t="s">
        <v>5520</v>
      </c>
      <c r="M942" s="13" t="s">
        <v>41</v>
      </c>
      <c r="N942" s="10" t="s">
        <v>5515</v>
      </c>
      <c r="O942" s="27" t="s">
        <v>5521</v>
      </c>
      <c r="P942" s="12"/>
      <c r="Q942" s="13"/>
      <c r="R942" s="12"/>
      <c r="S942" s="12"/>
      <c r="T942" s="12"/>
      <c r="U942" s="12"/>
      <c r="V942" s="12"/>
      <c r="W942" s="12"/>
      <c r="X942" s="13"/>
      <c r="Y942" s="6" t="s">
        <v>3536</v>
      </c>
      <c r="Z942" s="15" t="s">
        <v>5522</v>
      </c>
      <c r="AA942" s="9"/>
      <c r="AB942" s="18"/>
      <c r="AC942" s="13" t="str">
        <f t="shared" si="3"/>
        <v>M6-MyM-28a-I-2</v>
      </c>
      <c r="AD942" s="13"/>
      <c r="AE942" s="12"/>
      <c r="AF942" s="8" t="s">
        <v>45</v>
      </c>
      <c r="AG942" s="8" t="s">
        <v>570</v>
      </c>
      <c r="AH942" s="8"/>
      <c r="AI942" s="8"/>
    </row>
    <row r="943" ht="112.5" customHeight="1">
      <c r="A943" s="8" t="s">
        <v>5509</v>
      </c>
      <c r="B943" s="6" t="s">
        <v>5510</v>
      </c>
      <c r="C943" s="6" t="s">
        <v>48</v>
      </c>
      <c r="D943" s="7" t="s">
        <v>34</v>
      </c>
      <c r="E943" s="6"/>
      <c r="F943" s="10" t="s">
        <v>5523</v>
      </c>
      <c r="G943" s="11" t="s">
        <v>5524</v>
      </c>
      <c r="H943" s="27"/>
      <c r="I943" s="19" t="s">
        <v>210</v>
      </c>
      <c r="J943" s="6" t="s">
        <v>166</v>
      </c>
      <c r="K943" s="11" t="s">
        <v>5525</v>
      </c>
      <c r="L943" s="11" t="s">
        <v>5526</v>
      </c>
      <c r="M943" s="13" t="s">
        <v>41</v>
      </c>
      <c r="N943" s="10" t="s">
        <v>5515</v>
      </c>
      <c r="O943" s="26" t="s">
        <v>5527</v>
      </c>
      <c r="P943" s="12"/>
      <c r="Q943" s="13"/>
      <c r="R943" s="12"/>
      <c r="S943" s="12"/>
      <c r="T943" s="12"/>
      <c r="U943" s="12"/>
      <c r="V943" s="12"/>
      <c r="W943" s="12"/>
      <c r="X943" s="13"/>
      <c r="Y943" s="6" t="s">
        <v>3536</v>
      </c>
      <c r="Z943" s="15" t="s">
        <v>5528</v>
      </c>
      <c r="AA943" s="9"/>
      <c r="AB943" s="12"/>
      <c r="AC943" s="13" t="str">
        <f t="shared" si="3"/>
        <v>M6-MyM-28a-E-1</v>
      </c>
      <c r="AD943" s="13"/>
      <c r="AE943" s="12"/>
      <c r="AF943" s="8" t="s">
        <v>45</v>
      </c>
      <c r="AG943" s="8" t="s">
        <v>570</v>
      </c>
      <c r="AH943" s="13"/>
      <c r="AI943" s="13"/>
    </row>
    <row r="944" ht="112.5" customHeight="1">
      <c r="A944" s="8" t="s">
        <v>5509</v>
      </c>
      <c r="B944" s="6" t="s">
        <v>5510</v>
      </c>
      <c r="C944" s="6" t="s">
        <v>48</v>
      </c>
      <c r="D944" s="7" t="s">
        <v>34</v>
      </c>
      <c r="E944" s="6"/>
      <c r="F944" s="10" t="s">
        <v>5523</v>
      </c>
      <c r="G944" s="11" t="s">
        <v>5529</v>
      </c>
      <c r="H944" s="27"/>
      <c r="I944" s="19" t="s">
        <v>210</v>
      </c>
      <c r="J944" s="6" t="s">
        <v>166</v>
      </c>
      <c r="K944" s="11" t="s">
        <v>4647</v>
      </c>
      <c r="L944" s="11" t="s">
        <v>5530</v>
      </c>
      <c r="M944" s="13" t="s">
        <v>41</v>
      </c>
      <c r="N944" s="11" t="s">
        <v>5531</v>
      </c>
      <c r="O944" s="26" t="s">
        <v>5532</v>
      </c>
      <c r="P944" s="12"/>
      <c r="Q944" s="13"/>
      <c r="R944" s="12"/>
      <c r="S944" s="12"/>
      <c r="T944" s="12"/>
      <c r="U944" s="12"/>
      <c r="V944" s="12"/>
      <c r="W944" s="12"/>
      <c r="X944" s="13"/>
      <c r="Y944" s="6" t="s">
        <v>3536</v>
      </c>
      <c r="Z944" s="15" t="s">
        <v>5533</v>
      </c>
      <c r="AA944" s="9"/>
      <c r="AB944" s="12"/>
      <c r="AC944" s="13" t="str">
        <f t="shared" si="3"/>
        <v>M6-MyM-28a-E-2</v>
      </c>
      <c r="AD944" s="13"/>
      <c r="AE944" s="12"/>
      <c r="AF944" s="8" t="s">
        <v>45</v>
      </c>
      <c r="AG944" s="8" t="s">
        <v>570</v>
      </c>
      <c r="AH944" s="13"/>
      <c r="AI944" s="13"/>
    </row>
    <row r="945" ht="112.5" customHeight="1">
      <c r="A945" s="8" t="s">
        <v>5509</v>
      </c>
      <c r="B945" s="6" t="s">
        <v>5510</v>
      </c>
      <c r="C945" s="6" t="s">
        <v>67</v>
      </c>
      <c r="D945" s="7" t="s">
        <v>34</v>
      </c>
      <c r="E945" s="6"/>
      <c r="F945" s="10" t="s">
        <v>5534</v>
      </c>
      <c r="G945" s="27" t="s">
        <v>5535</v>
      </c>
      <c r="H945" s="27"/>
      <c r="I945" s="19" t="s">
        <v>210</v>
      </c>
      <c r="J945" s="6" t="s">
        <v>166</v>
      </c>
      <c r="K945" s="27" t="s">
        <v>5536</v>
      </c>
      <c r="L945" s="10" t="s">
        <v>5537</v>
      </c>
      <c r="M945" s="13" t="s">
        <v>41</v>
      </c>
      <c r="N945" s="10" t="s">
        <v>5515</v>
      </c>
      <c r="O945" s="27" t="s">
        <v>5538</v>
      </c>
      <c r="P945" s="12"/>
      <c r="Q945" s="13"/>
      <c r="R945" s="12"/>
      <c r="S945" s="12"/>
      <c r="T945" s="12"/>
      <c r="U945" s="12"/>
      <c r="V945" s="12"/>
      <c r="W945" s="12"/>
      <c r="X945" s="13"/>
      <c r="Y945" s="6" t="s">
        <v>3536</v>
      </c>
      <c r="Z945" s="15" t="s">
        <v>5539</v>
      </c>
      <c r="AA945" s="9"/>
      <c r="AB945" s="12"/>
      <c r="AC945" s="13" t="str">
        <f t="shared" si="3"/>
        <v>M6-MyM-28a-A-1</v>
      </c>
      <c r="AD945" s="13"/>
      <c r="AE945" s="12"/>
      <c r="AF945" s="8" t="s">
        <v>45</v>
      </c>
      <c r="AG945" s="8" t="s">
        <v>570</v>
      </c>
      <c r="AH945" s="13"/>
      <c r="AI945" s="13"/>
    </row>
    <row r="946" ht="112.5" customHeight="1">
      <c r="A946" s="8" t="s">
        <v>5509</v>
      </c>
      <c r="B946" s="6" t="s">
        <v>5510</v>
      </c>
      <c r="C946" s="6" t="s">
        <v>67</v>
      </c>
      <c r="D946" s="7" t="s">
        <v>34</v>
      </c>
      <c r="E946" s="6"/>
      <c r="F946" s="10" t="s">
        <v>5540</v>
      </c>
      <c r="G946" s="27" t="s">
        <v>5541</v>
      </c>
      <c r="H946" s="27"/>
      <c r="I946" s="19" t="s">
        <v>210</v>
      </c>
      <c r="J946" s="6" t="s">
        <v>166</v>
      </c>
      <c r="K946" s="27" t="s">
        <v>5542</v>
      </c>
      <c r="L946" s="27" t="s">
        <v>5543</v>
      </c>
      <c r="M946" s="13" t="s">
        <v>41</v>
      </c>
      <c r="N946" s="10" t="s">
        <v>5515</v>
      </c>
      <c r="O946" s="26" t="s">
        <v>5544</v>
      </c>
      <c r="P946" s="12"/>
      <c r="Q946" s="13"/>
      <c r="R946" s="12"/>
      <c r="S946" s="12"/>
      <c r="T946" s="12"/>
      <c r="U946" s="12"/>
      <c r="V946" s="12"/>
      <c r="W946" s="12"/>
      <c r="X946" s="13"/>
      <c r="Y946" s="6" t="s">
        <v>3536</v>
      </c>
      <c r="Z946" s="15" t="s">
        <v>5545</v>
      </c>
      <c r="AA946" s="9"/>
      <c r="AB946" s="12"/>
      <c r="AC946" s="13" t="str">
        <f t="shared" si="3"/>
        <v>M6-MyM-28a-A-2</v>
      </c>
      <c r="AD946" s="13"/>
      <c r="AE946" s="12"/>
      <c r="AF946" s="8" t="s">
        <v>45</v>
      </c>
      <c r="AG946" s="8" t="s">
        <v>570</v>
      </c>
      <c r="AH946" s="13"/>
      <c r="AI946" s="13"/>
    </row>
    <row r="947" ht="112.5" customHeight="1">
      <c r="A947" s="8" t="s">
        <v>5509</v>
      </c>
      <c r="B947" s="6" t="s">
        <v>5510</v>
      </c>
      <c r="C947" s="6" t="s">
        <v>67</v>
      </c>
      <c r="D947" s="7" t="s">
        <v>34</v>
      </c>
      <c r="E947" s="6"/>
      <c r="F947" s="11" t="s">
        <v>5546</v>
      </c>
      <c r="G947" s="27" t="s">
        <v>5547</v>
      </c>
      <c r="H947" s="27"/>
      <c r="I947" s="19" t="s">
        <v>210</v>
      </c>
      <c r="J947" s="6" t="s">
        <v>166</v>
      </c>
      <c r="K947" s="27" t="s">
        <v>5548</v>
      </c>
      <c r="L947" s="27" t="s">
        <v>5543</v>
      </c>
      <c r="M947" s="13" t="s">
        <v>41</v>
      </c>
      <c r="N947" s="10" t="s">
        <v>5515</v>
      </c>
      <c r="O947" s="26" t="s">
        <v>5549</v>
      </c>
      <c r="P947" s="12"/>
      <c r="Q947" s="13"/>
      <c r="R947" s="12"/>
      <c r="S947" s="12"/>
      <c r="T947" s="12"/>
      <c r="U947" s="12"/>
      <c r="V947" s="12"/>
      <c r="W947" s="12"/>
      <c r="X947" s="13"/>
      <c r="Y947" s="6" t="s">
        <v>3536</v>
      </c>
      <c r="Z947" s="15" t="s">
        <v>5550</v>
      </c>
      <c r="AA947" s="9"/>
      <c r="AB947" s="12"/>
      <c r="AC947" s="13" t="str">
        <f t="shared" si="3"/>
        <v>M6-MyM-28a-A-3</v>
      </c>
      <c r="AD947" s="13"/>
      <c r="AE947" s="12"/>
      <c r="AF947" s="8" t="s">
        <v>45</v>
      </c>
      <c r="AG947" s="8" t="s">
        <v>570</v>
      </c>
      <c r="AH947" s="13"/>
      <c r="AI947" s="13"/>
    </row>
    <row r="948" ht="112.5" customHeight="1">
      <c r="A948" s="6" t="s">
        <v>5551</v>
      </c>
      <c r="B948" s="6" t="s">
        <v>5552</v>
      </c>
      <c r="C948" s="6" t="s">
        <v>33</v>
      </c>
      <c r="D948" s="7" t="s">
        <v>34</v>
      </c>
      <c r="E948" s="6"/>
      <c r="F948" s="11" t="s">
        <v>5553</v>
      </c>
      <c r="G948" s="10"/>
      <c r="H948" s="10"/>
      <c r="I948" s="6" t="s">
        <v>210</v>
      </c>
      <c r="J948" s="8" t="s">
        <v>225</v>
      </c>
      <c r="K948" s="11" t="s">
        <v>5554</v>
      </c>
      <c r="L948" s="11" t="s">
        <v>5555</v>
      </c>
      <c r="M948" s="13" t="s">
        <v>41</v>
      </c>
      <c r="N948" s="11" t="s">
        <v>5556</v>
      </c>
      <c r="O948" s="11" t="s">
        <v>5557</v>
      </c>
      <c r="P948" s="12"/>
      <c r="Q948" s="13"/>
      <c r="R948" s="12"/>
      <c r="S948" s="12"/>
      <c r="T948" s="12"/>
      <c r="U948" s="12"/>
      <c r="V948" s="12"/>
      <c r="W948" s="12"/>
      <c r="X948" s="13"/>
      <c r="Y948" s="6" t="s">
        <v>3536</v>
      </c>
      <c r="Z948" s="17" t="s">
        <v>5558</v>
      </c>
      <c r="AA948" s="17"/>
      <c r="AB948" s="18"/>
      <c r="AC948" s="13" t="str">
        <f t="shared" si="3"/>
        <v>M6-MyM-13b-I-1</v>
      </c>
      <c r="AD948" s="13"/>
      <c r="AE948" s="12"/>
      <c r="AF948" s="8" t="s">
        <v>45</v>
      </c>
      <c r="AG948" s="8" t="s">
        <v>570</v>
      </c>
      <c r="AH948" s="8" t="s">
        <v>46</v>
      </c>
      <c r="AI948" s="8"/>
    </row>
    <row r="949" ht="112.5" customHeight="1">
      <c r="A949" s="6" t="s">
        <v>5551</v>
      </c>
      <c r="B949" s="6" t="s">
        <v>5552</v>
      </c>
      <c r="C949" s="6" t="s">
        <v>33</v>
      </c>
      <c r="D949" s="7" t="s">
        <v>34</v>
      </c>
      <c r="E949" s="6"/>
      <c r="F949" s="11" t="s">
        <v>5559</v>
      </c>
      <c r="G949" s="10"/>
      <c r="H949" s="10"/>
      <c r="I949" s="6" t="s">
        <v>210</v>
      </c>
      <c r="J949" s="8" t="s">
        <v>225</v>
      </c>
      <c r="K949" s="11" t="s">
        <v>5554</v>
      </c>
      <c r="L949" s="11" t="s">
        <v>5560</v>
      </c>
      <c r="M949" s="13" t="s">
        <v>41</v>
      </c>
      <c r="N949" s="11" t="s">
        <v>5561</v>
      </c>
      <c r="O949" s="11" t="s">
        <v>5562</v>
      </c>
      <c r="P949" s="11"/>
      <c r="Q949" s="13"/>
      <c r="R949" s="12"/>
      <c r="S949" s="12"/>
      <c r="T949" s="12"/>
      <c r="U949" s="12"/>
      <c r="V949" s="12"/>
      <c r="W949" s="12"/>
      <c r="X949" s="13"/>
      <c r="Y949" s="6" t="s">
        <v>3536</v>
      </c>
      <c r="Z949" s="17" t="s">
        <v>5563</v>
      </c>
      <c r="AA949" s="17"/>
      <c r="AB949" s="18"/>
      <c r="AC949" s="13" t="str">
        <f t="shared" si="3"/>
        <v>M6-MyM-13b-I-2</v>
      </c>
      <c r="AD949" s="13"/>
      <c r="AE949" s="12"/>
      <c r="AF949" s="8" t="s">
        <v>45</v>
      </c>
      <c r="AG949" s="8" t="s">
        <v>570</v>
      </c>
      <c r="AH949" s="8" t="s">
        <v>46</v>
      </c>
      <c r="AI949" s="8"/>
    </row>
    <row r="950" ht="112.5" customHeight="1">
      <c r="A950" s="6" t="s">
        <v>5551</v>
      </c>
      <c r="B950" s="6" t="s">
        <v>5552</v>
      </c>
      <c r="C950" s="13" t="s">
        <v>48</v>
      </c>
      <c r="D950" s="7" t="s">
        <v>34</v>
      </c>
      <c r="E950" s="6"/>
      <c r="F950" s="10" t="s">
        <v>5564</v>
      </c>
      <c r="G950" s="10" t="s">
        <v>5565</v>
      </c>
      <c r="H950" s="10"/>
      <c r="I950" s="6" t="s">
        <v>210</v>
      </c>
      <c r="J950" s="6" t="s">
        <v>101</v>
      </c>
      <c r="K950" s="10" t="s">
        <v>5566</v>
      </c>
      <c r="L950" s="10" t="s">
        <v>476</v>
      </c>
      <c r="M950" s="6" t="s">
        <v>41</v>
      </c>
      <c r="N950" s="10" t="s">
        <v>5567</v>
      </c>
      <c r="O950" s="10" t="s">
        <v>5568</v>
      </c>
      <c r="P950" s="12"/>
      <c r="Q950" s="13"/>
      <c r="R950" s="12"/>
      <c r="S950" s="12"/>
      <c r="T950" s="12"/>
      <c r="U950" s="12"/>
      <c r="V950" s="12"/>
      <c r="W950" s="12"/>
      <c r="X950" s="13"/>
      <c r="Y950" s="6" t="s">
        <v>3536</v>
      </c>
      <c r="Z950" s="15" t="s">
        <v>5569</v>
      </c>
      <c r="AA950" s="15"/>
      <c r="AB950" s="18"/>
      <c r="AC950" s="13" t="str">
        <f t="shared" si="3"/>
        <v>M6-MyM-13b-E-1</v>
      </c>
      <c r="AD950" s="13"/>
      <c r="AE950" s="12"/>
      <c r="AF950" s="8" t="s">
        <v>45</v>
      </c>
      <c r="AG950" s="8" t="s">
        <v>570</v>
      </c>
      <c r="AH950" s="8" t="s">
        <v>46</v>
      </c>
      <c r="AI950" s="8"/>
    </row>
    <row r="951" ht="112.5" customHeight="1">
      <c r="A951" s="6" t="s">
        <v>5551</v>
      </c>
      <c r="B951" s="6" t="s">
        <v>5552</v>
      </c>
      <c r="C951" s="13" t="s">
        <v>48</v>
      </c>
      <c r="D951" s="7" t="s">
        <v>34</v>
      </c>
      <c r="E951" s="6"/>
      <c r="F951" s="11" t="s">
        <v>5570</v>
      </c>
      <c r="G951" s="10" t="s">
        <v>5571</v>
      </c>
      <c r="H951" s="10"/>
      <c r="I951" s="6" t="s">
        <v>210</v>
      </c>
      <c r="J951" s="6" t="s">
        <v>101</v>
      </c>
      <c r="K951" s="10" t="s">
        <v>5572</v>
      </c>
      <c r="L951" s="10" t="s">
        <v>5573</v>
      </c>
      <c r="M951" s="19" t="s">
        <v>41</v>
      </c>
      <c r="N951" s="10" t="s">
        <v>5574</v>
      </c>
      <c r="O951" s="10" t="s">
        <v>5575</v>
      </c>
      <c r="P951" s="12"/>
      <c r="Q951" s="13"/>
      <c r="R951" s="12"/>
      <c r="S951" s="12"/>
      <c r="T951" s="12"/>
      <c r="U951" s="12"/>
      <c r="V951" s="12"/>
      <c r="W951" s="12"/>
      <c r="X951" s="13"/>
      <c r="Y951" s="6" t="s">
        <v>3536</v>
      </c>
      <c r="Z951" s="15" t="s">
        <v>5576</v>
      </c>
      <c r="AA951" s="15"/>
      <c r="AB951" s="18"/>
      <c r="AC951" s="13" t="str">
        <f t="shared" si="3"/>
        <v>M6-MyM-13b-E-2</v>
      </c>
      <c r="AD951" s="13"/>
      <c r="AE951" s="12"/>
      <c r="AF951" s="8" t="s">
        <v>45</v>
      </c>
      <c r="AG951" s="8" t="s">
        <v>570</v>
      </c>
      <c r="AH951" s="8" t="s">
        <v>46</v>
      </c>
      <c r="AI951" s="8"/>
    </row>
    <row r="952" ht="112.5" customHeight="1">
      <c r="A952" s="6" t="s">
        <v>5551</v>
      </c>
      <c r="B952" s="6" t="s">
        <v>5552</v>
      </c>
      <c r="C952" s="13" t="s">
        <v>67</v>
      </c>
      <c r="D952" s="7" t="s">
        <v>34</v>
      </c>
      <c r="E952" s="6"/>
      <c r="F952" s="10" t="s">
        <v>5577</v>
      </c>
      <c r="G952" s="10" t="s">
        <v>5578</v>
      </c>
      <c r="H952" s="10"/>
      <c r="I952" s="6" t="s">
        <v>210</v>
      </c>
      <c r="J952" s="6" t="s">
        <v>101</v>
      </c>
      <c r="K952" s="10" t="s">
        <v>5579</v>
      </c>
      <c r="L952" s="10" t="s">
        <v>3766</v>
      </c>
      <c r="M952" s="6" t="s">
        <v>41</v>
      </c>
      <c r="N952" s="10" t="s">
        <v>5580</v>
      </c>
      <c r="O952" s="10" t="s">
        <v>5580</v>
      </c>
      <c r="P952" s="12"/>
      <c r="Q952" s="13"/>
      <c r="R952" s="12"/>
      <c r="S952" s="12"/>
      <c r="T952" s="12"/>
      <c r="U952" s="12"/>
      <c r="V952" s="12"/>
      <c r="W952" s="12"/>
      <c r="X952" s="13"/>
      <c r="Y952" s="6" t="s">
        <v>3536</v>
      </c>
      <c r="Z952" s="15" t="s">
        <v>5581</v>
      </c>
      <c r="AA952" s="15"/>
      <c r="AB952" s="18"/>
      <c r="AC952" s="13" t="str">
        <f t="shared" si="3"/>
        <v>M6-MyM-13b-A-1</v>
      </c>
      <c r="AD952" s="13"/>
      <c r="AE952" s="12"/>
      <c r="AF952" s="8" t="s">
        <v>45</v>
      </c>
      <c r="AG952" s="8" t="s">
        <v>570</v>
      </c>
      <c r="AH952" s="8" t="s">
        <v>46</v>
      </c>
      <c r="AI952" s="8"/>
    </row>
    <row r="953" ht="112.5" customHeight="1">
      <c r="A953" s="6" t="s">
        <v>5551</v>
      </c>
      <c r="B953" s="6" t="s">
        <v>5552</v>
      </c>
      <c r="C953" s="6" t="s">
        <v>67</v>
      </c>
      <c r="D953" s="7" t="s">
        <v>34</v>
      </c>
      <c r="E953" s="6"/>
      <c r="F953" s="10" t="s">
        <v>5582</v>
      </c>
      <c r="G953" s="10" t="s">
        <v>5583</v>
      </c>
      <c r="H953" s="10"/>
      <c r="I953" s="6" t="s">
        <v>210</v>
      </c>
      <c r="J953" s="6" t="s">
        <v>101</v>
      </c>
      <c r="K953" s="10" t="s">
        <v>5584</v>
      </c>
      <c r="L953" s="10" t="s">
        <v>3766</v>
      </c>
      <c r="M953" s="6" t="s">
        <v>41</v>
      </c>
      <c r="N953" s="10" t="s">
        <v>5585</v>
      </c>
      <c r="O953" s="10" t="s">
        <v>5585</v>
      </c>
      <c r="P953" s="12"/>
      <c r="Q953" s="13"/>
      <c r="R953" s="12"/>
      <c r="S953" s="12"/>
      <c r="T953" s="12"/>
      <c r="U953" s="12"/>
      <c r="V953" s="12"/>
      <c r="W953" s="12"/>
      <c r="X953" s="13"/>
      <c r="Y953" s="6" t="s">
        <v>3536</v>
      </c>
      <c r="Z953" s="15" t="s">
        <v>5586</v>
      </c>
      <c r="AA953" s="15"/>
      <c r="AB953" s="18"/>
      <c r="AC953" s="13" t="str">
        <f t="shared" si="3"/>
        <v>M6-MyM-13b-A-2</v>
      </c>
      <c r="AD953" s="13"/>
      <c r="AE953" s="12"/>
      <c r="AF953" s="8" t="s">
        <v>45</v>
      </c>
      <c r="AG953" s="8" t="s">
        <v>570</v>
      </c>
      <c r="AH953" s="8" t="s">
        <v>46</v>
      </c>
      <c r="AI953" s="8"/>
    </row>
    <row r="954" ht="112.5" customHeight="1">
      <c r="A954" s="6" t="s">
        <v>5551</v>
      </c>
      <c r="B954" s="6" t="s">
        <v>5552</v>
      </c>
      <c r="C954" s="13" t="s">
        <v>67</v>
      </c>
      <c r="D954" s="7" t="s">
        <v>34</v>
      </c>
      <c r="E954" s="6"/>
      <c r="F954" s="10" t="s">
        <v>5587</v>
      </c>
      <c r="G954" s="10" t="s">
        <v>5588</v>
      </c>
      <c r="H954" s="10"/>
      <c r="I954" s="6" t="s">
        <v>210</v>
      </c>
      <c r="J954" s="6" t="s">
        <v>101</v>
      </c>
      <c r="K954" s="10" t="s">
        <v>5589</v>
      </c>
      <c r="L954" s="10" t="s">
        <v>476</v>
      </c>
      <c r="M954" s="6" t="s">
        <v>41</v>
      </c>
      <c r="N954" s="11" t="s">
        <v>5590</v>
      </c>
      <c r="O954" s="10" t="s">
        <v>5591</v>
      </c>
      <c r="P954" s="12"/>
      <c r="Q954" s="13"/>
      <c r="R954" s="12"/>
      <c r="S954" s="12"/>
      <c r="T954" s="12"/>
      <c r="U954" s="12"/>
      <c r="V954" s="12"/>
      <c r="W954" s="12"/>
      <c r="X954" s="13"/>
      <c r="Y954" s="6" t="s">
        <v>3536</v>
      </c>
      <c r="Z954" s="15" t="s">
        <v>5592</v>
      </c>
      <c r="AA954" s="15"/>
      <c r="AB954" s="18"/>
      <c r="AC954" s="13" t="str">
        <f t="shared" si="3"/>
        <v>M6-MyM-13b-A-3</v>
      </c>
      <c r="AD954" s="13"/>
      <c r="AE954" s="12"/>
      <c r="AF954" s="8" t="s">
        <v>45</v>
      </c>
      <c r="AG954" s="8" t="s">
        <v>570</v>
      </c>
      <c r="AH954" s="8" t="s">
        <v>46</v>
      </c>
      <c r="AI954" s="8"/>
    </row>
    <row r="955" ht="112.5" customHeight="1">
      <c r="A955" s="8" t="s">
        <v>5593</v>
      </c>
      <c r="B955" s="6" t="s">
        <v>5594</v>
      </c>
      <c r="C955" s="13" t="s">
        <v>33</v>
      </c>
      <c r="D955" s="7" t="s">
        <v>34</v>
      </c>
      <c r="E955" s="6"/>
      <c r="F955" s="11" t="s">
        <v>1976</v>
      </c>
      <c r="G955" s="11" t="s">
        <v>5595</v>
      </c>
      <c r="H955" s="10"/>
      <c r="I955" s="6" t="s">
        <v>210</v>
      </c>
      <c r="J955" s="6" t="s">
        <v>194</v>
      </c>
      <c r="K955" s="11" t="s">
        <v>5596</v>
      </c>
      <c r="L955" s="11" t="s">
        <v>5597</v>
      </c>
      <c r="M955" s="6" t="s">
        <v>41</v>
      </c>
      <c r="N955" s="11" t="s">
        <v>5598</v>
      </c>
      <c r="O955" s="11" t="s">
        <v>5598</v>
      </c>
      <c r="P955" s="14"/>
      <c r="Q955" s="13"/>
      <c r="R955" s="12"/>
      <c r="S955" s="12"/>
      <c r="T955" s="12"/>
      <c r="U955" s="12"/>
      <c r="V955" s="12"/>
      <c r="W955" s="12"/>
      <c r="X955" s="13"/>
      <c r="Y955" s="6" t="s">
        <v>3536</v>
      </c>
      <c r="Z955" s="15" t="s">
        <v>5599</v>
      </c>
      <c r="AA955" s="9"/>
      <c r="AB955" s="18"/>
      <c r="AC955" s="13" t="str">
        <f t="shared" si="3"/>
        <v>M6-MyM-28b-I-1</v>
      </c>
      <c r="AD955" s="13"/>
      <c r="AE955" s="12"/>
      <c r="AF955" s="8" t="s">
        <v>45</v>
      </c>
      <c r="AG955" s="8" t="s">
        <v>570</v>
      </c>
      <c r="AH955" s="8"/>
      <c r="AI955" s="8"/>
    </row>
    <row r="956" ht="112.5" customHeight="1">
      <c r="A956" s="8" t="s">
        <v>5593</v>
      </c>
      <c r="B956" s="6" t="s">
        <v>5594</v>
      </c>
      <c r="C956" s="13" t="s">
        <v>33</v>
      </c>
      <c r="D956" s="7" t="s">
        <v>34</v>
      </c>
      <c r="E956" s="6"/>
      <c r="F956" s="11" t="s">
        <v>2009</v>
      </c>
      <c r="G956" s="11" t="s">
        <v>5600</v>
      </c>
      <c r="H956" s="10"/>
      <c r="I956" s="6" t="s">
        <v>210</v>
      </c>
      <c r="J956" s="6" t="s">
        <v>194</v>
      </c>
      <c r="K956" s="11" t="s">
        <v>5601</v>
      </c>
      <c r="L956" s="11" t="s">
        <v>5602</v>
      </c>
      <c r="M956" s="6" t="s">
        <v>41</v>
      </c>
      <c r="N956" s="11" t="s">
        <v>5598</v>
      </c>
      <c r="O956" s="11" t="s">
        <v>5598</v>
      </c>
      <c r="P956" s="14"/>
      <c r="Q956" s="13"/>
      <c r="R956" s="12"/>
      <c r="S956" s="12"/>
      <c r="T956" s="12"/>
      <c r="U956" s="12"/>
      <c r="V956" s="12"/>
      <c r="W956" s="12"/>
      <c r="X956" s="13"/>
      <c r="Y956" s="6" t="s">
        <v>3536</v>
      </c>
      <c r="Z956" s="15" t="s">
        <v>5603</v>
      </c>
      <c r="AA956" s="9"/>
      <c r="AB956" s="18"/>
      <c r="AC956" s="13" t="str">
        <f t="shared" si="3"/>
        <v>M6-MyM-28b-I-2</v>
      </c>
      <c r="AD956" s="13"/>
      <c r="AE956" s="12"/>
      <c r="AF956" s="8" t="s">
        <v>45</v>
      </c>
      <c r="AG956" s="8" t="s">
        <v>570</v>
      </c>
      <c r="AH956" s="8"/>
      <c r="AI956" s="8"/>
    </row>
    <row r="957" ht="112.5" customHeight="1">
      <c r="A957" s="8" t="s">
        <v>5593</v>
      </c>
      <c r="B957" s="6" t="s">
        <v>5594</v>
      </c>
      <c r="C957" s="13" t="s">
        <v>33</v>
      </c>
      <c r="D957" s="7" t="s">
        <v>34</v>
      </c>
      <c r="E957" s="6"/>
      <c r="F957" s="11" t="s">
        <v>1976</v>
      </c>
      <c r="G957" s="11" t="s">
        <v>5604</v>
      </c>
      <c r="H957" s="10"/>
      <c r="I957" s="6" t="s">
        <v>210</v>
      </c>
      <c r="J957" s="6" t="s">
        <v>194</v>
      </c>
      <c r="K957" s="11" t="s">
        <v>5605</v>
      </c>
      <c r="L957" s="11" t="s">
        <v>5606</v>
      </c>
      <c r="M957" s="6" t="s">
        <v>41</v>
      </c>
      <c r="N957" s="11" t="s">
        <v>5598</v>
      </c>
      <c r="O957" s="11" t="s">
        <v>5598</v>
      </c>
      <c r="P957" s="14"/>
      <c r="Q957" s="13"/>
      <c r="R957" s="12"/>
      <c r="S957" s="12"/>
      <c r="T957" s="12"/>
      <c r="U957" s="12"/>
      <c r="V957" s="12"/>
      <c r="W957" s="12"/>
      <c r="X957" s="13"/>
      <c r="Y957" s="6" t="s">
        <v>3536</v>
      </c>
      <c r="Z957" s="15" t="s">
        <v>5607</v>
      </c>
      <c r="AA957" s="9"/>
      <c r="AB957" s="18"/>
      <c r="AC957" s="13" t="str">
        <f t="shared" si="3"/>
        <v>M6-MyM-28b-I-3</v>
      </c>
      <c r="AD957" s="13"/>
      <c r="AE957" s="12"/>
      <c r="AF957" s="8" t="s">
        <v>45</v>
      </c>
      <c r="AG957" s="8" t="s">
        <v>570</v>
      </c>
      <c r="AH957" s="8"/>
      <c r="AI957" s="8"/>
    </row>
    <row r="958" ht="112.5" customHeight="1">
      <c r="A958" s="8" t="s">
        <v>5593</v>
      </c>
      <c r="B958" s="6" t="s">
        <v>5594</v>
      </c>
      <c r="C958" s="13" t="s">
        <v>33</v>
      </c>
      <c r="D958" s="7" t="s">
        <v>34</v>
      </c>
      <c r="E958" s="6"/>
      <c r="F958" s="11" t="s">
        <v>2009</v>
      </c>
      <c r="G958" s="11" t="s">
        <v>5608</v>
      </c>
      <c r="H958" s="10"/>
      <c r="I958" s="6" t="s">
        <v>210</v>
      </c>
      <c r="J958" s="6" t="s">
        <v>194</v>
      </c>
      <c r="K958" s="11" t="s">
        <v>5601</v>
      </c>
      <c r="L958" s="11" t="s">
        <v>5602</v>
      </c>
      <c r="M958" s="6" t="s">
        <v>41</v>
      </c>
      <c r="N958" s="11" t="s">
        <v>5598</v>
      </c>
      <c r="O958" s="11" t="s">
        <v>5598</v>
      </c>
      <c r="P958" s="14"/>
      <c r="Q958" s="13"/>
      <c r="R958" s="12"/>
      <c r="S958" s="12"/>
      <c r="T958" s="12"/>
      <c r="U958" s="12"/>
      <c r="V958" s="12"/>
      <c r="W958" s="12"/>
      <c r="X958" s="13"/>
      <c r="Y958" s="6" t="s">
        <v>3536</v>
      </c>
      <c r="Z958" s="15" t="s">
        <v>5609</v>
      </c>
      <c r="AA958" s="9"/>
      <c r="AB958" s="18"/>
      <c r="AC958" s="13" t="str">
        <f t="shared" si="3"/>
        <v>M6-MyM-28b-I-4</v>
      </c>
      <c r="AD958" s="13"/>
      <c r="AE958" s="12"/>
      <c r="AF958" s="8" t="s">
        <v>45</v>
      </c>
      <c r="AG958" s="8" t="s">
        <v>570</v>
      </c>
      <c r="AH958" s="8"/>
      <c r="AI958" s="8"/>
    </row>
    <row r="959" ht="112.5" customHeight="1">
      <c r="A959" s="8" t="s">
        <v>5593</v>
      </c>
      <c r="B959" s="6" t="s">
        <v>5594</v>
      </c>
      <c r="C959" s="13" t="s">
        <v>48</v>
      </c>
      <c r="D959" s="7" t="s">
        <v>34</v>
      </c>
      <c r="E959" s="6"/>
      <c r="F959" s="11" t="s">
        <v>5610</v>
      </c>
      <c r="G959" s="11" t="s">
        <v>5611</v>
      </c>
      <c r="H959" s="10"/>
      <c r="I959" s="6" t="s">
        <v>210</v>
      </c>
      <c r="J959" s="6" t="s">
        <v>166</v>
      </c>
      <c r="K959" s="11" t="s">
        <v>5612</v>
      </c>
      <c r="L959" s="11" t="s">
        <v>5613</v>
      </c>
      <c r="M959" s="6" t="s">
        <v>41</v>
      </c>
      <c r="N959" s="11" t="s">
        <v>5598</v>
      </c>
      <c r="O959" s="11" t="s">
        <v>5598</v>
      </c>
      <c r="P959" s="14"/>
      <c r="Q959" s="13"/>
      <c r="R959" s="12"/>
      <c r="S959" s="12"/>
      <c r="T959" s="12"/>
      <c r="U959" s="12"/>
      <c r="V959" s="12"/>
      <c r="W959" s="12"/>
      <c r="X959" s="13"/>
      <c r="Y959" s="6" t="s">
        <v>3536</v>
      </c>
      <c r="Z959" s="15" t="s">
        <v>5614</v>
      </c>
      <c r="AA959" s="9"/>
      <c r="AB959" s="18"/>
      <c r="AC959" s="13" t="str">
        <f t="shared" si="3"/>
        <v>M6-MyM-28b-E-1</v>
      </c>
      <c r="AD959" s="13"/>
      <c r="AE959" s="12"/>
      <c r="AF959" s="8" t="s">
        <v>45</v>
      </c>
      <c r="AG959" s="8" t="s">
        <v>570</v>
      </c>
      <c r="AH959" s="8"/>
      <c r="AI959" s="8"/>
    </row>
    <row r="960" ht="112.5" customHeight="1">
      <c r="A960" s="8" t="s">
        <v>5593</v>
      </c>
      <c r="B960" s="6" t="s">
        <v>5594</v>
      </c>
      <c r="C960" s="13" t="s">
        <v>48</v>
      </c>
      <c r="D960" s="7" t="s">
        <v>34</v>
      </c>
      <c r="E960" s="6"/>
      <c r="F960" s="11" t="s">
        <v>5615</v>
      </c>
      <c r="G960" s="11" t="s">
        <v>5616</v>
      </c>
      <c r="H960" s="10"/>
      <c r="I960" s="6" t="s">
        <v>210</v>
      </c>
      <c r="J960" s="6" t="s">
        <v>166</v>
      </c>
      <c r="K960" s="11" t="s">
        <v>5612</v>
      </c>
      <c r="L960" s="11" t="s">
        <v>5617</v>
      </c>
      <c r="M960" s="6" t="s">
        <v>41</v>
      </c>
      <c r="N960" s="11" t="s">
        <v>5598</v>
      </c>
      <c r="O960" s="11" t="s">
        <v>5598</v>
      </c>
      <c r="P960" s="14"/>
      <c r="Q960" s="13"/>
      <c r="R960" s="12"/>
      <c r="S960" s="12"/>
      <c r="T960" s="12"/>
      <c r="U960" s="12"/>
      <c r="V960" s="12"/>
      <c r="W960" s="12"/>
      <c r="X960" s="13"/>
      <c r="Y960" s="6" t="s">
        <v>3536</v>
      </c>
      <c r="Z960" s="15" t="s">
        <v>5618</v>
      </c>
      <c r="AA960" s="9"/>
      <c r="AB960" s="18"/>
      <c r="AC960" s="13" t="str">
        <f t="shared" si="3"/>
        <v>M6-MyM-28b-E-2</v>
      </c>
      <c r="AD960" s="13"/>
      <c r="AE960" s="12"/>
      <c r="AF960" s="8" t="s">
        <v>45</v>
      </c>
      <c r="AG960" s="8" t="s">
        <v>570</v>
      </c>
      <c r="AH960" s="8"/>
      <c r="AI960" s="8"/>
    </row>
    <row r="961" ht="112.5" customHeight="1">
      <c r="A961" s="8" t="s">
        <v>5593</v>
      </c>
      <c r="B961" s="6" t="s">
        <v>5594</v>
      </c>
      <c r="C961" s="13" t="s">
        <v>48</v>
      </c>
      <c r="D961" s="7" t="s">
        <v>34</v>
      </c>
      <c r="E961" s="6"/>
      <c r="F961" s="11" t="s">
        <v>5610</v>
      </c>
      <c r="G961" s="11" t="s">
        <v>5619</v>
      </c>
      <c r="H961" s="10"/>
      <c r="I961" s="6" t="s">
        <v>210</v>
      </c>
      <c r="J961" s="6" t="s">
        <v>166</v>
      </c>
      <c r="K961" s="11" t="s">
        <v>5612</v>
      </c>
      <c r="L961" s="11" t="s">
        <v>5613</v>
      </c>
      <c r="M961" s="6" t="s">
        <v>41</v>
      </c>
      <c r="N961" s="11" t="s">
        <v>5598</v>
      </c>
      <c r="O961" s="11" t="s">
        <v>5598</v>
      </c>
      <c r="P961" s="14"/>
      <c r="Q961" s="13"/>
      <c r="R961" s="12"/>
      <c r="S961" s="12"/>
      <c r="T961" s="12"/>
      <c r="U961" s="12"/>
      <c r="V961" s="12"/>
      <c r="W961" s="12"/>
      <c r="X961" s="13"/>
      <c r="Y961" s="6" t="s">
        <v>3536</v>
      </c>
      <c r="Z961" s="15" t="s">
        <v>5620</v>
      </c>
      <c r="AA961" s="9"/>
      <c r="AB961" s="18"/>
      <c r="AC961" s="13" t="str">
        <f t="shared" si="3"/>
        <v>M6-MyM-28b-E-3</v>
      </c>
      <c r="AD961" s="13"/>
      <c r="AE961" s="12"/>
      <c r="AF961" s="8" t="s">
        <v>45</v>
      </c>
      <c r="AG961" s="8" t="s">
        <v>570</v>
      </c>
      <c r="AH961" s="8"/>
      <c r="AI961" s="8"/>
    </row>
    <row r="962" ht="112.5" customHeight="1">
      <c r="A962" s="8" t="s">
        <v>5593</v>
      </c>
      <c r="B962" s="6" t="s">
        <v>5594</v>
      </c>
      <c r="C962" s="13" t="s">
        <v>48</v>
      </c>
      <c r="D962" s="7" t="s">
        <v>34</v>
      </c>
      <c r="E962" s="6"/>
      <c r="F962" s="11" t="s">
        <v>5615</v>
      </c>
      <c r="G962" s="11" t="s">
        <v>5621</v>
      </c>
      <c r="H962" s="10"/>
      <c r="I962" s="6" t="s">
        <v>210</v>
      </c>
      <c r="J962" s="6" t="s">
        <v>166</v>
      </c>
      <c r="K962" s="11" t="s">
        <v>5612</v>
      </c>
      <c r="L962" s="11" t="s">
        <v>5617</v>
      </c>
      <c r="M962" s="6" t="s">
        <v>41</v>
      </c>
      <c r="N962" s="11" t="s">
        <v>5598</v>
      </c>
      <c r="O962" s="11" t="s">
        <v>5598</v>
      </c>
      <c r="P962" s="14"/>
      <c r="Q962" s="13"/>
      <c r="R962" s="12"/>
      <c r="S962" s="12"/>
      <c r="T962" s="12"/>
      <c r="U962" s="12"/>
      <c r="V962" s="12"/>
      <c r="W962" s="12"/>
      <c r="X962" s="13"/>
      <c r="Y962" s="6" t="s">
        <v>3536</v>
      </c>
      <c r="Z962" s="15" t="s">
        <v>5622</v>
      </c>
      <c r="AA962" s="9"/>
      <c r="AB962" s="18"/>
      <c r="AC962" s="13" t="str">
        <f t="shared" si="3"/>
        <v>M6-MyM-28b-E-4</v>
      </c>
      <c r="AD962" s="13"/>
      <c r="AE962" s="12"/>
      <c r="AF962" s="8" t="s">
        <v>45</v>
      </c>
      <c r="AG962" s="8" t="s">
        <v>570</v>
      </c>
      <c r="AH962" s="8"/>
      <c r="AI962" s="8"/>
    </row>
    <row r="963" ht="112.5" customHeight="1">
      <c r="A963" s="8" t="s">
        <v>5593</v>
      </c>
      <c r="B963" s="6" t="s">
        <v>5594</v>
      </c>
      <c r="C963" s="13" t="s">
        <v>67</v>
      </c>
      <c r="D963" s="7" t="s">
        <v>34</v>
      </c>
      <c r="E963" s="6"/>
      <c r="F963" s="10" t="s">
        <v>5623</v>
      </c>
      <c r="G963" s="11" t="s">
        <v>5624</v>
      </c>
      <c r="H963" s="10"/>
      <c r="I963" s="6" t="s">
        <v>210</v>
      </c>
      <c r="J963" s="6" t="s">
        <v>166</v>
      </c>
      <c r="K963" s="10" t="s">
        <v>5625</v>
      </c>
      <c r="L963" s="10" t="s">
        <v>5626</v>
      </c>
      <c r="M963" s="6" t="s">
        <v>41</v>
      </c>
      <c r="N963" s="11" t="s">
        <v>5598</v>
      </c>
      <c r="O963" s="11" t="s">
        <v>5627</v>
      </c>
      <c r="P963" s="14"/>
      <c r="Q963" s="13"/>
      <c r="R963" s="12"/>
      <c r="S963" s="12"/>
      <c r="T963" s="12"/>
      <c r="U963" s="12"/>
      <c r="V963" s="12"/>
      <c r="W963" s="12"/>
      <c r="X963" s="13"/>
      <c r="Y963" s="6" t="s">
        <v>3536</v>
      </c>
      <c r="Z963" s="15" t="s">
        <v>5628</v>
      </c>
      <c r="AA963" s="9"/>
      <c r="AB963" s="12"/>
      <c r="AC963" s="13" t="str">
        <f t="shared" si="3"/>
        <v>M6-MyM-28b-A-1</v>
      </c>
      <c r="AD963" s="13"/>
      <c r="AE963" s="12"/>
      <c r="AF963" s="8" t="s">
        <v>45</v>
      </c>
      <c r="AG963" s="8" t="s">
        <v>570</v>
      </c>
      <c r="AH963" s="13"/>
      <c r="AI963" s="13"/>
    </row>
    <row r="964" ht="112.5" customHeight="1">
      <c r="A964" s="8" t="s">
        <v>5593</v>
      </c>
      <c r="B964" s="6" t="s">
        <v>5594</v>
      </c>
      <c r="C964" s="13" t="s">
        <v>67</v>
      </c>
      <c r="D964" s="7" t="s">
        <v>34</v>
      </c>
      <c r="E964" s="6"/>
      <c r="F964" s="11" t="s">
        <v>5629</v>
      </c>
      <c r="G964" s="10" t="s">
        <v>5630</v>
      </c>
      <c r="H964" s="10"/>
      <c r="I964" s="6" t="s">
        <v>210</v>
      </c>
      <c r="J964" s="6" t="s">
        <v>166</v>
      </c>
      <c r="K964" s="10" t="s">
        <v>5625</v>
      </c>
      <c r="L964" s="10" t="s">
        <v>5631</v>
      </c>
      <c r="M964" s="6" t="s">
        <v>41</v>
      </c>
      <c r="N964" s="11" t="s">
        <v>5598</v>
      </c>
      <c r="O964" s="11" t="s">
        <v>5632</v>
      </c>
      <c r="P964" s="14"/>
      <c r="Q964" s="13"/>
      <c r="R964" s="12"/>
      <c r="S964" s="12"/>
      <c r="T964" s="12"/>
      <c r="U964" s="12"/>
      <c r="V964" s="12"/>
      <c r="W964" s="12"/>
      <c r="X964" s="13"/>
      <c r="Y964" s="6" t="s">
        <v>3536</v>
      </c>
      <c r="Z964" s="15" t="s">
        <v>5633</v>
      </c>
      <c r="AA964" s="9"/>
      <c r="AB964" s="12"/>
      <c r="AC964" s="13" t="str">
        <f t="shared" si="3"/>
        <v>M6-MyM-28b-A-2</v>
      </c>
      <c r="AD964" s="13"/>
      <c r="AE964" s="12"/>
      <c r="AF964" s="8" t="s">
        <v>45</v>
      </c>
      <c r="AG964" s="8" t="s">
        <v>570</v>
      </c>
      <c r="AH964" s="13"/>
      <c r="AI964" s="13"/>
    </row>
    <row r="965" ht="112.5" customHeight="1">
      <c r="A965" s="8" t="s">
        <v>5593</v>
      </c>
      <c r="B965" s="6" t="s">
        <v>5594</v>
      </c>
      <c r="C965" s="13" t="s">
        <v>67</v>
      </c>
      <c r="D965" s="7" t="s">
        <v>34</v>
      </c>
      <c r="E965" s="6"/>
      <c r="F965" s="11" t="s">
        <v>5634</v>
      </c>
      <c r="G965" s="11" t="s">
        <v>5635</v>
      </c>
      <c r="H965" s="10"/>
      <c r="I965" s="6" t="s">
        <v>210</v>
      </c>
      <c r="J965" s="6" t="s">
        <v>166</v>
      </c>
      <c r="K965" s="10" t="s">
        <v>5636</v>
      </c>
      <c r="L965" s="10" t="s">
        <v>5631</v>
      </c>
      <c r="M965" s="6" t="s">
        <v>41</v>
      </c>
      <c r="N965" s="11" t="s">
        <v>5598</v>
      </c>
      <c r="O965" s="11" t="s">
        <v>5637</v>
      </c>
      <c r="P965" s="14"/>
      <c r="Q965" s="13"/>
      <c r="R965" s="12"/>
      <c r="S965" s="12"/>
      <c r="T965" s="12"/>
      <c r="U965" s="12"/>
      <c r="V965" s="12"/>
      <c r="W965" s="12"/>
      <c r="X965" s="13"/>
      <c r="Y965" s="6" t="s">
        <v>3536</v>
      </c>
      <c r="Z965" s="15" t="s">
        <v>5638</v>
      </c>
      <c r="AA965" s="9"/>
      <c r="AB965" s="12"/>
      <c r="AC965" s="13" t="str">
        <f t="shared" si="3"/>
        <v>M6-MyM-28b-A-3</v>
      </c>
      <c r="AD965" s="13"/>
      <c r="AE965" s="12"/>
      <c r="AF965" s="8" t="s">
        <v>45</v>
      </c>
      <c r="AG965" s="8" t="s">
        <v>570</v>
      </c>
      <c r="AH965" s="13"/>
      <c r="AI965" s="13"/>
    </row>
    <row r="966" ht="112.5" customHeight="1">
      <c r="A966" s="6" t="s">
        <v>5639</v>
      </c>
      <c r="B966" s="6" t="s">
        <v>5640</v>
      </c>
      <c r="C966" s="13" t="s">
        <v>33</v>
      </c>
      <c r="D966" s="7" t="s">
        <v>34</v>
      </c>
      <c r="E966" s="6"/>
      <c r="F966" s="9" t="s">
        <v>5641</v>
      </c>
      <c r="G966" s="10"/>
      <c r="H966" s="10" t="s">
        <v>5642</v>
      </c>
      <c r="I966" s="6" t="s">
        <v>210</v>
      </c>
      <c r="J966" s="23" t="s">
        <v>260</v>
      </c>
      <c r="K966" s="11" t="s">
        <v>5643</v>
      </c>
      <c r="L966" s="10" t="s">
        <v>5644</v>
      </c>
      <c r="M966" s="6" t="s">
        <v>41</v>
      </c>
      <c r="N966" s="11" t="s">
        <v>5645</v>
      </c>
      <c r="O966" s="11" t="s">
        <v>5646</v>
      </c>
      <c r="P966" s="12"/>
      <c r="Q966" s="13"/>
      <c r="R966" s="12"/>
      <c r="S966" s="12"/>
      <c r="T966" s="12"/>
      <c r="U966" s="12"/>
      <c r="V966" s="12"/>
      <c r="W966" s="12"/>
      <c r="X966" s="13"/>
      <c r="Y966" s="6" t="s">
        <v>3536</v>
      </c>
      <c r="Z966" s="15" t="s">
        <v>5647</v>
      </c>
      <c r="AA966" s="15"/>
      <c r="AB966" s="18"/>
      <c r="AC966" s="13" t="str">
        <f t="shared" si="3"/>
        <v>M6-MyM-14a-I-1</v>
      </c>
      <c r="AD966" s="13"/>
      <c r="AE966" s="12"/>
      <c r="AF966" s="8" t="s">
        <v>45</v>
      </c>
      <c r="AG966" s="13"/>
      <c r="AH966" s="8" t="s">
        <v>46</v>
      </c>
      <c r="AI966" s="8"/>
    </row>
    <row r="967" ht="112.5" customHeight="1">
      <c r="A967" s="6" t="s">
        <v>5639</v>
      </c>
      <c r="B967" s="6" t="s">
        <v>5640</v>
      </c>
      <c r="C967" s="13" t="s">
        <v>48</v>
      </c>
      <c r="D967" s="7" t="s">
        <v>34</v>
      </c>
      <c r="E967" s="6"/>
      <c r="F967" s="9" t="s">
        <v>5250</v>
      </c>
      <c r="G967" s="10"/>
      <c r="H967" s="10" t="s">
        <v>5648</v>
      </c>
      <c r="I967" s="6" t="s">
        <v>210</v>
      </c>
      <c r="J967" s="23" t="s">
        <v>260</v>
      </c>
      <c r="K967" s="10"/>
      <c r="L967" s="11" t="s">
        <v>5649</v>
      </c>
      <c r="M967" s="6" t="s">
        <v>41</v>
      </c>
      <c r="N967" s="11" t="s">
        <v>5645</v>
      </c>
      <c r="O967" s="11" t="s">
        <v>5650</v>
      </c>
      <c r="P967" s="12"/>
      <c r="Q967" s="13"/>
      <c r="R967" s="12"/>
      <c r="S967" s="12"/>
      <c r="T967" s="12"/>
      <c r="U967" s="12"/>
      <c r="V967" s="12"/>
      <c r="W967" s="12"/>
      <c r="X967" s="13"/>
      <c r="Y967" s="6" t="s">
        <v>3536</v>
      </c>
      <c r="Z967" s="15" t="s">
        <v>5651</v>
      </c>
      <c r="AA967" s="15"/>
      <c r="AB967" s="18"/>
      <c r="AC967" s="13" t="str">
        <f t="shared" si="3"/>
        <v>M6-MyM-14a-E-1</v>
      </c>
      <c r="AD967" s="13"/>
      <c r="AE967" s="12"/>
      <c r="AF967" s="8" t="s">
        <v>45</v>
      </c>
      <c r="AG967" s="13"/>
      <c r="AH967" s="8" t="s">
        <v>46</v>
      </c>
      <c r="AI967" s="8"/>
    </row>
    <row r="968" ht="112.5" customHeight="1">
      <c r="A968" s="6" t="s">
        <v>5652</v>
      </c>
      <c r="B968" s="6" t="s">
        <v>5653</v>
      </c>
      <c r="C968" s="13" t="s">
        <v>33</v>
      </c>
      <c r="D968" s="7" t="s">
        <v>34</v>
      </c>
      <c r="E968" s="6"/>
      <c r="F968" s="14" t="s">
        <v>5654</v>
      </c>
      <c r="G968" s="11" t="s">
        <v>5655</v>
      </c>
      <c r="H968" s="14" t="s">
        <v>5656</v>
      </c>
      <c r="I968" s="6" t="s">
        <v>210</v>
      </c>
      <c r="J968" s="13" t="s">
        <v>194</v>
      </c>
      <c r="K968" s="39" t="s">
        <v>5657</v>
      </c>
      <c r="L968" s="14" t="s">
        <v>5658</v>
      </c>
      <c r="M968" s="13" t="s">
        <v>41</v>
      </c>
      <c r="N968" s="11" t="s">
        <v>5659</v>
      </c>
      <c r="O968" s="11" t="s">
        <v>5660</v>
      </c>
      <c r="P968" s="12"/>
      <c r="Q968" s="13"/>
      <c r="R968" s="12"/>
      <c r="S968" s="12"/>
      <c r="T968" s="12"/>
      <c r="U968" s="12"/>
      <c r="V968" s="12"/>
      <c r="W968" s="12"/>
      <c r="X968" s="13"/>
      <c r="Y968" s="6" t="s">
        <v>3536</v>
      </c>
      <c r="Z968" s="15" t="s">
        <v>5661</v>
      </c>
      <c r="AA968" s="15"/>
      <c r="AB968" s="18"/>
      <c r="AC968" s="13" t="str">
        <f t="shared" si="3"/>
        <v>M6-MyM-14b-I-1</v>
      </c>
      <c r="AD968" s="13"/>
      <c r="AE968" s="12"/>
      <c r="AF968" s="8" t="s">
        <v>45</v>
      </c>
      <c r="AG968" s="8" t="s">
        <v>570</v>
      </c>
      <c r="AH968" s="8" t="s">
        <v>46</v>
      </c>
      <c r="AI968" s="8"/>
    </row>
    <row r="969" ht="112.5" customHeight="1">
      <c r="A969" s="6" t="s">
        <v>5652</v>
      </c>
      <c r="B969" s="6" t="s">
        <v>5653</v>
      </c>
      <c r="C969" s="13" t="s">
        <v>33</v>
      </c>
      <c r="D969" s="7" t="s">
        <v>34</v>
      </c>
      <c r="E969" s="6"/>
      <c r="F969" s="14" t="s">
        <v>5654</v>
      </c>
      <c r="G969" s="14" t="s">
        <v>5662</v>
      </c>
      <c r="H969" s="14" t="s">
        <v>5656</v>
      </c>
      <c r="I969" s="6" t="s">
        <v>210</v>
      </c>
      <c r="J969" s="13" t="s">
        <v>194</v>
      </c>
      <c r="K969" s="39" t="s">
        <v>5657</v>
      </c>
      <c r="L969" s="14" t="s">
        <v>5658</v>
      </c>
      <c r="M969" s="13" t="s">
        <v>41</v>
      </c>
      <c r="N969" s="14" t="s">
        <v>5663</v>
      </c>
      <c r="O969" s="14" t="s">
        <v>5664</v>
      </c>
      <c r="P969" s="12"/>
      <c r="Q969" s="13"/>
      <c r="R969" s="12"/>
      <c r="S969" s="12"/>
      <c r="T969" s="12"/>
      <c r="U969" s="12"/>
      <c r="V969" s="12"/>
      <c r="W969" s="12"/>
      <c r="X969" s="13"/>
      <c r="Y969" s="6" t="s">
        <v>3536</v>
      </c>
      <c r="Z969" s="15" t="s">
        <v>5665</v>
      </c>
      <c r="AA969" s="15"/>
      <c r="AB969" s="18"/>
      <c r="AC969" s="13" t="str">
        <f t="shared" si="3"/>
        <v>M6-MyM-14b-I-2</v>
      </c>
      <c r="AD969" s="13"/>
      <c r="AE969" s="12"/>
      <c r="AF969" s="8" t="s">
        <v>45</v>
      </c>
      <c r="AG969" s="8" t="s">
        <v>570</v>
      </c>
      <c r="AH969" s="8" t="s">
        <v>46</v>
      </c>
      <c r="AI969" s="8"/>
    </row>
    <row r="970" ht="112.5" customHeight="1">
      <c r="A970" s="6" t="s">
        <v>5652</v>
      </c>
      <c r="B970" s="6" t="s">
        <v>5653</v>
      </c>
      <c r="C970" s="13" t="s">
        <v>33</v>
      </c>
      <c r="D970" s="7" t="s">
        <v>34</v>
      </c>
      <c r="E970" s="6"/>
      <c r="F970" s="14" t="s">
        <v>5654</v>
      </c>
      <c r="G970" s="14" t="s">
        <v>5666</v>
      </c>
      <c r="H970" s="14" t="s">
        <v>5656</v>
      </c>
      <c r="I970" s="6" t="s">
        <v>210</v>
      </c>
      <c r="J970" s="13" t="s">
        <v>194</v>
      </c>
      <c r="K970" s="39" t="s">
        <v>5667</v>
      </c>
      <c r="L970" s="14" t="s">
        <v>5668</v>
      </c>
      <c r="M970" s="13" t="s">
        <v>41</v>
      </c>
      <c r="N970" s="14" t="s">
        <v>5663</v>
      </c>
      <c r="O970" s="11" t="s">
        <v>5669</v>
      </c>
      <c r="P970" s="12"/>
      <c r="Q970" s="13"/>
      <c r="R970" s="12"/>
      <c r="S970" s="12"/>
      <c r="T970" s="12"/>
      <c r="U970" s="12"/>
      <c r="V970" s="12"/>
      <c r="W970" s="12"/>
      <c r="X970" s="13"/>
      <c r="Y970" s="6" t="s">
        <v>3536</v>
      </c>
      <c r="Z970" s="50" t="s">
        <v>5670</v>
      </c>
      <c r="AA970" s="62"/>
      <c r="AB970" s="18"/>
      <c r="AC970" s="13" t="str">
        <f t="shared" si="3"/>
        <v>M6-MyM-14b-I-3</v>
      </c>
      <c r="AD970" s="13"/>
      <c r="AE970" s="12"/>
      <c r="AF970" s="8" t="s">
        <v>45</v>
      </c>
      <c r="AG970" s="8" t="s">
        <v>570</v>
      </c>
      <c r="AH970" s="8" t="s">
        <v>46</v>
      </c>
      <c r="AI970" s="8"/>
    </row>
    <row r="971" ht="112.5" customHeight="1">
      <c r="A971" s="6" t="s">
        <v>5652</v>
      </c>
      <c r="B971" s="6" t="s">
        <v>5653</v>
      </c>
      <c r="C971" s="13" t="s">
        <v>48</v>
      </c>
      <c r="D971" s="7" t="s">
        <v>34</v>
      </c>
      <c r="E971" s="6"/>
      <c r="F971" s="14" t="s">
        <v>5671</v>
      </c>
      <c r="G971" s="14" t="s">
        <v>5672</v>
      </c>
      <c r="H971" s="14" t="s">
        <v>5673</v>
      </c>
      <c r="I971" s="6" t="s">
        <v>210</v>
      </c>
      <c r="J971" s="13" t="s">
        <v>166</v>
      </c>
      <c r="K971" s="14" t="s">
        <v>5674</v>
      </c>
      <c r="L971" s="14" t="s">
        <v>5675</v>
      </c>
      <c r="M971" s="13" t="s">
        <v>41</v>
      </c>
      <c r="N971" s="14" t="s">
        <v>5663</v>
      </c>
      <c r="O971" s="11" t="s">
        <v>5676</v>
      </c>
      <c r="P971" s="12"/>
      <c r="Q971" s="13"/>
      <c r="R971" s="12"/>
      <c r="S971" s="12"/>
      <c r="T971" s="12"/>
      <c r="U971" s="12"/>
      <c r="V971" s="12"/>
      <c r="W971" s="12"/>
      <c r="X971" s="13"/>
      <c r="Y971" s="6" t="s">
        <v>3536</v>
      </c>
      <c r="Z971" s="50" t="s">
        <v>5677</v>
      </c>
      <c r="AA971" s="62"/>
      <c r="AB971" s="18"/>
      <c r="AC971" s="13" t="str">
        <f t="shared" si="3"/>
        <v>M6-MyM-14b-E-1</v>
      </c>
      <c r="AD971" s="13"/>
      <c r="AE971" s="12"/>
      <c r="AF971" s="8" t="s">
        <v>45</v>
      </c>
      <c r="AG971" s="8" t="s">
        <v>570</v>
      </c>
      <c r="AH971" s="8" t="s">
        <v>46</v>
      </c>
      <c r="AI971" s="8"/>
    </row>
    <row r="972" ht="112.5" customHeight="1">
      <c r="A972" s="6" t="s">
        <v>5652</v>
      </c>
      <c r="B972" s="6" t="s">
        <v>5653</v>
      </c>
      <c r="C972" s="13" t="s">
        <v>48</v>
      </c>
      <c r="D972" s="7" t="s">
        <v>34</v>
      </c>
      <c r="E972" s="6"/>
      <c r="F972" s="14" t="s">
        <v>5671</v>
      </c>
      <c r="G972" s="14" t="s">
        <v>5678</v>
      </c>
      <c r="H972" s="14" t="s">
        <v>5679</v>
      </c>
      <c r="I972" s="6" t="s">
        <v>210</v>
      </c>
      <c r="J972" s="13" t="s">
        <v>166</v>
      </c>
      <c r="K972" s="14" t="s">
        <v>5674</v>
      </c>
      <c r="L972" s="14" t="s">
        <v>3570</v>
      </c>
      <c r="M972" s="13" t="s">
        <v>41</v>
      </c>
      <c r="N972" s="14" t="s">
        <v>5663</v>
      </c>
      <c r="O972" s="14" t="s">
        <v>5680</v>
      </c>
      <c r="P972" s="12"/>
      <c r="Q972" s="13"/>
      <c r="R972" s="12"/>
      <c r="S972" s="12"/>
      <c r="T972" s="12"/>
      <c r="U972" s="12"/>
      <c r="V972" s="12"/>
      <c r="W972" s="12"/>
      <c r="X972" s="13"/>
      <c r="Y972" s="6" t="s">
        <v>3536</v>
      </c>
      <c r="Z972" s="50" t="s">
        <v>5681</v>
      </c>
      <c r="AA972" s="62"/>
      <c r="AB972" s="18"/>
      <c r="AC972" s="13" t="str">
        <f t="shared" si="3"/>
        <v>M6-MyM-14b-E-2</v>
      </c>
      <c r="AD972" s="13"/>
      <c r="AE972" s="12"/>
      <c r="AF972" s="8" t="s">
        <v>45</v>
      </c>
      <c r="AG972" s="8" t="s">
        <v>570</v>
      </c>
      <c r="AH972" s="8" t="s">
        <v>46</v>
      </c>
      <c r="AI972" s="8"/>
    </row>
    <row r="973" ht="112.5" customHeight="1">
      <c r="A973" s="6" t="s">
        <v>5652</v>
      </c>
      <c r="B973" s="6" t="s">
        <v>5653</v>
      </c>
      <c r="C973" s="13" t="s">
        <v>48</v>
      </c>
      <c r="D973" s="7" t="s">
        <v>34</v>
      </c>
      <c r="E973" s="6"/>
      <c r="F973" s="14" t="s">
        <v>5682</v>
      </c>
      <c r="G973" s="14" t="s">
        <v>5683</v>
      </c>
      <c r="H973" s="14" t="s">
        <v>5684</v>
      </c>
      <c r="I973" s="6" t="s">
        <v>210</v>
      </c>
      <c r="J973" s="13" t="s">
        <v>166</v>
      </c>
      <c r="K973" s="14" t="s">
        <v>5685</v>
      </c>
      <c r="L973" s="14" t="s">
        <v>5686</v>
      </c>
      <c r="M973" s="13" t="s">
        <v>41</v>
      </c>
      <c r="N973" s="14" t="s">
        <v>5663</v>
      </c>
      <c r="O973" s="14" t="s">
        <v>5687</v>
      </c>
      <c r="P973" s="12"/>
      <c r="Q973" s="13"/>
      <c r="R973" s="12"/>
      <c r="S973" s="12"/>
      <c r="T973" s="12"/>
      <c r="U973" s="12"/>
      <c r="V973" s="12"/>
      <c r="W973" s="12"/>
      <c r="X973" s="13"/>
      <c r="Y973" s="6" t="s">
        <v>3536</v>
      </c>
      <c r="Z973" s="50" t="s">
        <v>5688</v>
      </c>
      <c r="AA973" s="62"/>
      <c r="AB973" s="18"/>
      <c r="AC973" s="13" t="str">
        <f t="shared" si="3"/>
        <v>M6-MyM-14b-E-3</v>
      </c>
      <c r="AD973" s="13"/>
      <c r="AE973" s="12"/>
      <c r="AF973" s="8" t="s">
        <v>45</v>
      </c>
      <c r="AG973" s="8" t="s">
        <v>570</v>
      </c>
      <c r="AH973" s="8" t="s">
        <v>46</v>
      </c>
      <c r="AI973" s="8"/>
    </row>
    <row r="974" ht="112.5" customHeight="1">
      <c r="A974" s="6" t="s">
        <v>5652</v>
      </c>
      <c r="B974" s="6" t="s">
        <v>5653</v>
      </c>
      <c r="C974" s="13" t="s">
        <v>67</v>
      </c>
      <c r="D974" s="7" t="s">
        <v>34</v>
      </c>
      <c r="E974" s="6"/>
      <c r="F974" s="10" t="s">
        <v>5689</v>
      </c>
      <c r="G974" s="11" t="s">
        <v>5690</v>
      </c>
      <c r="H974" s="14" t="s">
        <v>5691</v>
      </c>
      <c r="I974" s="6" t="s">
        <v>210</v>
      </c>
      <c r="J974" s="6" t="s">
        <v>166</v>
      </c>
      <c r="K974" s="10" t="s">
        <v>5692</v>
      </c>
      <c r="L974" s="10" t="s">
        <v>5693</v>
      </c>
      <c r="M974" s="6" t="s">
        <v>41</v>
      </c>
      <c r="N974" s="10" t="s">
        <v>5663</v>
      </c>
      <c r="O974" s="10" t="s">
        <v>5687</v>
      </c>
      <c r="P974" s="12"/>
      <c r="Q974" s="13"/>
      <c r="R974" s="12"/>
      <c r="S974" s="12"/>
      <c r="T974" s="12"/>
      <c r="U974" s="12"/>
      <c r="V974" s="12"/>
      <c r="W974" s="12"/>
      <c r="X974" s="14"/>
      <c r="Y974" s="6" t="s">
        <v>3536</v>
      </c>
      <c r="Z974" s="15" t="s">
        <v>5694</v>
      </c>
      <c r="AA974" s="15"/>
      <c r="AB974" s="18"/>
      <c r="AC974" s="13" t="str">
        <f t="shared" si="3"/>
        <v>M6-MyM-14b-A-1</v>
      </c>
      <c r="AD974" s="13"/>
      <c r="AE974" s="12"/>
      <c r="AF974" s="8" t="s">
        <v>45</v>
      </c>
      <c r="AG974" s="8" t="s">
        <v>570</v>
      </c>
      <c r="AH974" s="8" t="s">
        <v>46</v>
      </c>
      <c r="AI974" s="8"/>
    </row>
    <row r="975" ht="112.5" customHeight="1">
      <c r="A975" s="6" t="s">
        <v>5652</v>
      </c>
      <c r="B975" s="6" t="s">
        <v>5653</v>
      </c>
      <c r="C975" s="13" t="s">
        <v>67</v>
      </c>
      <c r="D975" s="7" t="s">
        <v>34</v>
      </c>
      <c r="E975" s="6"/>
      <c r="F975" s="10" t="s">
        <v>5695</v>
      </c>
      <c r="G975" s="10" t="s">
        <v>5696</v>
      </c>
      <c r="H975" s="14" t="s">
        <v>5697</v>
      </c>
      <c r="I975" s="6" t="s">
        <v>210</v>
      </c>
      <c r="J975" s="6" t="s">
        <v>166</v>
      </c>
      <c r="K975" s="10" t="s">
        <v>5698</v>
      </c>
      <c r="L975" s="10" t="s">
        <v>5693</v>
      </c>
      <c r="M975" s="6" t="s">
        <v>41</v>
      </c>
      <c r="N975" s="10" t="s">
        <v>5663</v>
      </c>
      <c r="O975" s="10" t="s">
        <v>5669</v>
      </c>
      <c r="P975" s="12"/>
      <c r="Q975" s="13"/>
      <c r="R975" s="12"/>
      <c r="S975" s="12"/>
      <c r="T975" s="12"/>
      <c r="U975" s="12"/>
      <c r="V975" s="12"/>
      <c r="W975" s="12"/>
      <c r="X975" s="13"/>
      <c r="Y975" s="6" t="s">
        <v>3536</v>
      </c>
      <c r="Z975" s="15" t="s">
        <v>5699</v>
      </c>
      <c r="AA975" s="15"/>
      <c r="AB975" s="18"/>
      <c r="AC975" s="13" t="str">
        <f t="shared" si="3"/>
        <v>M6-MyM-14b-A-2</v>
      </c>
      <c r="AD975" s="13"/>
      <c r="AE975" s="12"/>
      <c r="AF975" s="8" t="s">
        <v>45</v>
      </c>
      <c r="AG975" s="8" t="s">
        <v>570</v>
      </c>
      <c r="AH975" s="8" t="s">
        <v>46</v>
      </c>
      <c r="AI975" s="8"/>
    </row>
    <row r="976" ht="112.5" customHeight="1">
      <c r="A976" s="6" t="s">
        <v>5652</v>
      </c>
      <c r="B976" s="6" t="s">
        <v>5653</v>
      </c>
      <c r="C976" s="6" t="s">
        <v>67</v>
      </c>
      <c r="D976" s="7" t="s">
        <v>34</v>
      </c>
      <c r="E976" s="6"/>
      <c r="F976" s="10" t="s">
        <v>5700</v>
      </c>
      <c r="G976" s="10" t="s">
        <v>5701</v>
      </c>
      <c r="H976" s="14" t="s">
        <v>5702</v>
      </c>
      <c r="I976" s="6" t="s">
        <v>210</v>
      </c>
      <c r="J976" s="6" t="s">
        <v>166</v>
      </c>
      <c r="K976" s="10" t="s">
        <v>5703</v>
      </c>
      <c r="L976" s="10" t="s">
        <v>3570</v>
      </c>
      <c r="M976" s="13" t="s">
        <v>41</v>
      </c>
      <c r="N976" s="14" t="s">
        <v>5663</v>
      </c>
      <c r="O976" s="14" t="s">
        <v>5704</v>
      </c>
      <c r="P976" s="12"/>
      <c r="Q976" s="13"/>
      <c r="R976" s="12"/>
      <c r="S976" s="12"/>
      <c r="T976" s="12"/>
      <c r="U976" s="12"/>
      <c r="V976" s="12"/>
      <c r="W976" s="12"/>
      <c r="X976" s="13"/>
      <c r="Y976" s="6" t="s">
        <v>3536</v>
      </c>
      <c r="Z976" s="15" t="s">
        <v>5705</v>
      </c>
      <c r="AA976" s="15"/>
      <c r="AB976" s="18"/>
      <c r="AC976" s="13" t="str">
        <f t="shared" si="3"/>
        <v>M6-MyM-14b-A-3</v>
      </c>
      <c r="AD976" s="13"/>
      <c r="AE976" s="12"/>
      <c r="AF976" s="8" t="s">
        <v>45</v>
      </c>
      <c r="AG976" s="8" t="s">
        <v>570</v>
      </c>
      <c r="AH976" s="8" t="s">
        <v>46</v>
      </c>
      <c r="AI976" s="8"/>
    </row>
    <row r="977" ht="112.5" customHeight="1">
      <c r="A977" s="8" t="s">
        <v>5706</v>
      </c>
      <c r="B977" s="6" t="s">
        <v>5707</v>
      </c>
      <c r="C977" s="6" t="s">
        <v>33</v>
      </c>
      <c r="D977" s="7" t="s">
        <v>34</v>
      </c>
      <c r="E977" s="6"/>
      <c r="F977" s="10" t="s">
        <v>5708</v>
      </c>
      <c r="G977" s="10"/>
      <c r="H977" s="14" t="s">
        <v>5709</v>
      </c>
      <c r="I977" s="6"/>
      <c r="J977" s="6" t="s">
        <v>5710</v>
      </c>
      <c r="K977" s="10" t="s">
        <v>5711</v>
      </c>
      <c r="L977" s="10" t="s">
        <v>5712</v>
      </c>
      <c r="M977" s="13" t="s">
        <v>41</v>
      </c>
      <c r="N977" s="10" t="s">
        <v>5713</v>
      </c>
      <c r="O977" s="11" t="s">
        <v>5714</v>
      </c>
      <c r="P977" s="12"/>
      <c r="Q977" s="13"/>
      <c r="R977" s="12"/>
      <c r="S977" s="12"/>
      <c r="T977" s="12"/>
      <c r="U977" s="12"/>
      <c r="V977" s="12"/>
      <c r="W977" s="12"/>
      <c r="X977" s="13"/>
      <c r="Y977" s="6" t="s">
        <v>3536</v>
      </c>
      <c r="Z977" s="17" t="s">
        <v>5715</v>
      </c>
      <c r="AA977" s="8"/>
      <c r="AB977" s="18"/>
      <c r="AC977" s="13" t="str">
        <f t="shared" si="3"/>
        <v>M6-MyM-25a-I-1</v>
      </c>
      <c r="AD977" s="13"/>
      <c r="AE977" s="12"/>
      <c r="AF977" s="8" t="s">
        <v>45</v>
      </c>
      <c r="AG977" s="8" t="s">
        <v>570</v>
      </c>
      <c r="AH977" s="8"/>
      <c r="AI977" s="8"/>
    </row>
    <row r="978" ht="112.5" customHeight="1">
      <c r="A978" s="8" t="s">
        <v>5706</v>
      </c>
      <c r="B978" s="6" t="s">
        <v>5707</v>
      </c>
      <c r="C978" s="6" t="s">
        <v>48</v>
      </c>
      <c r="D978" s="7" t="s">
        <v>34</v>
      </c>
      <c r="E978" s="6"/>
      <c r="F978" s="10" t="s">
        <v>5716</v>
      </c>
      <c r="G978" s="10"/>
      <c r="H978" s="14" t="s">
        <v>5717</v>
      </c>
      <c r="I978" s="6"/>
      <c r="J978" s="6" t="s">
        <v>1000</v>
      </c>
      <c r="K978" s="10" t="s">
        <v>5718</v>
      </c>
      <c r="L978" s="10" t="s">
        <v>5719</v>
      </c>
      <c r="M978" s="13" t="s">
        <v>41</v>
      </c>
      <c r="N978" s="10" t="s">
        <v>5713</v>
      </c>
      <c r="O978" s="10" t="s">
        <v>5720</v>
      </c>
      <c r="P978" s="14" t="s">
        <v>5721</v>
      </c>
      <c r="Q978" s="13"/>
      <c r="R978" s="12"/>
      <c r="S978" s="12"/>
      <c r="T978" s="12"/>
      <c r="U978" s="12"/>
      <c r="V978" s="12"/>
      <c r="W978" s="12"/>
      <c r="X978" s="13"/>
      <c r="Y978" s="6" t="s">
        <v>3536</v>
      </c>
      <c r="Z978" s="15" t="s">
        <v>5722</v>
      </c>
      <c r="AA978" s="56"/>
      <c r="AB978" s="12"/>
      <c r="AC978" s="13" t="str">
        <f t="shared" si="3"/>
        <v>M6-MyM-25a-E-1</v>
      </c>
      <c r="AD978" s="13"/>
      <c r="AE978" s="12"/>
      <c r="AF978" s="8" t="s">
        <v>45</v>
      </c>
      <c r="AG978" s="8" t="s">
        <v>570</v>
      </c>
      <c r="AH978" s="13"/>
      <c r="AI978" s="13"/>
    </row>
    <row r="979" ht="112.5" customHeight="1">
      <c r="A979" s="8" t="s">
        <v>5706</v>
      </c>
      <c r="B979" s="6" t="s">
        <v>5707</v>
      </c>
      <c r="C979" s="6" t="s">
        <v>67</v>
      </c>
      <c r="D979" s="7" t="s">
        <v>34</v>
      </c>
      <c r="E979" s="6"/>
      <c r="F979" s="10" t="s">
        <v>5723</v>
      </c>
      <c r="G979" s="10" t="s">
        <v>5724</v>
      </c>
      <c r="H979" s="14" t="s">
        <v>5725</v>
      </c>
      <c r="I979" s="6"/>
      <c r="J979" s="6" t="s">
        <v>166</v>
      </c>
      <c r="K979" s="10" t="s">
        <v>5726</v>
      </c>
      <c r="L979" s="10" t="s">
        <v>5727</v>
      </c>
      <c r="M979" s="13" t="s">
        <v>41</v>
      </c>
      <c r="N979" s="10" t="s">
        <v>5728</v>
      </c>
      <c r="O979" s="10" t="s">
        <v>5729</v>
      </c>
      <c r="P979" s="12"/>
      <c r="Q979" s="13"/>
      <c r="R979" s="12"/>
      <c r="S979" s="12"/>
      <c r="T979" s="12"/>
      <c r="U979" s="12"/>
      <c r="V979" s="12"/>
      <c r="W979" s="12"/>
      <c r="X979" s="13"/>
      <c r="Y979" s="6" t="s">
        <v>3536</v>
      </c>
      <c r="Z979" s="15" t="s">
        <v>5730</v>
      </c>
      <c r="AA979" s="8"/>
      <c r="AB979" s="12"/>
      <c r="AC979" s="13" t="str">
        <f t="shared" si="3"/>
        <v>M6-MyM-25a-A-1</v>
      </c>
      <c r="AD979" s="13"/>
      <c r="AE979" s="12"/>
      <c r="AF979" s="8" t="s">
        <v>45</v>
      </c>
      <c r="AG979" s="8" t="s">
        <v>570</v>
      </c>
      <c r="AH979" s="13"/>
      <c r="AI979" s="13"/>
    </row>
    <row r="980" ht="112.5" customHeight="1">
      <c r="A980" s="8" t="s">
        <v>5706</v>
      </c>
      <c r="B980" s="6" t="s">
        <v>5707</v>
      </c>
      <c r="C980" s="6" t="s">
        <v>67</v>
      </c>
      <c r="D980" s="7" t="s">
        <v>34</v>
      </c>
      <c r="E980" s="6"/>
      <c r="F980" s="10" t="s">
        <v>5731</v>
      </c>
      <c r="G980" s="10" t="s">
        <v>5732</v>
      </c>
      <c r="H980" s="14" t="s">
        <v>5733</v>
      </c>
      <c r="I980" s="6"/>
      <c r="J980" s="6" t="s">
        <v>166</v>
      </c>
      <c r="K980" s="10" t="s">
        <v>5734</v>
      </c>
      <c r="L980" s="10" t="s">
        <v>5727</v>
      </c>
      <c r="M980" s="13" t="s">
        <v>41</v>
      </c>
      <c r="N980" s="14" t="s">
        <v>5728</v>
      </c>
      <c r="O980" s="14" t="s">
        <v>5735</v>
      </c>
      <c r="P980" s="12"/>
      <c r="Q980" s="13"/>
      <c r="R980" s="12"/>
      <c r="S980" s="12"/>
      <c r="T980" s="12"/>
      <c r="U980" s="12"/>
      <c r="V980" s="12"/>
      <c r="W980" s="12"/>
      <c r="X980" s="13"/>
      <c r="Y980" s="6" t="s">
        <v>3536</v>
      </c>
      <c r="Z980" s="15" t="s">
        <v>5736</v>
      </c>
      <c r="AA980" s="8"/>
      <c r="AB980" s="12"/>
      <c r="AC980" s="13" t="str">
        <f t="shared" si="3"/>
        <v>M6-MyM-25a-A-2</v>
      </c>
      <c r="AD980" s="13"/>
      <c r="AE980" s="12"/>
      <c r="AF980" s="8" t="s">
        <v>45</v>
      </c>
      <c r="AG980" s="8" t="s">
        <v>570</v>
      </c>
      <c r="AH980" s="13"/>
      <c r="AI980" s="13"/>
    </row>
    <row r="981" ht="112.5" customHeight="1">
      <c r="A981" s="8" t="s">
        <v>5706</v>
      </c>
      <c r="B981" s="6" t="s">
        <v>5707</v>
      </c>
      <c r="C981" s="13" t="s">
        <v>67</v>
      </c>
      <c r="D981" s="7" t="s">
        <v>34</v>
      </c>
      <c r="E981" s="6"/>
      <c r="F981" s="10" t="s">
        <v>5737</v>
      </c>
      <c r="G981" s="10" t="s">
        <v>5738</v>
      </c>
      <c r="H981" s="14" t="s">
        <v>5739</v>
      </c>
      <c r="I981" s="6"/>
      <c r="J981" s="6" t="s">
        <v>166</v>
      </c>
      <c r="K981" s="10" t="s">
        <v>5740</v>
      </c>
      <c r="L981" s="10" t="s">
        <v>5741</v>
      </c>
      <c r="M981" s="6" t="s">
        <v>41</v>
      </c>
      <c r="N981" s="10" t="s">
        <v>5742</v>
      </c>
      <c r="O981" s="10" t="s">
        <v>5743</v>
      </c>
      <c r="P981" s="12"/>
      <c r="Q981" s="13"/>
      <c r="R981" s="12"/>
      <c r="S981" s="12"/>
      <c r="T981" s="12"/>
      <c r="U981" s="12"/>
      <c r="V981" s="12"/>
      <c r="W981" s="12"/>
      <c r="X981" s="13"/>
      <c r="Y981" s="6" t="s">
        <v>3536</v>
      </c>
      <c r="Z981" s="15" t="s">
        <v>5744</v>
      </c>
      <c r="AA981" s="8"/>
      <c r="AB981" s="12"/>
      <c r="AC981" s="13" t="str">
        <f t="shared" si="3"/>
        <v>M6-MyM-25a-A-3</v>
      </c>
      <c r="AD981" s="13"/>
      <c r="AE981" s="12"/>
      <c r="AF981" s="8" t="s">
        <v>45</v>
      </c>
      <c r="AG981" s="8" t="s">
        <v>570</v>
      </c>
      <c r="AH981" s="13"/>
      <c r="AI981" s="13"/>
    </row>
    <row r="982" ht="112.5" customHeight="1">
      <c r="A982" s="6" t="s">
        <v>5745</v>
      </c>
      <c r="B982" s="6" t="s">
        <v>5746</v>
      </c>
      <c r="C982" s="13" t="s">
        <v>33</v>
      </c>
      <c r="D982" s="7" t="s">
        <v>34</v>
      </c>
      <c r="E982" s="6"/>
      <c r="F982" s="9" t="s">
        <v>5747</v>
      </c>
      <c r="G982" s="10"/>
      <c r="H982" s="10" t="s">
        <v>5748</v>
      </c>
      <c r="I982" s="6" t="s">
        <v>210</v>
      </c>
      <c r="J982" s="6" t="s">
        <v>1000</v>
      </c>
      <c r="K982" s="11" t="s">
        <v>5749</v>
      </c>
      <c r="L982" s="11" t="s">
        <v>5750</v>
      </c>
      <c r="M982" s="13" t="s">
        <v>41</v>
      </c>
      <c r="N982" s="11" t="s">
        <v>5751</v>
      </c>
      <c r="O982" s="11" t="s">
        <v>5751</v>
      </c>
      <c r="P982" s="12"/>
      <c r="Q982" s="13"/>
      <c r="R982" s="12"/>
      <c r="S982" s="12"/>
      <c r="T982" s="12"/>
      <c r="U982" s="12"/>
      <c r="V982" s="12"/>
      <c r="W982" s="12"/>
      <c r="X982" s="13"/>
      <c r="Y982" s="6" t="s">
        <v>3536</v>
      </c>
      <c r="Z982" s="15" t="s">
        <v>5752</v>
      </c>
      <c r="AA982" s="15"/>
      <c r="AB982" s="18"/>
      <c r="AC982" s="13" t="str">
        <f t="shared" si="3"/>
        <v>M6-MyM-14d-I-1</v>
      </c>
      <c r="AD982" s="13"/>
      <c r="AE982" s="12"/>
      <c r="AF982" s="8" t="s">
        <v>45</v>
      </c>
      <c r="AG982" s="13"/>
      <c r="AH982" s="8" t="s">
        <v>46</v>
      </c>
      <c r="AI982" s="8"/>
    </row>
    <row r="983" ht="112.5" customHeight="1">
      <c r="A983" s="6" t="s">
        <v>5745</v>
      </c>
      <c r="B983" s="6" t="s">
        <v>5746</v>
      </c>
      <c r="C983" s="6" t="s">
        <v>48</v>
      </c>
      <c r="D983" s="7" t="s">
        <v>34</v>
      </c>
      <c r="E983" s="6"/>
      <c r="F983" s="9" t="s">
        <v>5753</v>
      </c>
      <c r="G983" s="11" t="s">
        <v>5754</v>
      </c>
      <c r="H983" s="10" t="s">
        <v>5755</v>
      </c>
      <c r="I983" s="6" t="s">
        <v>210</v>
      </c>
      <c r="J983" s="8" t="s">
        <v>194</v>
      </c>
      <c r="K983" s="11" t="s">
        <v>5756</v>
      </c>
      <c r="L983" s="11" t="s">
        <v>5757</v>
      </c>
      <c r="M983" s="13" t="s">
        <v>41</v>
      </c>
      <c r="N983" s="11" t="s">
        <v>5751</v>
      </c>
      <c r="O983" s="11" t="s">
        <v>5751</v>
      </c>
      <c r="P983" s="12"/>
      <c r="Q983" s="13"/>
      <c r="R983" s="12"/>
      <c r="S983" s="12"/>
      <c r="T983" s="12"/>
      <c r="U983" s="12"/>
      <c r="V983" s="12"/>
      <c r="W983" s="12"/>
      <c r="X983" s="13"/>
      <c r="Y983" s="6" t="s">
        <v>3536</v>
      </c>
      <c r="Z983" s="15" t="s">
        <v>5758</v>
      </c>
      <c r="AA983" s="15"/>
      <c r="AB983" s="18"/>
      <c r="AC983" s="13" t="str">
        <f t="shared" si="3"/>
        <v>M6-MyM-14d-E-1</v>
      </c>
      <c r="AD983" s="13"/>
      <c r="AE983" s="12"/>
      <c r="AF983" s="8" t="s">
        <v>45</v>
      </c>
      <c r="AG983" s="13"/>
      <c r="AH983" s="8" t="s">
        <v>46</v>
      </c>
      <c r="AI983" s="8"/>
    </row>
    <row r="984" ht="112.5" customHeight="1">
      <c r="A984" s="6" t="s">
        <v>5745</v>
      </c>
      <c r="B984" s="6" t="s">
        <v>5746</v>
      </c>
      <c r="C984" s="6" t="s">
        <v>48</v>
      </c>
      <c r="D984" s="7" t="s">
        <v>34</v>
      </c>
      <c r="E984" s="6"/>
      <c r="F984" s="9" t="s">
        <v>5753</v>
      </c>
      <c r="G984" s="11" t="s">
        <v>5759</v>
      </c>
      <c r="H984" s="10" t="s">
        <v>5755</v>
      </c>
      <c r="I984" s="6" t="s">
        <v>210</v>
      </c>
      <c r="J984" s="8" t="s">
        <v>194</v>
      </c>
      <c r="K984" s="11" t="s">
        <v>5760</v>
      </c>
      <c r="L984" s="11" t="s">
        <v>5757</v>
      </c>
      <c r="M984" s="13" t="s">
        <v>41</v>
      </c>
      <c r="N984" s="11" t="s">
        <v>5751</v>
      </c>
      <c r="O984" s="11" t="s">
        <v>5751</v>
      </c>
      <c r="P984" s="12"/>
      <c r="Q984" s="13"/>
      <c r="R984" s="12"/>
      <c r="S984" s="12"/>
      <c r="T984" s="12"/>
      <c r="U984" s="12"/>
      <c r="V984" s="12"/>
      <c r="W984" s="12"/>
      <c r="X984" s="13"/>
      <c r="Y984" s="6" t="s">
        <v>3536</v>
      </c>
      <c r="Z984" s="15" t="s">
        <v>5761</v>
      </c>
      <c r="AA984" s="15"/>
      <c r="AB984" s="18"/>
      <c r="AC984" s="13" t="str">
        <f t="shared" si="3"/>
        <v>M6-MyM-14d-E-2</v>
      </c>
      <c r="AD984" s="13"/>
      <c r="AE984" s="12"/>
      <c r="AF984" s="8" t="s">
        <v>45</v>
      </c>
      <c r="AG984" s="13"/>
      <c r="AH984" s="8" t="s">
        <v>46</v>
      </c>
      <c r="AI984" s="8"/>
    </row>
    <row r="985" ht="112.5" customHeight="1">
      <c r="A985" s="6" t="s">
        <v>5762</v>
      </c>
      <c r="B985" s="6" t="s">
        <v>5763</v>
      </c>
      <c r="C985" s="13" t="s">
        <v>33</v>
      </c>
      <c r="D985" s="7" t="s">
        <v>34</v>
      </c>
      <c r="E985" s="6"/>
      <c r="F985" s="11" t="s">
        <v>5764</v>
      </c>
      <c r="G985" s="10"/>
      <c r="H985" s="10" t="s">
        <v>5765</v>
      </c>
      <c r="I985" s="6" t="s">
        <v>210</v>
      </c>
      <c r="J985" s="8" t="s">
        <v>2380</v>
      </c>
      <c r="K985" s="11" t="s">
        <v>5766</v>
      </c>
      <c r="L985" s="11" t="s">
        <v>5767</v>
      </c>
      <c r="M985" s="6" t="s">
        <v>41</v>
      </c>
      <c r="N985" s="10" t="s">
        <v>5768</v>
      </c>
      <c r="O985" s="27" t="s">
        <v>5768</v>
      </c>
      <c r="P985" s="12"/>
      <c r="Q985" s="13"/>
      <c r="R985" s="12"/>
      <c r="S985" s="12"/>
      <c r="T985" s="12"/>
      <c r="U985" s="12"/>
      <c r="V985" s="12"/>
      <c r="W985" s="12"/>
      <c r="X985" s="13"/>
      <c r="Y985" s="6" t="s">
        <v>3536</v>
      </c>
      <c r="Z985" s="15" t="s">
        <v>5769</v>
      </c>
      <c r="AA985" s="15"/>
      <c r="AB985" s="18"/>
      <c r="AC985" s="13" t="str">
        <f t="shared" si="3"/>
        <v>M6-MyM-15a-I-1</v>
      </c>
      <c r="AD985" s="13"/>
      <c r="AE985" s="12"/>
      <c r="AF985" s="8" t="s">
        <v>45</v>
      </c>
      <c r="AG985" s="8" t="s">
        <v>570</v>
      </c>
      <c r="AH985" s="8" t="s">
        <v>46</v>
      </c>
      <c r="AI985" s="8"/>
    </row>
    <row r="986" ht="112.5" customHeight="1">
      <c r="A986" s="6" t="s">
        <v>5762</v>
      </c>
      <c r="B986" s="6" t="s">
        <v>5763</v>
      </c>
      <c r="C986" s="13" t="s">
        <v>48</v>
      </c>
      <c r="D986" s="7" t="s">
        <v>34</v>
      </c>
      <c r="E986" s="6"/>
      <c r="F986" s="10" t="s">
        <v>5770</v>
      </c>
      <c r="G986" s="11" t="s">
        <v>5771</v>
      </c>
      <c r="H986" s="10" t="s">
        <v>5772</v>
      </c>
      <c r="I986" s="6" t="s">
        <v>210</v>
      </c>
      <c r="J986" s="6" t="s">
        <v>194</v>
      </c>
      <c r="K986" s="10" t="s">
        <v>5773</v>
      </c>
      <c r="L986" s="11" t="s">
        <v>5774</v>
      </c>
      <c r="M986" s="6" t="s">
        <v>41</v>
      </c>
      <c r="N986" s="10" t="s">
        <v>5768</v>
      </c>
      <c r="O986" s="27" t="s">
        <v>5768</v>
      </c>
      <c r="P986" s="12"/>
      <c r="Q986" s="13"/>
      <c r="R986" s="12"/>
      <c r="S986" s="12"/>
      <c r="T986" s="12"/>
      <c r="U986" s="12"/>
      <c r="V986" s="12"/>
      <c r="W986" s="12"/>
      <c r="X986" s="14"/>
      <c r="Y986" s="6" t="s">
        <v>3536</v>
      </c>
      <c r="Z986" s="15" t="s">
        <v>5775</v>
      </c>
      <c r="AA986" s="15"/>
      <c r="AB986" s="18"/>
      <c r="AC986" s="13" t="str">
        <f t="shared" si="3"/>
        <v>M6-MyM-15a-E-1</v>
      </c>
      <c r="AD986" s="13"/>
      <c r="AE986" s="12"/>
      <c r="AF986" s="8" t="s">
        <v>45</v>
      </c>
      <c r="AG986" s="8" t="s">
        <v>570</v>
      </c>
      <c r="AH986" s="8" t="s">
        <v>46</v>
      </c>
      <c r="AI986" s="8"/>
    </row>
    <row r="987" ht="112.5" customHeight="1">
      <c r="A987" s="6" t="s">
        <v>5762</v>
      </c>
      <c r="B987" s="6" t="s">
        <v>5763</v>
      </c>
      <c r="C987" s="13" t="s">
        <v>48</v>
      </c>
      <c r="D987" s="7" t="s">
        <v>34</v>
      </c>
      <c r="E987" s="6"/>
      <c r="F987" s="10" t="s">
        <v>5770</v>
      </c>
      <c r="G987" s="11" t="s">
        <v>5776</v>
      </c>
      <c r="H987" s="10" t="s">
        <v>5772</v>
      </c>
      <c r="I987" s="6" t="s">
        <v>210</v>
      </c>
      <c r="J987" s="6" t="s">
        <v>194</v>
      </c>
      <c r="K987" s="10" t="s">
        <v>5777</v>
      </c>
      <c r="L987" s="11" t="s">
        <v>5778</v>
      </c>
      <c r="M987" s="6" t="s">
        <v>41</v>
      </c>
      <c r="N987" s="10" t="s">
        <v>5768</v>
      </c>
      <c r="O987" s="27" t="s">
        <v>5768</v>
      </c>
      <c r="P987" s="12"/>
      <c r="Q987" s="13"/>
      <c r="R987" s="12"/>
      <c r="S987" s="12"/>
      <c r="T987" s="12"/>
      <c r="U987" s="12"/>
      <c r="V987" s="12"/>
      <c r="W987" s="12"/>
      <c r="X987" s="14"/>
      <c r="Y987" s="6" t="s">
        <v>3536</v>
      </c>
      <c r="Z987" s="15" t="s">
        <v>5779</v>
      </c>
      <c r="AA987" s="15"/>
      <c r="AB987" s="18"/>
      <c r="AC987" s="13" t="str">
        <f t="shared" si="3"/>
        <v>M6-MyM-15a-E-2</v>
      </c>
      <c r="AD987" s="13"/>
      <c r="AE987" s="12"/>
      <c r="AF987" s="8" t="s">
        <v>45</v>
      </c>
      <c r="AG987" s="8" t="s">
        <v>570</v>
      </c>
      <c r="AH987" s="8" t="s">
        <v>46</v>
      </c>
      <c r="AI987" s="8"/>
    </row>
    <row r="988" ht="112.5" customHeight="1">
      <c r="A988" s="6" t="s">
        <v>5762</v>
      </c>
      <c r="B988" s="6" t="s">
        <v>5763</v>
      </c>
      <c r="C988" s="13" t="s">
        <v>48</v>
      </c>
      <c r="D988" s="7" t="s">
        <v>34</v>
      </c>
      <c r="E988" s="6"/>
      <c r="F988" s="10" t="s">
        <v>5770</v>
      </c>
      <c r="G988" s="11" t="s">
        <v>5780</v>
      </c>
      <c r="H988" s="10" t="s">
        <v>5772</v>
      </c>
      <c r="I988" s="6" t="s">
        <v>210</v>
      </c>
      <c r="J988" s="6" t="s">
        <v>194</v>
      </c>
      <c r="K988" s="10" t="s">
        <v>5781</v>
      </c>
      <c r="L988" s="11" t="s">
        <v>5782</v>
      </c>
      <c r="M988" s="6" t="s">
        <v>41</v>
      </c>
      <c r="N988" s="10" t="s">
        <v>5768</v>
      </c>
      <c r="O988" s="27" t="s">
        <v>5768</v>
      </c>
      <c r="P988" s="12"/>
      <c r="Q988" s="13"/>
      <c r="R988" s="12"/>
      <c r="S988" s="12"/>
      <c r="T988" s="12"/>
      <c r="U988" s="12"/>
      <c r="V988" s="12"/>
      <c r="W988" s="12"/>
      <c r="X988" s="14"/>
      <c r="Y988" s="6" t="s">
        <v>3536</v>
      </c>
      <c r="Z988" s="15" t="s">
        <v>5783</v>
      </c>
      <c r="AA988" s="15"/>
      <c r="AB988" s="18"/>
      <c r="AC988" s="13" t="str">
        <f t="shared" si="3"/>
        <v>M6-MyM-15a-E-3</v>
      </c>
      <c r="AD988" s="13"/>
      <c r="AE988" s="12"/>
      <c r="AF988" s="8" t="s">
        <v>45</v>
      </c>
      <c r="AG988" s="8" t="s">
        <v>570</v>
      </c>
      <c r="AH988" s="8" t="s">
        <v>46</v>
      </c>
      <c r="AI988" s="8"/>
    </row>
    <row r="989" ht="112.5" customHeight="1">
      <c r="A989" s="6" t="s">
        <v>5762</v>
      </c>
      <c r="B989" s="6" t="s">
        <v>5763</v>
      </c>
      <c r="C989" s="13" t="s">
        <v>67</v>
      </c>
      <c r="D989" s="7" t="s">
        <v>34</v>
      </c>
      <c r="E989" s="6"/>
      <c r="F989" s="10" t="s">
        <v>5784</v>
      </c>
      <c r="G989" s="10" t="s">
        <v>5785</v>
      </c>
      <c r="H989" s="10" t="s">
        <v>5786</v>
      </c>
      <c r="I989" s="6" t="s">
        <v>210</v>
      </c>
      <c r="J989" s="6" t="s">
        <v>166</v>
      </c>
      <c r="K989" s="10" t="s">
        <v>5787</v>
      </c>
      <c r="L989" s="10" t="s">
        <v>2212</v>
      </c>
      <c r="M989" s="6" t="s">
        <v>41</v>
      </c>
      <c r="N989" s="10" t="s">
        <v>5768</v>
      </c>
      <c r="O989" s="27" t="s">
        <v>5768</v>
      </c>
      <c r="P989" s="12"/>
      <c r="Q989" s="13"/>
      <c r="R989" s="12"/>
      <c r="S989" s="12"/>
      <c r="T989" s="12"/>
      <c r="U989" s="12"/>
      <c r="V989" s="12"/>
      <c r="W989" s="12"/>
      <c r="X989" s="14"/>
      <c r="Y989" s="6" t="s">
        <v>3536</v>
      </c>
      <c r="Z989" s="15" t="s">
        <v>5788</v>
      </c>
      <c r="AA989" s="15"/>
      <c r="AB989" s="18"/>
      <c r="AC989" s="13" t="str">
        <f t="shared" si="3"/>
        <v>M6-MyM-15a-A-1</v>
      </c>
      <c r="AD989" s="13"/>
      <c r="AE989" s="12"/>
      <c r="AF989" s="8" t="s">
        <v>45</v>
      </c>
      <c r="AG989" s="8" t="s">
        <v>570</v>
      </c>
      <c r="AH989" s="8" t="s">
        <v>46</v>
      </c>
      <c r="AI989" s="8"/>
    </row>
    <row r="990" ht="112.5" customHeight="1">
      <c r="A990" s="6" t="s">
        <v>5762</v>
      </c>
      <c r="B990" s="6" t="s">
        <v>5763</v>
      </c>
      <c r="C990" s="13" t="s">
        <v>67</v>
      </c>
      <c r="D990" s="7" t="s">
        <v>34</v>
      </c>
      <c r="E990" s="6"/>
      <c r="F990" s="10" t="s">
        <v>5789</v>
      </c>
      <c r="G990" s="10" t="s">
        <v>5790</v>
      </c>
      <c r="H990" s="10" t="s">
        <v>5791</v>
      </c>
      <c r="I990" s="6" t="s">
        <v>210</v>
      </c>
      <c r="J990" s="6" t="s">
        <v>166</v>
      </c>
      <c r="K990" s="10" t="s">
        <v>5792</v>
      </c>
      <c r="L990" s="10" t="s">
        <v>2212</v>
      </c>
      <c r="M990" s="6" t="s">
        <v>41</v>
      </c>
      <c r="N990" s="10" t="s">
        <v>5768</v>
      </c>
      <c r="O990" s="27" t="s">
        <v>5768</v>
      </c>
      <c r="P990" s="12"/>
      <c r="Q990" s="13"/>
      <c r="R990" s="12"/>
      <c r="S990" s="12"/>
      <c r="T990" s="12"/>
      <c r="U990" s="12"/>
      <c r="V990" s="12"/>
      <c r="W990" s="12"/>
      <c r="X990" s="13"/>
      <c r="Y990" s="6" t="s">
        <v>3536</v>
      </c>
      <c r="Z990" s="15" t="s">
        <v>5793</v>
      </c>
      <c r="AA990" s="15"/>
      <c r="AB990" s="18"/>
      <c r="AC990" s="13" t="str">
        <f t="shared" si="3"/>
        <v>M6-MyM-15a-A-2</v>
      </c>
      <c r="AD990" s="13"/>
      <c r="AE990" s="12"/>
      <c r="AF990" s="8" t="s">
        <v>45</v>
      </c>
      <c r="AG990" s="8" t="s">
        <v>570</v>
      </c>
      <c r="AH990" s="8" t="s">
        <v>46</v>
      </c>
      <c r="AI990" s="8"/>
    </row>
    <row r="991" ht="112.5" customHeight="1">
      <c r="A991" s="6" t="s">
        <v>5762</v>
      </c>
      <c r="B991" s="6" t="s">
        <v>5763</v>
      </c>
      <c r="C991" s="13" t="s">
        <v>67</v>
      </c>
      <c r="D991" s="7" t="s">
        <v>34</v>
      </c>
      <c r="E991" s="6"/>
      <c r="F991" s="10" t="s">
        <v>5794</v>
      </c>
      <c r="G991" s="10" t="s">
        <v>5795</v>
      </c>
      <c r="H991" s="10" t="s">
        <v>5796</v>
      </c>
      <c r="I991" s="6" t="s">
        <v>210</v>
      </c>
      <c r="J991" s="6" t="s">
        <v>166</v>
      </c>
      <c r="K991" s="10" t="s">
        <v>5797</v>
      </c>
      <c r="L991" s="10" t="s">
        <v>2212</v>
      </c>
      <c r="M991" s="13" t="s">
        <v>41</v>
      </c>
      <c r="N991" s="14" t="s">
        <v>5768</v>
      </c>
      <c r="O991" s="39" t="s">
        <v>5768</v>
      </c>
      <c r="P991" s="12"/>
      <c r="Q991" s="13"/>
      <c r="R991" s="12"/>
      <c r="S991" s="12"/>
      <c r="T991" s="12"/>
      <c r="U991" s="12"/>
      <c r="V991" s="12"/>
      <c r="W991" s="12"/>
      <c r="X991" s="13"/>
      <c r="Y991" s="6" t="s">
        <v>3536</v>
      </c>
      <c r="Z991" s="15" t="s">
        <v>5798</v>
      </c>
      <c r="AA991" s="15"/>
      <c r="AB991" s="18"/>
      <c r="AC991" s="13" t="str">
        <f t="shared" si="3"/>
        <v>M6-MyM-15a-A-3</v>
      </c>
      <c r="AD991" s="13"/>
      <c r="AE991" s="12"/>
      <c r="AF991" s="8" t="s">
        <v>45</v>
      </c>
      <c r="AG991" s="8" t="s">
        <v>570</v>
      </c>
      <c r="AH991" s="8" t="s">
        <v>46</v>
      </c>
      <c r="AI991" s="8"/>
    </row>
    <row r="992" ht="112.5" customHeight="1">
      <c r="A992" s="6" t="s">
        <v>5799</v>
      </c>
      <c r="B992" s="6" t="s">
        <v>5800</v>
      </c>
      <c r="C992" s="13" t="s">
        <v>33</v>
      </c>
      <c r="D992" s="7" t="s">
        <v>34</v>
      </c>
      <c r="E992" s="6"/>
      <c r="F992" s="10" t="s">
        <v>5801</v>
      </c>
      <c r="G992" s="10"/>
      <c r="H992" s="10"/>
      <c r="I992" s="6" t="s">
        <v>210</v>
      </c>
      <c r="J992" s="6" t="s">
        <v>1277</v>
      </c>
      <c r="K992" s="10" t="s">
        <v>5802</v>
      </c>
      <c r="L992" s="10" t="s">
        <v>5803</v>
      </c>
      <c r="M992" s="13" t="s">
        <v>41</v>
      </c>
      <c r="N992" s="11" t="s">
        <v>5804</v>
      </c>
      <c r="O992" s="11" t="s">
        <v>5805</v>
      </c>
      <c r="P992" s="12"/>
      <c r="Q992" s="13"/>
      <c r="R992" s="12"/>
      <c r="S992" s="12"/>
      <c r="T992" s="12"/>
      <c r="U992" s="12"/>
      <c r="V992" s="12"/>
      <c r="W992" s="12"/>
      <c r="X992" s="13"/>
      <c r="Y992" s="6" t="s">
        <v>3536</v>
      </c>
      <c r="Z992" s="15" t="s">
        <v>5806</v>
      </c>
      <c r="AA992" s="15"/>
      <c r="AB992" s="18"/>
      <c r="AC992" s="13" t="str">
        <f t="shared" si="3"/>
        <v>M6-MyM-16a-I-1</v>
      </c>
      <c r="AD992" s="13"/>
      <c r="AE992" s="12"/>
      <c r="AF992" s="8" t="s">
        <v>45</v>
      </c>
      <c r="AG992" s="13"/>
      <c r="AH992" s="8" t="s">
        <v>46</v>
      </c>
      <c r="AI992" s="8"/>
    </row>
    <row r="993" ht="112.5" customHeight="1">
      <c r="A993" s="6" t="s">
        <v>5799</v>
      </c>
      <c r="B993" s="6" t="s">
        <v>5800</v>
      </c>
      <c r="C993" s="13" t="s">
        <v>33</v>
      </c>
      <c r="D993" s="7" t="s">
        <v>34</v>
      </c>
      <c r="E993" s="6"/>
      <c r="F993" s="10" t="s">
        <v>5807</v>
      </c>
      <c r="G993" s="10"/>
      <c r="H993" s="10"/>
      <c r="I993" s="6" t="s">
        <v>210</v>
      </c>
      <c r="J993" s="6" t="s">
        <v>1277</v>
      </c>
      <c r="K993" s="10" t="s">
        <v>5802</v>
      </c>
      <c r="L993" s="10" t="s">
        <v>5808</v>
      </c>
      <c r="M993" s="13" t="s">
        <v>41</v>
      </c>
      <c r="N993" s="11" t="s">
        <v>5809</v>
      </c>
      <c r="O993" s="11" t="s">
        <v>5810</v>
      </c>
      <c r="P993" s="12"/>
      <c r="Q993" s="13"/>
      <c r="R993" s="12"/>
      <c r="S993" s="12"/>
      <c r="T993" s="12"/>
      <c r="U993" s="12"/>
      <c r="V993" s="12"/>
      <c r="W993" s="12"/>
      <c r="X993" s="13"/>
      <c r="Y993" s="6" t="s">
        <v>3536</v>
      </c>
      <c r="Z993" s="15" t="s">
        <v>5811</v>
      </c>
      <c r="AA993" s="15"/>
      <c r="AB993" s="18"/>
      <c r="AC993" s="13" t="str">
        <f t="shared" si="3"/>
        <v>M6-MyM-16a-I-2</v>
      </c>
      <c r="AD993" s="13"/>
      <c r="AE993" s="12"/>
      <c r="AF993" s="8" t="s">
        <v>45</v>
      </c>
      <c r="AG993" s="13"/>
      <c r="AH993" s="8" t="s">
        <v>46</v>
      </c>
      <c r="AI993" s="8"/>
    </row>
    <row r="994" ht="112.5" customHeight="1">
      <c r="A994" s="6" t="s">
        <v>5799</v>
      </c>
      <c r="B994" s="6" t="s">
        <v>5800</v>
      </c>
      <c r="C994" s="13" t="s">
        <v>48</v>
      </c>
      <c r="D994" s="7" t="s">
        <v>34</v>
      </c>
      <c r="E994" s="6"/>
      <c r="F994" s="11" t="s">
        <v>5812</v>
      </c>
      <c r="G994" s="27" t="s">
        <v>4270</v>
      </c>
      <c r="H994" s="10"/>
      <c r="I994" s="6" t="s">
        <v>210</v>
      </c>
      <c r="J994" s="6" t="s">
        <v>166</v>
      </c>
      <c r="K994" s="11" t="s">
        <v>5813</v>
      </c>
      <c r="L994" s="10" t="s">
        <v>5814</v>
      </c>
      <c r="M994" s="13" t="s">
        <v>41</v>
      </c>
      <c r="N994" s="11" t="s">
        <v>5804</v>
      </c>
      <c r="O994" s="11" t="s">
        <v>5805</v>
      </c>
      <c r="P994" s="12"/>
      <c r="Q994" s="13"/>
      <c r="R994" s="12"/>
      <c r="S994" s="12"/>
      <c r="T994" s="12"/>
      <c r="U994" s="12"/>
      <c r="V994" s="12"/>
      <c r="W994" s="12"/>
      <c r="X994" s="13"/>
      <c r="Y994" s="6" t="s">
        <v>3536</v>
      </c>
      <c r="Z994" s="15" t="s">
        <v>5815</v>
      </c>
      <c r="AA994" s="15"/>
      <c r="AB994" s="18"/>
      <c r="AC994" s="13" t="str">
        <f t="shared" si="3"/>
        <v>M6-MyM-16a-E-1</v>
      </c>
      <c r="AD994" s="13"/>
      <c r="AE994" s="12"/>
      <c r="AF994" s="8" t="s">
        <v>45</v>
      </c>
      <c r="AG994" s="13"/>
      <c r="AH994" s="8" t="s">
        <v>46</v>
      </c>
      <c r="AI994" s="8"/>
    </row>
    <row r="995" ht="112.5" customHeight="1">
      <c r="A995" s="6" t="s">
        <v>5799</v>
      </c>
      <c r="B995" s="6" t="s">
        <v>5800</v>
      </c>
      <c r="C995" s="13" t="s">
        <v>48</v>
      </c>
      <c r="D995" s="7" t="s">
        <v>34</v>
      </c>
      <c r="E995" s="6"/>
      <c r="F995" s="11" t="s">
        <v>5816</v>
      </c>
      <c r="G995" s="27" t="s">
        <v>4274</v>
      </c>
      <c r="H995" s="10"/>
      <c r="I995" s="6" t="s">
        <v>210</v>
      </c>
      <c r="J995" s="6" t="s">
        <v>166</v>
      </c>
      <c r="K995" s="10" t="s">
        <v>5817</v>
      </c>
      <c r="L995" s="10" t="s">
        <v>4611</v>
      </c>
      <c r="M995" s="13" t="s">
        <v>41</v>
      </c>
      <c r="N995" s="11" t="s">
        <v>5809</v>
      </c>
      <c r="O995" s="11" t="s">
        <v>5810</v>
      </c>
      <c r="P995" s="12"/>
      <c r="Q995" s="13"/>
      <c r="R995" s="12"/>
      <c r="S995" s="12"/>
      <c r="T995" s="12"/>
      <c r="U995" s="12"/>
      <c r="V995" s="12"/>
      <c r="W995" s="12"/>
      <c r="X995" s="13"/>
      <c r="Y995" s="6" t="s">
        <v>3536</v>
      </c>
      <c r="Z995" s="15" t="s">
        <v>5818</v>
      </c>
      <c r="AA995" s="15"/>
      <c r="AB995" s="18"/>
      <c r="AC995" s="13" t="str">
        <f t="shared" si="3"/>
        <v>M6-MyM-16a-E-2</v>
      </c>
      <c r="AD995" s="13"/>
      <c r="AE995" s="12"/>
      <c r="AF995" s="8" t="s">
        <v>45</v>
      </c>
      <c r="AG995" s="13"/>
      <c r="AH995" s="8" t="s">
        <v>46</v>
      </c>
      <c r="AI995" s="8"/>
    </row>
    <row r="996" ht="112.5" customHeight="1">
      <c r="A996" s="6" t="s">
        <v>5799</v>
      </c>
      <c r="B996" s="6" t="s">
        <v>5800</v>
      </c>
      <c r="C996" s="13" t="s">
        <v>67</v>
      </c>
      <c r="D996" s="7" t="s">
        <v>34</v>
      </c>
      <c r="E996" s="6"/>
      <c r="F996" s="14" t="s">
        <v>5819</v>
      </c>
      <c r="G996" s="14" t="s">
        <v>5820</v>
      </c>
      <c r="H996" s="14"/>
      <c r="I996" s="13" t="s">
        <v>210</v>
      </c>
      <c r="J996" s="13" t="s">
        <v>166</v>
      </c>
      <c r="K996" s="39" t="s">
        <v>5821</v>
      </c>
      <c r="L996" s="14" t="s">
        <v>447</v>
      </c>
      <c r="M996" s="13" t="s">
        <v>41</v>
      </c>
      <c r="N996" s="14" t="s">
        <v>5822</v>
      </c>
      <c r="O996" s="14" t="s">
        <v>5823</v>
      </c>
      <c r="P996" s="12"/>
      <c r="Q996" s="13"/>
      <c r="R996" s="12"/>
      <c r="S996" s="12"/>
      <c r="T996" s="12"/>
      <c r="U996" s="12"/>
      <c r="V996" s="12"/>
      <c r="W996" s="12"/>
      <c r="X996" s="13"/>
      <c r="Y996" s="6" t="s">
        <v>3536</v>
      </c>
      <c r="Z996" s="15" t="s">
        <v>5824</v>
      </c>
      <c r="AA996" s="15"/>
      <c r="AB996" s="18"/>
      <c r="AC996" s="13" t="str">
        <f t="shared" si="3"/>
        <v>M6-MyM-16a-A-1</v>
      </c>
      <c r="AD996" s="13"/>
      <c r="AE996" s="12"/>
      <c r="AF996" s="8" t="s">
        <v>45</v>
      </c>
      <c r="AG996" s="8" t="s">
        <v>570</v>
      </c>
      <c r="AH996" s="8" t="s">
        <v>46</v>
      </c>
      <c r="AI996" s="8"/>
    </row>
    <row r="997" ht="112.5" customHeight="1">
      <c r="A997" s="6" t="s">
        <v>5799</v>
      </c>
      <c r="B997" s="6" t="s">
        <v>5800</v>
      </c>
      <c r="C997" s="13" t="s">
        <v>67</v>
      </c>
      <c r="D997" s="7" t="s">
        <v>34</v>
      </c>
      <c r="E997" s="6"/>
      <c r="F997" s="10" t="s">
        <v>5825</v>
      </c>
      <c r="G997" s="10" t="s">
        <v>5826</v>
      </c>
      <c r="H997" s="10"/>
      <c r="I997" s="6" t="s">
        <v>210</v>
      </c>
      <c r="J997" s="6" t="s">
        <v>166</v>
      </c>
      <c r="K997" s="27" t="s">
        <v>5821</v>
      </c>
      <c r="L997" s="10" t="s">
        <v>4611</v>
      </c>
      <c r="M997" s="13" t="s">
        <v>41</v>
      </c>
      <c r="N997" s="14" t="s">
        <v>5827</v>
      </c>
      <c r="O997" s="14" t="s">
        <v>5828</v>
      </c>
      <c r="P997" s="12"/>
      <c r="Q997" s="13"/>
      <c r="R997" s="12"/>
      <c r="S997" s="12"/>
      <c r="T997" s="12"/>
      <c r="U997" s="12"/>
      <c r="V997" s="12"/>
      <c r="W997" s="12"/>
      <c r="X997" s="13"/>
      <c r="Y997" s="6" t="s">
        <v>3536</v>
      </c>
      <c r="Z997" s="15" t="s">
        <v>5829</v>
      </c>
      <c r="AA997" s="15"/>
      <c r="AB997" s="18"/>
      <c r="AC997" s="13" t="str">
        <f t="shared" si="3"/>
        <v>M6-MyM-16a-A-2</v>
      </c>
      <c r="AD997" s="13"/>
      <c r="AE997" s="12"/>
      <c r="AF997" s="8" t="s">
        <v>45</v>
      </c>
      <c r="AG997" s="8" t="s">
        <v>570</v>
      </c>
      <c r="AH997" s="8" t="s">
        <v>46</v>
      </c>
      <c r="AI997" s="8"/>
    </row>
    <row r="998" ht="112.5" customHeight="1">
      <c r="A998" s="6" t="s">
        <v>5799</v>
      </c>
      <c r="B998" s="6" t="s">
        <v>5800</v>
      </c>
      <c r="C998" s="13" t="s">
        <v>67</v>
      </c>
      <c r="D998" s="7" t="s">
        <v>34</v>
      </c>
      <c r="E998" s="6"/>
      <c r="F998" s="10" t="s">
        <v>5830</v>
      </c>
      <c r="G998" s="10" t="s">
        <v>5831</v>
      </c>
      <c r="H998" s="10"/>
      <c r="I998" s="6" t="s">
        <v>210</v>
      </c>
      <c r="J998" s="6" t="s">
        <v>166</v>
      </c>
      <c r="K998" s="27" t="s">
        <v>5832</v>
      </c>
      <c r="L998" s="11" t="s">
        <v>447</v>
      </c>
      <c r="M998" s="6" t="s">
        <v>41</v>
      </c>
      <c r="N998" s="10" t="s">
        <v>5822</v>
      </c>
      <c r="O998" s="10" t="s">
        <v>5833</v>
      </c>
      <c r="P998" s="12"/>
      <c r="Q998" s="13"/>
      <c r="R998" s="12"/>
      <c r="S998" s="12"/>
      <c r="T998" s="12"/>
      <c r="U998" s="12"/>
      <c r="V998" s="12"/>
      <c r="W998" s="12"/>
      <c r="X998" s="13"/>
      <c r="Y998" s="6" t="s">
        <v>3536</v>
      </c>
      <c r="Z998" s="15" t="s">
        <v>5834</v>
      </c>
      <c r="AA998" s="15"/>
      <c r="AB998" s="18"/>
      <c r="AC998" s="13" t="str">
        <f t="shared" si="3"/>
        <v>M6-MyM-16a-A-3</v>
      </c>
      <c r="AD998" s="13"/>
      <c r="AE998" s="12"/>
      <c r="AF998" s="8" t="s">
        <v>45</v>
      </c>
      <c r="AG998" s="8" t="s">
        <v>570</v>
      </c>
      <c r="AH998" s="8" t="s">
        <v>46</v>
      </c>
      <c r="AI998" s="8"/>
    </row>
    <row r="999" ht="112.5" customHeight="1">
      <c r="A999" s="8" t="s">
        <v>5835</v>
      </c>
      <c r="B999" s="8" t="s">
        <v>5836</v>
      </c>
      <c r="C999" s="13" t="s">
        <v>33</v>
      </c>
      <c r="D999" s="7" t="s">
        <v>34</v>
      </c>
      <c r="E999" s="6"/>
      <c r="F999" s="10" t="s">
        <v>5837</v>
      </c>
      <c r="G999" s="10"/>
      <c r="H999" s="10" t="s">
        <v>5838</v>
      </c>
      <c r="I999" s="6"/>
      <c r="J999" s="6" t="s">
        <v>1277</v>
      </c>
      <c r="K999" s="10" t="s">
        <v>5839</v>
      </c>
      <c r="L999" s="10" t="s">
        <v>5840</v>
      </c>
      <c r="M999" s="13" t="s">
        <v>41</v>
      </c>
      <c r="N999" s="14" t="s">
        <v>5841</v>
      </c>
      <c r="O999" s="11" t="s">
        <v>5842</v>
      </c>
      <c r="P999" s="12"/>
      <c r="Q999" s="13"/>
      <c r="R999" s="12"/>
      <c r="S999" s="12"/>
      <c r="T999" s="12"/>
      <c r="U999" s="12"/>
      <c r="V999" s="12"/>
      <c r="W999" s="12"/>
      <c r="X999" s="13"/>
      <c r="Y999" s="6" t="s">
        <v>3536</v>
      </c>
      <c r="Z999" s="15" t="s">
        <v>5843</v>
      </c>
      <c r="AA999" s="8"/>
      <c r="AB999" s="18"/>
      <c r="AC999" s="13" t="str">
        <f t="shared" si="3"/>
        <v>M6-MyM-26a-I-1</v>
      </c>
      <c r="AD999" s="13"/>
      <c r="AE999" s="12"/>
      <c r="AF999" s="8" t="s">
        <v>45</v>
      </c>
      <c r="AG999" s="8" t="s">
        <v>570</v>
      </c>
      <c r="AH999" s="8"/>
      <c r="AI999" s="8"/>
    </row>
    <row r="1000" ht="112.5" customHeight="1">
      <c r="A1000" s="8" t="s">
        <v>5835</v>
      </c>
      <c r="B1000" s="8" t="s">
        <v>5836</v>
      </c>
      <c r="C1000" s="13" t="s">
        <v>33</v>
      </c>
      <c r="D1000" s="7" t="s">
        <v>34</v>
      </c>
      <c r="E1000" s="6"/>
      <c r="F1000" s="10" t="s">
        <v>5844</v>
      </c>
      <c r="G1000" s="10"/>
      <c r="H1000" s="10" t="s">
        <v>5845</v>
      </c>
      <c r="I1000" s="6"/>
      <c r="J1000" s="6" t="s">
        <v>1277</v>
      </c>
      <c r="K1000" s="10" t="s">
        <v>5846</v>
      </c>
      <c r="L1000" s="10" t="s">
        <v>5847</v>
      </c>
      <c r="M1000" s="13" t="s">
        <v>41</v>
      </c>
      <c r="N1000" s="14" t="s">
        <v>5848</v>
      </c>
      <c r="O1000" s="14" t="s">
        <v>5849</v>
      </c>
      <c r="P1000" s="12"/>
      <c r="Q1000" s="13"/>
      <c r="R1000" s="12"/>
      <c r="S1000" s="12"/>
      <c r="T1000" s="12"/>
      <c r="U1000" s="12"/>
      <c r="V1000" s="12"/>
      <c r="W1000" s="12"/>
      <c r="X1000" s="13"/>
      <c r="Y1000" s="6" t="s">
        <v>3536</v>
      </c>
      <c r="Z1000" s="15" t="s">
        <v>5850</v>
      </c>
      <c r="AA1000" s="8"/>
      <c r="AB1000" s="12"/>
      <c r="AC1000" s="13" t="str">
        <f t="shared" si="3"/>
        <v>M6-MyM-26a-I-2</v>
      </c>
      <c r="AD1000" s="13"/>
      <c r="AE1000" s="12"/>
      <c r="AF1000" s="8" t="s">
        <v>45</v>
      </c>
      <c r="AG1000" s="8" t="s">
        <v>570</v>
      </c>
      <c r="AH1000" s="13"/>
      <c r="AI1000" s="13"/>
    </row>
    <row r="1001" ht="112.5" customHeight="1">
      <c r="A1001" s="8" t="s">
        <v>5835</v>
      </c>
      <c r="B1001" s="8" t="s">
        <v>5836</v>
      </c>
      <c r="C1001" s="13" t="s">
        <v>48</v>
      </c>
      <c r="D1001" s="7" t="s">
        <v>34</v>
      </c>
      <c r="E1001" s="6"/>
      <c r="F1001" s="10" t="s">
        <v>5851</v>
      </c>
      <c r="G1001" s="10" t="s">
        <v>5852</v>
      </c>
      <c r="H1001" s="10" t="s">
        <v>5853</v>
      </c>
      <c r="I1001" s="6"/>
      <c r="J1001" s="6" t="s">
        <v>166</v>
      </c>
      <c r="K1001" s="10" t="s">
        <v>5854</v>
      </c>
      <c r="L1001" s="10" t="s">
        <v>5855</v>
      </c>
      <c r="M1001" s="13" t="s">
        <v>41</v>
      </c>
      <c r="N1001" s="14" t="s">
        <v>5856</v>
      </c>
      <c r="O1001" s="11" t="s">
        <v>5857</v>
      </c>
      <c r="P1001" s="12"/>
      <c r="Q1001" s="13"/>
      <c r="R1001" s="12"/>
      <c r="S1001" s="12"/>
      <c r="T1001" s="12"/>
      <c r="U1001" s="12"/>
      <c r="V1001" s="12"/>
      <c r="W1001" s="12"/>
      <c r="X1001" s="13"/>
      <c r="Y1001" s="6" t="s">
        <v>3536</v>
      </c>
      <c r="Z1001" s="15" t="s">
        <v>5858</v>
      </c>
      <c r="AA1001" s="8"/>
      <c r="AB1001" s="12"/>
      <c r="AC1001" s="13" t="str">
        <f t="shared" si="3"/>
        <v>M6-MyM-26a-E-1</v>
      </c>
      <c r="AD1001" s="13"/>
      <c r="AE1001" s="12"/>
      <c r="AF1001" s="8" t="s">
        <v>45</v>
      </c>
      <c r="AG1001" s="8" t="s">
        <v>570</v>
      </c>
      <c r="AH1001" s="13"/>
      <c r="AI1001" s="13"/>
    </row>
    <row r="1002" ht="112.5" customHeight="1">
      <c r="A1002" s="8" t="s">
        <v>5835</v>
      </c>
      <c r="B1002" s="8" t="s">
        <v>5836</v>
      </c>
      <c r="C1002" s="13" t="s">
        <v>48</v>
      </c>
      <c r="D1002" s="7" t="s">
        <v>34</v>
      </c>
      <c r="E1002" s="6"/>
      <c r="F1002" s="10" t="s">
        <v>5851</v>
      </c>
      <c r="G1002" s="11" t="s">
        <v>5859</v>
      </c>
      <c r="H1002" s="10"/>
      <c r="I1002" s="6"/>
      <c r="J1002" s="6" t="s">
        <v>166</v>
      </c>
      <c r="K1002" s="10" t="s">
        <v>5854</v>
      </c>
      <c r="L1002" s="10" t="s">
        <v>5855</v>
      </c>
      <c r="M1002" s="8" t="s">
        <v>41</v>
      </c>
      <c r="N1002" s="11" t="s">
        <v>5860</v>
      </c>
      <c r="O1002" s="11" t="s">
        <v>5861</v>
      </c>
      <c r="P1002" s="12"/>
      <c r="Q1002" s="13"/>
      <c r="R1002" s="12"/>
      <c r="S1002" s="12"/>
      <c r="T1002" s="12"/>
      <c r="U1002" s="12"/>
      <c r="V1002" s="12"/>
      <c r="W1002" s="12"/>
      <c r="X1002" s="13"/>
      <c r="Y1002" s="6" t="s">
        <v>3536</v>
      </c>
      <c r="Z1002" s="15" t="s">
        <v>5862</v>
      </c>
      <c r="AA1002" s="8"/>
      <c r="AB1002" s="12"/>
      <c r="AC1002" s="13" t="str">
        <f t="shared" si="3"/>
        <v>M6-MyM-26a-E-2</v>
      </c>
      <c r="AD1002" s="13"/>
      <c r="AE1002" s="12"/>
      <c r="AF1002" s="8" t="s">
        <v>45</v>
      </c>
      <c r="AG1002" s="8" t="s">
        <v>570</v>
      </c>
      <c r="AH1002" s="13"/>
      <c r="AI1002" s="13"/>
    </row>
    <row r="1003" ht="112.5" customHeight="1">
      <c r="A1003" s="8" t="s">
        <v>5835</v>
      </c>
      <c r="B1003" s="8" t="s">
        <v>5836</v>
      </c>
      <c r="C1003" s="13" t="s">
        <v>48</v>
      </c>
      <c r="D1003" s="7" t="s">
        <v>34</v>
      </c>
      <c r="E1003" s="6"/>
      <c r="F1003" s="10" t="s">
        <v>5863</v>
      </c>
      <c r="G1003" s="10" t="s">
        <v>5864</v>
      </c>
      <c r="H1003" s="10" t="s">
        <v>5865</v>
      </c>
      <c r="I1003" s="6"/>
      <c r="J1003" s="6" t="s">
        <v>166</v>
      </c>
      <c r="K1003" s="10" t="s">
        <v>5866</v>
      </c>
      <c r="L1003" s="10" t="s">
        <v>5867</v>
      </c>
      <c r="M1003" s="13" t="s">
        <v>41</v>
      </c>
      <c r="N1003" s="14" t="s">
        <v>5868</v>
      </c>
      <c r="O1003" s="14" t="s">
        <v>5869</v>
      </c>
      <c r="P1003" s="12"/>
      <c r="Q1003" s="13"/>
      <c r="R1003" s="12"/>
      <c r="S1003" s="12"/>
      <c r="T1003" s="12"/>
      <c r="U1003" s="12"/>
      <c r="V1003" s="12"/>
      <c r="W1003" s="12"/>
      <c r="X1003" s="13"/>
      <c r="Y1003" s="6" t="s">
        <v>3536</v>
      </c>
      <c r="Z1003" s="15" t="s">
        <v>5870</v>
      </c>
      <c r="AA1003" s="8"/>
      <c r="AB1003" s="12"/>
      <c r="AC1003" s="13" t="str">
        <f t="shared" si="3"/>
        <v>M6-MyM-26a-E-3</v>
      </c>
      <c r="AD1003" s="13"/>
      <c r="AE1003" s="12"/>
      <c r="AF1003" s="8" t="s">
        <v>45</v>
      </c>
      <c r="AG1003" s="8" t="s">
        <v>570</v>
      </c>
      <c r="AH1003" s="13"/>
      <c r="AI1003" s="13"/>
    </row>
    <row r="1004" ht="112.5" customHeight="1">
      <c r="A1004" s="8" t="s">
        <v>5835</v>
      </c>
      <c r="B1004" s="8" t="s">
        <v>5836</v>
      </c>
      <c r="C1004" s="13" t="s">
        <v>48</v>
      </c>
      <c r="D1004" s="7" t="s">
        <v>34</v>
      </c>
      <c r="E1004" s="6"/>
      <c r="F1004" s="10" t="s">
        <v>5863</v>
      </c>
      <c r="G1004" s="11" t="s">
        <v>5871</v>
      </c>
      <c r="H1004" s="10"/>
      <c r="I1004" s="6"/>
      <c r="J1004" s="6" t="s">
        <v>166</v>
      </c>
      <c r="K1004" s="10" t="s">
        <v>5866</v>
      </c>
      <c r="L1004" s="10" t="s">
        <v>5867</v>
      </c>
      <c r="M1004" s="8" t="s">
        <v>41</v>
      </c>
      <c r="N1004" s="11" t="s">
        <v>5872</v>
      </c>
      <c r="O1004" s="11" t="s">
        <v>5873</v>
      </c>
      <c r="P1004" s="12"/>
      <c r="Q1004" s="13"/>
      <c r="R1004" s="12"/>
      <c r="S1004" s="12"/>
      <c r="T1004" s="12"/>
      <c r="U1004" s="12"/>
      <c r="V1004" s="12"/>
      <c r="W1004" s="12"/>
      <c r="X1004" s="13"/>
      <c r="Y1004" s="6" t="s">
        <v>3536</v>
      </c>
      <c r="Z1004" s="15" t="s">
        <v>5874</v>
      </c>
      <c r="AA1004" s="8"/>
      <c r="AB1004" s="12"/>
      <c r="AC1004" s="13" t="str">
        <f t="shared" si="3"/>
        <v>M6-MyM-26a-E-4</v>
      </c>
      <c r="AD1004" s="13"/>
      <c r="AE1004" s="12"/>
      <c r="AF1004" s="8" t="s">
        <v>45</v>
      </c>
      <c r="AG1004" s="8" t="s">
        <v>570</v>
      </c>
      <c r="AH1004" s="13"/>
      <c r="AI1004" s="13"/>
    </row>
    <row r="1005" ht="112.5" customHeight="1">
      <c r="A1005" s="8" t="s">
        <v>5835</v>
      </c>
      <c r="B1005" s="8" t="s">
        <v>5836</v>
      </c>
      <c r="C1005" s="13" t="s">
        <v>67</v>
      </c>
      <c r="D1005" s="7" t="s">
        <v>34</v>
      </c>
      <c r="E1005" s="6"/>
      <c r="F1005" s="10" t="s">
        <v>5875</v>
      </c>
      <c r="G1005" s="10" t="s">
        <v>5876</v>
      </c>
      <c r="H1005" s="10" t="s">
        <v>5877</v>
      </c>
      <c r="I1005" s="6"/>
      <c r="J1005" s="6" t="s">
        <v>166</v>
      </c>
      <c r="K1005" s="10" t="s">
        <v>5878</v>
      </c>
      <c r="L1005" s="10" t="s">
        <v>5879</v>
      </c>
      <c r="M1005" s="13" t="s">
        <v>41</v>
      </c>
      <c r="N1005" s="14" t="s">
        <v>5880</v>
      </c>
      <c r="O1005" s="14" t="s">
        <v>5881</v>
      </c>
      <c r="P1005" s="12"/>
      <c r="Q1005" s="13"/>
      <c r="R1005" s="12"/>
      <c r="S1005" s="12"/>
      <c r="T1005" s="12"/>
      <c r="U1005" s="12"/>
      <c r="V1005" s="12"/>
      <c r="W1005" s="12"/>
      <c r="X1005" s="13"/>
      <c r="Y1005" s="6" t="s">
        <v>3536</v>
      </c>
      <c r="Z1005" s="15" t="s">
        <v>5882</v>
      </c>
      <c r="AA1005" s="8"/>
      <c r="AB1005" s="12"/>
      <c r="AC1005" s="13" t="str">
        <f t="shared" si="3"/>
        <v>M6-MyM-26a-A-1</v>
      </c>
      <c r="AD1005" s="13"/>
      <c r="AE1005" s="12"/>
      <c r="AF1005" s="8" t="s">
        <v>45</v>
      </c>
      <c r="AG1005" s="8" t="s">
        <v>570</v>
      </c>
      <c r="AH1005" s="13"/>
      <c r="AI1005" s="13"/>
    </row>
    <row r="1006" ht="112.5" customHeight="1">
      <c r="A1006" s="8" t="s">
        <v>5835</v>
      </c>
      <c r="B1006" s="8" t="s">
        <v>5836</v>
      </c>
      <c r="C1006" s="13" t="s">
        <v>67</v>
      </c>
      <c r="D1006" s="7" t="s">
        <v>34</v>
      </c>
      <c r="E1006" s="6"/>
      <c r="F1006" s="10" t="s">
        <v>5883</v>
      </c>
      <c r="G1006" s="10" t="s">
        <v>5884</v>
      </c>
      <c r="H1006" s="10" t="s">
        <v>5885</v>
      </c>
      <c r="I1006" s="6"/>
      <c r="J1006" s="6" t="s">
        <v>166</v>
      </c>
      <c r="K1006" s="10" t="s">
        <v>5886</v>
      </c>
      <c r="L1006" s="10" t="s">
        <v>5887</v>
      </c>
      <c r="M1006" s="13" t="s">
        <v>41</v>
      </c>
      <c r="N1006" s="14" t="s">
        <v>5856</v>
      </c>
      <c r="O1006" s="14" t="s">
        <v>5888</v>
      </c>
      <c r="P1006" s="12"/>
      <c r="Q1006" s="13"/>
      <c r="R1006" s="12"/>
      <c r="S1006" s="12"/>
      <c r="T1006" s="12"/>
      <c r="U1006" s="12"/>
      <c r="V1006" s="12"/>
      <c r="W1006" s="12"/>
      <c r="X1006" s="13"/>
      <c r="Y1006" s="6" t="s">
        <v>3536</v>
      </c>
      <c r="Z1006" s="15" t="s">
        <v>5889</v>
      </c>
      <c r="AA1006" s="8"/>
      <c r="AB1006" s="12"/>
      <c r="AC1006" s="13" t="str">
        <f t="shared" si="3"/>
        <v>M6-MyM-26a-A-2</v>
      </c>
      <c r="AD1006" s="13"/>
      <c r="AE1006" s="12"/>
      <c r="AF1006" s="8" t="s">
        <v>45</v>
      </c>
      <c r="AG1006" s="8" t="s">
        <v>570</v>
      </c>
      <c r="AH1006" s="13"/>
      <c r="AI1006" s="13"/>
    </row>
    <row r="1007" ht="112.5" customHeight="1">
      <c r="A1007" s="8" t="s">
        <v>5835</v>
      </c>
      <c r="B1007" s="8" t="s">
        <v>5836</v>
      </c>
      <c r="C1007" s="13" t="s">
        <v>67</v>
      </c>
      <c r="D1007" s="7" t="s">
        <v>34</v>
      </c>
      <c r="E1007" s="6"/>
      <c r="F1007" s="10" t="s">
        <v>5890</v>
      </c>
      <c r="G1007" s="10" t="s">
        <v>5891</v>
      </c>
      <c r="H1007" s="10" t="s">
        <v>5892</v>
      </c>
      <c r="I1007" s="6"/>
      <c r="J1007" s="6" t="s">
        <v>166</v>
      </c>
      <c r="K1007" s="10" t="s">
        <v>5893</v>
      </c>
      <c r="L1007" s="10" t="s">
        <v>5894</v>
      </c>
      <c r="M1007" s="13" t="s">
        <v>41</v>
      </c>
      <c r="N1007" s="14" t="s">
        <v>5895</v>
      </c>
      <c r="O1007" s="14" t="s">
        <v>5896</v>
      </c>
      <c r="P1007" s="12"/>
      <c r="Q1007" s="13"/>
      <c r="R1007" s="12"/>
      <c r="S1007" s="12"/>
      <c r="T1007" s="12"/>
      <c r="U1007" s="12"/>
      <c r="V1007" s="12"/>
      <c r="W1007" s="12"/>
      <c r="X1007" s="13"/>
      <c r="Y1007" s="6" t="s">
        <v>3536</v>
      </c>
      <c r="Z1007" s="15" t="s">
        <v>5897</v>
      </c>
      <c r="AA1007" s="8"/>
      <c r="AB1007" s="12"/>
      <c r="AC1007" s="13" t="str">
        <f t="shared" si="3"/>
        <v>M6-MyM-26a-A-3</v>
      </c>
      <c r="AD1007" s="13"/>
      <c r="AE1007" s="12"/>
      <c r="AF1007" s="8" t="s">
        <v>45</v>
      </c>
      <c r="AG1007" s="8" t="s">
        <v>570</v>
      </c>
      <c r="AH1007" s="13"/>
      <c r="AI1007" s="13"/>
    </row>
    <row r="1008" ht="112.5" customHeight="1">
      <c r="A1008" s="6" t="s">
        <v>5898</v>
      </c>
      <c r="B1008" s="6" t="s">
        <v>5899</v>
      </c>
      <c r="C1008" s="13" t="s">
        <v>33</v>
      </c>
      <c r="D1008" s="7" t="s">
        <v>34</v>
      </c>
      <c r="E1008" s="6"/>
      <c r="F1008" s="11" t="s">
        <v>5900</v>
      </c>
      <c r="G1008" s="10"/>
      <c r="H1008" s="10" t="s">
        <v>5901</v>
      </c>
      <c r="I1008" s="6"/>
      <c r="J1008" s="8" t="s">
        <v>160</v>
      </c>
      <c r="K1008" s="11" t="s">
        <v>5902</v>
      </c>
      <c r="L1008" s="11" t="s">
        <v>5903</v>
      </c>
      <c r="M1008" s="13" t="s">
        <v>41</v>
      </c>
      <c r="N1008" s="16" t="s">
        <v>4401</v>
      </c>
      <c r="O1008" s="16" t="s">
        <v>4401</v>
      </c>
      <c r="P1008" s="12"/>
      <c r="Q1008" s="13"/>
      <c r="R1008" s="12"/>
      <c r="S1008" s="12"/>
      <c r="T1008" s="12"/>
      <c r="U1008" s="12"/>
      <c r="V1008" s="12"/>
      <c r="W1008" s="12"/>
      <c r="X1008" s="13"/>
      <c r="Y1008" s="6" t="s">
        <v>3536</v>
      </c>
      <c r="Z1008" s="15" t="s">
        <v>5904</v>
      </c>
      <c r="AA1008" s="15"/>
      <c r="AB1008" s="18"/>
      <c r="AC1008" s="13" t="str">
        <f t="shared" si="3"/>
        <v>M6-MyM-16b-I-1</v>
      </c>
      <c r="AD1008" s="13"/>
      <c r="AE1008" s="12"/>
      <c r="AF1008" s="8" t="s">
        <v>45</v>
      </c>
      <c r="AG1008" s="8" t="s">
        <v>570</v>
      </c>
      <c r="AH1008" s="8" t="s">
        <v>46</v>
      </c>
      <c r="AI1008" s="8"/>
    </row>
    <row r="1009" ht="112.5" customHeight="1">
      <c r="A1009" s="6" t="s">
        <v>5898</v>
      </c>
      <c r="B1009" s="6" t="s">
        <v>5899</v>
      </c>
      <c r="C1009" s="13" t="s">
        <v>33</v>
      </c>
      <c r="D1009" s="7" t="s">
        <v>34</v>
      </c>
      <c r="E1009" s="6"/>
      <c r="F1009" s="11" t="s">
        <v>5905</v>
      </c>
      <c r="G1009" s="10"/>
      <c r="H1009" s="10" t="s">
        <v>5901</v>
      </c>
      <c r="I1009" s="6"/>
      <c r="J1009" s="8" t="s">
        <v>160</v>
      </c>
      <c r="K1009" s="11" t="s">
        <v>5906</v>
      </c>
      <c r="L1009" s="11" t="s">
        <v>5907</v>
      </c>
      <c r="M1009" s="13" t="s">
        <v>41</v>
      </c>
      <c r="N1009" s="16" t="s">
        <v>4396</v>
      </c>
      <c r="O1009" s="16" t="s">
        <v>4396</v>
      </c>
      <c r="P1009" s="12"/>
      <c r="Q1009" s="13"/>
      <c r="R1009" s="12"/>
      <c r="S1009" s="12"/>
      <c r="T1009" s="12"/>
      <c r="U1009" s="12"/>
      <c r="V1009" s="12"/>
      <c r="W1009" s="12"/>
      <c r="X1009" s="13"/>
      <c r="Y1009" s="6" t="s">
        <v>3536</v>
      </c>
      <c r="Z1009" s="15" t="s">
        <v>5908</v>
      </c>
      <c r="AA1009" s="15"/>
      <c r="AB1009" s="18"/>
      <c r="AC1009" s="13" t="str">
        <f t="shared" si="3"/>
        <v>M6-MyM-16b-I-2</v>
      </c>
      <c r="AD1009" s="13"/>
      <c r="AE1009" s="12"/>
      <c r="AF1009" s="8" t="s">
        <v>45</v>
      </c>
      <c r="AG1009" s="8" t="s">
        <v>570</v>
      </c>
      <c r="AH1009" s="8" t="s">
        <v>46</v>
      </c>
      <c r="AI1009" s="8"/>
    </row>
    <row r="1010" ht="112.5" customHeight="1">
      <c r="A1010" s="6" t="s">
        <v>5898</v>
      </c>
      <c r="B1010" s="6" t="s">
        <v>5899</v>
      </c>
      <c r="C1010" s="13" t="s">
        <v>48</v>
      </c>
      <c r="D1010" s="7" t="s">
        <v>34</v>
      </c>
      <c r="E1010" s="6"/>
      <c r="F1010" s="11" t="s">
        <v>5909</v>
      </c>
      <c r="G1010" s="10" t="s">
        <v>5910</v>
      </c>
      <c r="H1010" s="10" t="s">
        <v>5911</v>
      </c>
      <c r="I1010" s="6"/>
      <c r="J1010" s="6" t="s">
        <v>166</v>
      </c>
      <c r="K1010" s="10" t="s">
        <v>5912</v>
      </c>
      <c r="L1010" s="10" t="s">
        <v>476</v>
      </c>
      <c r="M1010" s="13" t="s">
        <v>41</v>
      </c>
      <c r="N1010" s="16" t="s">
        <v>4401</v>
      </c>
      <c r="O1010" s="16" t="s">
        <v>4401</v>
      </c>
      <c r="P1010" s="12"/>
      <c r="Q1010" s="13"/>
      <c r="R1010" s="12"/>
      <c r="S1010" s="12"/>
      <c r="T1010" s="12"/>
      <c r="U1010" s="12"/>
      <c r="V1010" s="12"/>
      <c r="W1010" s="12"/>
      <c r="X1010" s="13"/>
      <c r="Y1010" s="6" t="s">
        <v>3536</v>
      </c>
      <c r="Z1010" s="15" t="s">
        <v>5913</v>
      </c>
      <c r="AA1010" s="15"/>
      <c r="AB1010" s="18"/>
      <c r="AC1010" s="13" t="str">
        <f t="shared" si="3"/>
        <v>M6-MyM-16b-E-1</v>
      </c>
      <c r="AD1010" s="13"/>
      <c r="AE1010" s="12"/>
      <c r="AF1010" s="8" t="s">
        <v>45</v>
      </c>
      <c r="AG1010" s="8" t="s">
        <v>570</v>
      </c>
      <c r="AH1010" s="8" t="s">
        <v>46</v>
      </c>
      <c r="AI1010" s="8"/>
    </row>
    <row r="1011" ht="112.5" customHeight="1">
      <c r="A1011" s="6" t="s">
        <v>5898</v>
      </c>
      <c r="B1011" s="6" t="s">
        <v>5899</v>
      </c>
      <c r="C1011" s="13" t="s">
        <v>48</v>
      </c>
      <c r="D1011" s="7" t="s">
        <v>34</v>
      </c>
      <c r="E1011" s="6"/>
      <c r="F1011" s="10" t="s">
        <v>5914</v>
      </c>
      <c r="G1011" s="10" t="s">
        <v>5915</v>
      </c>
      <c r="H1011" s="10" t="s">
        <v>5916</v>
      </c>
      <c r="I1011" s="6"/>
      <c r="J1011" s="6" t="s">
        <v>166</v>
      </c>
      <c r="K1011" s="10" t="s">
        <v>5917</v>
      </c>
      <c r="L1011" s="10" t="s">
        <v>5918</v>
      </c>
      <c r="M1011" s="6" t="s">
        <v>41</v>
      </c>
      <c r="N1011" s="16" t="s">
        <v>4396</v>
      </c>
      <c r="O1011" s="16" t="s">
        <v>4396</v>
      </c>
      <c r="P1011" s="12"/>
      <c r="Q1011" s="13"/>
      <c r="R1011" s="12"/>
      <c r="S1011" s="12"/>
      <c r="T1011" s="12"/>
      <c r="U1011" s="12"/>
      <c r="V1011" s="12"/>
      <c r="W1011" s="12"/>
      <c r="X1011" s="13"/>
      <c r="Y1011" s="6" t="s">
        <v>3536</v>
      </c>
      <c r="Z1011" s="15" t="s">
        <v>5919</v>
      </c>
      <c r="AA1011" s="15"/>
      <c r="AB1011" s="18"/>
      <c r="AC1011" s="13" t="str">
        <f t="shared" si="3"/>
        <v>M6-MyM-16b-E-2</v>
      </c>
      <c r="AD1011" s="13"/>
      <c r="AE1011" s="12"/>
      <c r="AF1011" s="8" t="s">
        <v>45</v>
      </c>
      <c r="AG1011" s="8" t="s">
        <v>570</v>
      </c>
      <c r="AH1011" s="8" t="s">
        <v>46</v>
      </c>
      <c r="AI1011" s="8"/>
    </row>
    <row r="1012" ht="112.5" customHeight="1">
      <c r="A1012" s="6" t="s">
        <v>5898</v>
      </c>
      <c r="B1012" s="6" t="s">
        <v>5899</v>
      </c>
      <c r="C1012" s="13" t="s">
        <v>67</v>
      </c>
      <c r="D1012" s="7" t="s">
        <v>34</v>
      </c>
      <c r="E1012" s="6"/>
      <c r="F1012" s="10" t="s">
        <v>5920</v>
      </c>
      <c r="G1012" s="10" t="s">
        <v>5921</v>
      </c>
      <c r="H1012" s="10" t="s">
        <v>5922</v>
      </c>
      <c r="I1012" s="6"/>
      <c r="J1012" s="6" t="s">
        <v>166</v>
      </c>
      <c r="K1012" s="10" t="s">
        <v>5923</v>
      </c>
      <c r="L1012" s="10" t="s">
        <v>476</v>
      </c>
      <c r="M1012" s="13" t="s">
        <v>41</v>
      </c>
      <c r="N1012" s="10" t="s">
        <v>5924</v>
      </c>
      <c r="O1012" s="10" t="s">
        <v>5925</v>
      </c>
      <c r="P1012" s="12"/>
      <c r="Q1012" s="13"/>
      <c r="R1012" s="12"/>
      <c r="S1012" s="12"/>
      <c r="T1012" s="12"/>
      <c r="U1012" s="12"/>
      <c r="V1012" s="12"/>
      <c r="W1012" s="12"/>
      <c r="X1012" s="13"/>
      <c r="Y1012" s="6" t="s">
        <v>3536</v>
      </c>
      <c r="Z1012" s="15" t="s">
        <v>5926</v>
      </c>
      <c r="AA1012" s="15"/>
      <c r="AB1012" s="18"/>
      <c r="AC1012" s="13" t="str">
        <f t="shared" si="3"/>
        <v>M6-MyM-16b-A-1</v>
      </c>
      <c r="AD1012" s="13"/>
      <c r="AE1012" s="12"/>
      <c r="AF1012" s="8" t="s">
        <v>45</v>
      </c>
      <c r="AG1012" s="8" t="s">
        <v>570</v>
      </c>
      <c r="AH1012" s="8" t="s">
        <v>46</v>
      </c>
      <c r="AI1012" s="8"/>
    </row>
    <row r="1013" ht="112.5" customHeight="1">
      <c r="A1013" s="6" t="s">
        <v>5898</v>
      </c>
      <c r="B1013" s="6" t="s">
        <v>5899</v>
      </c>
      <c r="C1013" s="13" t="s">
        <v>67</v>
      </c>
      <c r="D1013" s="7" t="s">
        <v>34</v>
      </c>
      <c r="E1013" s="6"/>
      <c r="F1013" s="10" t="s">
        <v>5927</v>
      </c>
      <c r="G1013" s="10" t="s">
        <v>5928</v>
      </c>
      <c r="H1013" s="10" t="s">
        <v>5929</v>
      </c>
      <c r="I1013" s="6"/>
      <c r="J1013" s="6" t="s">
        <v>166</v>
      </c>
      <c r="K1013" s="10" t="s">
        <v>5930</v>
      </c>
      <c r="L1013" s="10" t="s">
        <v>476</v>
      </c>
      <c r="M1013" s="13" t="s">
        <v>41</v>
      </c>
      <c r="N1013" s="10" t="s">
        <v>5931</v>
      </c>
      <c r="O1013" s="10" t="s">
        <v>5932</v>
      </c>
      <c r="P1013" s="12"/>
      <c r="Q1013" s="13"/>
      <c r="R1013" s="12"/>
      <c r="S1013" s="12"/>
      <c r="T1013" s="12"/>
      <c r="U1013" s="12"/>
      <c r="V1013" s="12"/>
      <c r="W1013" s="12"/>
      <c r="X1013" s="13"/>
      <c r="Y1013" s="6" t="s">
        <v>3536</v>
      </c>
      <c r="Z1013" s="15" t="s">
        <v>5933</v>
      </c>
      <c r="AA1013" s="15"/>
      <c r="AB1013" s="18"/>
      <c r="AC1013" s="13" t="str">
        <f t="shared" si="3"/>
        <v>M6-MyM-16b-A-2</v>
      </c>
      <c r="AD1013" s="13"/>
      <c r="AE1013" s="12"/>
      <c r="AF1013" s="8" t="s">
        <v>45</v>
      </c>
      <c r="AG1013" s="8" t="s">
        <v>570</v>
      </c>
      <c r="AH1013" s="8" t="s">
        <v>46</v>
      </c>
      <c r="AI1013" s="8"/>
    </row>
    <row r="1014" ht="112.5" customHeight="1">
      <c r="A1014" s="6" t="s">
        <v>5898</v>
      </c>
      <c r="B1014" s="6" t="s">
        <v>5899</v>
      </c>
      <c r="C1014" s="13" t="s">
        <v>67</v>
      </c>
      <c r="D1014" s="7" t="s">
        <v>34</v>
      </c>
      <c r="E1014" s="6"/>
      <c r="F1014" s="10" t="s">
        <v>5934</v>
      </c>
      <c r="G1014" s="10" t="s">
        <v>5935</v>
      </c>
      <c r="H1014" s="10"/>
      <c r="I1014" s="6" t="s">
        <v>210</v>
      </c>
      <c r="J1014" s="6" t="s">
        <v>166</v>
      </c>
      <c r="K1014" s="10" t="s">
        <v>5936</v>
      </c>
      <c r="L1014" s="10" t="s">
        <v>3766</v>
      </c>
      <c r="M1014" s="13" t="s">
        <v>41</v>
      </c>
      <c r="N1014" s="27" t="s">
        <v>5937</v>
      </c>
      <c r="O1014" s="27" t="s">
        <v>5938</v>
      </c>
      <c r="P1014" s="12"/>
      <c r="Q1014" s="13"/>
      <c r="R1014" s="12"/>
      <c r="S1014" s="12"/>
      <c r="T1014" s="12"/>
      <c r="U1014" s="12"/>
      <c r="V1014" s="12"/>
      <c r="W1014" s="12"/>
      <c r="X1014" s="13"/>
      <c r="Y1014" s="6" t="s">
        <v>3536</v>
      </c>
      <c r="Z1014" s="15" t="s">
        <v>5939</v>
      </c>
      <c r="AA1014" s="15"/>
      <c r="AB1014" s="18"/>
      <c r="AC1014" s="13" t="str">
        <f t="shared" si="3"/>
        <v>M6-MyM-16b-A-3</v>
      </c>
      <c r="AD1014" s="13"/>
      <c r="AE1014" s="12"/>
      <c r="AF1014" s="8" t="s">
        <v>45</v>
      </c>
      <c r="AG1014" s="8" t="s">
        <v>570</v>
      </c>
      <c r="AH1014" s="8" t="s">
        <v>46</v>
      </c>
      <c r="AI1014" s="8"/>
    </row>
    <row r="1015" ht="112.5" customHeight="1">
      <c r="A1015" s="8" t="s">
        <v>5940</v>
      </c>
      <c r="B1015" s="8" t="s">
        <v>5941</v>
      </c>
      <c r="C1015" s="13" t="s">
        <v>33</v>
      </c>
      <c r="D1015" s="7" t="s">
        <v>34</v>
      </c>
      <c r="E1015" s="6"/>
      <c r="F1015" s="11" t="s">
        <v>5942</v>
      </c>
      <c r="G1015" s="10"/>
      <c r="H1015" s="10"/>
      <c r="I1015" s="6" t="s">
        <v>210</v>
      </c>
      <c r="J1015" s="8" t="s">
        <v>160</v>
      </c>
      <c r="K1015" s="26" t="s">
        <v>5943</v>
      </c>
      <c r="L1015" s="11" t="s">
        <v>5944</v>
      </c>
      <c r="M1015" s="13" t="s">
        <v>41</v>
      </c>
      <c r="N1015" s="11" t="s">
        <v>3775</v>
      </c>
      <c r="O1015" s="11" t="s">
        <v>5945</v>
      </c>
      <c r="P1015" s="39"/>
      <c r="Q1015" s="11"/>
      <c r="R1015" s="12"/>
      <c r="S1015" s="12"/>
      <c r="T1015" s="12"/>
      <c r="U1015" s="12"/>
      <c r="V1015" s="12"/>
      <c r="W1015" s="12"/>
      <c r="X1015" s="13"/>
      <c r="Y1015" s="6" t="s">
        <v>3536</v>
      </c>
      <c r="Z1015" s="17" t="s">
        <v>5946</v>
      </c>
      <c r="AA1015" s="9"/>
      <c r="AB1015" s="18"/>
      <c r="AC1015" s="13" t="str">
        <f t="shared" si="3"/>
        <v>M6-MyM-26b-I-1</v>
      </c>
      <c r="AD1015" s="13"/>
      <c r="AE1015" s="12"/>
      <c r="AF1015" s="8" t="s">
        <v>45</v>
      </c>
      <c r="AG1015" s="8" t="s">
        <v>570</v>
      </c>
      <c r="AH1015" s="8"/>
      <c r="AI1015" s="8"/>
    </row>
    <row r="1016" ht="112.5" customHeight="1">
      <c r="A1016" s="8" t="s">
        <v>5940</v>
      </c>
      <c r="B1016" s="8" t="s">
        <v>5941</v>
      </c>
      <c r="C1016" s="13" t="s">
        <v>48</v>
      </c>
      <c r="D1016" s="7" t="s">
        <v>34</v>
      </c>
      <c r="E1016" s="6"/>
      <c r="F1016" s="11" t="s">
        <v>5947</v>
      </c>
      <c r="G1016" s="11" t="s">
        <v>5948</v>
      </c>
      <c r="H1016" s="27"/>
      <c r="I1016" s="6" t="s">
        <v>210</v>
      </c>
      <c r="J1016" s="6" t="s">
        <v>166</v>
      </c>
      <c r="K1016" s="26" t="s">
        <v>5949</v>
      </c>
      <c r="L1016" s="11" t="s">
        <v>5950</v>
      </c>
      <c r="M1016" s="13" t="s">
        <v>41</v>
      </c>
      <c r="N1016" s="11" t="s">
        <v>3775</v>
      </c>
      <c r="O1016" s="26" t="s">
        <v>5951</v>
      </c>
      <c r="P1016" s="12"/>
      <c r="Q1016" s="13"/>
      <c r="R1016" s="12"/>
      <c r="S1016" s="12"/>
      <c r="T1016" s="12"/>
      <c r="U1016" s="12"/>
      <c r="V1016" s="12"/>
      <c r="W1016" s="12"/>
      <c r="X1016" s="13"/>
      <c r="Y1016" s="6" t="s">
        <v>3536</v>
      </c>
      <c r="Z1016" s="15" t="s">
        <v>5952</v>
      </c>
      <c r="AA1016" s="9"/>
      <c r="AB1016" s="18"/>
      <c r="AC1016" s="13" t="str">
        <f t="shared" si="3"/>
        <v>M6-MyM-26b-E-1</v>
      </c>
      <c r="AD1016" s="13"/>
      <c r="AE1016" s="12"/>
      <c r="AF1016" s="8" t="s">
        <v>45</v>
      </c>
      <c r="AG1016" s="8" t="s">
        <v>570</v>
      </c>
      <c r="AH1016" s="8"/>
      <c r="AI1016" s="8"/>
    </row>
    <row r="1017" ht="112.5" customHeight="1">
      <c r="A1017" s="8" t="s">
        <v>5940</v>
      </c>
      <c r="B1017" s="8" t="s">
        <v>5941</v>
      </c>
      <c r="C1017" s="13" t="s">
        <v>48</v>
      </c>
      <c r="D1017" s="7" t="s">
        <v>34</v>
      </c>
      <c r="E1017" s="6"/>
      <c r="F1017" s="11" t="s">
        <v>5947</v>
      </c>
      <c r="G1017" s="11" t="s">
        <v>5953</v>
      </c>
      <c r="H1017" s="27"/>
      <c r="I1017" s="6" t="s">
        <v>210</v>
      </c>
      <c r="J1017" s="6" t="s">
        <v>166</v>
      </c>
      <c r="K1017" s="26" t="s">
        <v>5949</v>
      </c>
      <c r="L1017" s="11" t="s">
        <v>5954</v>
      </c>
      <c r="M1017" s="13" t="s">
        <v>41</v>
      </c>
      <c r="N1017" s="11" t="s">
        <v>3775</v>
      </c>
      <c r="O1017" s="26" t="s">
        <v>5955</v>
      </c>
      <c r="P1017" s="12"/>
      <c r="Q1017" s="13"/>
      <c r="R1017" s="12"/>
      <c r="S1017" s="12"/>
      <c r="T1017" s="12"/>
      <c r="U1017" s="12"/>
      <c r="V1017" s="12"/>
      <c r="W1017" s="12"/>
      <c r="X1017" s="13"/>
      <c r="Y1017" s="6" t="s">
        <v>3536</v>
      </c>
      <c r="Z1017" s="15" t="s">
        <v>5956</v>
      </c>
      <c r="AA1017" s="9"/>
      <c r="AB1017" s="12"/>
      <c r="AC1017" s="13" t="str">
        <f t="shared" si="3"/>
        <v>M6-MyM-26b-E-2</v>
      </c>
      <c r="AD1017" s="13"/>
      <c r="AE1017" s="12"/>
      <c r="AF1017" s="8" t="s">
        <v>45</v>
      </c>
      <c r="AG1017" s="8" t="s">
        <v>570</v>
      </c>
      <c r="AH1017" s="13"/>
      <c r="AI1017" s="13"/>
    </row>
    <row r="1018" ht="112.5" customHeight="1">
      <c r="A1018" s="8" t="s">
        <v>5940</v>
      </c>
      <c r="B1018" s="8" t="s">
        <v>5941</v>
      </c>
      <c r="C1018" s="13" t="s">
        <v>48</v>
      </c>
      <c r="D1018" s="7" t="s">
        <v>34</v>
      </c>
      <c r="E1018" s="6"/>
      <c r="F1018" s="11" t="s">
        <v>5957</v>
      </c>
      <c r="G1018" s="11" t="s">
        <v>5958</v>
      </c>
      <c r="H1018" s="27"/>
      <c r="I1018" s="6" t="s">
        <v>210</v>
      </c>
      <c r="J1018" s="6" t="s">
        <v>166</v>
      </c>
      <c r="K1018" s="26" t="s">
        <v>5959</v>
      </c>
      <c r="L1018" s="11" t="s">
        <v>5960</v>
      </c>
      <c r="M1018" s="13" t="s">
        <v>41</v>
      </c>
      <c r="N1018" s="11" t="s">
        <v>3775</v>
      </c>
      <c r="O1018" s="26" t="s">
        <v>5961</v>
      </c>
      <c r="P1018" s="12"/>
      <c r="Q1018" s="13"/>
      <c r="R1018" s="12"/>
      <c r="S1018" s="12"/>
      <c r="T1018" s="12"/>
      <c r="U1018" s="12"/>
      <c r="V1018" s="12"/>
      <c r="W1018" s="12"/>
      <c r="X1018" s="13"/>
      <c r="Y1018" s="6" t="s">
        <v>3536</v>
      </c>
      <c r="Z1018" s="15" t="s">
        <v>5962</v>
      </c>
      <c r="AA1018" s="9"/>
      <c r="AB1018" s="12"/>
      <c r="AC1018" s="13" t="str">
        <f t="shared" si="3"/>
        <v>M6-MyM-26b-E-3</v>
      </c>
      <c r="AD1018" s="13"/>
      <c r="AE1018" s="12"/>
      <c r="AF1018" s="8" t="s">
        <v>45</v>
      </c>
      <c r="AG1018" s="8"/>
      <c r="AH1018" s="13"/>
      <c r="AI1018" s="13"/>
    </row>
    <row r="1019" ht="112.5" customHeight="1">
      <c r="A1019" s="8" t="s">
        <v>5940</v>
      </c>
      <c r="B1019" s="8" t="s">
        <v>5941</v>
      </c>
      <c r="C1019" s="13" t="s">
        <v>48</v>
      </c>
      <c r="D1019" s="7" t="s">
        <v>34</v>
      </c>
      <c r="E1019" s="6"/>
      <c r="F1019" s="11" t="s">
        <v>5957</v>
      </c>
      <c r="G1019" s="11" t="s">
        <v>5963</v>
      </c>
      <c r="H1019" s="27"/>
      <c r="I1019" s="6" t="s">
        <v>210</v>
      </c>
      <c r="J1019" s="6" t="s">
        <v>166</v>
      </c>
      <c r="K1019" s="26" t="s">
        <v>5959</v>
      </c>
      <c r="L1019" s="11" t="s">
        <v>5960</v>
      </c>
      <c r="M1019" s="13" t="s">
        <v>41</v>
      </c>
      <c r="N1019" s="11" t="s">
        <v>3775</v>
      </c>
      <c r="O1019" s="26" t="s">
        <v>5964</v>
      </c>
      <c r="P1019" s="12"/>
      <c r="Q1019" s="13"/>
      <c r="R1019" s="12"/>
      <c r="S1019" s="12"/>
      <c r="T1019" s="12"/>
      <c r="U1019" s="12"/>
      <c r="V1019" s="12"/>
      <c r="W1019" s="12"/>
      <c r="X1019" s="13"/>
      <c r="Y1019" s="6" t="s">
        <v>3536</v>
      </c>
      <c r="Z1019" s="15" t="s">
        <v>5965</v>
      </c>
      <c r="AA1019" s="9"/>
      <c r="AB1019" s="12"/>
      <c r="AC1019" s="13" t="str">
        <f t="shared" si="3"/>
        <v>M6-MyM-26b-E-4</v>
      </c>
      <c r="AD1019" s="13"/>
      <c r="AE1019" s="12"/>
      <c r="AF1019" s="8" t="s">
        <v>45</v>
      </c>
      <c r="AG1019" s="8"/>
      <c r="AH1019" s="13"/>
      <c r="AI1019" s="13"/>
    </row>
    <row r="1020" ht="112.5" customHeight="1">
      <c r="A1020" s="8" t="s">
        <v>5940</v>
      </c>
      <c r="B1020" s="8" t="s">
        <v>5941</v>
      </c>
      <c r="C1020" s="13" t="s">
        <v>67</v>
      </c>
      <c r="D1020" s="7" t="s">
        <v>34</v>
      </c>
      <c r="E1020" s="6"/>
      <c r="F1020" s="10" t="s">
        <v>5966</v>
      </c>
      <c r="G1020" s="10" t="s">
        <v>5967</v>
      </c>
      <c r="H1020" s="10" t="s">
        <v>5968</v>
      </c>
      <c r="I1020" s="6"/>
      <c r="J1020" s="6" t="s">
        <v>166</v>
      </c>
      <c r="K1020" s="10" t="s">
        <v>5969</v>
      </c>
      <c r="L1020" s="10" t="s">
        <v>5970</v>
      </c>
      <c r="M1020" s="13" t="s">
        <v>41</v>
      </c>
      <c r="N1020" s="11" t="s">
        <v>5971</v>
      </c>
      <c r="O1020" s="11" t="s">
        <v>5972</v>
      </c>
      <c r="P1020" s="9" t="s">
        <v>5973</v>
      </c>
      <c r="Q1020" s="13"/>
      <c r="R1020" s="12"/>
      <c r="S1020" s="12"/>
      <c r="T1020" s="12"/>
      <c r="U1020" s="12"/>
      <c r="V1020" s="12"/>
      <c r="W1020" s="12"/>
      <c r="X1020" s="13"/>
      <c r="Y1020" s="6" t="s">
        <v>3536</v>
      </c>
      <c r="Z1020" s="15" t="s">
        <v>5974</v>
      </c>
      <c r="AA1020" s="9"/>
      <c r="AB1020" s="12"/>
      <c r="AC1020" s="13" t="str">
        <f t="shared" si="3"/>
        <v>M6-MyM-26b-A-1</v>
      </c>
      <c r="AD1020" s="13"/>
      <c r="AE1020" s="12"/>
      <c r="AF1020" s="8" t="s">
        <v>45</v>
      </c>
      <c r="AG1020" s="8" t="s">
        <v>570</v>
      </c>
      <c r="AH1020" s="13"/>
      <c r="AI1020" s="13"/>
    </row>
    <row r="1021" ht="112.5" customHeight="1">
      <c r="A1021" s="8" t="s">
        <v>5940</v>
      </c>
      <c r="B1021" s="8" t="s">
        <v>5941</v>
      </c>
      <c r="C1021" s="13" t="s">
        <v>67</v>
      </c>
      <c r="D1021" s="7" t="s">
        <v>34</v>
      </c>
      <c r="E1021" s="6"/>
      <c r="F1021" s="10" t="s">
        <v>5975</v>
      </c>
      <c r="G1021" s="10" t="s">
        <v>5976</v>
      </c>
      <c r="H1021" s="10" t="s">
        <v>5977</v>
      </c>
      <c r="I1021" s="6"/>
      <c r="J1021" s="6" t="s">
        <v>166</v>
      </c>
      <c r="K1021" s="10" t="s">
        <v>5978</v>
      </c>
      <c r="L1021" s="11" t="s">
        <v>5979</v>
      </c>
      <c r="M1021" s="13" t="s">
        <v>41</v>
      </c>
      <c r="N1021" s="11" t="s">
        <v>3775</v>
      </c>
      <c r="O1021" s="11" t="s">
        <v>5980</v>
      </c>
      <c r="P1021" s="9" t="s">
        <v>5981</v>
      </c>
      <c r="Q1021" s="13"/>
      <c r="R1021" s="12"/>
      <c r="S1021" s="12"/>
      <c r="T1021" s="12"/>
      <c r="U1021" s="12"/>
      <c r="V1021" s="12"/>
      <c r="W1021" s="12"/>
      <c r="X1021" s="13"/>
      <c r="Y1021" s="6" t="s">
        <v>3536</v>
      </c>
      <c r="Z1021" s="15" t="s">
        <v>5982</v>
      </c>
      <c r="AA1021" s="9"/>
      <c r="AB1021" s="12"/>
      <c r="AC1021" s="13" t="str">
        <f t="shared" si="3"/>
        <v>M6-MyM-26b-A-2</v>
      </c>
      <c r="AD1021" s="13"/>
      <c r="AE1021" s="12"/>
      <c r="AF1021" s="8" t="s">
        <v>45</v>
      </c>
      <c r="AG1021" s="8" t="s">
        <v>570</v>
      </c>
      <c r="AH1021" s="13"/>
      <c r="AI1021" s="13"/>
    </row>
    <row r="1022" ht="112.5" customHeight="1">
      <c r="A1022" s="8" t="s">
        <v>5940</v>
      </c>
      <c r="B1022" s="8" t="s">
        <v>5941</v>
      </c>
      <c r="C1022" s="13" t="s">
        <v>67</v>
      </c>
      <c r="D1022" s="7" t="s">
        <v>34</v>
      </c>
      <c r="E1022" s="6"/>
      <c r="F1022" s="11" t="s">
        <v>5983</v>
      </c>
      <c r="G1022" s="11" t="s">
        <v>5984</v>
      </c>
      <c r="H1022" s="10" t="s">
        <v>5985</v>
      </c>
      <c r="I1022" s="6"/>
      <c r="J1022" s="6" t="s">
        <v>166</v>
      </c>
      <c r="K1022" s="11" t="s">
        <v>5986</v>
      </c>
      <c r="L1022" s="10" t="s">
        <v>5979</v>
      </c>
      <c r="M1022" s="13" t="s">
        <v>41</v>
      </c>
      <c r="N1022" s="11" t="s">
        <v>3775</v>
      </c>
      <c r="O1022" s="11" t="s">
        <v>5987</v>
      </c>
      <c r="P1022" s="12"/>
      <c r="Q1022" s="13"/>
      <c r="R1022" s="12"/>
      <c r="S1022" s="12"/>
      <c r="T1022" s="12"/>
      <c r="U1022" s="12"/>
      <c r="V1022" s="12"/>
      <c r="W1022" s="12"/>
      <c r="X1022" s="13"/>
      <c r="Y1022" s="6" t="s">
        <v>3536</v>
      </c>
      <c r="Z1022" s="15" t="s">
        <v>5988</v>
      </c>
      <c r="AA1022" s="9"/>
      <c r="AB1022" s="12"/>
      <c r="AC1022" s="13" t="str">
        <f t="shared" si="3"/>
        <v>M6-MyM-26b-A-3</v>
      </c>
      <c r="AD1022" s="13"/>
      <c r="AE1022" s="12"/>
      <c r="AF1022" s="8" t="s">
        <v>45</v>
      </c>
      <c r="AG1022" s="8" t="s">
        <v>570</v>
      </c>
      <c r="AH1022" s="13"/>
      <c r="AI1022" s="13"/>
    </row>
    <row r="1023" ht="112.5" customHeight="1">
      <c r="A1023" s="6" t="s">
        <v>5989</v>
      </c>
      <c r="B1023" s="8" t="s">
        <v>5990</v>
      </c>
      <c r="C1023" s="13" t="s">
        <v>33</v>
      </c>
      <c r="D1023" s="7" t="s">
        <v>34</v>
      </c>
      <c r="E1023" s="6"/>
      <c r="F1023" s="11" t="s">
        <v>4885</v>
      </c>
      <c r="G1023" s="10"/>
      <c r="H1023" s="10" t="s">
        <v>5991</v>
      </c>
      <c r="I1023" s="8" t="s">
        <v>5992</v>
      </c>
      <c r="J1023" s="8" t="s">
        <v>5993</v>
      </c>
      <c r="K1023" s="10" t="s">
        <v>5994</v>
      </c>
      <c r="L1023" s="26" t="s">
        <v>5995</v>
      </c>
      <c r="M1023" s="13" t="s">
        <v>41</v>
      </c>
      <c r="N1023" s="11" t="s">
        <v>5996</v>
      </c>
      <c r="O1023" s="11" t="s">
        <v>5997</v>
      </c>
      <c r="P1023" s="14"/>
      <c r="Q1023" s="13"/>
      <c r="R1023" s="12"/>
      <c r="S1023" s="12"/>
      <c r="T1023" s="12"/>
      <c r="U1023" s="12"/>
      <c r="V1023" s="12"/>
      <c r="W1023" s="12"/>
      <c r="X1023" s="13"/>
      <c r="Y1023" s="6" t="s">
        <v>3536</v>
      </c>
      <c r="Z1023" s="40" t="s">
        <v>5998</v>
      </c>
      <c r="AA1023" s="17"/>
      <c r="AB1023" s="18"/>
      <c r="AC1023" s="13" t="str">
        <f t="shared" si="3"/>
        <v>M6-MyM-17a-I-1</v>
      </c>
      <c r="AD1023" s="13"/>
      <c r="AE1023" s="12"/>
      <c r="AF1023" s="13"/>
      <c r="AG1023" s="13"/>
      <c r="AH1023" s="8" t="s">
        <v>46</v>
      </c>
      <c r="AI1023" s="8"/>
    </row>
    <row r="1024" ht="112.5" customHeight="1">
      <c r="A1024" s="8" t="s">
        <v>5989</v>
      </c>
      <c r="B1024" s="8" t="s">
        <v>5990</v>
      </c>
      <c r="C1024" s="13" t="s">
        <v>48</v>
      </c>
      <c r="D1024" s="7" t="s">
        <v>34</v>
      </c>
      <c r="E1024" s="6"/>
      <c r="F1024" s="11" t="s">
        <v>5999</v>
      </c>
      <c r="G1024" s="11" t="s">
        <v>6000</v>
      </c>
      <c r="H1024" s="10" t="s">
        <v>6001</v>
      </c>
      <c r="I1024" s="8" t="s">
        <v>5992</v>
      </c>
      <c r="J1024" s="6" t="s">
        <v>166</v>
      </c>
      <c r="K1024" s="10" t="s">
        <v>6002</v>
      </c>
      <c r="L1024" s="10" t="s">
        <v>6003</v>
      </c>
      <c r="M1024" s="13" t="s">
        <v>41</v>
      </c>
      <c r="N1024" s="11" t="s">
        <v>6004</v>
      </c>
      <c r="O1024" s="11" t="s">
        <v>6005</v>
      </c>
      <c r="P1024" s="14" t="s">
        <v>6006</v>
      </c>
      <c r="Q1024" s="13"/>
      <c r="R1024" s="12"/>
      <c r="S1024" s="12"/>
      <c r="T1024" s="12"/>
      <c r="U1024" s="12"/>
      <c r="V1024" s="12"/>
      <c r="W1024" s="12"/>
      <c r="X1024" s="13"/>
      <c r="Y1024" s="6" t="s">
        <v>3536</v>
      </c>
      <c r="Z1024" s="40" t="s">
        <v>6007</v>
      </c>
      <c r="AA1024" s="62"/>
      <c r="AB1024" s="18"/>
      <c r="AC1024" s="13" t="str">
        <f t="shared" si="3"/>
        <v>M6-MyM-17a-E-1</v>
      </c>
      <c r="AD1024" s="13"/>
      <c r="AE1024" s="12"/>
      <c r="AF1024" s="13"/>
      <c r="AG1024" s="13"/>
      <c r="AH1024" s="8" t="s">
        <v>46</v>
      </c>
      <c r="AI1024" s="8"/>
    </row>
    <row r="1025" ht="112.5" customHeight="1">
      <c r="A1025" s="6" t="s">
        <v>5989</v>
      </c>
      <c r="B1025" s="8" t="s">
        <v>5990</v>
      </c>
      <c r="C1025" s="13" t="s">
        <v>48</v>
      </c>
      <c r="D1025" s="7" t="s">
        <v>34</v>
      </c>
      <c r="E1025" s="6"/>
      <c r="F1025" s="11" t="s">
        <v>5999</v>
      </c>
      <c r="G1025" s="11" t="s">
        <v>6008</v>
      </c>
      <c r="H1025" s="10"/>
      <c r="I1025" s="8" t="s">
        <v>5992</v>
      </c>
      <c r="J1025" s="6" t="s">
        <v>166</v>
      </c>
      <c r="K1025" s="10" t="s">
        <v>6002</v>
      </c>
      <c r="L1025" s="11" t="s">
        <v>6009</v>
      </c>
      <c r="M1025" s="13" t="s">
        <v>41</v>
      </c>
      <c r="N1025" s="10" t="s">
        <v>6004</v>
      </c>
      <c r="O1025" s="11" t="s">
        <v>6010</v>
      </c>
      <c r="P1025" s="11" t="s">
        <v>6011</v>
      </c>
      <c r="Q1025" s="13"/>
      <c r="R1025" s="12"/>
      <c r="S1025" s="12"/>
      <c r="T1025" s="12"/>
      <c r="U1025" s="12"/>
      <c r="V1025" s="12"/>
      <c r="W1025" s="12"/>
      <c r="X1025" s="13"/>
      <c r="Y1025" s="6" t="s">
        <v>3536</v>
      </c>
      <c r="Z1025" s="40" t="s">
        <v>6012</v>
      </c>
      <c r="AA1025" s="15"/>
      <c r="AB1025" s="18"/>
      <c r="AC1025" s="13" t="str">
        <f t="shared" si="3"/>
        <v>M6-MyM-17a-E-2</v>
      </c>
      <c r="AD1025" s="13"/>
      <c r="AE1025" s="12"/>
      <c r="AF1025" s="13"/>
      <c r="AG1025" s="13"/>
      <c r="AH1025" s="8" t="s">
        <v>46</v>
      </c>
      <c r="AI1025" s="8"/>
    </row>
    <row r="1026" ht="112.5" customHeight="1">
      <c r="A1026" s="6" t="s">
        <v>5989</v>
      </c>
      <c r="B1026" s="8" t="s">
        <v>5990</v>
      </c>
      <c r="C1026" s="13" t="s">
        <v>48</v>
      </c>
      <c r="D1026" s="7" t="s">
        <v>34</v>
      </c>
      <c r="E1026" s="6"/>
      <c r="F1026" s="11" t="s">
        <v>5999</v>
      </c>
      <c r="G1026" s="11" t="s">
        <v>6013</v>
      </c>
      <c r="H1026" s="10"/>
      <c r="I1026" s="8" t="s">
        <v>5992</v>
      </c>
      <c r="J1026" s="6" t="s">
        <v>166</v>
      </c>
      <c r="K1026" s="10" t="s">
        <v>6002</v>
      </c>
      <c r="L1026" s="11" t="s">
        <v>6014</v>
      </c>
      <c r="M1026" s="13" t="s">
        <v>41</v>
      </c>
      <c r="N1026" s="10" t="s">
        <v>6004</v>
      </c>
      <c r="O1026" s="11" t="s">
        <v>6015</v>
      </c>
      <c r="P1026" s="14" t="s">
        <v>6016</v>
      </c>
      <c r="Q1026" s="13"/>
      <c r="R1026" s="12"/>
      <c r="S1026" s="12"/>
      <c r="T1026" s="12"/>
      <c r="U1026" s="12"/>
      <c r="V1026" s="12"/>
      <c r="W1026" s="12"/>
      <c r="X1026" s="13"/>
      <c r="Y1026" s="6" t="s">
        <v>3536</v>
      </c>
      <c r="Z1026" s="40" t="s">
        <v>6017</v>
      </c>
      <c r="AA1026" s="15"/>
      <c r="AB1026" s="18"/>
      <c r="AC1026" s="13" t="str">
        <f t="shared" si="3"/>
        <v>M6-MyM-17a-E-3</v>
      </c>
      <c r="AD1026" s="13"/>
      <c r="AE1026" s="12"/>
      <c r="AF1026" s="13"/>
      <c r="AG1026" s="13"/>
      <c r="AH1026" s="8" t="s">
        <v>46</v>
      </c>
      <c r="AI1026" s="8"/>
    </row>
    <row r="1027" ht="112.5" customHeight="1">
      <c r="A1027" s="6" t="s">
        <v>5989</v>
      </c>
      <c r="B1027" s="8" t="s">
        <v>5990</v>
      </c>
      <c r="C1027" s="13" t="s">
        <v>67</v>
      </c>
      <c r="D1027" s="7" t="s">
        <v>34</v>
      </c>
      <c r="E1027" s="6"/>
      <c r="F1027" s="11" t="s">
        <v>6018</v>
      </c>
      <c r="G1027" s="10" t="s">
        <v>6019</v>
      </c>
      <c r="H1027" s="10" t="s">
        <v>6020</v>
      </c>
      <c r="I1027" s="8" t="s">
        <v>5992</v>
      </c>
      <c r="J1027" s="6" t="s">
        <v>166</v>
      </c>
      <c r="K1027" s="26" t="s">
        <v>6021</v>
      </c>
      <c r="L1027" s="10" t="s">
        <v>6022</v>
      </c>
      <c r="M1027" s="8" t="s">
        <v>575</v>
      </c>
      <c r="N1027" s="10"/>
      <c r="O1027" s="27"/>
      <c r="P1027" s="14"/>
      <c r="Q1027" s="13"/>
      <c r="R1027" s="12"/>
      <c r="S1027" s="11" t="s">
        <v>6023</v>
      </c>
      <c r="T1027" s="11" t="s">
        <v>6024</v>
      </c>
      <c r="U1027" s="11" t="s">
        <v>6025</v>
      </c>
      <c r="V1027" s="11" t="s">
        <v>6026</v>
      </c>
      <c r="W1027" s="12"/>
      <c r="X1027" s="13"/>
      <c r="Y1027" s="6" t="s">
        <v>3536</v>
      </c>
      <c r="Z1027" s="40" t="s">
        <v>6027</v>
      </c>
      <c r="AA1027" s="15"/>
      <c r="AB1027" s="18"/>
      <c r="AC1027" s="13" t="str">
        <f t="shared" si="3"/>
        <v>M6-MyM-17a-A-1</v>
      </c>
      <c r="AD1027" s="13"/>
      <c r="AE1027" s="12"/>
      <c r="AF1027" s="13"/>
      <c r="AG1027" s="13"/>
      <c r="AH1027" s="8" t="s">
        <v>46</v>
      </c>
      <c r="AI1027" s="8"/>
    </row>
    <row r="1028" ht="112.5" customHeight="1">
      <c r="A1028" s="6" t="s">
        <v>5989</v>
      </c>
      <c r="B1028" s="8" t="s">
        <v>5990</v>
      </c>
      <c r="C1028" s="13" t="s">
        <v>67</v>
      </c>
      <c r="D1028" s="8" t="s">
        <v>34</v>
      </c>
      <c r="E1028" s="6"/>
      <c r="F1028" s="11" t="s">
        <v>6028</v>
      </c>
      <c r="G1028" s="10" t="s">
        <v>6029</v>
      </c>
      <c r="H1028" s="10" t="s">
        <v>6030</v>
      </c>
      <c r="I1028" s="8" t="s">
        <v>210</v>
      </c>
      <c r="J1028" s="6" t="s">
        <v>166</v>
      </c>
      <c r="K1028" s="11" t="s">
        <v>6031</v>
      </c>
      <c r="L1028" s="11" t="s">
        <v>4893</v>
      </c>
      <c r="M1028" s="8" t="s">
        <v>575</v>
      </c>
      <c r="N1028" s="10"/>
      <c r="O1028" s="27"/>
      <c r="P1028" s="12"/>
      <c r="Q1028" s="13"/>
      <c r="R1028" s="12"/>
      <c r="S1028" s="11" t="s">
        <v>6032</v>
      </c>
      <c r="T1028" s="11" t="s">
        <v>6033</v>
      </c>
      <c r="U1028" s="11" t="s">
        <v>6025</v>
      </c>
      <c r="V1028" s="11" t="s">
        <v>6034</v>
      </c>
      <c r="W1028" s="12"/>
      <c r="X1028" s="13"/>
      <c r="Y1028" s="6" t="s">
        <v>3536</v>
      </c>
      <c r="Z1028" s="40" t="s">
        <v>6035</v>
      </c>
      <c r="AA1028" s="15"/>
      <c r="AB1028" s="18"/>
      <c r="AC1028" s="13" t="str">
        <f t="shared" si="3"/>
        <v>M6-MyM-17a-A-2</v>
      </c>
      <c r="AD1028" s="13"/>
      <c r="AE1028" s="12"/>
      <c r="AF1028" s="13"/>
      <c r="AG1028" s="13"/>
      <c r="AH1028" s="8" t="s">
        <v>46</v>
      </c>
      <c r="AI1028" s="8"/>
    </row>
    <row r="1029" ht="112.5" customHeight="1">
      <c r="A1029" s="6" t="s">
        <v>5989</v>
      </c>
      <c r="B1029" s="8" t="s">
        <v>5990</v>
      </c>
      <c r="C1029" s="13" t="s">
        <v>67</v>
      </c>
      <c r="D1029" s="8" t="s">
        <v>34</v>
      </c>
      <c r="E1029" s="6"/>
      <c r="F1029" s="10" t="s">
        <v>6036</v>
      </c>
      <c r="G1029" s="10" t="s">
        <v>6037</v>
      </c>
      <c r="H1029" s="10" t="s">
        <v>6038</v>
      </c>
      <c r="I1029" s="8" t="s">
        <v>210</v>
      </c>
      <c r="J1029" s="6" t="s">
        <v>166</v>
      </c>
      <c r="K1029" s="11" t="s">
        <v>6039</v>
      </c>
      <c r="L1029" s="10" t="s">
        <v>4893</v>
      </c>
      <c r="M1029" s="8" t="s">
        <v>575</v>
      </c>
      <c r="N1029" s="10"/>
      <c r="O1029" s="10"/>
      <c r="P1029" s="12"/>
      <c r="Q1029" s="13"/>
      <c r="R1029" s="12"/>
      <c r="S1029" s="11" t="s">
        <v>6040</v>
      </c>
      <c r="T1029" s="11" t="s">
        <v>6041</v>
      </c>
      <c r="U1029" s="11" t="s">
        <v>6025</v>
      </c>
      <c r="V1029" s="11" t="s">
        <v>6042</v>
      </c>
      <c r="W1029" s="12"/>
      <c r="X1029" s="13"/>
      <c r="Y1029" s="6" t="s">
        <v>3536</v>
      </c>
      <c r="Z1029" s="40" t="s">
        <v>6043</v>
      </c>
      <c r="AA1029" s="15"/>
      <c r="AB1029" s="18"/>
      <c r="AC1029" s="13" t="str">
        <f t="shared" si="3"/>
        <v>M6-MyM-17a-A-3</v>
      </c>
      <c r="AD1029" s="13"/>
      <c r="AE1029" s="12"/>
      <c r="AF1029" s="13"/>
      <c r="AG1029" s="13"/>
      <c r="AH1029" s="8" t="s">
        <v>46</v>
      </c>
      <c r="AI1029" s="8"/>
    </row>
    <row r="1030" ht="112.5" customHeight="1">
      <c r="A1030" s="8" t="s">
        <v>6044</v>
      </c>
      <c r="B1030" s="6" t="s">
        <v>6045</v>
      </c>
      <c r="C1030" s="13" t="s">
        <v>33</v>
      </c>
      <c r="D1030" s="7" t="s">
        <v>34</v>
      </c>
      <c r="E1030" s="6"/>
      <c r="F1030" s="11" t="s">
        <v>4188</v>
      </c>
      <c r="G1030" s="11" t="s">
        <v>6046</v>
      </c>
      <c r="H1030" s="10" t="s">
        <v>6047</v>
      </c>
      <c r="I1030" s="6" t="s">
        <v>210</v>
      </c>
      <c r="J1030" s="6" t="s">
        <v>850</v>
      </c>
      <c r="K1030" s="10" t="s">
        <v>6048</v>
      </c>
      <c r="L1030" s="11" t="s">
        <v>6049</v>
      </c>
      <c r="M1030" s="13" t="s">
        <v>41</v>
      </c>
      <c r="N1030" s="11" t="s">
        <v>6050</v>
      </c>
      <c r="O1030" s="11" t="s">
        <v>6051</v>
      </c>
      <c r="P1030" s="12"/>
      <c r="Q1030" s="13"/>
      <c r="R1030" s="12"/>
      <c r="S1030" s="12"/>
      <c r="T1030" s="12"/>
      <c r="U1030" s="12"/>
      <c r="V1030" s="12"/>
      <c r="W1030" s="12"/>
      <c r="X1030" s="13"/>
      <c r="Y1030" s="6" t="s">
        <v>3536</v>
      </c>
      <c r="Z1030" s="40" t="s">
        <v>6052</v>
      </c>
      <c r="AA1030" s="9"/>
      <c r="AB1030" s="12"/>
      <c r="AC1030" s="13" t="str">
        <f t="shared" si="3"/>
        <v>M6-MyM-27a-I-1</v>
      </c>
      <c r="AD1030" s="13"/>
      <c r="AE1030" s="12"/>
      <c r="AF1030" s="13"/>
      <c r="AG1030" s="8"/>
      <c r="AH1030" s="13"/>
      <c r="AI1030" s="13"/>
    </row>
    <row r="1031" ht="112.5" customHeight="1">
      <c r="A1031" s="8" t="s">
        <v>6044</v>
      </c>
      <c r="B1031" s="6" t="s">
        <v>6045</v>
      </c>
      <c r="C1031" s="13" t="s">
        <v>33</v>
      </c>
      <c r="D1031" s="7" t="s">
        <v>34</v>
      </c>
      <c r="E1031" s="6"/>
      <c r="F1031" s="11" t="s">
        <v>4188</v>
      </c>
      <c r="G1031" s="11" t="s">
        <v>6053</v>
      </c>
      <c r="H1031" s="10" t="s">
        <v>6047</v>
      </c>
      <c r="I1031" s="6" t="s">
        <v>210</v>
      </c>
      <c r="J1031" s="6" t="s">
        <v>850</v>
      </c>
      <c r="K1031" s="11" t="s">
        <v>6054</v>
      </c>
      <c r="L1031" s="11" t="s">
        <v>6055</v>
      </c>
      <c r="M1031" s="13" t="s">
        <v>41</v>
      </c>
      <c r="N1031" s="11" t="s">
        <v>6050</v>
      </c>
      <c r="O1031" s="11" t="s">
        <v>6056</v>
      </c>
      <c r="P1031" s="12"/>
      <c r="Q1031" s="13"/>
      <c r="R1031" s="12"/>
      <c r="S1031" s="12"/>
      <c r="T1031" s="12"/>
      <c r="U1031" s="12"/>
      <c r="V1031" s="12"/>
      <c r="W1031" s="12"/>
      <c r="X1031" s="13"/>
      <c r="Y1031" s="6" t="s">
        <v>3536</v>
      </c>
      <c r="Z1031" s="40" t="s">
        <v>6057</v>
      </c>
      <c r="AA1031" s="9"/>
      <c r="AB1031" s="12"/>
      <c r="AC1031" s="13" t="str">
        <f t="shared" si="3"/>
        <v>M6-MyM-27a-I-2</v>
      </c>
      <c r="AD1031" s="13"/>
      <c r="AE1031" s="12"/>
      <c r="AF1031" s="13"/>
      <c r="AG1031" s="8"/>
      <c r="AH1031" s="13"/>
      <c r="AI1031" s="13"/>
    </row>
    <row r="1032" ht="112.5" customHeight="1">
      <c r="A1032" s="8" t="s">
        <v>6044</v>
      </c>
      <c r="B1032" s="6" t="s">
        <v>6045</v>
      </c>
      <c r="C1032" s="13" t="s">
        <v>33</v>
      </c>
      <c r="D1032" s="7" t="s">
        <v>34</v>
      </c>
      <c r="E1032" s="6"/>
      <c r="F1032" s="11" t="s">
        <v>4188</v>
      </c>
      <c r="G1032" s="11" t="s">
        <v>6058</v>
      </c>
      <c r="H1032" s="10"/>
      <c r="I1032" s="6" t="s">
        <v>210</v>
      </c>
      <c r="J1032" s="6" t="s">
        <v>850</v>
      </c>
      <c r="K1032" s="10" t="s">
        <v>6048</v>
      </c>
      <c r="L1032" s="11" t="s">
        <v>6049</v>
      </c>
      <c r="M1032" s="13" t="s">
        <v>41</v>
      </c>
      <c r="N1032" s="11" t="s">
        <v>6050</v>
      </c>
      <c r="O1032" s="11" t="s">
        <v>6059</v>
      </c>
      <c r="P1032" s="12"/>
      <c r="Q1032" s="13"/>
      <c r="R1032" s="12"/>
      <c r="S1032" s="12"/>
      <c r="T1032" s="12"/>
      <c r="U1032" s="12"/>
      <c r="V1032" s="12"/>
      <c r="W1032" s="12"/>
      <c r="X1032" s="13"/>
      <c r="Y1032" s="6" t="s">
        <v>3536</v>
      </c>
      <c r="Z1032" s="40" t="s">
        <v>6060</v>
      </c>
      <c r="AA1032" s="9"/>
      <c r="AB1032" s="12"/>
      <c r="AC1032" s="13" t="str">
        <f t="shared" si="3"/>
        <v>M6-MyM-27a-I-3</v>
      </c>
      <c r="AD1032" s="13"/>
      <c r="AE1032" s="12"/>
      <c r="AF1032" s="13"/>
      <c r="AG1032" s="8"/>
      <c r="AH1032" s="13"/>
      <c r="AI1032" s="13"/>
    </row>
    <row r="1033" ht="112.5" customHeight="1">
      <c r="A1033" s="8" t="s">
        <v>6044</v>
      </c>
      <c r="B1033" s="6" t="s">
        <v>6045</v>
      </c>
      <c r="C1033" s="13" t="s">
        <v>33</v>
      </c>
      <c r="D1033" s="7" t="s">
        <v>34</v>
      </c>
      <c r="E1033" s="6"/>
      <c r="F1033" s="11" t="s">
        <v>4188</v>
      </c>
      <c r="G1033" s="11" t="s">
        <v>6061</v>
      </c>
      <c r="H1033" s="10"/>
      <c r="I1033" s="6" t="s">
        <v>210</v>
      </c>
      <c r="J1033" s="6" t="s">
        <v>850</v>
      </c>
      <c r="K1033" s="11" t="s">
        <v>6062</v>
      </c>
      <c r="L1033" s="11" t="s">
        <v>6063</v>
      </c>
      <c r="M1033" s="13" t="s">
        <v>41</v>
      </c>
      <c r="N1033" s="11" t="s">
        <v>6050</v>
      </c>
      <c r="O1033" s="11" t="s">
        <v>6064</v>
      </c>
      <c r="P1033" s="12"/>
      <c r="Q1033" s="13"/>
      <c r="R1033" s="12"/>
      <c r="S1033" s="12"/>
      <c r="T1033" s="12"/>
      <c r="U1033" s="12"/>
      <c r="V1033" s="12"/>
      <c r="W1033" s="12"/>
      <c r="X1033" s="13"/>
      <c r="Y1033" s="6" t="s">
        <v>3536</v>
      </c>
      <c r="Z1033" s="40" t="s">
        <v>6065</v>
      </c>
      <c r="AA1033" s="9"/>
      <c r="AB1033" s="12"/>
      <c r="AC1033" s="13" t="str">
        <f t="shared" si="3"/>
        <v>M6-MyM-27a-I-4</v>
      </c>
      <c r="AD1033" s="13"/>
      <c r="AE1033" s="12"/>
      <c r="AF1033" s="13"/>
      <c r="AG1033" s="8"/>
      <c r="AH1033" s="13"/>
      <c r="AI1033" s="13"/>
    </row>
    <row r="1034" ht="112.5" customHeight="1">
      <c r="A1034" s="8" t="s">
        <v>6044</v>
      </c>
      <c r="B1034" s="6" t="s">
        <v>6045</v>
      </c>
      <c r="C1034" s="13" t="s">
        <v>48</v>
      </c>
      <c r="D1034" s="7" t="s">
        <v>34</v>
      </c>
      <c r="E1034" s="6"/>
      <c r="F1034" s="11" t="s">
        <v>6066</v>
      </c>
      <c r="G1034" s="10" t="s">
        <v>6067</v>
      </c>
      <c r="H1034" s="10" t="s">
        <v>6068</v>
      </c>
      <c r="I1034" s="6" t="s">
        <v>210</v>
      </c>
      <c r="J1034" s="6" t="s">
        <v>166</v>
      </c>
      <c r="K1034" s="11" t="s">
        <v>6048</v>
      </c>
      <c r="L1034" s="10" t="s">
        <v>6069</v>
      </c>
      <c r="M1034" s="13" t="s">
        <v>575</v>
      </c>
      <c r="N1034" s="10"/>
      <c r="O1034" s="10"/>
      <c r="P1034" s="14"/>
      <c r="Q1034" s="14"/>
      <c r="R1034" s="14"/>
      <c r="S1034" s="11" t="s">
        <v>6070</v>
      </c>
      <c r="T1034" s="11" t="s">
        <v>6071</v>
      </c>
      <c r="U1034" s="11" t="s">
        <v>6072</v>
      </c>
      <c r="V1034" s="11" t="s">
        <v>6073</v>
      </c>
      <c r="W1034" s="12"/>
      <c r="X1034" s="13"/>
      <c r="Y1034" s="6" t="s">
        <v>3536</v>
      </c>
      <c r="Z1034" s="40" t="s">
        <v>6074</v>
      </c>
      <c r="AA1034" s="9"/>
      <c r="AB1034" s="12"/>
      <c r="AC1034" s="13" t="str">
        <f t="shared" si="3"/>
        <v>M6-MyM-27a-E-1</v>
      </c>
      <c r="AD1034" s="13"/>
      <c r="AE1034" s="12"/>
      <c r="AF1034" s="13"/>
      <c r="AG1034" s="8"/>
      <c r="AH1034" s="13"/>
      <c r="AI1034" s="13"/>
    </row>
    <row r="1035" ht="112.5" customHeight="1">
      <c r="A1035" s="8" t="s">
        <v>6044</v>
      </c>
      <c r="B1035" s="6" t="s">
        <v>6045</v>
      </c>
      <c r="C1035" s="13" t="s">
        <v>48</v>
      </c>
      <c r="D1035" s="7" t="s">
        <v>34</v>
      </c>
      <c r="E1035" s="6"/>
      <c r="F1035" s="11" t="s">
        <v>6075</v>
      </c>
      <c r="G1035" s="11" t="s">
        <v>6076</v>
      </c>
      <c r="H1035" s="10" t="s">
        <v>6068</v>
      </c>
      <c r="I1035" s="6" t="s">
        <v>210</v>
      </c>
      <c r="J1035" s="6" t="s">
        <v>166</v>
      </c>
      <c r="K1035" s="11" t="s">
        <v>6048</v>
      </c>
      <c r="L1035" s="11" t="s">
        <v>6077</v>
      </c>
      <c r="M1035" s="13" t="s">
        <v>575</v>
      </c>
      <c r="N1035" s="10"/>
      <c r="O1035" s="10"/>
      <c r="P1035" s="14"/>
      <c r="Q1035" s="14"/>
      <c r="R1035" s="14"/>
      <c r="S1035" s="11" t="s">
        <v>6078</v>
      </c>
      <c r="T1035" s="11" t="s">
        <v>6079</v>
      </c>
      <c r="U1035" s="11" t="s">
        <v>6080</v>
      </c>
      <c r="V1035" s="11" t="s">
        <v>6081</v>
      </c>
      <c r="W1035" s="11"/>
      <c r="X1035" s="14"/>
      <c r="Y1035" s="6" t="s">
        <v>3536</v>
      </c>
      <c r="Z1035" s="40" t="s">
        <v>6082</v>
      </c>
      <c r="AA1035" s="9"/>
      <c r="AB1035" s="12"/>
      <c r="AC1035" s="13" t="str">
        <f t="shared" si="3"/>
        <v>M6-MyM-27a-E-2</v>
      </c>
      <c r="AD1035" s="13"/>
      <c r="AE1035" s="12"/>
      <c r="AF1035" s="13"/>
      <c r="AG1035" s="8"/>
      <c r="AH1035" s="13"/>
      <c r="AI1035" s="13"/>
    </row>
    <row r="1036" ht="112.5" customHeight="1">
      <c r="A1036" s="8" t="s">
        <v>6044</v>
      </c>
      <c r="B1036" s="6" t="s">
        <v>6045</v>
      </c>
      <c r="C1036" s="13" t="s">
        <v>48</v>
      </c>
      <c r="D1036" s="7" t="s">
        <v>34</v>
      </c>
      <c r="E1036" s="6"/>
      <c r="F1036" s="11" t="s">
        <v>6066</v>
      </c>
      <c r="G1036" s="11" t="s">
        <v>6083</v>
      </c>
      <c r="H1036" s="10" t="s">
        <v>6068</v>
      </c>
      <c r="I1036" s="6" t="s">
        <v>210</v>
      </c>
      <c r="J1036" s="6" t="s">
        <v>166</v>
      </c>
      <c r="K1036" s="11" t="s">
        <v>6048</v>
      </c>
      <c r="L1036" s="10" t="s">
        <v>6069</v>
      </c>
      <c r="M1036" s="13" t="s">
        <v>575</v>
      </c>
      <c r="N1036" s="10"/>
      <c r="O1036" s="10"/>
      <c r="P1036" s="14"/>
      <c r="Q1036" s="14"/>
      <c r="R1036" s="14"/>
      <c r="S1036" s="11" t="s">
        <v>6084</v>
      </c>
      <c r="T1036" s="11" t="s">
        <v>6079</v>
      </c>
      <c r="U1036" s="11" t="s">
        <v>6085</v>
      </c>
      <c r="V1036" s="11" t="s">
        <v>6086</v>
      </c>
      <c r="W1036" s="11"/>
      <c r="X1036" s="11"/>
      <c r="Y1036" s="6" t="s">
        <v>3536</v>
      </c>
      <c r="Z1036" s="40" t="s">
        <v>6087</v>
      </c>
      <c r="AA1036" s="9"/>
      <c r="AB1036" s="12"/>
      <c r="AC1036" s="13" t="str">
        <f t="shared" si="3"/>
        <v>M6-MyM-27a-E-3</v>
      </c>
      <c r="AD1036" s="13"/>
      <c r="AE1036" s="12"/>
      <c r="AF1036" s="13"/>
      <c r="AG1036" s="8"/>
      <c r="AH1036" s="13"/>
      <c r="AI1036" s="13"/>
    </row>
    <row r="1037" ht="112.5" customHeight="1">
      <c r="A1037" s="8" t="s">
        <v>6044</v>
      </c>
      <c r="B1037" s="6" t="s">
        <v>6045</v>
      </c>
      <c r="C1037" s="13" t="s">
        <v>48</v>
      </c>
      <c r="D1037" s="7" t="s">
        <v>34</v>
      </c>
      <c r="E1037" s="6"/>
      <c r="F1037" s="11" t="s">
        <v>6075</v>
      </c>
      <c r="G1037" s="11" t="s">
        <v>6088</v>
      </c>
      <c r="H1037" s="10" t="s">
        <v>6068</v>
      </c>
      <c r="I1037" s="6" t="s">
        <v>210</v>
      </c>
      <c r="J1037" s="6" t="s">
        <v>166</v>
      </c>
      <c r="K1037" s="11" t="s">
        <v>6048</v>
      </c>
      <c r="L1037" s="11" t="s">
        <v>6077</v>
      </c>
      <c r="M1037" s="13" t="s">
        <v>575</v>
      </c>
      <c r="N1037" s="10"/>
      <c r="O1037" s="10"/>
      <c r="P1037" s="14"/>
      <c r="Q1037" s="14"/>
      <c r="R1037" s="14"/>
      <c r="S1037" s="11" t="s">
        <v>6089</v>
      </c>
      <c r="T1037" s="11" t="s">
        <v>6079</v>
      </c>
      <c r="U1037" s="11" t="s">
        <v>6090</v>
      </c>
      <c r="V1037" s="11" t="s">
        <v>6091</v>
      </c>
      <c r="W1037" s="11"/>
      <c r="X1037" s="11"/>
      <c r="Y1037" s="6" t="s">
        <v>3536</v>
      </c>
      <c r="Z1037" s="40" t="s">
        <v>6092</v>
      </c>
      <c r="AA1037" s="9"/>
      <c r="AB1037" s="12"/>
      <c r="AC1037" s="13" t="str">
        <f t="shared" si="3"/>
        <v>M6-MyM-27a-E-4</v>
      </c>
      <c r="AD1037" s="13"/>
      <c r="AE1037" s="12"/>
      <c r="AF1037" s="13"/>
      <c r="AG1037" s="8"/>
      <c r="AH1037" s="13"/>
      <c r="AI1037" s="13"/>
    </row>
    <row r="1038" ht="112.5" customHeight="1">
      <c r="A1038" s="8" t="s">
        <v>6044</v>
      </c>
      <c r="B1038" s="6" t="s">
        <v>6045</v>
      </c>
      <c r="C1038" s="13" t="s">
        <v>67</v>
      </c>
      <c r="D1038" s="7" t="s">
        <v>34</v>
      </c>
      <c r="E1038" s="6"/>
      <c r="F1038" s="11" t="s">
        <v>6093</v>
      </c>
      <c r="G1038" s="11" t="s">
        <v>6094</v>
      </c>
      <c r="H1038" s="10" t="s">
        <v>6095</v>
      </c>
      <c r="I1038" s="6" t="s">
        <v>210</v>
      </c>
      <c r="J1038" s="6" t="s">
        <v>166</v>
      </c>
      <c r="K1038" s="11" t="s">
        <v>6096</v>
      </c>
      <c r="L1038" s="11" t="s">
        <v>6077</v>
      </c>
      <c r="M1038" s="13" t="s">
        <v>575</v>
      </c>
      <c r="N1038" s="10"/>
      <c r="O1038" s="10"/>
      <c r="P1038" s="14"/>
      <c r="Q1038" s="14"/>
      <c r="R1038" s="14"/>
      <c r="S1038" s="11" t="s">
        <v>6097</v>
      </c>
      <c r="T1038" s="11" t="s">
        <v>6079</v>
      </c>
      <c r="U1038" s="11" t="s">
        <v>6080</v>
      </c>
      <c r="V1038" s="11" t="s">
        <v>6081</v>
      </c>
      <c r="W1038" s="11"/>
      <c r="X1038" s="11"/>
      <c r="Y1038" s="6" t="s">
        <v>3536</v>
      </c>
      <c r="Z1038" s="40" t="s">
        <v>6098</v>
      </c>
      <c r="AA1038" s="9"/>
      <c r="AB1038" s="12"/>
      <c r="AC1038" s="13" t="str">
        <f t="shared" si="3"/>
        <v>M6-MyM-27a-A-1</v>
      </c>
      <c r="AD1038" s="13"/>
      <c r="AE1038" s="12"/>
      <c r="AF1038" s="13"/>
      <c r="AG1038" s="8" t="s">
        <v>570</v>
      </c>
      <c r="AH1038" s="13"/>
      <c r="AI1038" s="13"/>
    </row>
    <row r="1039" ht="112.5" customHeight="1">
      <c r="A1039" s="8" t="s">
        <v>6044</v>
      </c>
      <c r="B1039" s="6" t="s">
        <v>6045</v>
      </c>
      <c r="C1039" s="13" t="s">
        <v>67</v>
      </c>
      <c r="D1039" s="7" t="s">
        <v>34</v>
      </c>
      <c r="E1039" s="6"/>
      <c r="F1039" s="11" t="s">
        <v>6099</v>
      </c>
      <c r="G1039" s="26" t="s">
        <v>6094</v>
      </c>
      <c r="H1039" s="10" t="s">
        <v>6100</v>
      </c>
      <c r="I1039" s="6" t="s">
        <v>210</v>
      </c>
      <c r="J1039" s="6" t="s">
        <v>166</v>
      </c>
      <c r="K1039" s="11" t="s">
        <v>6101</v>
      </c>
      <c r="L1039" s="11" t="s">
        <v>6102</v>
      </c>
      <c r="M1039" s="13" t="s">
        <v>575</v>
      </c>
      <c r="N1039" s="10"/>
      <c r="O1039" s="10"/>
      <c r="P1039" s="14"/>
      <c r="Q1039" s="14"/>
      <c r="R1039" s="14"/>
      <c r="S1039" s="11" t="s">
        <v>6103</v>
      </c>
      <c r="T1039" s="11" t="s">
        <v>6079</v>
      </c>
      <c r="U1039" s="11" t="s">
        <v>6080</v>
      </c>
      <c r="V1039" s="11" t="s">
        <v>6081</v>
      </c>
      <c r="W1039" s="11"/>
      <c r="X1039" s="11"/>
      <c r="Y1039" s="6" t="s">
        <v>3536</v>
      </c>
      <c r="Z1039" s="40" t="s">
        <v>6104</v>
      </c>
      <c r="AA1039" s="9"/>
      <c r="AB1039" s="12"/>
      <c r="AC1039" s="13" t="str">
        <f t="shared" si="3"/>
        <v>M6-MyM-27a-A-2</v>
      </c>
      <c r="AD1039" s="13"/>
      <c r="AE1039" s="12"/>
      <c r="AF1039" s="13"/>
      <c r="AG1039" s="8" t="s">
        <v>570</v>
      </c>
      <c r="AH1039" s="13"/>
      <c r="AI1039" s="13"/>
    </row>
    <row r="1040" ht="112.5" customHeight="1">
      <c r="A1040" s="8" t="s">
        <v>6044</v>
      </c>
      <c r="B1040" s="6" t="s">
        <v>6045</v>
      </c>
      <c r="C1040" s="13" t="s">
        <v>67</v>
      </c>
      <c r="D1040" s="7" t="s">
        <v>34</v>
      </c>
      <c r="E1040" s="6"/>
      <c r="F1040" s="11" t="s">
        <v>6105</v>
      </c>
      <c r="G1040" s="11" t="s">
        <v>6106</v>
      </c>
      <c r="H1040" s="10" t="s">
        <v>6107</v>
      </c>
      <c r="I1040" s="6" t="s">
        <v>210</v>
      </c>
      <c r="J1040" s="6" t="s">
        <v>166</v>
      </c>
      <c r="K1040" s="11" t="s">
        <v>6108</v>
      </c>
      <c r="L1040" s="11" t="s">
        <v>6109</v>
      </c>
      <c r="M1040" s="13" t="s">
        <v>575</v>
      </c>
      <c r="N1040" s="10"/>
      <c r="O1040" s="10"/>
      <c r="P1040" s="14"/>
      <c r="Q1040" s="14"/>
      <c r="R1040" s="14"/>
      <c r="S1040" s="11" t="s">
        <v>6110</v>
      </c>
      <c r="T1040" s="11" t="s">
        <v>6079</v>
      </c>
      <c r="U1040" s="11" t="s">
        <v>6111</v>
      </c>
      <c r="V1040" s="11" t="s">
        <v>6112</v>
      </c>
      <c r="W1040" s="12"/>
      <c r="X1040" s="13"/>
      <c r="Y1040" s="6" t="s">
        <v>3536</v>
      </c>
      <c r="Z1040" s="40" t="s">
        <v>6113</v>
      </c>
      <c r="AA1040" s="9"/>
      <c r="AB1040" s="12"/>
      <c r="AC1040" s="13" t="str">
        <f t="shared" si="3"/>
        <v>M6-MyM-27a-A-3</v>
      </c>
      <c r="AD1040" s="13"/>
      <c r="AE1040" s="12"/>
      <c r="AF1040" s="13"/>
      <c r="AG1040" s="8" t="s">
        <v>570</v>
      </c>
      <c r="AH1040" s="13"/>
      <c r="AI1040" s="13"/>
    </row>
    <row r="1041" ht="112.5" customHeight="1">
      <c r="A1041" s="6" t="s">
        <v>6114</v>
      </c>
      <c r="B1041" s="6" t="s">
        <v>6115</v>
      </c>
      <c r="C1041" s="13" t="s">
        <v>33</v>
      </c>
      <c r="D1041" s="7" t="s">
        <v>34</v>
      </c>
      <c r="E1041" s="6"/>
      <c r="F1041" s="11" t="s">
        <v>6116</v>
      </c>
      <c r="G1041" s="10"/>
      <c r="H1041" s="10" t="s">
        <v>6117</v>
      </c>
      <c r="I1041" s="6" t="s">
        <v>210</v>
      </c>
      <c r="J1041" s="8" t="s">
        <v>160</v>
      </c>
      <c r="K1041" s="10" t="s">
        <v>6118</v>
      </c>
      <c r="L1041" s="11" t="s">
        <v>6119</v>
      </c>
      <c r="M1041" s="13" t="s">
        <v>41</v>
      </c>
      <c r="N1041" s="11" t="s">
        <v>6120</v>
      </c>
      <c r="O1041" s="11" t="s">
        <v>6121</v>
      </c>
      <c r="P1041" s="12"/>
      <c r="Q1041" s="13"/>
      <c r="R1041" s="12"/>
      <c r="S1041" s="12"/>
      <c r="T1041" s="12"/>
      <c r="U1041" s="12"/>
      <c r="V1041" s="12"/>
      <c r="W1041" s="12"/>
      <c r="X1041" s="13"/>
      <c r="Y1041" s="6" t="s">
        <v>3536</v>
      </c>
      <c r="Z1041" s="40" t="s">
        <v>6122</v>
      </c>
      <c r="AA1041" s="9"/>
      <c r="AB1041" s="12"/>
      <c r="AC1041" s="13" t="str">
        <f t="shared" si="3"/>
        <v>M6-MyM-18a-I-1</v>
      </c>
      <c r="AD1041" s="13"/>
      <c r="AE1041" s="12"/>
      <c r="AF1041" s="13"/>
      <c r="AG1041" s="8" t="s">
        <v>570</v>
      </c>
      <c r="AH1041" s="13"/>
      <c r="AI1041" s="13"/>
    </row>
    <row r="1042" ht="112.5" customHeight="1">
      <c r="A1042" s="6" t="s">
        <v>6114</v>
      </c>
      <c r="B1042" s="6" t="s">
        <v>6115</v>
      </c>
      <c r="C1042" s="13" t="s">
        <v>48</v>
      </c>
      <c r="D1042" s="7" t="s">
        <v>34</v>
      </c>
      <c r="E1042" s="6"/>
      <c r="F1042" s="11" t="s">
        <v>5269</v>
      </c>
      <c r="G1042" s="11" t="s">
        <v>6123</v>
      </c>
      <c r="H1042" s="10" t="s">
        <v>6124</v>
      </c>
      <c r="I1042" s="6" t="s">
        <v>210</v>
      </c>
      <c r="J1042" s="6" t="s">
        <v>166</v>
      </c>
      <c r="K1042" s="10" t="s">
        <v>6125</v>
      </c>
      <c r="L1042" s="11" t="s">
        <v>6126</v>
      </c>
      <c r="M1042" s="13" t="s">
        <v>41</v>
      </c>
      <c r="N1042" s="11" t="s">
        <v>6127</v>
      </c>
      <c r="O1042" s="10" t="s">
        <v>6128</v>
      </c>
      <c r="P1042" s="14"/>
      <c r="Q1042" s="13"/>
      <c r="R1042" s="12"/>
      <c r="S1042" s="12"/>
      <c r="T1042" s="12"/>
      <c r="U1042" s="12"/>
      <c r="V1042" s="12"/>
      <c r="W1042" s="12"/>
      <c r="X1042" s="13"/>
      <c r="Y1042" s="6" t="s">
        <v>3536</v>
      </c>
      <c r="Z1042" s="40" t="s">
        <v>6129</v>
      </c>
      <c r="AA1042" s="9"/>
      <c r="AB1042" s="12"/>
      <c r="AC1042" s="13" t="str">
        <f t="shared" si="3"/>
        <v>M6-MyM-18a-E-1</v>
      </c>
      <c r="AD1042" s="13"/>
      <c r="AE1042" s="12"/>
      <c r="AF1042" s="13"/>
      <c r="AG1042" s="8" t="s">
        <v>570</v>
      </c>
      <c r="AH1042" s="13"/>
      <c r="AI1042" s="13"/>
    </row>
    <row r="1043" ht="112.5" customHeight="1">
      <c r="A1043" s="6" t="s">
        <v>6114</v>
      </c>
      <c r="B1043" s="6" t="s">
        <v>6115</v>
      </c>
      <c r="C1043" s="13" t="s">
        <v>48</v>
      </c>
      <c r="D1043" s="7" t="s">
        <v>6130</v>
      </c>
      <c r="E1043" s="6"/>
      <c r="F1043" s="11" t="s">
        <v>6131</v>
      </c>
      <c r="G1043" s="11" t="s">
        <v>6132</v>
      </c>
      <c r="H1043" s="10" t="s">
        <v>6124</v>
      </c>
      <c r="I1043" s="6" t="s">
        <v>210</v>
      </c>
      <c r="J1043" s="6" t="s">
        <v>166</v>
      </c>
      <c r="K1043" s="10" t="s">
        <v>6133</v>
      </c>
      <c r="L1043" s="11" t="s">
        <v>6134</v>
      </c>
      <c r="M1043" s="13" t="s">
        <v>41</v>
      </c>
      <c r="N1043" s="11" t="s">
        <v>6120</v>
      </c>
      <c r="O1043" s="11" t="s">
        <v>6135</v>
      </c>
      <c r="P1043" s="14"/>
      <c r="Q1043" s="13"/>
      <c r="R1043" s="12"/>
      <c r="S1043" s="12"/>
      <c r="T1043" s="12"/>
      <c r="U1043" s="12"/>
      <c r="V1043" s="12"/>
      <c r="W1043" s="12"/>
      <c r="X1043" s="13"/>
      <c r="Y1043" s="6" t="s">
        <v>3536</v>
      </c>
      <c r="Z1043" s="40" t="s">
        <v>6136</v>
      </c>
      <c r="AA1043" s="9"/>
      <c r="AB1043" s="12"/>
      <c r="AC1043" s="13" t="str">
        <f t="shared" si="3"/>
        <v>M6-MyM-18a-E-2</v>
      </c>
      <c r="AD1043" s="13"/>
      <c r="AE1043" s="12"/>
      <c r="AF1043" s="13"/>
      <c r="AG1043" s="8" t="s">
        <v>570</v>
      </c>
      <c r="AH1043" s="13"/>
      <c r="AI1043" s="13"/>
    </row>
    <row r="1044" ht="112.5" customHeight="1">
      <c r="A1044" s="6" t="s">
        <v>6114</v>
      </c>
      <c r="B1044" s="6" t="s">
        <v>6115</v>
      </c>
      <c r="C1044" s="13" t="s">
        <v>67</v>
      </c>
      <c r="D1044" s="7" t="s">
        <v>34</v>
      </c>
      <c r="E1044" s="6"/>
      <c r="F1044" s="11" t="s">
        <v>6137</v>
      </c>
      <c r="G1044" s="11" t="s">
        <v>6138</v>
      </c>
      <c r="H1044" s="10" t="s">
        <v>6139</v>
      </c>
      <c r="I1044" s="6" t="s">
        <v>210</v>
      </c>
      <c r="J1044" s="6" t="s">
        <v>166</v>
      </c>
      <c r="K1044" s="10" t="s">
        <v>6140</v>
      </c>
      <c r="L1044" s="11" t="s">
        <v>6141</v>
      </c>
      <c r="M1044" s="13" t="s">
        <v>41</v>
      </c>
      <c r="N1044" s="11" t="s">
        <v>6127</v>
      </c>
      <c r="O1044" s="11" t="s">
        <v>6142</v>
      </c>
      <c r="P1044" s="11"/>
      <c r="Q1044" s="13"/>
      <c r="R1044" s="12"/>
      <c r="S1044" s="12"/>
      <c r="T1044" s="12"/>
      <c r="U1044" s="12"/>
      <c r="V1044" s="12"/>
      <c r="W1044" s="12"/>
      <c r="X1044" s="13"/>
      <c r="Y1044" s="6" t="s">
        <v>3536</v>
      </c>
      <c r="Z1044" s="40" t="s">
        <v>6143</v>
      </c>
      <c r="AA1044" s="9"/>
      <c r="AB1044" s="12"/>
      <c r="AC1044" s="13" t="str">
        <f t="shared" si="3"/>
        <v>M6-MyM-18a-A-1</v>
      </c>
      <c r="AD1044" s="13"/>
      <c r="AE1044" s="12"/>
      <c r="AF1044" s="13"/>
      <c r="AG1044" s="8" t="s">
        <v>570</v>
      </c>
      <c r="AH1044" s="13"/>
      <c r="AI1044" s="13"/>
    </row>
    <row r="1045" ht="112.5" customHeight="1">
      <c r="A1045" s="6" t="s">
        <v>6114</v>
      </c>
      <c r="B1045" s="6" t="s">
        <v>6115</v>
      </c>
      <c r="C1045" s="13" t="s">
        <v>67</v>
      </c>
      <c r="D1045" s="7" t="s">
        <v>34</v>
      </c>
      <c r="E1045" s="6"/>
      <c r="F1045" s="11" t="s">
        <v>6144</v>
      </c>
      <c r="G1045" s="11" t="s">
        <v>6145</v>
      </c>
      <c r="H1045" s="10" t="s">
        <v>6146</v>
      </c>
      <c r="I1045" s="6" t="s">
        <v>210</v>
      </c>
      <c r="J1045" s="6" t="s">
        <v>166</v>
      </c>
      <c r="K1045" s="11" t="s">
        <v>6147</v>
      </c>
      <c r="L1045" s="10" t="s">
        <v>6148</v>
      </c>
      <c r="M1045" s="13" t="s">
        <v>41</v>
      </c>
      <c r="N1045" s="11" t="s">
        <v>6120</v>
      </c>
      <c r="O1045" s="11" t="s">
        <v>6149</v>
      </c>
      <c r="P1045" s="12"/>
      <c r="Q1045" s="13"/>
      <c r="R1045" s="12"/>
      <c r="S1045" s="12"/>
      <c r="T1045" s="12"/>
      <c r="U1045" s="12"/>
      <c r="V1045" s="12"/>
      <c r="W1045" s="12"/>
      <c r="X1045" s="13"/>
      <c r="Y1045" s="6" t="s">
        <v>3536</v>
      </c>
      <c r="Z1045" s="40" t="s">
        <v>6150</v>
      </c>
      <c r="AA1045" s="9"/>
      <c r="AB1045" s="12"/>
      <c r="AC1045" s="13" t="str">
        <f t="shared" si="3"/>
        <v>M6-MyM-18a-A-2</v>
      </c>
      <c r="AD1045" s="13"/>
      <c r="AE1045" s="12"/>
      <c r="AF1045" s="13"/>
      <c r="AG1045" s="8" t="s">
        <v>570</v>
      </c>
      <c r="AH1045" s="13"/>
      <c r="AI1045" s="13"/>
    </row>
    <row r="1046" ht="112.5" customHeight="1">
      <c r="A1046" s="6" t="s">
        <v>6114</v>
      </c>
      <c r="B1046" s="6" t="s">
        <v>6115</v>
      </c>
      <c r="C1046" s="13" t="s">
        <v>67</v>
      </c>
      <c r="D1046" s="8" t="s">
        <v>6130</v>
      </c>
      <c r="E1046" s="6"/>
      <c r="F1046" s="11" t="s">
        <v>6151</v>
      </c>
      <c r="G1046" s="11" t="s">
        <v>6152</v>
      </c>
      <c r="H1046" s="10"/>
      <c r="I1046" s="6" t="s">
        <v>210</v>
      </c>
      <c r="J1046" s="6" t="s">
        <v>166</v>
      </c>
      <c r="K1046" s="11" t="s">
        <v>6153</v>
      </c>
      <c r="L1046" s="11" t="s">
        <v>6154</v>
      </c>
      <c r="M1046" s="13" t="s">
        <v>41</v>
      </c>
      <c r="N1046" s="11" t="s">
        <v>6120</v>
      </c>
      <c r="O1046" s="11" t="s">
        <v>6155</v>
      </c>
      <c r="P1046" s="12"/>
      <c r="Q1046" s="13"/>
      <c r="R1046" s="12"/>
      <c r="S1046" s="12"/>
      <c r="T1046" s="12"/>
      <c r="U1046" s="12"/>
      <c r="V1046" s="12"/>
      <c r="W1046" s="12"/>
      <c r="X1046" s="13"/>
      <c r="Y1046" s="6" t="s">
        <v>3536</v>
      </c>
      <c r="Z1046" s="40" t="s">
        <v>6156</v>
      </c>
      <c r="AA1046" s="9"/>
      <c r="AB1046" s="12"/>
      <c r="AC1046" s="13" t="str">
        <f t="shared" si="3"/>
        <v>M6-MyM-18a-A-3</v>
      </c>
      <c r="AD1046" s="13"/>
      <c r="AE1046" s="12"/>
      <c r="AF1046" s="13"/>
      <c r="AG1046" s="8" t="s">
        <v>570</v>
      </c>
      <c r="AH1046" s="13"/>
      <c r="AI1046" s="13"/>
    </row>
    <row r="1047" ht="112.5" customHeight="1">
      <c r="A1047" s="6" t="s">
        <v>6157</v>
      </c>
      <c r="B1047" s="6" t="s">
        <v>6158</v>
      </c>
      <c r="C1047" s="13" t="s">
        <v>33</v>
      </c>
      <c r="D1047" s="7" t="s">
        <v>34</v>
      </c>
      <c r="E1047" s="6"/>
      <c r="F1047" s="11" t="s">
        <v>6159</v>
      </c>
      <c r="G1047" s="26" t="s">
        <v>6160</v>
      </c>
      <c r="H1047" s="27"/>
      <c r="I1047" s="19" t="s">
        <v>210</v>
      </c>
      <c r="J1047" s="6" t="s">
        <v>850</v>
      </c>
      <c r="K1047" s="10" t="s">
        <v>6161</v>
      </c>
      <c r="L1047" s="11" t="s">
        <v>6162</v>
      </c>
      <c r="M1047" s="13" t="s">
        <v>41</v>
      </c>
      <c r="N1047" s="11" t="s">
        <v>6163</v>
      </c>
      <c r="O1047" s="11" t="s">
        <v>6163</v>
      </c>
      <c r="P1047" s="12"/>
      <c r="Q1047" s="13"/>
      <c r="R1047" s="12"/>
      <c r="S1047" s="12"/>
      <c r="T1047" s="12"/>
      <c r="U1047" s="12"/>
      <c r="V1047" s="12"/>
      <c r="W1047" s="12"/>
      <c r="X1047" s="13"/>
      <c r="Y1047" s="6" t="s">
        <v>3536</v>
      </c>
      <c r="Z1047" s="40" t="s">
        <v>6164</v>
      </c>
      <c r="AA1047" s="9"/>
      <c r="AB1047" s="12"/>
      <c r="AC1047" s="13" t="str">
        <f t="shared" si="3"/>
        <v>M6-MyM-18b-I-1</v>
      </c>
      <c r="AD1047" s="13"/>
      <c r="AE1047" s="12"/>
      <c r="AF1047" s="13"/>
      <c r="AG1047" s="8" t="s">
        <v>570</v>
      </c>
      <c r="AH1047" s="13"/>
      <c r="AI1047" s="13"/>
    </row>
    <row r="1048" ht="112.5" customHeight="1">
      <c r="A1048" s="6" t="s">
        <v>6157</v>
      </c>
      <c r="B1048" s="6" t="s">
        <v>6158</v>
      </c>
      <c r="C1048" s="13" t="s">
        <v>33</v>
      </c>
      <c r="D1048" s="7" t="s">
        <v>34</v>
      </c>
      <c r="E1048" s="6"/>
      <c r="F1048" s="11" t="s">
        <v>6159</v>
      </c>
      <c r="G1048" s="26" t="s">
        <v>6165</v>
      </c>
      <c r="H1048" s="27"/>
      <c r="I1048" s="19" t="s">
        <v>210</v>
      </c>
      <c r="J1048" s="6" t="s">
        <v>850</v>
      </c>
      <c r="K1048" s="10" t="s">
        <v>6166</v>
      </c>
      <c r="L1048" s="11" t="s">
        <v>6167</v>
      </c>
      <c r="M1048" s="13" t="s">
        <v>41</v>
      </c>
      <c r="N1048" s="11" t="s">
        <v>6168</v>
      </c>
      <c r="O1048" s="11" t="s">
        <v>6168</v>
      </c>
      <c r="P1048" s="12"/>
      <c r="Q1048" s="13"/>
      <c r="R1048" s="12"/>
      <c r="S1048" s="12"/>
      <c r="T1048" s="12"/>
      <c r="U1048" s="12"/>
      <c r="V1048" s="12"/>
      <c r="W1048" s="12"/>
      <c r="X1048" s="13"/>
      <c r="Y1048" s="6" t="s">
        <v>3536</v>
      </c>
      <c r="Z1048" s="40" t="s">
        <v>6169</v>
      </c>
      <c r="AA1048" s="9"/>
      <c r="AB1048" s="12"/>
      <c r="AC1048" s="13" t="str">
        <f t="shared" si="3"/>
        <v>M6-MyM-18b-I-2</v>
      </c>
      <c r="AD1048" s="13"/>
      <c r="AE1048" s="12"/>
      <c r="AF1048" s="13"/>
      <c r="AG1048" s="8" t="s">
        <v>570</v>
      </c>
      <c r="AH1048" s="13"/>
      <c r="AI1048" s="13"/>
    </row>
    <row r="1049" ht="112.5" customHeight="1">
      <c r="A1049" s="6" t="s">
        <v>6157</v>
      </c>
      <c r="B1049" s="6" t="s">
        <v>6158</v>
      </c>
      <c r="C1049" s="13" t="s">
        <v>48</v>
      </c>
      <c r="D1049" s="7" t="s">
        <v>34</v>
      </c>
      <c r="E1049" s="6"/>
      <c r="F1049" s="11" t="s">
        <v>6170</v>
      </c>
      <c r="G1049" s="26" t="s">
        <v>6171</v>
      </c>
      <c r="H1049" s="27"/>
      <c r="I1049" s="19" t="s">
        <v>210</v>
      </c>
      <c r="J1049" s="6" t="s">
        <v>166</v>
      </c>
      <c r="K1049" s="26" t="s">
        <v>6161</v>
      </c>
      <c r="L1049" s="26" t="s">
        <v>6172</v>
      </c>
      <c r="M1049" s="13" t="s">
        <v>41</v>
      </c>
      <c r="N1049" s="11" t="s">
        <v>6163</v>
      </c>
      <c r="O1049" s="11" t="s">
        <v>6163</v>
      </c>
      <c r="P1049" s="12"/>
      <c r="Q1049" s="13"/>
      <c r="R1049" s="12"/>
      <c r="S1049" s="12"/>
      <c r="T1049" s="12"/>
      <c r="U1049" s="12"/>
      <c r="V1049" s="12"/>
      <c r="W1049" s="12"/>
      <c r="X1049" s="13"/>
      <c r="Y1049" s="6" t="s">
        <v>3536</v>
      </c>
      <c r="Z1049" s="40" t="s">
        <v>6173</v>
      </c>
      <c r="AA1049" s="9"/>
      <c r="AB1049" s="12"/>
      <c r="AC1049" s="13" t="str">
        <f t="shared" si="3"/>
        <v>M6-MyM-18b-E-1</v>
      </c>
      <c r="AD1049" s="13"/>
      <c r="AE1049" s="12"/>
      <c r="AF1049" s="13"/>
      <c r="AG1049" s="8" t="s">
        <v>570</v>
      </c>
      <c r="AH1049" s="13"/>
      <c r="AI1049" s="13"/>
    </row>
    <row r="1050" ht="112.5" customHeight="1">
      <c r="A1050" s="6" t="s">
        <v>6157</v>
      </c>
      <c r="B1050" s="6" t="s">
        <v>6158</v>
      </c>
      <c r="C1050" s="13" t="s">
        <v>48</v>
      </c>
      <c r="D1050" s="7" t="s">
        <v>34</v>
      </c>
      <c r="E1050" s="6"/>
      <c r="F1050" s="11" t="s">
        <v>6170</v>
      </c>
      <c r="G1050" s="26" t="s">
        <v>6174</v>
      </c>
      <c r="H1050" s="27"/>
      <c r="I1050" s="19" t="s">
        <v>210</v>
      </c>
      <c r="J1050" s="6" t="s">
        <v>166</v>
      </c>
      <c r="K1050" s="26" t="s">
        <v>6175</v>
      </c>
      <c r="L1050" s="26" t="s">
        <v>6176</v>
      </c>
      <c r="M1050" s="13" t="s">
        <v>41</v>
      </c>
      <c r="N1050" s="11" t="s">
        <v>6168</v>
      </c>
      <c r="O1050" s="11" t="s">
        <v>6168</v>
      </c>
      <c r="P1050" s="12"/>
      <c r="Q1050" s="13"/>
      <c r="R1050" s="12"/>
      <c r="S1050" s="12"/>
      <c r="T1050" s="12"/>
      <c r="U1050" s="12"/>
      <c r="V1050" s="12"/>
      <c r="W1050" s="12"/>
      <c r="X1050" s="13"/>
      <c r="Y1050" s="6" t="s">
        <v>3536</v>
      </c>
      <c r="Z1050" s="40" t="s">
        <v>6177</v>
      </c>
      <c r="AA1050" s="9"/>
      <c r="AB1050" s="12"/>
      <c r="AC1050" s="13" t="str">
        <f t="shared" si="3"/>
        <v>M6-MyM-18b-E-2</v>
      </c>
      <c r="AD1050" s="13"/>
      <c r="AE1050" s="12"/>
      <c r="AF1050" s="13"/>
      <c r="AG1050" s="8" t="s">
        <v>570</v>
      </c>
      <c r="AH1050" s="13"/>
      <c r="AI1050" s="13"/>
    </row>
    <row r="1051" ht="112.5" customHeight="1">
      <c r="A1051" s="6" t="s">
        <v>6157</v>
      </c>
      <c r="B1051" s="6" t="s">
        <v>6158</v>
      </c>
      <c r="C1051" s="13" t="s">
        <v>67</v>
      </c>
      <c r="D1051" s="7" t="s">
        <v>34</v>
      </c>
      <c r="E1051" s="6"/>
      <c r="F1051" s="11" t="s">
        <v>6178</v>
      </c>
      <c r="G1051" s="27" t="s">
        <v>6179</v>
      </c>
      <c r="H1051" s="27"/>
      <c r="I1051" s="19" t="s">
        <v>210</v>
      </c>
      <c r="J1051" s="6" t="s">
        <v>101</v>
      </c>
      <c r="K1051" s="27" t="s">
        <v>6180</v>
      </c>
      <c r="L1051" s="27" t="s">
        <v>6181</v>
      </c>
      <c r="M1051" s="13" t="s">
        <v>41</v>
      </c>
      <c r="N1051" s="10" t="s">
        <v>6182</v>
      </c>
      <c r="O1051" s="11" t="s">
        <v>6163</v>
      </c>
      <c r="P1051" s="12"/>
      <c r="Q1051" s="13"/>
      <c r="R1051" s="12"/>
      <c r="S1051" s="12"/>
      <c r="T1051" s="12"/>
      <c r="U1051" s="12"/>
      <c r="V1051" s="12"/>
      <c r="W1051" s="12"/>
      <c r="X1051" s="13"/>
      <c r="Y1051" s="6" t="s">
        <v>3536</v>
      </c>
      <c r="Z1051" s="40" t="s">
        <v>6183</v>
      </c>
      <c r="AA1051" s="9"/>
      <c r="AB1051" s="12"/>
      <c r="AC1051" s="13" t="str">
        <f t="shared" si="3"/>
        <v>M6-MyM-18b-A-1</v>
      </c>
      <c r="AD1051" s="13"/>
      <c r="AE1051" s="12"/>
      <c r="AF1051" s="13"/>
      <c r="AG1051" s="8" t="s">
        <v>570</v>
      </c>
      <c r="AH1051" s="13"/>
      <c r="AI1051" s="13"/>
    </row>
    <row r="1052" ht="112.5" customHeight="1">
      <c r="A1052" s="6" t="s">
        <v>6157</v>
      </c>
      <c r="B1052" s="6" t="s">
        <v>6158</v>
      </c>
      <c r="C1052" s="13" t="s">
        <v>67</v>
      </c>
      <c r="D1052" s="7" t="s">
        <v>34</v>
      </c>
      <c r="E1052" s="6"/>
      <c r="F1052" s="11" t="s">
        <v>6184</v>
      </c>
      <c r="G1052" s="11" t="s">
        <v>6185</v>
      </c>
      <c r="H1052" s="10"/>
      <c r="I1052" s="19" t="s">
        <v>210</v>
      </c>
      <c r="J1052" s="6" t="s">
        <v>101</v>
      </c>
      <c r="K1052" s="10" t="s">
        <v>6186</v>
      </c>
      <c r="L1052" s="10" t="s">
        <v>6187</v>
      </c>
      <c r="M1052" s="13" t="s">
        <v>41</v>
      </c>
      <c r="N1052" s="10" t="s">
        <v>6182</v>
      </c>
      <c r="O1052" s="11" t="s">
        <v>6163</v>
      </c>
      <c r="P1052" s="12"/>
      <c r="Q1052" s="13"/>
      <c r="R1052" s="12"/>
      <c r="S1052" s="12"/>
      <c r="T1052" s="12"/>
      <c r="U1052" s="12"/>
      <c r="V1052" s="12"/>
      <c r="W1052" s="12"/>
      <c r="X1052" s="13"/>
      <c r="Y1052" s="6" t="s">
        <v>3536</v>
      </c>
      <c r="Z1052" s="40" t="s">
        <v>6188</v>
      </c>
      <c r="AA1052" s="9"/>
      <c r="AB1052" s="12"/>
      <c r="AC1052" s="13" t="str">
        <f t="shared" si="3"/>
        <v>M6-MyM-18b-A-2</v>
      </c>
      <c r="AD1052" s="13"/>
      <c r="AE1052" s="12"/>
      <c r="AF1052" s="13"/>
      <c r="AG1052" s="8" t="s">
        <v>570</v>
      </c>
      <c r="AH1052" s="13"/>
      <c r="AI1052" s="13"/>
    </row>
    <row r="1053" ht="112.5" customHeight="1">
      <c r="A1053" s="6" t="s">
        <v>6157</v>
      </c>
      <c r="B1053" s="6" t="s">
        <v>6158</v>
      </c>
      <c r="C1053" s="13" t="s">
        <v>67</v>
      </c>
      <c r="D1053" s="7" t="s">
        <v>34</v>
      </c>
      <c r="E1053" s="6"/>
      <c r="F1053" s="11" t="s">
        <v>6189</v>
      </c>
      <c r="G1053" s="11" t="s">
        <v>6190</v>
      </c>
      <c r="H1053" s="10"/>
      <c r="I1053" s="19" t="s">
        <v>210</v>
      </c>
      <c r="J1053" s="6" t="s">
        <v>101</v>
      </c>
      <c r="K1053" s="10" t="s">
        <v>6191</v>
      </c>
      <c r="L1053" s="10" t="s">
        <v>6192</v>
      </c>
      <c r="M1053" s="13" t="s">
        <v>41</v>
      </c>
      <c r="N1053" s="10" t="s">
        <v>6193</v>
      </c>
      <c r="O1053" s="10" t="s">
        <v>6193</v>
      </c>
      <c r="P1053" s="12"/>
      <c r="Q1053" s="13"/>
      <c r="R1053" s="12"/>
      <c r="S1053" s="12"/>
      <c r="T1053" s="12"/>
      <c r="U1053" s="12"/>
      <c r="V1053" s="12"/>
      <c r="W1053" s="12"/>
      <c r="X1053" s="13"/>
      <c r="Y1053" s="6" t="s">
        <v>3536</v>
      </c>
      <c r="Z1053" s="40" t="s">
        <v>6194</v>
      </c>
      <c r="AA1053" s="9"/>
      <c r="AB1053" s="12"/>
      <c r="AC1053" s="13" t="str">
        <f t="shared" si="3"/>
        <v>M6-MyM-18b-A-3</v>
      </c>
      <c r="AD1053" s="13"/>
      <c r="AE1053" s="12"/>
      <c r="AF1053" s="13"/>
      <c r="AG1053" s="8" t="s">
        <v>570</v>
      </c>
      <c r="AH1053" s="13"/>
      <c r="AI1053" s="13"/>
    </row>
    <row r="1054" ht="112.5" customHeight="1">
      <c r="A1054" s="6" t="s">
        <v>6195</v>
      </c>
      <c r="B1054" s="10" t="s">
        <v>6196</v>
      </c>
      <c r="C1054" s="13" t="s">
        <v>33</v>
      </c>
      <c r="D1054" s="7" t="s">
        <v>34</v>
      </c>
      <c r="E1054" s="6"/>
      <c r="F1054" s="9" t="s">
        <v>6197</v>
      </c>
      <c r="G1054" s="10"/>
      <c r="H1054" s="10"/>
      <c r="I1054" s="6" t="s">
        <v>210</v>
      </c>
      <c r="J1054" s="8" t="s">
        <v>6198</v>
      </c>
      <c r="K1054" s="10"/>
      <c r="L1054" s="11" t="s">
        <v>6199</v>
      </c>
      <c r="M1054" s="8" t="s">
        <v>41</v>
      </c>
      <c r="N1054" s="11" t="s">
        <v>6200</v>
      </c>
      <c r="O1054" s="11" t="s">
        <v>6201</v>
      </c>
      <c r="P1054" s="12"/>
      <c r="Q1054" s="13"/>
      <c r="R1054" s="12"/>
      <c r="S1054" s="12"/>
      <c r="T1054" s="12"/>
      <c r="U1054" s="12"/>
      <c r="V1054" s="12"/>
      <c r="W1054" s="12"/>
      <c r="X1054" s="13"/>
      <c r="Y1054" s="6" t="s">
        <v>6202</v>
      </c>
      <c r="Z1054" s="40" t="s">
        <v>6203</v>
      </c>
      <c r="AA1054" s="17"/>
      <c r="AB1054" s="18"/>
      <c r="AC1054" s="13" t="str">
        <f t="shared" si="3"/>
        <v>M6-G-33a-I-1</v>
      </c>
      <c r="AD1054" s="13"/>
      <c r="AE1054" s="12"/>
      <c r="AF1054" s="13"/>
      <c r="AG1054" s="13"/>
      <c r="AH1054" s="8" t="s">
        <v>46</v>
      </c>
      <c r="AI1054" s="8"/>
    </row>
    <row r="1055" ht="112.5" customHeight="1">
      <c r="A1055" s="6" t="s">
        <v>6195</v>
      </c>
      <c r="B1055" s="10" t="s">
        <v>6196</v>
      </c>
      <c r="C1055" s="13" t="s">
        <v>48</v>
      </c>
      <c r="D1055" s="7" t="s">
        <v>34</v>
      </c>
      <c r="E1055" s="6"/>
      <c r="F1055" s="9" t="s">
        <v>6204</v>
      </c>
      <c r="G1055" s="11" t="s">
        <v>6205</v>
      </c>
      <c r="H1055" s="10"/>
      <c r="I1055" s="6" t="s">
        <v>3359</v>
      </c>
      <c r="J1055" s="8" t="s">
        <v>52</v>
      </c>
      <c r="K1055" s="10" t="s">
        <v>126</v>
      </c>
      <c r="L1055" s="11" t="s">
        <v>6206</v>
      </c>
      <c r="M1055" s="8" t="s">
        <v>41</v>
      </c>
      <c r="N1055" s="11" t="s">
        <v>6200</v>
      </c>
      <c r="O1055" s="11" t="s">
        <v>6201</v>
      </c>
      <c r="P1055" s="12"/>
      <c r="Q1055" s="13"/>
      <c r="R1055" s="12"/>
      <c r="S1055" s="12"/>
      <c r="T1055" s="12"/>
      <c r="U1055" s="12"/>
      <c r="V1055" s="12"/>
      <c r="W1055" s="12"/>
      <c r="X1055" s="13"/>
      <c r="Y1055" s="6" t="s">
        <v>6202</v>
      </c>
      <c r="Z1055" s="40" t="s">
        <v>6207</v>
      </c>
      <c r="AA1055" s="17"/>
      <c r="AB1055" s="18"/>
      <c r="AC1055" s="13" t="str">
        <f t="shared" si="3"/>
        <v>M6-G-33a-E-1</v>
      </c>
      <c r="AD1055" s="13"/>
      <c r="AE1055" s="12"/>
      <c r="AF1055" s="13"/>
      <c r="AG1055" s="13"/>
      <c r="AH1055" s="8" t="s">
        <v>46</v>
      </c>
      <c r="AI1055" s="8"/>
    </row>
    <row r="1056" ht="112.5" customHeight="1">
      <c r="A1056" s="6" t="s">
        <v>6195</v>
      </c>
      <c r="B1056" s="10" t="s">
        <v>6196</v>
      </c>
      <c r="C1056" s="8" t="s">
        <v>48</v>
      </c>
      <c r="D1056" s="7" t="s">
        <v>34</v>
      </c>
      <c r="E1056" s="6"/>
      <c r="F1056" s="9" t="s">
        <v>6204</v>
      </c>
      <c r="G1056" s="11" t="s">
        <v>6208</v>
      </c>
      <c r="H1056" s="9"/>
      <c r="I1056" s="6" t="s">
        <v>3359</v>
      </c>
      <c r="J1056" s="8" t="s">
        <v>52</v>
      </c>
      <c r="K1056" s="10" t="s">
        <v>126</v>
      </c>
      <c r="L1056" s="11" t="s">
        <v>6209</v>
      </c>
      <c r="M1056" s="8" t="s">
        <v>41</v>
      </c>
      <c r="N1056" s="11" t="s">
        <v>6200</v>
      </c>
      <c r="O1056" s="11" t="s">
        <v>6201</v>
      </c>
      <c r="P1056" s="12"/>
      <c r="Q1056" s="13"/>
      <c r="R1056" s="12"/>
      <c r="S1056" s="12"/>
      <c r="T1056" s="12"/>
      <c r="U1056" s="12"/>
      <c r="V1056" s="12"/>
      <c r="W1056" s="12"/>
      <c r="X1056" s="13"/>
      <c r="Y1056" s="6" t="s">
        <v>6202</v>
      </c>
      <c r="Z1056" s="40" t="s">
        <v>6210</v>
      </c>
      <c r="AA1056" s="17"/>
      <c r="AB1056" s="18"/>
      <c r="AC1056" s="13" t="str">
        <f t="shared" si="3"/>
        <v>M6-G-33a-E-2</v>
      </c>
      <c r="AD1056" s="13"/>
      <c r="AE1056" s="12"/>
      <c r="AF1056" s="13"/>
      <c r="AG1056" s="13"/>
      <c r="AH1056" s="8" t="s">
        <v>46</v>
      </c>
      <c r="AI1056" s="8"/>
    </row>
    <row r="1057" ht="112.5" customHeight="1">
      <c r="A1057" s="6" t="s">
        <v>6195</v>
      </c>
      <c r="B1057" s="10" t="s">
        <v>6196</v>
      </c>
      <c r="C1057" s="8" t="s">
        <v>48</v>
      </c>
      <c r="D1057" s="7" t="s">
        <v>34</v>
      </c>
      <c r="E1057" s="6"/>
      <c r="F1057" s="9" t="s">
        <v>6204</v>
      </c>
      <c r="G1057" s="11" t="s">
        <v>6211</v>
      </c>
      <c r="H1057" s="9"/>
      <c r="I1057" s="6" t="s">
        <v>3359</v>
      </c>
      <c r="J1057" s="8" t="s">
        <v>52</v>
      </c>
      <c r="K1057" s="10" t="s">
        <v>126</v>
      </c>
      <c r="L1057" s="11" t="s">
        <v>6212</v>
      </c>
      <c r="M1057" s="8" t="s">
        <v>41</v>
      </c>
      <c r="N1057" s="11" t="s">
        <v>6200</v>
      </c>
      <c r="O1057" s="11" t="s">
        <v>6201</v>
      </c>
      <c r="P1057" s="12"/>
      <c r="Q1057" s="13"/>
      <c r="R1057" s="12"/>
      <c r="S1057" s="12"/>
      <c r="T1057" s="12"/>
      <c r="U1057" s="12"/>
      <c r="V1057" s="12"/>
      <c r="W1057" s="12"/>
      <c r="X1057" s="13"/>
      <c r="Y1057" s="6" t="s">
        <v>6202</v>
      </c>
      <c r="Z1057" s="40" t="s">
        <v>6213</v>
      </c>
      <c r="AA1057" s="17"/>
      <c r="AB1057" s="18"/>
      <c r="AC1057" s="13" t="str">
        <f t="shared" si="3"/>
        <v>M6-G-33a-E-3</v>
      </c>
      <c r="AD1057" s="13"/>
      <c r="AE1057" s="12"/>
      <c r="AF1057" s="13"/>
      <c r="AG1057" s="13"/>
      <c r="AH1057" s="8" t="s">
        <v>46</v>
      </c>
      <c r="AI1057" s="8"/>
    </row>
    <row r="1058" ht="112.5" customHeight="1">
      <c r="A1058" s="6" t="s">
        <v>6214</v>
      </c>
      <c r="B1058" s="6" t="s">
        <v>6215</v>
      </c>
      <c r="C1058" s="13" t="s">
        <v>33</v>
      </c>
      <c r="D1058" s="7" t="s">
        <v>34</v>
      </c>
      <c r="E1058" s="6"/>
      <c r="F1058" s="51" t="s">
        <v>6216</v>
      </c>
      <c r="G1058" s="27"/>
      <c r="H1058" s="27" t="s">
        <v>6217</v>
      </c>
      <c r="I1058" s="19" t="s">
        <v>4772</v>
      </c>
      <c r="J1058" s="23" t="s">
        <v>6218</v>
      </c>
      <c r="K1058" s="26" t="s">
        <v>6219</v>
      </c>
      <c r="L1058" s="26" t="s">
        <v>6220</v>
      </c>
      <c r="M1058" s="13" t="s">
        <v>41</v>
      </c>
      <c r="N1058" s="26" t="s">
        <v>6221</v>
      </c>
      <c r="O1058" s="26" t="s">
        <v>6221</v>
      </c>
      <c r="P1058" s="12"/>
      <c r="Q1058" s="13"/>
      <c r="R1058" s="12"/>
      <c r="S1058" s="12"/>
      <c r="T1058" s="12"/>
      <c r="U1058" s="12"/>
      <c r="V1058" s="12"/>
      <c r="W1058" s="12"/>
      <c r="X1058" s="13"/>
      <c r="Y1058" s="6" t="s">
        <v>6202</v>
      </c>
      <c r="Z1058" s="40" t="s">
        <v>6222</v>
      </c>
      <c r="AA1058" s="17"/>
      <c r="AB1058" s="18"/>
      <c r="AC1058" s="13" t="str">
        <f t="shared" si="3"/>
        <v>M6-G-1a-I-1</v>
      </c>
      <c r="AD1058" s="13"/>
      <c r="AE1058" s="12"/>
      <c r="AF1058" s="13"/>
      <c r="AG1058" s="13"/>
      <c r="AH1058" s="8" t="s">
        <v>46</v>
      </c>
      <c r="AI1058" s="8"/>
    </row>
    <row r="1059" ht="112.5" customHeight="1">
      <c r="A1059" s="6" t="s">
        <v>6214</v>
      </c>
      <c r="B1059" s="6" t="s">
        <v>6215</v>
      </c>
      <c r="C1059" s="8" t="s">
        <v>33</v>
      </c>
      <c r="D1059" s="7" t="s">
        <v>34</v>
      </c>
      <c r="E1059" s="6"/>
      <c r="F1059" s="9" t="s">
        <v>6223</v>
      </c>
      <c r="G1059" s="11"/>
      <c r="H1059" s="9"/>
      <c r="I1059" s="19" t="s">
        <v>4772</v>
      </c>
      <c r="J1059" s="23" t="s">
        <v>6218</v>
      </c>
      <c r="K1059" s="26" t="s">
        <v>6219</v>
      </c>
      <c r="L1059" s="26" t="s">
        <v>6224</v>
      </c>
      <c r="M1059" s="13" t="s">
        <v>41</v>
      </c>
      <c r="N1059" s="26" t="s">
        <v>6221</v>
      </c>
      <c r="O1059" s="9" t="s">
        <v>6221</v>
      </c>
      <c r="P1059" s="12"/>
      <c r="Q1059" s="13"/>
      <c r="R1059" s="12"/>
      <c r="S1059" s="12"/>
      <c r="T1059" s="12"/>
      <c r="U1059" s="12"/>
      <c r="V1059" s="12"/>
      <c r="W1059" s="12"/>
      <c r="X1059" s="13"/>
      <c r="Y1059" s="6" t="s">
        <v>6202</v>
      </c>
      <c r="Z1059" s="40" t="s">
        <v>6225</v>
      </c>
      <c r="AA1059" s="17"/>
      <c r="AB1059" s="18"/>
      <c r="AC1059" s="13" t="str">
        <f t="shared" si="3"/>
        <v>M6-G-1a-I-2</v>
      </c>
      <c r="AD1059" s="13"/>
      <c r="AE1059" s="12"/>
      <c r="AF1059" s="13"/>
      <c r="AG1059" s="13"/>
      <c r="AH1059" s="8" t="s">
        <v>46</v>
      </c>
      <c r="AI1059" s="8"/>
    </row>
    <row r="1060" ht="112.5" customHeight="1">
      <c r="A1060" s="6" t="s">
        <v>6214</v>
      </c>
      <c r="B1060" s="6" t="s">
        <v>6215</v>
      </c>
      <c r="C1060" s="8" t="s">
        <v>48</v>
      </c>
      <c r="D1060" s="7" t="s">
        <v>34</v>
      </c>
      <c r="E1060" s="6"/>
      <c r="F1060" s="9" t="s">
        <v>6226</v>
      </c>
      <c r="G1060" s="27"/>
      <c r="H1060" s="27" t="s">
        <v>6227</v>
      </c>
      <c r="I1060" s="19" t="s">
        <v>4772</v>
      </c>
      <c r="J1060" s="23" t="s">
        <v>6228</v>
      </c>
      <c r="K1060" s="27"/>
      <c r="L1060" s="11" t="s">
        <v>6229</v>
      </c>
      <c r="M1060" s="13" t="s">
        <v>41</v>
      </c>
      <c r="N1060" s="26" t="s">
        <v>6221</v>
      </c>
      <c r="O1060" s="26" t="s">
        <v>6221</v>
      </c>
      <c r="P1060" s="12"/>
      <c r="Q1060" s="13"/>
      <c r="R1060" s="12"/>
      <c r="S1060" s="12"/>
      <c r="T1060" s="12"/>
      <c r="U1060" s="12"/>
      <c r="V1060" s="12"/>
      <c r="W1060" s="12"/>
      <c r="X1060" s="13"/>
      <c r="Y1060" s="6" t="s">
        <v>6202</v>
      </c>
      <c r="Z1060" s="40" t="s">
        <v>6230</v>
      </c>
      <c r="AA1060" s="17"/>
      <c r="AB1060" s="18"/>
      <c r="AC1060" s="13" t="str">
        <f t="shared" si="3"/>
        <v>M6-G-1a-E-1</v>
      </c>
      <c r="AD1060" s="13"/>
      <c r="AE1060" s="12"/>
      <c r="AF1060" s="13"/>
      <c r="AG1060" s="13"/>
      <c r="AH1060" s="8" t="s">
        <v>46</v>
      </c>
      <c r="AI1060" s="8"/>
    </row>
    <row r="1061" ht="112.5" customHeight="1">
      <c r="A1061" s="6" t="s">
        <v>6214</v>
      </c>
      <c r="B1061" s="6" t="s">
        <v>6215</v>
      </c>
      <c r="C1061" s="8" t="s">
        <v>48</v>
      </c>
      <c r="D1061" s="7" t="s">
        <v>34</v>
      </c>
      <c r="E1061" s="6"/>
      <c r="F1061" s="9" t="s">
        <v>6231</v>
      </c>
      <c r="G1061" s="11"/>
      <c r="H1061" s="9"/>
      <c r="I1061" s="19" t="s">
        <v>4772</v>
      </c>
      <c r="J1061" s="23" t="s">
        <v>6228</v>
      </c>
      <c r="K1061" s="27"/>
      <c r="L1061" s="11" t="s">
        <v>6232</v>
      </c>
      <c r="M1061" s="13" t="s">
        <v>41</v>
      </c>
      <c r="N1061" s="26" t="s">
        <v>6221</v>
      </c>
      <c r="O1061" s="26" t="s">
        <v>6221</v>
      </c>
      <c r="P1061" s="12"/>
      <c r="Q1061" s="13"/>
      <c r="R1061" s="12"/>
      <c r="S1061" s="12"/>
      <c r="T1061" s="12"/>
      <c r="U1061" s="12"/>
      <c r="V1061" s="12"/>
      <c r="W1061" s="12"/>
      <c r="X1061" s="13"/>
      <c r="Y1061" s="6" t="s">
        <v>6202</v>
      </c>
      <c r="Z1061" s="40" t="s">
        <v>6233</v>
      </c>
      <c r="AA1061" s="17"/>
      <c r="AB1061" s="18"/>
      <c r="AC1061" s="13" t="str">
        <f t="shared" si="3"/>
        <v>M6-G-1a-E-2</v>
      </c>
      <c r="AD1061" s="13"/>
      <c r="AE1061" s="12"/>
      <c r="AF1061" s="13"/>
      <c r="AG1061" s="13"/>
      <c r="AH1061" s="8" t="s">
        <v>46</v>
      </c>
      <c r="AI1061" s="8"/>
    </row>
    <row r="1062" ht="112.5" customHeight="1">
      <c r="A1062" s="6" t="s">
        <v>6214</v>
      </c>
      <c r="B1062" s="6" t="s">
        <v>6215</v>
      </c>
      <c r="C1062" s="8" t="s">
        <v>48</v>
      </c>
      <c r="D1062" s="7" t="s">
        <v>34</v>
      </c>
      <c r="E1062" s="6"/>
      <c r="F1062" s="9" t="s">
        <v>6234</v>
      </c>
      <c r="G1062" s="11"/>
      <c r="H1062" s="9"/>
      <c r="I1062" s="19" t="s">
        <v>4772</v>
      </c>
      <c r="J1062" s="23" t="s">
        <v>6228</v>
      </c>
      <c r="K1062" s="27"/>
      <c r="L1062" s="11" t="s">
        <v>6235</v>
      </c>
      <c r="M1062" s="13" t="s">
        <v>41</v>
      </c>
      <c r="N1062" s="26" t="s">
        <v>6221</v>
      </c>
      <c r="O1062" s="26" t="s">
        <v>6221</v>
      </c>
      <c r="P1062" s="12"/>
      <c r="Q1062" s="13"/>
      <c r="R1062" s="12"/>
      <c r="S1062" s="12"/>
      <c r="T1062" s="12"/>
      <c r="U1062" s="12"/>
      <c r="V1062" s="12"/>
      <c r="W1062" s="12"/>
      <c r="X1062" s="13"/>
      <c r="Y1062" s="6" t="s">
        <v>6202</v>
      </c>
      <c r="Z1062" s="40" t="s">
        <v>6236</v>
      </c>
      <c r="AA1062" s="17"/>
      <c r="AB1062" s="18"/>
      <c r="AC1062" s="13" t="str">
        <f t="shared" si="3"/>
        <v>M6-G-1a-E-3</v>
      </c>
      <c r="AD1062" s="13"/>
      <c r="AE1062" s="12"/>
      <c r="AF1062" s="13"/>
      <c r="AG1062" s="13"/>
      <c r="AH1062" s="8" t="s">
        <v>46</v>
      </c>
      <c r="AI1062" s="8"/>
    </row>
    <row r="1063" ht="112.5" customHeight="1">
      <c r="A1063" s="6" t="s">
        <v>6237</v>
      </c>
      <c r="B1063" s="6" t="s">
        <v>6238</v>
      </c>
      <c r="C1063" s="13" t="s">
        <v>33</v>
      </c>
      <c r="D1063" s="7" t="s">
        <v>34</v>
      </c>
      <c r="E1063" s="6"/>
      <c r="F1063" s="9" t="s">
        <v>6239</v>
      </c>
      <c r="G1063" s="11"/>
      <c r="H1063" s="9"/>
      <c r="I1063" s="8" t="s">
        <v>3359</v>
      </c>
      <c r="J1063" s="8" t="s">
        <v>260</v>
      </c>
      <c r="K1063" s="11" t="s">
        <v>6240</v>
      </c>
      <c r="L1063" s="11" t="s">
        <v>6241</v>
      </c>
      <c r="M1063" s="8" t="s">
        <v>41</v>
      </c>
      <c r="N1063" s="9" t="s">
        <v>6242</v>
      </c>
      <c r="O1063" s="11" t="s">
        <v>6243</v>
      </c>
      <c r="P1063" s="12"/>
      <c r="Q1063" s="13"/>
      <c r="R1063" s="12"/>
      <c r="S1063" s="12"/>
      <c r="T1063" s="12"/>
      <c r="U1063" s="12"/>
      <c r="V1063" s="12"/>
      <c r="W1063" s="12"/>
      <c r="X1063" s="13"/>
      <c r="Y1063" s="6" t="s">
        <v>6202</v>
      </c>
      <c r="Z1063" s="40" t="s">
        <v>6244</v>
      </c>
      <c r="AA1063" s="15"/>
      <c r="AB1063" s="18"/>
      <c r="AC1063" s="13" t="str">
        <f t="shared" si="3"/>
        <v>M6-G-2a-I-1</v>
      </c>
      <c r="AD1063" s="13"/>
      <c r="AE1063" s="12"/>
      <c r="AF1063" s="13"/>
      <c r="AG1063" s="13"/>
      <c r="AH1063" s="8" t="s">
        <v>46</v>
      </c>
      <c r="AI1063" s="8"/>
    </row>
    <row r="1064" ht="112.5" customHeight="1">
      <c r="A1064" s="6" t="s">
        <v>6237</v>
      </c>
      <c r="B1064" s="6" t="s">
        <v>6238</v>
      </c>
      <c r="C1064" s="13" t="s">
        <v>33</v>
      </c>
      <c r="D1064" s="7" t="s">
        <v>34</v>
      </c>
      <c r="E1064" s="6"/>
      <c r="F1064" s="9" t="s">
        <v>6245</v>
      </c>
      <c r="G1064" s="11"/>
      <c r="H1064" s="9"/>
      <c r="I1064" s="8" t="s">
        <v>3359</v>
      </c>
      <c r="J1064" s="8" t="s">
        <v>260</v>
      </c>
      <c r="K1064" s="11" t="s">
        <v>6246</v>
      </c>
      <c r="L1064" s="11" t="s">
        <v>6247</v>
      </c>
      <c r="M1064" s="8" t="s">
        <v>41</v>
      </c>
      <c r="N1064" s="9" t="s">
        <v>6242</v>
      </c>
      <c r="O1064" s="11" t="s">
        <v>6248</v>
      </c>
      <c r="P1064" s="12"/>
      <c r="Q1064" s="13"/>
      <c r="R1064" s="12"/>
      <c r="S1064" s="12"/>
      <c r="T1064" s="12"/>
      <c r="U1064" s="12"/>
      <c r="V1064" s="12"/>
      <c r="W1064" s="12"/>
      <c r="X1064" s="13"/>
      <c r="Y1064" s="6" t="s">
        <v>6202</v>
      </c>
      <c r="Z1064" s="40" t="s">
        <v>6249</v>
      </c>
      <c r="AA1064" s="63"/>
      <c r="AB1064" s="18"/>
      <c r="AC1064" s="13" t="str">
        <f t="shared" si="3"/>
        <v>M6-G-2a-I-2</v>
      </c>
      <c r="AD1064" s="13"/>
      <c r="AE1064" s="12"/>
      <c r="AF1064" s="13"/>
      <c r="AG1064" s="13"/>
      <c r="AH1064" s="8" t="s">
        <v>46</v>
      </c>
      <c r="AI1064" s="8"/>
    </row>
    <row r="1065" ht="112.5" customHeight="1">
      <c r="A1065" s="6" t="s">
        <v>6237</v>
      </c>
      <c r="B1065" s="6" t="s">
        <v>6238</v>
      </c>
      <c r="C1065" s="13" t="s">
        <v>33</v>
      </c>
      <c r="D1065" s="7" t="s">
        <v>34</v>
      </c>
      <c r="E1065" s="6"/>
      <c r="F1065" s="9" t="s">
        <v>6245</v>
      </c>
      <c r="G1065" s="11"/>
      <c r="H1065" s="9"/>
      <c r="I1065" s="8" t="s">
        <v>3359</v>
      </c>
      <c r="J1065" s="8" t="s">
        <v>260</v>
      </c>
      <c r="K1065" s="11" t="s">
        <v>6250</v>
      </c>
      <c r="L1065" s="11" t="s">
        <v>6251</v>
      </c>
      <c r="M1065" s="8" t="s">
        <v>41</v>
      </c>
      <c r="N1065" s="9" t="s">
        <v>6242</v>
      </c>
      <c r="O1065" s="11" t="s">
        <v>6252</v>
      </c>
      <c r="P1065" s="12"/>
      <c r="Q1065" s="13"/>
      <c r="R1065" s="12"/>
      <c r="S1065" s="12"/>
      <c r="T1065" s="12"/>
      <c r="U1065" s="12"/>
      <c r="V1065" s="12"/>
      <c r="W1065" s="12"/>
      <c r="X1065" s="13"/>
      <c r="Y1065" s="6" t="s">
        <v>6202</v>
      </c>
      <c r="Z1065" s="40" t="s">
        <v>6253</v>
      </c>
      <c r="AA1065" s="63"/>
      <c r="AB1065" s="18"/>
      <c r="AC1065" s="13" t="str">
        <f t="shared" si="3"/>
        <v>M6-G-2a-I-3</v>
      </c>
      <c r="AD1065" s="13"/>
      <c r="AE1065" s="12"/>
      <c r="AF1065" s="13"/>
      <c r="AG1065" s="13"/>
      <c r="AH1065" s="8" t="s">
        <v>46</v>
      </c>
      <c r="AI1065" s="8"/>
    </row>
    <row r="1066" ht="112.5" customHeight="1">
      <c r="A1066" s="6" t="s">
        <v>6237</v>
      </c>
      <c r="B1066" s="6" t="s">
        <v>6238</v>
      </c>
      <c r="C1066" s="13" t="s">
        <v>48</v>
      </c>
      <c r="D1066" s="7" t="s">
        <v>34</v>
      </c>
      <c r="E1066" s="6"/>
      <c r="F1066" s="9" t="s">
        <v>6254</v>
      </c>
      <c r="G1066" s="11"/>
      <c r="H1066" s="9"/>
      <c r="I1066" s="8" t="s">
        <v>3359</v>
      </c>
      <c r="J1066" s="8" t="s">
        <v>6255</v>
      </c>
      <c r="K1066" s="11"/>
      <c r="L1066" s="11" t="s">
        <v>6256</v>
      </c>
      <c r="M1066" s="8" t="s">
        <v>41</v>
      </c>
      <c r="N1066" s="9" t="s">
        <v>6242</v>
      </c>
      <c r="O1066" s="11" t="s">
        <v>6257</v>
      </c>
      <c r="P1066" s="12"/>
      <c r="Q1066" s="13"/>
      <c r="R1066" s="12"/>
      <c r="S1066" s="12"/>
      <c r="T1066" s="12"/>
      <c r="U1066" s="12"/>
      <c r="V1066" s="12"/>
      <c r="W1066" s="12"/>
      <c r="X1066" s="13"/>
      <c r="Y1066" s="6" t="s">
        <v>6202</v>
      </c>
      <c r="Z1066" s="40" t="s">
        <v>6258</v>
      </c>
      <c r="AA1066" s="17"/>
      <c r="AB1066" s="18"/>
      <c r="AC1066" s="13" t="str">
        <f t="shared" si="3"/>
        <v>M6-G-2a-E-1</v>
      </c>
      <c r="AD1066" s="13"/>
      <c r="AE1066" s="12"/>
      <c r="AF1066" s="13"/>
      <c r="AG1066" s="13"/>
      <c r="AH1066" s="8" t="s">
        <v>46</v>
      </c>
      <c r="AI1066" s="8"/>
    </row>
    <row r="1067" ht="112.5" customHeight="1">
      <c r="A1067" s="6" t="s">
        <v>6237</v>
      </c>
      <c r="B1067" s="6" t="s">
        <v>6238</v>
      </c>
      <c r="C1067" s="13" t="s">
        <v>48</v>
      </c>
      <c r="D1067" s="7" t="s">
        <v>34</v>
      </c>
      <c r="E1067" s="6"/>
      <c r="F1067" s="9" t="s">
        <v>6259</v>
      </c>
      <c r="G1067" s="11"/>
      <c r="H1067" s="9"/>
      <c r="I1067" s="8" t="s">
        <v>3359</v>
      </c>
      <c r="J1067" s="8" t="s">
        <v>6255</v>
      </c>
      <c r="K1067" s="11"/>
      <c r="L1067" s="11" t="s">
        <v>6260</v>
      </c>
      <c r="M1067" s="8" t="s">
        <v>41</v>
      </c>
      <c r="N1067" s="9" t="s">
        <v>6242</v>
      </c>
      <c r="O1067" s="11" t="s">
        <v>6261</v>
      </c>
      <c r="P1067" s="12"/>
      <c r="Q1067" s="13"/>
      <c r="R1067" s="12"/>
      <c r="S1067" s="12"/>
      <c r="T1067" s="12"/>
      <c r="U1067" s="12"/>
      <c r="V1067" s="12"/>
      <c r="W1067" s="12"/>
      <c r="X1067" s="13"/>
      <c r="Y1067" s="6" t="s">
        <v>6202</v>
      </c>
      <c r="Z1067" s="40" t="s">
        <v>6262</v>
      </c>
      <c r="AA1067" s="17"/>
      <c r="AB1067" s="18"/>
      <c r="AC1067" s="13" t="str">
        <f t="shared" si="3"/>
        <v>M6-G-2a-E-2</v>
      </c>
      <c r="AD1067" s="13"/>
      <c r="AE1067" s="12"/>
      <c r="AF1067" s="13"/>
      <c r="AG1067" s="13"/>
      <c r="AH1067" s="8" t="s">
        <v>46</v>
      </c>
      <c r="AI1067" s="8"/>
    </row>
    <row r="1068" ht="112.5" customHeight="1">
      <c r="A1068" s="6" t="s">
        <v>6237</v>
      </c>
      <c r="B1068" s="6" t="s">
        <v>6238</v>
      </c>
      <c r="C1068" s="13" t="s">
        <v>48</v>
      </c>
      <c r="D1068" s="7" t="s">
        <v>34</v>
      </c>
      <c r="E1068" s="6"/>
      <c r="F1068" s="9" t="s">
        <v>6263</v>
      </c>
      <c r="G1068" s="11"/>
      <c r="H1068" s="9"/>
      <c r="I1068" s="8" t="s">
        <v>3359</v>
      </c>
      <c r="J1068" s="8" t="s">
        <v>6255</v>
      </c>
      <c r="K1068" s="11"/>
      <c r="L1068" s="11" t="s">
        <v>6264</v>
      </c>
      <c r="M1068" s="8" t="s">
        <v>41</v>
      </c>
      <c r="N1068" s="9" t="s">
        <v>6242</v>
      </c>
      <c r="O1068" s="11" t="s">
        <v>6265</v>
      </c>
      <c r="P1068" s="12"/>
      <c r="Q1068" s="13"/>
      <c r="R1068" s="12"/>
      <c r="S1068" s="12"/>
      <c r="T1068" s="12"/>
      <c r="U1068" s="12"/>
      <c r="V1068" s="12"/>
      <c r="W1068" s="12"/>
      <c r="X1068" s="13"/>
      <c r="Y1068" s="6" t="s">
        <v>6202</v>
      </c>
      <c r="Z1068" s="40" t="s">
        <v>6266</v>
      </c>
      <c r="AA1068" s="17"/>
      <c r="AB1068" s="18"/>
      <c r="AC1068" s="13" t="str">
        <f t="shared" si="3"/>
        <v>M6-G-2a-E-3</v>
      </c>
      <c r="AD1068" s="13"/>
      <c r="AE1068" s="12"/>
      <c r="AF1068" s="13"/>
      <c r="AG1068" s="13"/>
      <c r="AH1068" s="8" t="s">
        <v>46</v>
      </c>
      <c r="AI1068" s="8"/>
    </row>
    <row r="1069" ht="112.5" customHeight="1">
      <c r="A1069" s="6" t="s">
        <v>6267</v>
      </c>
      <c r="B1069" s="6" t="s">
        <v>6268</v>
      </c>
      <c r="C1069" s="13" t="s">
        <v>33</v>
      </c>
      <c r="D1069" s="7" t="s">
        <v>34</v>
      </c>
      <c r="E1069" s="6"/>
      <c r="F1069" s="9" t="s">
        <v>6269</v>
      </c>
      <c r="G1069" s="11" t="s">
        <v>6270</v>
      </c>
      <c r="H1069" s="10" t="s">
        <v>6271</v>
      </c>
      <c r="I1069" s="6" t="s">
        <v>3359</v>
      </c>
      <c r="J1069" s="6" t="s">
        <v>194</v>
      </c>
      <c r="K1069" s="11" t="s">
        <v>6272</v>
      </c>
      <c r="L1069" s="11" t="s">
        <v>6273</v>
      </c>
      <c r="M1069" s="13" t="s">
        <v>41</v>
      </c>
      <c r="N1069" s="11" t="s">
        <v>6274</v>
      </c>
      <c r="O1069" s="11" t="s">
        <v>6275</v>
      </c>
      <c r="P1069" s="12"/>
      <c r="Q1069" s="13"/>
      <c r="R1069" s="12"/>
      <c r="S1069" s="12"/>
      <c r="T1069" s="12"/>
      <c r="U1069" s="12"/>
      <c r="V1069" s="12"/>
      <c r="W1069" s="12"/>
      <c r="X1069" s="13"/>
      <c r="Y1069" s="6" t="s">
        <v>6202</v>
      </c>
      <c r="Z1069" s="15" t="s">
        <v>6276</v>
      </c>
      <c r="AA1069" s="17"/>
      <c r="AB1069" s="9"/>
      <c r="AC1069" s="13" t="str">
        <f t="shared" si="3"/>
        <v>M6-G-3a-I-1</v>
      </c>
      <c r="AD1069" s="13"/>
      <c r="AE1069" s="12"/>
      <c r="AF1069" s="8" t="s">
        <v>45</v>
      </c>
      <c r="AG1069" s="13"/>
      <c r="AH1069" s="8" t="s">
        <v>46</v>
      </c>
      <c r="AI1069" s="8" t="s">
        <v>47</v>
      </c>
    </row>
    <row r="1070" ht="112.5" customHeight="1">
      <c r="A1070" s="6" t="s">
        <v>6267</v>
      </c>
      <c r="B1070" s="6" t="s">
        <v>6268</v>
      </c>
      <c r="C1070" s="13" t="s">
        <v>33</v>
      </c>
      <c r="D1070" s="7" t="s">
        <v>34</v>
      </c>
      <c r="E1070" s="6"/>
      <c r="F1070" s="9" t="s">
        <v>6269</v>
      </c>
      <c r="G1070" s="11" t="s">
        <v>6270</v>
      </c>
      <c r="H1070" s="10" t="s">
        <v>6271</v>
      </c>
      <c r="I1070" s="6" t="s">
        <v>3359</v>
      </c>
      <c r="J1070" s="6" t="s">
        <v>194</v>
      </c>
      <c r="K1070" s="26" t="s">
        <v>6277</v>
      </c>
      <c r="L1070" s="11" t="s">
        <v>6278</v>
      </c>
      <c r="M1070" s="13" t="s">
        <v>41</v>
      </c>
      <c r="N1070" s="11" t="s">
        <v>6274</v>
      </c>
      <c r="O1070" s="11" t="s">
        <v>6275</v>
      </c>
      <c r="P1070" s="12"/>
      <c r="Q1070" s="13"/>
      <c r="R1070" s="12"/>
      <c r="S1070" s="12"/>
      <c r="T1070" s="12"/>
      <c r="U1070" s="12"/>
      <c r="V1070" s="12"/>
      <c r="W1070" s="12"/>
      <c r="X1070" s="13"/>
      <c r="Y1070" s="6" t="s">
        <v>6202</v>
      </c>
      <c r="Z1070" s="17" t="s">
        <v>6279</v>
      </c>
      <c r="AA1070" s="17"/>
      <c r="AB1070" s="9"/>
      <c r="AC1070" s="13" t="str">
        <f t="shared" si="3"/>
        <v>M6-G-3a-I-2</v>
      </c>
      <c r="AD1070" s="13"/>
      <c r="AE1070" s="12"/>
      <c r="AF1070" s="8" t="s">
        <v>45</v>
      </c>
      <c r="AG1070" s="13"/>
      <c r="AH1070" s="8" t="s">
        <v>46</v>
      </c>
      <c r="AI1070" s="8" t="s">
        <v>47</v>
      </c>
    </row>
    <row r="1071" ht="112.5" customHeight="1">
      <c r="A1071" s="6" t="s">
        <v>6267</v>
      </c>
      <c r="B1071" s="6" t="s">
        <v>6268</v>
      </c>
      <c r="C1071" s="13" t="s">
        <v>48</v>
      </c>
      <c r="D1071" s="7" t="s">
        <v>34</v>
      </c>
      <c r="E1071" s="6"/>
      <c r="F1071" s="9" t="s">
        <v>6280</v>
      </c>
      <c r="G1071" s="11" t="s">
        <v>6281</v>
      </c>
      <c r="H1071" s="10" t="s">
        <v>6282</v>
      </c>
      <c r="I1071" s="6" t="s">
        <v>3359</v>
      </c>
      <c r="J1071" s="6" t="s">
        <v>52</v>
      </c>
      <c r="K1071" s="11" t="s">
        <v>6283</v>
      </c>
      <c r="L1071" s="26" t="s">
        <v>6284</v>
      </c>
      <c r="M1071" s="13" t="s">
        <v>41</v>
      </c>
      <c r="N1071" s="11" t="s">
        <v>6274</v>
      </c>
      <c r="O1071" s="11" t="s">
        <v>6285</v>
      </c>
      <c r="P1071" s="12"/>
      <c r="Q1071" s="13"/>
      <c r="R1071" s="12"/>
      <c r="S1071" s="12"/>
      <c r="T1071" s="12"/>
      <c r="U1071" s="12"/>
      <c r="V1071" s="12"/>
      <c r="W1071" s="12"/>
      <c r="X1071" s="13"/>
      <c r="Y1071" s="6" t="s">
        <v>6202</v>
      </c>
      <c r="Z1071" s="35" t="s">
        <v>6286</v>
      </c>
      <c r="AA1071" s="15"/>
      <c r="AB1071" s="9"/>
      <c r="AC1071" s="13" t="str">
        <f t="shared" si="3"/>
        <v>M6-G-3a-E-1</v>
      </c>
      <c r="AD1071" s="13"/>
      <c r="AE1071" s="12"/>
      <c r="AF1071" s="8" t="s">
        <v>45</v>
      </c>
      <c r="AG1071" s="13"/>
      <c r="AH1071" s="8" t="s">
        <v>46</v>
      </c>
      <c r="AI1071" s="8" t="s">
        <v>47</v>
      </c>
    </row>
    <row r="1072" ht="112.5" customHeight="1">
      <c r="A1072" s="6" t="s">
        <v>6267</v>
      </c>
      <c r="B1072" s="6" t="s">
        <v>6268</v>
      </c>
      <c r="C1072" s="13" t="s">
        <v>48</v>
      </c>
      <c r="D1072" s="7" t="s">
        <v>34</v>
      </c>
      <c r="E1072" s="6"/>
      <c r="F1072" s="9" t="s">
        <v>6280</v>
      </c>
      <c r="G1072" s="11" t="s">
        <v>6281</v>
      </c>
      <c r="H1072" s="10" t="s">
        <v>6282</v>
      </c>
      <c r="I1072" s="6" t="s">
        <v>3359</v>
      </c>
      <c r="J1072" s="6" t="s">
        <v>52</v>
      </c>
      <c r="K1072" s="11" t="s">
        <v>6287</v>
      </c>
      <c r="L1072" s="26" t="s">
        <v>6288</v>
      </c>
      <c r="M1072" s="13" t="s">
        <v>41</v>
      </c>
      <c r="N1072" s="11" t="s">
        <v>6274</v>
      </c>
      <c r="O1072" s="11" t="s">
        <v>6289</v>
      </c>
      <c r="P1072" s="12"/>
      <c r="Q1072" s="13"/>
      <c r="R1072" s="12"/>
      <c r="S1072" s="12"/>
      <c r="T1072" s="12"/>
      <c r="U1072" s="12"/>
      <c r="V1072" s="12"/>
      <c r="W1072" s="12"/>
      <c r="X1072" s="13"/>
      <c r="Y1072" s="6" t="s">
        <v>6202</v>
      </c>
      <c r="Z1072" s="35" t="s">
        <v>6290</v>
      </c>
      <c r="AA1072" s="35"/>
      <c r="AB1072" s="9"/>
      <c r="AC1072" s="13" t="str">
        <f t="shared" si="3"/>
        <v>M6-G-3a-E-2</v>
      </c>
      <c r="AD1072" s="13"/>
      <c r="AE1072" s="12"/>
      <c r="AF1072" s="8" t="s">
        <v>45</v>
      </c>
      <c r="AG1072" s="13"/>
      <c r="AH1072" s="8" t="s">
        <v>46</v>
      </c>
      <c r="AI1072" s="8" t="s">
        <v>47</v>
      </c>
    </row>
    <row r="1073" ht="112.5" customHeight="1">
      <c r="A1073" s="6" t="s">
        <v>6267</v>
      </c>
      <c r="B1073" s="6" t="s">
        <v>6268</v>
      </c>
      <c r="C1073" s="13" t="s">
        <v>48</v>
      </c>
      <c r="D1073" s="7" t="s">
        <v>34</v>
      </c>
      <c r="E1073" s="6"/>
      <c r="F1073" s="9" t="s">
        <v>6280</v>
      </c>
      <c r="G1073" s="11" t="s">
        <v>6281</v>
      </c>
      <c r="H1073" s="10" t="s">
        <v>6282</v>
      </c>
      <c r="I1073" s="6" t="s">
        <v>3359</v>
      </c>
      <c r="J1073" s="6" t="s">
        <v>52</v>
      </c>
      <c r="K1073" s="11" t="s">
        <v>6291</v>
      </c>
      <c r="L1073" s="26" t="s">
        <v>6292</v>
      </c>
      <c r="M1073" s="13" t="s">
        <v>41</v>
      </c>
      <c r="N1073" s="11" t="s">
        <v>6274</v>
      </c>
      <c r="O1073" s="11" t="s">
        <v>6293</v>
      </c>
      <c r="P1073" s="12"/>
      <c r="Q1073" s="13"/>
      <c r="R1073" s="12"/>
      <c r="S1073" s="12"/>
      <c r="T1073" s="12"/>
      <c r="U1073" s="12"/>
      <c r="V1073" s="12"/>
      <c r="W1073" s="12"/>
      <c r="X1073" s="13"/>
      <c r="Y1073" s="6" t="s">
        <v>6202</v>
      </c>
      <c r="Z1073" s="35" t="s">
        <v>6294</v>
      </c>
      <c r="AA1073" s="35"/>
      <c r="AB1073" s="9"/>
      <c r="AC1073" s="13" t="str">
        <f t="shared" si="3"/>
        <v>M6-G-3a-E-3</v>
      </c>
      <c r="AD1073" s="13"/>
      <c r="AE1073" s="12"/>
      <c r="AF1073" s="8" t="s">
        <v>45</v>
      </c>
      <c r="AG1073" s="13"/>
      <c r="AH1073" s="8" t="s">
        <v>46</v>
      </c>
      <c r="AI1073" s="8" t="s">
        <v>47</v>
      </c>
    </row>
    <row r="1074" ht="112.5" customHeight="1">
      <c r="A1074" s="6" t="s">
        <v>6267</v>
      </c>
      <c r="B1074" s="6" t="s">
        <v>6268</v>
      </c>
      <c r="C1074" s="13" t="s">
        <v>48</v>
      </c>
      <c r="D1074" s="7" t="s">
        <v>34</v>
      </c>
      <c r="E1074" s="6"/>
      <c r="F1074" s="9" t="s">
        <v>6280</v>
      </c>
      <c r="G1074" s="11" t="s">
        <v>6281</v>
      </c>
      <c r="H1074" s="10" t="s">
        <v>6282</v>
      </c>
      <c r="I1074" s="6" t="s">
        <v>3359</v>
      </c>
      <c r="J1074" s="6" t="s">
        <v>52</v>
      </c>
      <c r="K1074" s="11" t="s">
        <v>6295</v>
      </c>
      <c r="L1074" s="26" t="s">
        <v>6296</v>
      </c>
      <c r="M1074" s="13" t="s">
        <v>41</v>
      </c>
      <c r="N1074" s="11" t="s">
        <v>6274</v>
      </c>
      <c r="O1074" s="11" t="s">
        <v>6297</v>
      </c>
      <c r="P1074" s="12"/>
      <c r="Q1074" s="13"/>
      <c r="R1074" s="12"/>
      <c r="S1074" s="12"/>
      <c r="T1074" s="12"/>
      <c r="U1074" s="12"/>
      <c r="V1074" s="12"/>
      <c r="W1074" s="12"/>
      <c r="X1074" s="13"/>
      <c r="Y1074" s="6" t="s">
        <v>6202</v>
      </c>
      <c r="Z1074" s="15" t="s">
        <v>6298</v>
      </c>
      <c r="AA1074" s="15"/>
      <c r="AB1074" s="9"/>
      <c r="AC1074" s="13" t="str">
        <f t="shared" si="3"/>
        <v>M6-G-3a-E-4</v>
      </c>
      <c r="AD1074" s="13"/>
      <c r="AE1074" s="12"/>
      <c r="AF1074" s="8" t="s">
        <v>45</v>
      </c>
      <c r="AG1074" s="13"/>
      <c r="AH1074" s="8" t="s">
        <v>46</v>
      </c>
      <c r="AI1074" s="8" t="s">
        <v>47</v>
      </c>
    </row>
    <row r="1075" ht="112.5" customHeight="1">
      <c r="A1075" s="6" t="s">
        <v>6299</v>
      </c>
      <c r="B1075" s="6" t="s">
        <v>6300</v>
      </c>
      <c r="C1075" s="13" t="s">
        <v>33</v>
      </c>
      <c r="D1075" s="7" t="s">
        <v>34</v>
      </c>
      <c r="E1075" s="6"/>
      <c r="F1075" s="9" t="s">
        <v>6301</v>
      </c>
      <c r="G1075" s="10"/>
      <c r="H1075" s="10"/>
      <c r="I1075" s="6"/>
      <c r="J1075" s="8" t="s">
        <v>6302</v>
      </c>
      <c r="K1075" s="10"/>
      <c r="L1075" s="11" t="s">
        <v>6303</v>
      </c>
      <c r="M1075" s="13" t="s">
        <v>41</v>
      </c>
      <c r="N1075" s="11" t="s">
        <v>6304</v>
      </c>
      <c r="O1075" s="11" t="s">
        <v>6305</v>
      </c>
      <c r="P1075" s="12"/>
      <c r="Q1075" s="13"/>
      <c r="R1075" s="12"/>
      <c r="S1075" s="12"/>
      <c r="T1075" s="12"/>
      <c r="U1075" s="12"/>
      <c r="V1075" s="12"/>
      <c r="W1075" s="12"/>
      <c r="X1075" s="13"/>
      <c r="Y1075" s="6" t="s">
        <v>6202</v>
      </c>
      <c r="Z1075" s="15" t="s">
        <v>6306</v>
      </c>
      <c r="AA1075" s="15"/>
      <c r="AB1075" s="18"/>
      <c r="AC1075" s="13" t="str">
        <f t="shared" si="3"/>
        <v>M6-G-5a-I-1</v>
      </c>
      <c r="AD1075" s="13"/>
      <c r="AE1075" s="12"/>
      <c r="AF1075" s="8" t="s">
        <v>45</v>
      </c>
      <c r="AG1075" s="13"/>
      <c r="AH1075" s="8" t="s">
        <v>46</v>
      </c>
      <c r="AI1075" s="8"/>
    </row>
    <row r="1076" ht="112.5" customHeight="1">
      <c r="A1076" s="6" t="s">
        <v>6299</v>
      </c>
      <c r="B1076" s="6" t="s">
        <v>6300</v>
      </c>
      <c r="C1076" s="13" t="s">
        <v>48</v>
      </c>
      <c r="D1076" s="7" t="s">
        <v>34</v>
      </c>
      <c r="E1076" s="6"/>
      <c r="F1076" s="9" t="s">
        <v>6307</v>
      </c>
      <c r="G1076" s="11" t="s">
        <v>6308</v>
      </c>
      <c r="H1076" s="10"/>
      <c r="I1076" s="6" t="s">
        <v>3359</v>
      </c>
      <c r="J1076" s="6" t="s">
        <v>194</v>
      </c>
      <c r="K1076" s="10"/>
      <c r="L1076" s="11" t="s">
        <v>6309</v>
      </c>
      <c r="M1076" s="13" t="s">
        <v>41</v>
      </c>
      <c r="N1076" s="11" t="s">
        <v>6304</v>
      </c>
      <c r="O1076" s="11" t="s">
        <v>6305</v>
      </c>
      <c r="P1076" s="12"/>
      <c r="Q1076" s="13"/>
      <c r="R1076" s="12"/>
      <c r="S1076" s="12"/>
      <c r="T1076" s="12"/>
      <c r="U1076" s="12"/>
      <c r="V1076" s="12"/>
      <c r="W1076" s="12"/>
      <c r="X1076" s="13"/>
      <c r="Y1076" s="6" t="s">
        <v>6202</v>
      </c>
      <c r="Z1076" s="17" t="s">
        <v>6310</v>
      </c>
      <c r="AA1076" s="17"/>
      <c r="AB1076" s="18"/>
      <c r="AC1076" s="13" t="str">
        <f t="shared" si="3"/>
        <v>M6-G-5a-E-1</v>
      </c>
      <c r="AD1076" s="13"/>
      <c r="AE1076" s="12"/>
      <c r="AF1076" s="8" t="s">
        <v>45</v>
      </c>
      <c r="AG1076" s="13"/>
      <c r="AH1076" s="8" t="s">
        <v>46</v>
      </c>
      <c r="AI1076" s="8"/>
    </row>
    <row r="1077" ht="112.5" customHeight="1">
      <c r="A1077" s="6" t="s">
        <v>6299</v>
      </c>
      <c r="B1077" s="6" t="s">
        <v>6300</v>
      </c>
      <c r="C1077" s="13" t="s">
        <v>48</v>
      </c>
      <c r="D1077" s="7" t="s">
        <v>34</v>
      </c>
      <c r="E1077" s="6"/>
      <c r="F1077" s="9" t="s">
        <v>6307</v>
      </c>
      <c r="G1077" s="11" t="s">
        <v>6311</v>
      </c>
      <c r="H1077" s="10"/>
      <c r="I1077" s="6" t="s">
        <v>3359</v>
      </c>
      <c r="J1077" s="6" t="s">
        <v>194</v>
      </c>
      <c r="K1077" s="10"/>
      <c r="L1077" s="11" t="s">
        <v>6312</v>
      </c>
      <c r="M1077" s="13" t="s">
        <v>41</v>
      </c>
      <c r="N1077" s="11" t="s">
        <v>6304</v>
      </c>
      <c r="O1077" s="11" t="s">
        <v>6313</v>
      </c>
      <c r="P1077" s="12"/>
      <c r="Q1077" s="13"/>
      <c r="R1077" s="12"/>
      <c r="S1077" s="12"/>
      <c r="T1077" s="12"/>
      <c r="U1077" s="12"/>
      <c r="V1077" s="12"/>
      <c r="W1077" s="12"/>
      <c r="X1077" s="13"/>
      <c r="Y1077" s="6" t="s">
        <v>6202</v>
      </c>
      <c r="Z1077" s="17" t="s">
        <v>6314</v>
      </c>
      <c r="AA1077" s="17"/>
      <c r="AB1077" s="18"/>
      <c r="AC1077" s="13" t="str">
        <f t="shared" si="3"/>
        <v>M6-G-5a-E-2</v>
      </c>
      <c r="AD1077" s="13"/>
      <c r="AE1077" s="12"/>
      <c r="AF1077" s="8" t="s">
        <v>45</v>
      </c>
      <c r="AG1077" s="13"/>
      <c r="AH1077" s="8" t="s">
        <v>46</v>
      </c>
      <c r="AI1077" s="8"/>
    </row>
    <row r="1078" ht="112.5" customHeight="1">
      <c r="A1078" s="6" t="s">
        <v>6299</v>
      </c>
      <c r="B1078" s="6" t="s">
        <v>6300</v>
      </c>
      <c r="C1078" s="13" t="s">
        <v>48</v>
      </c>
      <c r="D1078" s="7" t="s">
        <v>34</v>
      </c>
      <c r="E1078" s="6"/>
      <c r="F1078" s="9" t="s">
        <v>6307</v>
      </c>
      <c r="G1078" s="11" t="s">
        <v>6315</v>
      </c>
      <c r="H1078" s="10"/>
      <c r="I1078" s="6" t="s">
        <v>3359</v>
      </c>
      <c r="J1078" s="6" t="s">
        <v>194</v>
      </c>
      <c r="K1078" s="10"/>
      <c r="L1078" s="11" t="s">
        <v>6316</v>
      </c>
      <c r="M1078" s="13" t="s">
        <v>41</v>
      </c>
      <c r="N1078" s="11" t="s">
        <v>6304</v>
      </c>
      <c r="O1078" s="11" t="s">
        <v>6313</v>
      </c>
      <c r="P1078" s="12"/>
      <c r="Q1078" s="13"/>
      <c r="R1078" s="12"/>
      <c r="S1078" s="12"/>
      <c r="T1078" s="12"/>
      <c r="U1078" s="12"/>
      <c r="V1078" s="12"/>
      <c r="W1078" s="12"/>
      <c r="X1078" s="13"/>
      <c r="Y1078" s="6" t="s">
        <v>6202</v>
      </c>
      <c r="Z1078" s="17" t="s">
        <v>6317</v>
      </c>
      <c r="AA1078" s="17"/>
      <c r="AB1078" s="18"/>
      <c r="AC1078" s="13" t="str">
        <f t="shared" si="3"/>
        <v>M6-G-5a-E-3</v>
      </c>
      <c r="AD1078" s="13"/>
      <c r="AE1078" s="12"/>
      <c r="AF1078" s="8" t="s">
        <v>45</v>
      </c>
      <c r="AG1078" s="13"/>
      <c r="AH1078" s="8" t="s">
        <v>46</v>
      </c>
      <c r="AI1078" s="8"/>
    </row>
    <row r="1079" ht="112.5" customHeight="1">
      <c r="A1079" s="6" t="s">
        <v>6318</v>
      </c>
      <c r="B1079" s="6" t="s">
        <v>6319</v>
      </c>
      <c r="C1079" s="13" t="s">
        <v>33</v>
      </c>
      <c r="D1079" s="8" t="s">
        <v>34</v>
      </c>
      <c r="E1079" s="6"/>
      <c r="F1079" s="9" t="s">
        <v>6320</v>
      </c>
      <c r="G1079" s="11"/>
      <c r="H1079" s="9"/>
      <c r="I1079" s="6"/>
      <c r="J1079" s="6" t="s">
        <v>1277</v>
      </c>
      <c r="K1079" s="11" t="s">
        <v>6321</v>
      </c>
      <c r="L1079" s="11" t="s">
        <v>6322</v>
      </c>
      <c r="M1079" s="38" t="s">
        <v>41</v>
      </c>
      <c r="N1079" s="26" t="s">
        <v>6323</v>
      </c>
      <c r="O1079" s="26" t="s">
        <v>6323</v>
      </c>
      <c r="P1079" s="12"/>
      <c r="Q1079" s="13"/>
      <c r="R1079" s="12"/>
      <c r="S1079" s="12"/>
      <c r="T1079" s="12"/>
      <c r="U1079" s="12"/>
      <c r="V1079" s="12"/>
      <c r="W1079" s="12"/>
      <c r="X1079" s="13"/>
      <c r="Y1079" s="6" t="s">
        <v>6202</v>
      </c>
      <c r="Z1079" s="15" t="s">
        <v>6324</v>
      </c>
      <c r="AA1079" s="15"/>
      <c r="AB1079" s="9"/>
      <c r="AC1079" s="13" t="str">
        <f t="shared" si="3"/>
        <v>M6-G-9a-I-1</v>
      </c>
      <c r="AD1079" s="13"/>
      <c r="AE1079" s="12"/>
      <c r="AF1079" s="8" t="s">
        <v>45</v>
      </c>
      <c r="AG1079" s="13"/>
      <c r="AH1079" s="8" t="s">
        <v>46</v>
      </c>
      <c r="AI1079" s="8" t="s">
        <v>47</v>
      </c>
    </row>
    <row r="1080" ht="112.5" customHeight="1">
      <c r="A1080" s="6" t="s">
        <v>6318</v>
      </c>
      <c r="B1080" s="6" t="s">
        <v>6319</v>
      </c>
      <c r="C1080" s="13" t="s">
        <v>48</v>
      </c>
      <c r="D1080" s="7" t="s">
        <v>34</v>
      </c>
      <c r="E1080" s="6"/>
      <c r="F1080" s="11" t="s">
        <v>6325</v>
      </c>
      <c r="G1080" s="10"/>
      <c r="H1080" s="27" t="s">
        <v>6326</v>
      </c>
      <c r="I1080" s="6" t="s">
        <v>1138</v>
      </c>
      <c r="J1080" s="6" t="s">
        <v>1277</v>
      </c>
      <c r="K1080" s="10" t="s">
        <v>2194</v>
      </c>
      <c r="L1080" s="10" t="s">
        <v>2194</v>
      </c>
      <c r="M1080" s="38" t="s">
        <v>41</v>
      </c>
      <c r="N1080" s="26" t="s">
        <v>6323</v>
      </c>
      <c r="O1080" s="26" t="s">
        <v>6323</v>
      </c>
      <c r="P1080" s="12"/>
      <c r="Q1080" s="13"/>
      <c r="R1080" s="12"/>
      <c r="S1080" s="12"/>
      <c r="T1080" s="12"/>
      <c r="U1080" s="12"/>
      <c r="V1080" s="12"/>
      <c r="W1080" s="12"/>
      <c r="X1080" s="13"/>
      <c r="Y1080" s="6" t="s">
        <v>6202</v>
      </c>
      <c r="Z1080" s="50" t="s">
        <v>6327</v>
      </c>
      <c r="AA1080" s="62"/>
      <c r="AB1080" s="9"/>
      <c r="AC1080" s="13" t="str">
        <f t="shared" si="3"/>
        <v>M6-G-9a-E-1</v>
      </c>
      <c r="AD1080" s="13"/>
      <c r="AE1080" s="12"/>
      <c r="AF1080" s="8" t="s">
        <v>45</v>
      </c>
      <c r="AG1080" s="13"/>
      <c r="AH1080" s="8" t="s">
        <v>46</v>
      </c>
      <c r="AI1080" s="8" t="s">
        <v>47</v>
      </c>
    </row>
    <row r="1081" ht="112.5" customHeight="1">
      <c r="A1081" s="6" t="s">
        <v>6318</v>
      </c>
      <c r="B1081" s="6" t="s">
        <v>6319</v>
      </c>
      <c r="C1081" s="13" t="s">
        <v>48</v>
      </c>
      <c r="D1081" s="7" t="s">
        <v>34</v>
      </c>
      <c r="E1081" s="6"/>
      <c r="F1081" s="11" t="s">
        <v>6328</v>
      </c>
      <c r="G1081" s="10"/>
      <c r="H1081" s="27"/>
      <c r="I1081" s="6" t="s">
        <v>1138</v>
      </c>
      <c r="J1081" s="6" t="s">
        <v>1277</v>
      </c>
      <c r="K1081" s="10" t="s">
        <v>6329</v>
      </c>
      <c r="L1081" s="10" t="s">
        <v>6330</v>
      </c>
      <c r="M1081" s="38" t="s">
        <v>41</v>
      </c>
      <c r="N1081" s="26" t="s">
        <v>6323</v>
      </c>
      <c r="O1081" s="26" t="s">
        <v>6323</v>
      </c>
      <c r="P1081" s="12"/>
      <c r="Q1081" s="13"/>
      <c r="R1081" s="12"/>
      <c r="S1081" s="12"/>
      <c r="T1081" s="12"/>
      <c r="U1081" s="12"/>
      <c r="V1081" s="12"/>
      <c r="W1081" s="12"/>
      <c r="X1081" s="13"/>
      <c r="Y1081" s="6" t="s">
        <v>6202</v>
      </c>
      <c r="Z1081" s="15" t="s">
        <v>6331</v>
      </c>
      <c r="AA1081" s="15"/>
      <c r="AB1081" s="9"/>
      <c r="AC1081" s="13" t="str">
        <f t="shared" si="3"/>
        <v>M6-G-9a-E-2</v>
      </c>
      <c r="AD1081" s="13"/>
      <c r="AE1081" s="12"/>
      <c r="AF1081" s="8" t="s">
        <v>45</v>
      </c>
      <c r="AG1081" s="13"/>
      <c r="AH1081" s="8" t="s">
        <v>46</v>
      </c>
      <c r="AI1081" s="8" t="s">
        <v>47</v>
      </c>
    </row>
    <row r="1082" ht="112.5" customHeight="1">
      <c r="A1082" s="6" t="s">
        <v>6318</v>
      </c>
      <c r="B1082" s="6" t="s">
        <v>6319</v>
      </c>
      <c r="C1082" s="13" t="s">
        <v>48</v>
      </c>
      <c r="D1082" s="7" t="s">
        <v>34</v>
      </c>
      <c r="E1082" s="6"/>
      <c r="F1082" s="11" t="s">
        <v>6332</v>
      </c>
      <c r="G1082" s="10"/>
      <c r="H1082" s="27" t="s">
        <v>6333</v>
      </c>
      <c r="I1082" s="6" t="s">
        <v>1138</v>
      </c>
      <c r="J1082" s="6" t="s">
        <v>1277</v>
      </c>
      <c r="K1082" s="10" t="s">
        <v>6334</v>
      </c>
      <c r="L1082" s="10" t="s">
        <v>6330</v>
      </c>
      <c r="M1082" s="38" t="s">
        <v>41</v>
      </c>
      <c r="N1082" s="26" t="s">
        <v>6323</v>
      </c>
      <c r="O1082" s="26" t="s">
        <v>6323</v>
      </c>
      <c r="P1082" s="12"/>
      <c r="Q1082" s="13"/>
      <c r="R1082" s="12"/>
      <c r="S1082" s="12"/>
      <c r="T1082" s="12"/>
      <c r="U1082" s="12"/>
      <c r="V1082" s="12"/>
      <c r="W1082" s="12"/>
      <c r="X1082" s="13"/>
      <c r="Y1082" s="6" t="s">
        <v>6202</v>
      </c>
      <c r="Z1082" s="15" t="s">
        <v>6335</v>
      </c>
      <c r="AA1082" s="15"/>
      <c r="AB1082" s="9"/>
      <c r="AC1082" s="13" t="str">
        <f t="shared" si="3"/>
        <v>M6-G-9a-E-3</v>
      </c>
      <c r="AD1082" s="13"/>
      <c r="AE1082" s="12"/>
      <c r="AF1082" s="8" t="s">
        <v>45</v>
      </c>
      <c r="AG1082" s="13"/>
      <c r="AH1082" s="8" t="s">
        <v>46</v>
      </c>
      <c r="AI1082" s="8" t="s">
        <v>47</v>
      </c>
    </row>
    <row r="1083" ht="112.5" customHeight="1">
      <c r="A1083" s="6" t="s">
        <v>6318</v>
      </c>
      <c r="B1083" s="6" t="s">
        <v>6319</v>
      </c>
      <c r="C1083" s="13" t="s">
        <v>48</v>
      </c>
      <c r="D1083" s="7" t="s">
        <v>34</v>
      </c>
      <c r="E1083" s="6"/>
      <c r="F1083" s="11" t="s">
        <v>6336</v>
      </c>
      <c r="G1083" s="10"/>
      <c r="H1083" s="27" t="s">
        <v>6337</v>
      </c>
      <c r="I1083" s="6" t="s">
        <v>1138</v>
      </c>
      <c r="J1083" s="6" t="s">
        <v>1277</v>
      </c>
      <c r="K1083" s="11" t="s">
        <v>6338</v>
      </c>
      <c r="L1083" s="10" t="s">
        <v>6330</v>
      </c>
      <c r="M1083" s="38" t="s">
        <v>41</v>
      </c>
      <c r="N1083" s="26" t="s">
        <v>6323</v>
      </c>
      <c r="O1083" s="26" t="s">
        <v>6323</v>
      </c>
      <c r="P1083" s="12"/>
      <c r="Q1083" s="13"/>
      <c r="R1083" s="12"/>
      <c r="S1083" s="12"/>
      <c r="T1083" s="12"/>
      <c r="U1083" s="12"/>
      <c r="V1083" s="12"/>
      <c r="W1083" s="12"/>
      <c r="X1083" s="13"/>
      <c r="Y1083" s="6" t="s">
        <v>6202</v>
      </c>
      <c r="Z1083" s="15" t="s">
        <v>6339</v>
      </c>
      <c r="AA1083" s="15"/>
      <c r="AB1083" s="9"/>
      <c r="AC1083" s="13" t="str">
        <f t="shared" si="3"/>
        <v>M6-G-9a-E-4</v>
      </c>
      <c r="AD1083" s="13"/>
      <c r="AE1083" s="12"/>
      <c r="AF1083" s="8" t="s">
        <v>45</v>
      </c>
      <c r="AG1083" s="13"/>
      <c r="AH1083" s="8" t="s">
        <v>46</v>
      </c>
      <c r="AI1083" s="8" t="s">
        <v>47</v>
      </c>
    </row>
    <row r="1084" ht="112.5" customHeight="1">
      <c r="A1084" s="6" t="s">
        <v>6340</v>
      </c>
      <c r="B1084" s="10" t="s">
        <v>6341</v>
      </c>
      <c r="C1084" s="64" t="s">
        <v>33</v>
      </c>
      <c r="D1084" s="7" t="s">
        <v>34</v>
      </c>
      <c r="E1084" s="6"/>
      <c r="F1084" s="10" t="s">
        <v>6342</v>
      </c>
      <c r="G1084" s="10"/>
      <c r="H1084" s="10"/>
      <c r="I1084" s="6" t="s">
        <v>210</v>
      </c>
      <c r="J1084" s="6" t="s">
        <v>1277</v>
      </c>
      <c r="K1084" s="10" t="s">
        <v>6343</v>
      </c>
      <c r="L1084" s="10" t="s">
        <v>6344</v>
      </c>
      <c r="M1084" s="38" t="s">
        <v>41</v>
      </c>
      <c r="N1084" s="11" t="s">
        <v>6345</v>
      </c>
      <c r="O1084" s="11" t="s">
        <v>6346</v>
      </c>
      <c r="P1084" s="12"/>
      <c r="Q1084" s="13"/>
      <c r="R1084" s="12"/>
      <c r="S1084" s="12"/>
      <c r="T1084" s="12"/>
      <c r="U1084" s="12"/>
      <c r="V1084" s="12"/>
      <c r="W1084" s="12"/>
      <c r="X1084" s="13"/>
      <c r="Y1084" s="6" t="s">
        <v>6202</v>
      </c>
      <c r="Z1084" s="9" t="s">
        <v>6347</v>
      </c>
      <c r="AA1084" s="9"/>
      <c r="AB1084" s="9"/>
      <c r="AC1084" s="13" t="str">
        <f t="shared" si="3"/>
        <v>M6-G-36a-I-1</v>
      </c>
      <c r="AD1084" s="13"/>
      <c r="AE1084" s="12"/>
      <c r="AF1084" s="13"/>
      <c r="AG1084" s="13"/>
      <c r="AH1084" s="8"/>
      <c r="AI1084" s="8" t="s">
        <v>47</v>
      </c>
    </row>
    <row r="1085" ht="112.5" customHeight="1">
      <c r="A1085" s="6" t="s">
        <v>6340</v>
      </c>
      <c r="B1085" s="10" t="s">
        <v>6341</v>
      </c>
      <c r="C1085" s="64" t="s">
        <v>33</v>
      </c>
      <c r="D1085" s="7" t="s">
        <v>34</v>
      </c>
      <c r="E1085" s="6"/>
      <c r="F1085" s="10" t="s">
        <v>6348</v>
      </c>
      <c r="G1085" s="10"/>
      <c r="H1085" s="10"/>
      <c r="I1085" s="6" t="s">
        <v>210</v>
      </c>
      <c r="J1085" s="6" t="s">
        <v>1277</v>
      </c>
      <c r="K1085" s="10" t="s">
        <v>6343</v>
      </c>
      <c r="L1085" s="10" t="s">
        <v>6344</v>
      </c>
      <c r="M1085" s="38" t="s">
        <v>41</v>
      </c>
      <c r="N1085" s="11" t="s">
        <v>6345</v>
      </c>
      <c r="O1085" s="11" t="s">
        <v>6346</v>
      </c>
      <c r="P1085" s="12"/>
      <c r="Q1085" s="13"/>
      <c r="R1085" s="12"/>
      <c r="S1085" s="12"/>
      <c r="T1085" s="12"/>
      <c r="U1085" s="12"/>
      <c r="V1085" s="12"/>
      <c r="W1085" s="12"/>
      <c r="X1085" s="13"/>
      <c r="Y1085" s="6" t="s">
        <v>6202</v>
      </c>
      <c r="Z1085" s="9" t="s">
        <v>6349</v>
      </c>
      <c r="AA1085" s="9"/>
      <c r="AB1085" s="9"/>
      <c r="AC1085" s="13" t="str">
        <f t="shared" si="3"/>
        <v>M6-G-36a-I-2</v>
      </c>
      <c r="AD1085" s="13"/>
      <c r="AE1085" s="12"/>
      <c r="AF1085" s="13"/>
      <c r="AG1085" s="13"/>
      <c r="AH1085" s="8"/>
      <c r="AI1085" s="8" t="s">
        <v>47</v>
      </c>
    </row>
    <row r="1086" ht="112.5" customHeight="1">
      <c r="A1086" s="6" t="s">
        <v>6340</v>
      </c>
      <c r="B1086" s="10" t="s">
        <v>6341</v>
      </c>
      <c r="C1086" s="64" t="s">
        <v>33</v>
      </c>
      <c r="D1086" s="7" t="s">
        <v>34</v>
      </c>
      <c r="E1086" s="6"/>
      <c r="F1086" s="10" t="s">
        <v>6350</v>
      </c>
      <c r="G1086" s="10"/>
      <c r="H1086" s="10"/>
      <c r="I1086" s="6" t="s">
        <v>3359</v>
      </c>
      <c r="J1086" s="6" t="s">
        <v>1277</v>
      </c>
      <c r="K1086" s="11" t="s">
        <v>6351</v>
      </c>
      <c r="L1086" s="10" t="s">
        <v>6352</v>
      </c>
      <c r="M1086" s="38" t="s">
        <v>41</v>
      </c>
      <c r="N1086" s="11" t="s">
        <v>6345</v>
      </c>
      <c r="O1086" s="11" t="s">
        <v>6353</v>
      </c>
      <c r="P1086" s="12"/>
      <c r="Q1086" s="13"/>
      <c r="R1086" s="12"/>
      <c r="S1086" s="12"/>
      <c r="T1086" s="12"/>
      <c r="U1086" s="12"/>
      <c r="V1086" s="12"/>
      <c r="W1086" s="12"/>
      <c r="X1086" s="13"/>
      <c r="Y1086" s="6" t="s">
        <v>6202</v>
      </c>
      <c r="Z1086" s="9" t="s">
        <v>6354</v>
      </c>
      <c r="AA1086" s="9"/>
      <c r="AB1086" s="9"/>
      <c r="AC1086" s="13" t="str">
        <f t="shared" si="3"/>
        <v>M6-G-36a-I-3</v>
      </c>
      <c r="AD1086" s="13"/>
      <c r="AE1086" s="12"/>
      <c r="AF1086" s="13"/>
      <c r="AG1086" s="13"/>
      <c r="AH1086" s="8"/>
      <c r="AI1086" s="8" t="s">
        <v>47</v>
      </c>
    </row>
    <row r="1087" ht="112.5" customHeight="1">
      <c r="A1087" s="6" t="s">
        <v>6340</v>
      </c>
      <c r="B1087" s="10" t="s">
        <v>6341</v>
      </c>
      <c r="C1087" s="64" t="s">
        <v>33</v>
      </c>
      <c r="D1087" s="7" t="s">
        <v>34</v>
      </c>
      <c r="E1087" s="6"/>
      <c r="F1087" s="10" t="s">
        <v>6355</v>
      </c>
      <c r="G1087" s="10"/>
      <c r="H1087" s="10"/>
      <c r="I1087" s="6" t="s">
        <v>3359</v>
      </c>
      <c r="J1087" s="6" t="s">
        <v>1277</v>
      </c>
      <c r="K1087" s="11" t="s">
        <v>6351</v>
      </c>
      <c r="L1087" s="10" t="s">
        <v>6356</v>
      </c>
      <c r="M1087" s="38" t="s">
        <v>41</v>
      </c>
      <c r="N1087" s="11" t="s">
        <v>6345</v>
      </c>
      <c r="O1087" s="11" t="s">
        <v>6353</v>
      </c>
      <c r="P1087" s="12"/>
      <c r="Q1087" s="13"/>
      <c r="R1087" s="12"/>
      <c r="S1087" s="12"/>
      <c r="T1087" s="12"/>
      <c r="U1087" s="12"/>
      <c r="V1087" s="12"/>
      <c r="W1087" s="12"/>
      <c r="X1087" s="13"/>
      <c r="Y1087" s="6" t="s">
        <v>6202</v>
      </c>
      <c r="Z1087" s="9" t="s">
        <v>6357</v>
      </c>
      <c r="AA1087" s="9"/>
      <c r="AB1087" s="9"/>
      <c r="AC1087" s="13" t="str">
        <f t="shared" si="3"/>
        <v>M6-G-36a-I-4</v>
      </c>
      <c r="AD1087" s="13"/>
      <c r="AE1087" s="12"/>
      <c r="AF1087" s="13"/>
      <c r="AG1087" s="13"/>
      <c r="AH1087" s="8"/>
      <c r="AI1087" s="8" t="s">
        <v>47</v>
      </c>
    </row>
    <row r="1088" ht="112.5" customHeight="1">
      <c r="A1088" s="6" t="s">
        <v>6340</v>
      </c>
      <c r="B1088" s="10" t="s">
        <v>6341</v>
      </c>
      <c r="C1088" s="65" t="s">
        <v>48</v>
      </c>
      <c r="D1088" s="7" t="s">
        <v>34</v>
      </c>
      <c r="E1088" s="6"/>
      <c r="F1088" s="10" t="s">
        <v>6358</v>
      </c>
      <c r="G1088" s="11" t="s">
        <v>6359</v>
      </c>
      <c r="H1088" s="10"/>
      <c r="I1088" s="6" t="s">
        <v>210</v>
      </c>
      <c r="J1088" s="6" t="s">
        <v>166</v>
      </c>
      <c r="K1088" s="10" t="s">
        <v>6360</v>
      </c>
      <c r="L1088" s="11" t="s">
        <v>6361</v>
      </c>
      <c r="M1088" s="38" t="s">
        <v>41</v>
      </c>
      <c r="N1088" s="11" t="s">
        <v>6345</v>
      </c>
      <c r="O1088" s="11" t="s">
        <v>6362</v>
      </c>
      <c r="P1088" s="12"/>
      <c r="Q1088" s="13"/>
      <c r="R1088" s="12"/>
      <c r="S1088" s="12"/>
      <c r="T1088" s="12"/>
      <c r="U1088" s="12"/>
      <c r="V1088" s="12"/>
      <c r="W1088" s="12"/>
      <c r="X1088" s="13"/>
      <c r="Y1088" s="6" t="s">
        <v>6202</v>
      </c>
      <c r="Z1088" s="9" t="s">
        <v>6363</v>
      </c>
      <c r="AA1088" s="9"/>
      <c r="AB1088" s="9"/>
      <c r="AC1088" s="13" t="str">
        <f t="shared" si="3"/>
        <v>M6-G-36a-E-1</v>
      </c>
      <c r="AD1088" s="13"/>
      <c r="AE1088" s="12"/>
      <c r="AF1088" s="13"/>
      <c r="AG1088" s="13"/>
      <c r="AH1088" s="8"/>
      <c r="AI1088" s="8" t="s">
        <v>47</v>
      </c>
    </row>
    <row r="1089" ht="112.5" customHeight="1">
      <c r="A1089" s="6" t="s">
        <v>6340</v>
      </c>
      <c r="B1089" s="10" t="s">
        <v>6341</v>
      </c>
      <c r="C1089" s="65" t="s">
        <v>48</v>
      </c>
      <c r="D1089" s="7" t="s">
        <v>34</v>
      </c>
      <c r="E1089" s="6"/>
      <c r="F1089" s="10" t="s">
        <v>6364</v>
      </c>
      <c r="G1089" s="10" t="s">
        <v>6365</v>
      </c>
      <c r="H1089" s="10"/>
      <c r="I1089" s="6" t="s">
        <v>210</v>
      </c>
      <c r="J1089" s="6" t="s">
        <v>166</v>
      </c>
      <c r="K1089" s="10" t="s">
        <v>6360</v>
      </c>
      <c r="L1089" s="11" t="s">
        <v>6361</v>
      </c>
      <c r="M1089" s="38" t="s">
        <v>41</v>
      </c>
      <c r="N1089" s="11" t="s">
        <v>6345</v>
      </c>
      <c r="O1089" s="11" t="s">
        <v>6362</v>
      </c>
      <c r="P1089" s="12"/>
      <c r="Q1089" s="13"/>
      <c r="R1089" s="12"/>
      <c r="S1089" s="12"/>
      <c r="T1089" s="12"/>
      <c r="U1089" s="12"/>
      <c r="V1089" s="12"/>
      <c r="W1089" s="12"/>
      <c r="X1089" s="13"/>
      <c r="Y1089" s="6" t="s">
        <v>6202</v>
      </c>
      <c r="Z1089" s="9" t="s">
        <v>6366</v>
      </c>
      <c r="AA1089" s="9"/>
      <c r="AB1089" s="9"/>
      <c r="AC1089" s="13" t="str">
        <f t="shared" si="3"/>
        <v>M6-G-36a-E-2</v>
      </c>
      <c r="AD1089" s="13"/>
      <c r="AE1089" s="12"/>
      <c r="AF1089" s="13"/>
      <c r="AG1089" s="13"/>
      <c r="AH1089" s="8"/>
      <c r="AI1089" s="8" t="s">
        <v>47</v>
      </c>
    </row>
    <row r="1090" ht="112.5" customHeight="1">
      <c r="A1090" s="6" t="s">
        <v>6340</v>
      </c>
      <c r="B1090" s="10" t="s">
        <v>6341</v>
      </c>
      <c r="C1090" s="65" t="s">
        <v>48</v>
      </c>
      <c r="D1090" s="7" t="s">
        <v>34</v>
      </c>
      <c r="E1090" s="6"/>
      <c r="F1090" s="10" t="s">
        <v>6367</v>
      </c>
      <c r="G1090" s="10" t="s">
        <v>6365</v>
      </c>
      <c r="H1090" s="10"/>
      <c r="I1090" s="6" t="s">
        <v>3359</v>
      </c>
      <c r="J1090" s="6" t="s">
        <v>166</v>
      </c>
      <c r="K1090" s="10" t="s">
        <v>6368</v>
      </c>
      <c r="L1090" s="10" t="s">
        <v>6369</v>
      </c>
      <c r="M1090" s="38" t="s">
        <v>41</v>
      </c>
      <c r="N1090" s="11" t="s">
        <v>6345</v>
      </c>
      <c r="O1090" s="11" t="s">
        <v>6370</v>
      </c>
      <c r="P1090" s="12"/>
      <c r="Q1090" s="13"/>
      <c r="R1090" s="12"/>
      <c r="S1090" s="12"/>
      <c r="T1090" s="12"/>
      <c r="U1090" s="12"/>
      <c r="V1090" s="12"/>
      <c r="W1090" s="12"/>
      <c r="X1090" s="13"/>
      <c r="Y1090" s="6" t="s">
        <v>6202</v>
      </c>
      <c r="Z1090" s="9" t="s">
        <v>6371</v>
      </c>
      <c r="AA1090" s="9"/>
      <c r="AB1090" s="9"/>
      <c r="AC1090" s="13" t="str">
        <f t="shared" si="3"/>
        <v>M6-G-36a-E-3</v>
      </c>
      <c r="AD1090" s="13"/>
      <c r="AE1090" s="12"/>
      <c r="AF1090" s="13"/>
      <c r="AG1090" s="13"/>
      <c r="AH1090" s="8"/>
      <c r="AI1090" s="8" t="s">
        <v>47</v>
      </c>
    </row>
    <row r="1091" ht="112.5" customHeight="1">
      <c r="A1091" s="6" t="s">
        <v>6340</v>
      </c>
      <c r="B1091" s="10" t="s">
        <v>6341</v>
      </c>
      <c r="C1091" s="65" t="s">
        <v>48</v>
      </c>
      <c r="D1091" s="7" t="s">
        <v>34</v>
      </c>
      <c r="E1091" s="6"/>
      <c r="F1091" s="10" t="s">
        <v>6367</v>
      </c>
      <c r="G1091" s="10" t="s">
        <v>6365</v>
      </c>
      <c r="H1091" s="10"/>
      <c r="I1091" s="6" t="s">
        <v>3359</v>
      </c>
      <c r="J1091" s="6" t="s">
        <v>166</v>
      </c>
      <c r="K1091" s="11" t="s">
        <v>6372</v>
      </c>
      <c r="L1091" s="10" t="s">
        <v>6373</v>
      </c>
      <c r="M1091" s="38" t="s">
        <v>41</v>
      </c>
      <c r="N1091" s="11" t="s">
        <v>6345</v>
      </c>
      <c r="O1091" s="11" t="s">
        <v>6370</v>
      </c>
      <c r="P1091" s="12"/>
      <c r="Q1091" s="13"/>
      <c r="R1091" s="12"/>
      <c r="S1091" s="12"/>
      <c r="T1091" s="12"/>
      <c r="U1091" s="12"/>
      <c r="V1091" s="12"/>
      <c r="W1091" s="12"/>
      <c r="X1091" s="13"/>
      <c r="Y1091" s="6" t="s">
        <v>6202</v>
      </c>
      <c r="Z1091" s="9" t="s">
        <v>6374</v>
      </c>
      <c r="AA1091" s="9"/>
      <c r="AB1091" s="9"/>
      <c r="AC1091" s="13" t="str">
        <f t="shared" si="3"/>
        <v>M6-G-36a-E-4</v>
      </c>
      <c r="AD1091" s="13"/>
      <c r="AE1091" s="12"/>
      <c r="AF1091" s="13"/>
      <c r="AG1091" s="13"/>
      <c r="AH1091" s="8"/>
      <c r="AI1091" s="8" t="s">
        <v>47</v>
      </c>
    </row>
    <row r="1092" ht="112.5" customHeight="1">
      <c r="A1092" s="6" t="s">
        <v>6375</v>
      </c>
      <c r="B1092" s="10" t="s">
        <v>6376</v>
      </c>
      <c r="C1092" s="64" t="s">
        <v>33</v>
      </c>
      <c r="D1092" s="7" t="s">
        <v>34</v>
      </c>
      <c r="E1092" s="6"/>
      <c r="F1092" s="11" t="s">
        <v>6377</v>
      </c>
      <c r="G1092" s="10"/>
      <c r="H1092" s="10"/>
      <c r="I1092" s="6" t="s">
        <v>6378</v>
      </c>
      <c r="J1092" s="8" t="s">
        <v>160</v>
      </c>
      <c r="K1092" s="11" t="s">
        <v>6379</v>
      </c>
      <c r="L1092" s="11" t="s">
        <v>6380</v>
      </c>
      <c r="M1092" s="13" t="s">
        <v>41</v>
      </c>
      <c r="N1092" s="11" t="s">
        <v>6381</v>
      </c>
      <c r="O1092" s="10" t="s">
        <v>6382</v>
      </c>
      <c r="P1092" s="12"/>
      <c r="Q1092" s="13"/>
      <c r="R1092" s="12"/>
      <c r="S1092" s="12"/>
      <c r="T1092" s="12"/>
      <c r="U1092" s="12"/>
      <c r="V1092" s="12"/>
      <c r="W1092" s="12"/>
      <c r="X1092" s="13"/>
      <c r="Y1092" s="6" t="s">
        <v>6202</v>
      </c>
      <c r="Z1092" s="9" t="s">
        <v>6383</v>
      </c>
      <c r="AA1092" s="9"/>
      <c r="AB1092" s="9"/>
      <c r="AC1092" s="13" t="str">
        <f t="shared" si="3"/>
        <v>M6-G-37a-I-1</v>
      </c>
      <c r="AD1092" s="13"/>
      <c r="AE1092" s="12"/>
      <c r="AF1092" s="13"/>
      <c r="AG1092" s="13"/>
      <c r="AH1092" s="8"/>
      <c r="AI1092" s="8" t="s">
        <v>47</v>
      </c>
    </row>
    <row r="1093" ht="112.5" customHeight="1">
      <c r="A1093" s="6" t="s">
        <v>6375</v>
      </c>
      <c r="B1093" s="10" t="s">
        <v>6376</v>
      </c>
      <c r="C1093" s="64" t="s">
        <v>33</v>
      </c>
      <c r="D1093" s="7" t="s">
        <v>34</v>
      </c>
      <c r="E1093" s="6"/>
      <c r="F1093" s="11" t="s">
        <v>6384</v>
      </c>
      <c r="G1093" s="10"/>
      <c r="H1093" s="10"/>
      <c r="I1093" s="6" t="s">
        <v>6378</v>
      </c>
      <c r="J1093" s="8" t="s">
        <v>160</v>
      </c>
      <c r="K1093" s="11" t="s">
        <v>6385</v>
      </c>
      <c r="L1093" s="11" t="s">
        <v>6386</v>
      </c>
      <c r="M1093" s="13" t="s">
        <v>41</v>
      </c>
      <c r="N1093" s="11" t="s">
        <v>6381</v>
      </c>
      <c r="O1093" s="10" t="s">
        <v>6387</v>
      </c>
      <c r="P1093" s="12"/>
      <c r="Q1093" s="13"/>
      <c r="R1093" s="12"/>
      <c r="S1093" s="12"/>
      <c r="T1093" s="12"/>
      <c r="U1093" s="12"/>
      <c r="V1093" s="12"/>
      <c r="W1093" s="12"/>
      <c r="X1093" s="13"/>
      <c r="Y1093" s="6" t="s">
        <v>6202</v>
      </c>
      <c r="Z1093" s="9" t="s">
        <v>6388</v>
      </c>
      <c r="AA1093" s="9"/>
      <c r="AB1093" s="9"/>
      <c r="AC1093" s="13" t="str">
        <f t="shared" si="3"/>
        <v>M6-G-37a-I-2</v>
      </c>
      <c r="AD1093" s="13"/>
      <c r="AE1093" s="12"/>
      <c r="AF1093" s="13"/>
      <c r="AG1093" s="13"/>
      <c r="AH1093" s="8"/>
      <c r="AI1093" s="8" t="s">
        <v>47</v>
      </c>
    </row>
    <row r="1094" ht="112.5" customHeight="1">
      <c r="A1094" s="6" t="s">
        <v>6375</v>
      </c>
      <c r="B1094" s="10" t="s">
        <v>6376</v>
      </c>
      <c r="C1094" s="64" t="s">
        <v>33</v>
      </c>
      <c r="D1094" s="7" t="s">
        <v>34</v>
      </c>
      <c r="E1094" s="6"/>
      <c r="F1094" s="11" t="s">
        <v>6389</v>
      </c>
      <c r="G1094" s="10"/>
      <c r="H1094" s="10"/>
      <c r="I1094" s="6" t="s">
        <v>6378</v>
      </c>
      <c r="J1094" s="8" t="s">
        <v>160</v>
      </c>
      <c r="K1094" s="11" t="s">
        <v>6390</v>
      </c>
      <c r="L1094" s="11" t="s">
        <v>6391</v>
      </c>
      <c r="M1094" s="13" t="s">
        <v>41</v>
      </c>
      <c r="N1094" s="11" t="s">
        <v>6381</v>
      </c>
      <c r="O1094" s="10" t="s">
        <v>6392</v>
      </c>
      <c r="P1094" s="12"/>
      <c r="Q1094" s="13"/>
      <c r="R1094" s="12"/>
      <c r="S1094" s="12"/>
      <c r="T1094" s="12"/>
      <c r="U1094" s="12"/>
      <c r="V1094" s="12"/>
      <c r="W1094" s="12"/>
      <c r="X1094" s="13"/>
      <c r="Y1094" s="6" t="s">
        <v>6202</v>
      </c>
      <c r="Z1094" s="51" t="s">
        <v>6393</v>
      </c>
      <c r="AA1094" s="9"/>
      <c r="AB1094" s="9"/>
      <c r="AC1094" s="13" t="str">
        <f t="shared" si="3"/>
        <v>M6-G-37a-I-3</v>
      </c>
      <c r="AD1094" s="13"/>
      <c r="AE1094" s="12"/>
      <c r="AF1094" s="13"/>
      <c r="AG1094" s="13"/>
      <c r="AH1094" s="8"/>
      <c r="AI1094" s="8" t="s">
        <v>47</v>
      </c>
    </row>
    <row r="1095" ht="112.5" customHeight="1">
      <c r="A1095" s="6" t="s">
        <v>6394</v>
      </c>
      <c r="B1095" s="10" t="s">
        <v>6395</v>
      </c>
      <c r="C1095" s="64" t="s">
        <v>33</v>
      </c>
      <c r="D1095" s="7" t="s">
        <v>34</v>
      </c>
      <c r="E1095" s="6"/>
      <c r="F1095" s="10" t="s">
        <v>6396</v>
      </c>
      <c r="G1095" s="10" t="s">
        <v>6397</v>
      </c>
      <c r="H1095" s="10"/>
      <c r="I1095" s="6" t="s">
        <v>3359</v>
      </c>
      <c r="J1095" s="6" t="s">
        <v>850</v>
      </c>
      <c r="K1095" s="11" t="s">
        <v>6398</v>
      </c>
      <c r="L1095" s="10"/>
      <c r="M1095" s="13" t="s">
        <v>41</v>
      </c>
      <c r="N1095" s="11" t="s">
        <v>6345</v>
      </c>
      <c r="O1095" s="11" t="s">
        <v>6399</v>
      </c>
      <c r="P1095" s="12"/>
      <c r="Q1095" s="13"/>
      <c r="R1095" s="12"/>
      <c r="S1095" s="12"/>
      <c r="T1095" s="12"/>
      <c r="U1095" s="12"/>
      <c r="V1095" s="12"/>
      <c r="W1095" s="12"/>
      <c r="X1095" s="13"/>
      <c r="Y1095" s="6" t="s">
        <v>6202</v>
      </c>
      <c r="Z1095" s="9" t="s">
        <v>6400</v>
      </c>
      <c r="AA1095" s="9"/>
      <c r="AB1095" s="9"/>
      <c r="AC1095" s="13" t="str">
        <f t="shared" si="3"/>
        <v>M6-G-37b-I-1</v>
      </c>
      <c r="AD1095" s="13"/>
      <c r="AE1095" s="12"/>
      <c r="AF1095" s="13"/>
      <c r="AG1095" s="13"/>
      <c r="AH1095" s="8"/>
      <c r="AI1095" s="8" t="s">
        <v>47</v>
      </c>
    </row>
    <row r="1096" ht="112.5" customHeight="1">
      <c r="A1096" s="6" t="s">
        <v>6394</v>
      </c>
      <c r="B1096" s="10" t="s">
        <v>6395</v>
      </c>
      <c r="C1096" s="64" t="s">
        <v>33</v>
      </c>
      <c r="D1096" s="7" t="s">
        <v>34</v>
      </c>
      <c r="E1096" s="6"/>
      <c r="F1096" s="10" t="s">
        <v>6401</v>
      </c>
      <c r="G1096" s="10" t="s">
        <v>6397</v>
      </c>
      <c r="H1096" s="10"/>
      <c r="I1096" s="6" t="s">
        <v>3359</v>
      </c>
      <c r="J1096" s="6" t="s">
        <v>850</v>
      </c>
      <c r="K1096" s="11" t="s">
        <v>6402</v>
      </c>
      <c r="L1096" s="10"/>
      <c r="M1096" s="13" t="s">
        <v>41</v>
      </c>
      <c r="N1096" s="11" t="s">
        <v>6345</v>
      </c>
      <c r="O1096" s="11" t="s">
        <v>6399</v>
      </c>
      <c r="P1096" s="12"/>
      <c r="Q1096" s="13"/>
      <c r="R1096" s="12"/>
      <c r="S1096" s="12"/>
      <c r="T1096" s="12"/>
      <c r="U1096" s="12"/>
      <c r="V1096" s="12"/>
      <c r="W1096" s="12"/>
      <c r="X1096" s="13"/>
      <c r="Y1096" s="6" t="s">
        <v>6202</v>
      </c>
      <c r="Z1096" s="51" t="s">
        <v>6403</v>
      </c>
      <c r="AA1096" s="9"/>
      <c r="AB1096" s="9"/>
      <c r="AC1096" s="13" t="str">
        <f t="shared" si="3"/>
        <v>M6-G-37b-I-2</v>
      </c>
      <c r="AD1096" s="13"/>
      <c r="AE1096" s="12"/>
      <c r="AF1096" s="13"/>
      <c r="AG1096" s="13"/>
      <c r="AH1096" s="8"/>
      <c r="AI1096" s="8" t="s">
        <v>47</v>
      </c>
    </row>
    <row r="1097" ht="112.5" customHeight="1">
      <c r="A1097" s="6" t="s">
        <v>6394</v>
      </c>
      <c r="B1097" s="10" t="s">
        <v>6395</v>
      </c>
      <c r="C1097" s="64" t="s">
        <v>33</v>
      </c>
      <c r="D1097" s="7" t="s">
        <v>34</v>
      </c>
      <c r="E1097" s="6"/>
      <c r="F1097" s="10" t="s">
        <v>6404</v>
      </c>
      <c r="G1097" s="10" t="s">
        <v>6397</v>
      </c>
      <c r="H1097" s="10"/>
      <c r="I1097" s="6" t="s">
        <v>3359</v>
      </c>
      <c r="J1097" s="6" t="s">
        <v>850</v>
      </c>
      <c r="K1097" s="11" t="s">
        <v>6402</v>
      </c>
      <c r="L1097" s="10"/>
      <c r="M1097" s="13" t="s">
        <v>41</v>
      </c>
      <c r="N1097" s="11" t="s">
        <v>6345</v>
      </c>
      <c r="O1097" s="11" t="s">
        <v>6399</v>
      </c>
      <c r="P1097" s="12"/>
      <c r="Q1097" s="13"/>
      <c r="R1097" s="12"/>
      <c r="S1097" s="12"/>
      <c r="T1097" s="12"/>
      <c r="U1097" s="12"/>
      <c r="V1097" s="12"/>
      <c r="W1097" s="12"/>
      <c r="X1097" s="13"/>
      <c r="Y1097" s="6" t="s">
        <v>6202</v>
      </c>
      <c r="Z1097" s="51" t="s">
        <v>6405</v>
      </c>
      <c r="AA1097" s="9"/>
      <c r="AB1097" s="9"/>
      <c r="AC1097" s="13" t="str">
        <f t="shared" si="3"/>
        <v>M6-G-37b-I-3</v>
      </c>
      <c r="AD1097" s="13"/>
      <c r="AE1097" s="12"/>
      <c r="AF1097" s="13"/>
      <c r="AG1097" s="13"/>
      <c r="AH1097" s="8"/>
      <c r="AI1097" s="8" t="s">
        <v>47</v>
      </c>
    </row>
    <row r="1098" ht="112.5" customHeight="1">
      <c r="A1098" s="6" t="s">
        <v>6394</v>
      </c>
      <c r="B1098" s="10" t="s">
        <v>6395</v>
      </c>
      <c r="C1098" s="65" t="s">
        <v>48</v>
      </c>
      <c r="D1098" s="7" t="s">
        <v>34</v>
      </c>
      <c r="E1098" s="6"/>
      <c r="F1098" s="10" t="s">
        <v>6406</v>
      </c>
      <c r="G1098" s="10" t="s">
        <v>6397</v>
      </c>
      <c r="H1098" s="10"/>
      <c r="I1098" s="6" t="s">
        <v>3359</v>
      </c>
      <c r="J1098" s="6" t="s">
        <v>166</v>
      </c>
      <c r="K1098" s="10" t="s">
        <v>6407</v>
      </c>
      <c r="L1098" s="11" t="s">
        <v>6408</v>
      </c>
      <c r="M1098" s="13" t="s">
        <v>41</v>
      </c>
      <c r="N1098" s="11" t="s">
        <v>6345</v>
      </c>
      <c r="O1098" s="11" t="s">
        <v>6409</v>
      </c>
      <c r="P1098" s="12"/>
      <c r="Q1098" s="13"/>
      <c r="R1098" s="12"/>
      <c r="S1098" s="12"/>
      <c r="T1098" s="12"/>
      <c r="U1098" s="12"/>
      <c r="V1098" s="12"/>
      <c r="W1098" s="12"/>
      <c r="X1098" s="13"/>
      <c r="Y1098" s="6" t="s">
        <v>6202</v>
      </c>
      <c r="Z1098" s="9" t="s">
        <v>6410</v>
      </c>
      <c r="AA1098" s="9"/>
      <c r="AB1098" s="9"/>
      <c r="AC1098" s="13" t="str">
        <f t="shared" si="3"/>
        <v>M6-G-37b-E-1</v>
      </c>
      <c r="AD1098" s="13"/>
      <c r="AE1098" s="12"/>
      <c r="AF1098" s="13"/>
      <c r="AG1098" s="13"/>
      <c r="AH1098" s="8"/>
      <c r="AI1098" s="8" t="s">
        <v>47</v>
      </c>
    </row>
    <row r="1099" ht="112.5" customHeight="1">
      <c r="A1099" s="6" t="s">
        <v>6394</v>
      </c>
      <c r="B1099" s="10" t="s">
        <v>6395</v>
      </c>
      <c r="C1099" s="65" t="s">
        <v>48</v>
      </c>
      <c r="D1099" s="7" t="s">
        <v>34</v>
      </c>
      <c r="E1099" s="6"/>
      <c r="F1099" s="10" t="s">
        <v>6411</v>
      </c>
      <c r="G1099" s="10" t="s">
        <v>6397</v>
      </c>
      <c r="H1099" s="10"/>
      <c r="I1099" s="6" t="s">
        <v>3359</v>
      </c>
      <c r="J1099" s="6" t="s">
        <v>166</v>
      </c>
      <c r="K1099" s="10" t="s">
        <v>6407</v>
      </c>
      <c r="L1099" s="11" t="s">
        <v>6412</v>
      </c>
      <c r="M1099" s="13" t="s">
        <v>41</v>
      </c>
      <c r="N1099" s="11" t="s">
        <v>6345</v>
      </c>
      <c r="O1099" s="11" t="s">
        <v>6399</v>
      </c>
      <c r="P1099" s="12"/>
      <c r="Q1099" s="13"/>
      <c r="R1099" s="12"/>
      <c r="S1099" s="12"/>
      <c r="T1099" s="12"/>
      <c r="U1099" s="12"/>
      <c r="V1099" s="12"/>
      <c r="W1099" s="12"/>
      <c r="X1099" s="13"/>
      <c r="Y1099" s="6" t="s">
        <v>6202</v>
      </c>
      <c r="Z1099" s="51" t="s">
        <v>6413</v>
      </c>
      <c r="AA1099" s="9"/>
      <c r="AB1099" s="9"/>
      <c r="AC1099" s="13" t="str">
        <f t="shared" si="3"/>
        <v>M6-G-37b-E-2</v>
      </c>
      <c r="AD1099" s="13"/>
      <c r="AE1099" s="12"/>
      <c r="AF1099" s="13"/>
      <c r="AG1099" s="13"/>
      <c r="AH1099" s="8"/>
      <c r="AI1099" s="8" t="s">
        <v>47</v>
      </c>
    </row>
    <row r="1100" ht="112.5" customHeight="1">
      <c r="A1100" s="6" t="s">
        <v>6394</v>
      </c>
      <c r="B1100" s="10" t="s">
        <v>6395</v>
      </c>
      <c r="C1100" s="65" t="s">
        <v>48</v>
      </c>
      <c r="D1100" s="7" t="s">
        <v>34</v>
      </c>
      <c r="E1100" s="6"/>
      <c r="F1100" s="10" t="s">
        <v>6414</v>
      </c>
      <c r="G1100" s="10" t="s">
        <v>6397</v>
      </c>
      <c r="H1100" s="10"/>
      <c r="I1100" s="6" t="s">
        <v>3359</v>
      </c>
      <c r="J1100" s="6" t="s">
        <v>166</v>
      </c>
      <c r="K1100" s="10" t="s">
        <v>6407</v>
      </c>
      <c r="L1100" s="11" t="s">
        <v>6415</v>
      </c>
      <c r="M1100" s="13" t="s">
        <v>41</v>
      </c>
      <c r="N1100" s="11" t="s">
        <v>6345</v>
      </c>
      <c r="O1100" s="11" t="s">
        <v>6399</v>
      </c>
      <c r="P1100" s="12"/>
      <c r="Q1100" s="13"/>
      <c r="R1100" s="12"/>
      <c r="S1100" s="12"/>
      <c r="T1100" s="12"/>
      <c r="U1100" s="12"/>
      <c r="V1100" s="12"/>
      <c r="W1100" s="12"/>
      <c r="X1100" s="13"/>
      <c r="Y1100" s="6" t="s">
        <v>6202</v>
      </c>
      <c r="Z1100" s="51" t="s">
        <v>6416</v>
      </c>
      <c r="AA1100" s="9"/>
      <c r="AB1100" s="9"/>
      <c r="AC1100" s="13" t="str">
        <f t="shared" si="3"/>
        <v>M6-G-37b-E-3</v>
      </c>
      <c r="AD1100" s="13"/>
      <c r="AE1100" s="12"/>
      <c r="AF1100" s="13"/>
      <c r="AG1100" s="13"/>
      <c r="AH1100" s="8"/>
      <c r="AI1100" s="8" t="s">
        <v>47</v>
      </c>
    </row>
    <row r="1101" ht="112.5" customHeight="1">
      <c r="A1101" s="6" t="s">
        <v>6417</v>
      </c>
      <c r="B1101" s="6" t="s">
        <v>6418</v>
      </c>
      <c r="C1101" s="13" t="s">
        <v>33</v>
      </c>
      <c r="D1101" s="7" t="s">
        <v>34</v>
      </c>
      <c r="E1101" s="6"/>
      <c r="F1101" s="9" t="s">
        <v>6419</v>
      </c>
      <c r="G1101" s="10"/>
      <c r="H1101" s="10"/>
      <c r="I1101" s="6" t="s">
        <v>210</v>
      </c>
      <c r="J1101" s="23" t="s">
        <v>260</v>
      </c>
      <c r="K1101" s="10" t="s">
        <v>6420</v>
      </c>
      <c r="L1101" s="11" t="s">
        <v>6421</v>
      </c>
      <c r="M1101" s="13" t="s">
        <v>41</v>
      </c>
      <c r="N1101" s="11" t="s">
        <v>6422</v>
      </c>
      <c r="O1101" s="11" t="s">
        <v>6423</v>
      </c>
      <c r="P1101" s="12"/>
      <c r="Q1101" s="13"/>
      <c r="R1101" s="12"/>
      <c r="S1101" s="12"/>
      <c r="T1101" s="12"/>
      <c r="U1101" s="12"/>
      <c r="V1101" s="12"/>
      <c r="W1101" s="12"/>
      <c r="X1101" s="13"/>
      <c r="Y1101" s="6" t="s">
        <v>6202</v>
      </c>
      <c r="Z1101" s="15" t="s">
        <v>6424</v>
      </c>
      <c r="AA1101" s="15"/>
      <c r="AB1101" s="18"/>
      <c r="AC1101" s="13" t="str">
        <f t="shared" si="3"/>
        <v>M6-G-10a-I-1</v>
      </c>
      <c r="AD1101" s="13"/>
      <c r="AE1101" s="12"/>
      <c r="AF1101" s="8" t="s">
        <v>45</v>
      </c>
      <c r="AG1101" s="13"/>
      <c r="AH1101" s="8" t="s">
        <v>46</v>
      </c>
      <c r="AI1101" s="8"/>
    </row>
    <row r="1102" ht="112.5" customHeight="1">
      <c r="A1102" s="6" t="s">
        <v>6417</v>
      </c>
      <c r="B1102" s="6" t="s">
        <v>6418</v>
      </c>
      <c r="C1102" s="13" t="s">
        <v>48</v>
      </c>
      <c r="D1102" s="7" t="s">
        <v>34</v>
      </c>
      <c r="E1102" s="6"/>
      <c r="F1102" s="18"/>
      <c r="G1102" s="10"/>
      <c r="H1102" s="10"/>
      <c r="I1102" s="6" t="s">
        <v>210</v>
      </c>
      <c r="J1102" s="8" t="s">
        <v>101</v>
      </c>
      <c r="K1102" s="11" t="s">
        <v>6425</v>
      </c>
      <c r="L1102" s="10"/>
      <c r="M1102" s="8" t="s">
        <v>575</v>
      </c>
      <c r="N1102" s="9"/>
      <c r="O1102" s="9"/>
      <c r="P1102" s="12"/>
      <c r="Q1102" s="13"/>
      <c r="R1102" s="9" t="s">
        <v>6426</v>
      </c>
      <c r="S1102" s="11" t="s">
        <v>6427</v>
      </c>
      <c r="T1102" s="11" t="s">
        <v>6428</v>
      </c>
      <c r="U1102" s="11" t="s">
        <v>6429</v>
      </c>
      <c r="V1102" s="11" t="s">
        <v>6430</v>
      </c>
      <c r="W1102" s="12"/>
      <c r="X1102" s="13"/>
      <c r="Y1102" s="6" t="s">
        <v>6202</v>
      </c>
      <c r="Z1102" s="15" t="s">
        <v>6431</v>
      </c>
      <c r="AA1102" s="15"/>
      <c r="AB1102" s="18"/>
      <c r="AC1102" s="13" t="str">
        <f t="shared" si="3"/>
        <v>M6-G-10a-E-1</v>
      </c>
      <c r="AD1102" s="13"/>
      <c r="AE1102" s="12"/>
      <c r="AF1102" s="8" t="s">
        <v>45</v>
      </c>
      <c r="AG1102" s="13"/>
      <c r="AH1102" s="8" t="s">
        <v>46</v>
      </c>
      <c r="AI1102" s="8"/>
    </row>
    <row r="1103" ht="112.5" customHeight="1">
      <c r="A1103" s="6" t="s">
        <v>6417</v>
      </c>
      <c r="B1103" s="6" t="s">
        <v>6418</v>
      </c>
      <c r="C1103" s="13" t="s">
        <v>67</v>
      </c>
      <c r="D1103" s="7" t="s">
        <v>34</v>
      </c>
      <c r="E1103" s="6"/>
      <c r="F1103" s="18"/>
      <c r="G1103" s="10"/>
      <c r="H1103" s="10"/>
      <c r="I1103" s="6" t="s">
        <v>210</v>
      </c>
      <c r="J1103" s="8" t="s">
        <v>101</v>
      </c>
      <c r="K1103" s="11" t="s">
        <v>6432</v>
      </c>
      <c r="L1103" s="10"/>
      <c r="M1103" s="8" t="s">
        <v>575</v>
      </c>
      <c r="N1103" s="9"/>
      <c r="O1103" s="9"/>
      <c r="P1103" s="12"/>
      <c r="Q1103" s="13"/>
      <c r="R1103" s="9" t="s">
        <v>6433</v>
      </c>
      <c r="S1103" s="11" t="s">
        <v>6434</v>
      </c>
      <c r="T1103" s="11" t="s">
        <v>6435</v>
      </c>
      <c r="U1103" s="11" t="s">
        <v>6436</v>
      </c>
      <c r="V1103" s="11" t="s">
        <v>6437</v>
      </c>
      <c r="W1103" s="12"/>
      <c r="X1103" s="13"/>
      <c r="Y1103" s="6" t="s">
        <v>6202</v>
      </c>
      <c r="Z1103" s="15" t="s">
        <v>6438</v>
      </c>
      <c r="AA1103" s="15"/>
      <c r="AB1103" s="18"/>
      <c r="AC1103" s="13" t="str">
        <f t="shared" si="3"/>
        <v>M6-G-10a-A-1</v>
      </c>
      <c r="AD1103" s="13"/>
      <c r="AE1103" s="12"/>
      <c r="AF1103" s="8" t="s">
        <v>45</v>
      </c>
      <c r="AG1103" s="13"/>
      <c r="AH1103" s="8" t="s">
        <v>46</v>
      </c>
      <c r="AI1103" s="8"/>
    </row>
    <row r="1104" ht="112.5" customHeight="1">
      <c r="A1104" s="6" t="s">
        <v>6417</v>
      </c>
      <c r="B1104" s="6" t="s">
        <v>6418</v>
      </c>
      <c r="C1104" s="13" t="s">
        <v>67</v>
      </c>
      <c r="D1104" s="7" t="s">
        <v>34</v>
      </c>
      <c r="E1104" s="6"/>
      <c r="F1104" s="18"/>
      <c r="G1104" s="10"/>
      <c r="H1104" s="10"/>
      <c r="I1104" s="6" t="s">
        <v>210</v>
      </c>
      <c r="J1104" s="8" t="s">
        <v>101</v>
      </c>
      <c r="K1104" s="11" t="s">
        <v>6439</v>
      </c>
      <c r="L1104" s="10"/>
      <c r="M1104" s="8" t="s">
        <v>575</v>
      </c>
      <c r="N1104" s="9"/>
      <c r="O1104" s="9"/>
      <c r="P1104" s="12"/>
      <c r="Q1104" s="13"/>
      <c r="R1104" s="9" t="s">
        <v>6440</v>
      </c>
      <c r="S1104" s="11" t="s">
        <v>6441</v>
      </c>
      <c r="T1104" s="11" t="s">
        <v>6442</v>
      </c>
      <c r="U1104" s="11" t="s">
        <v>6443</v>
      </c>
      <c r="V1104" s="11" t="s">
        <v>6444</v>
      </c>
      <c r="W1104" s="12"/>
      <c r="X1104" s="13"/>
      <c r="Y1104" s="6" t="s">
        <v>6202</v>
      </c>
      <c r="Z1104" s="15" t="s">
        <v>6445</v>
      </c>
      <c r="AA1104" s="15"/>
      <c r="AB1104" s="18"/>
      <c r="AC1104" s="13" t="str">
        <f t="shared" si="3"/>
        <v>M6-G-10a-A-2</v>
      </c>
      <c r="AD1104" s="13"/>
      <c r="AE1104" s="12"/>
      <c r="AF1104" s="8" t="s">
        <v>45</v>
      </c>
      <c r="AG1104" s="13"/>
      <c r="AH1104" s="8" t="s">
        <v>46</v>
      </c>
      <c r="AI1104" s="8"/>
    </row>
    <row r="1105" ht="112.5" customHeight="1">
      <c r="A1105" s="6" t="s">
        <v>6417</v>
      </c>
      <c r="B1105" s="6" t="s">
        <v>6418</v>
      </c>
      <c r="C1105" s="13" t="s">
        <v>67</v>
      </c>
      <c r="D1105" s="7" t="s">
        <v>34</v>
      </c>
      <c r="E1105" s="6"/>
      <c r="F1105" s="18"/>
      <c r="G1105" s="10"/>
      <c r="H1105" s="10"/>
      <c r="I1105" s="6" t="s">
        <v>210</v>
      </c>
      <c r="J1105" s="8" t="s">
        <v>101</v>
      </c>
      <c r="K1105" s="11" t="s">
        <v>6446</v>
      </c>
      <c r="L1105" s="10"/>
      <c r="M1105" s="8" t="s">
        <v>575</v>
      </c>
      <c r="N1105" s="9"/>
      <c r="O1105" s="9"/>
      <c r="P1105" s="12"/>
      <c r="Q1105" s="13"/>
      <c r="R1105" s="9" t="s">
        <v>6447</v>
      </c>
      <c r="S1105" s="11" t="s">
        <v>6448</v>
      </c>
      <c r="T1105" s="11" t="s">
        <v>6449</v>
      </c>
      <c r="U1105" s="11" t="s">
        <v>6450</v>
      </c>
      <c r="V1105" s="11" t="s">
        <v>6451</v>
      </c>
      <c r="W1105" s="12"/>
      <c r="X1105" s="13"/>
      <c r="Y1105" s="6" t="s">
        <v>6202</v>
      </c>
      <c r="Z1105" s="15" t="s">
        <v>6452</v>
      </c>
      <c r="AA1105" s="15"/>
      <c r="AB1105" s="18"/>
      <c r="AC1105" s="13" t="str">
        <f t="shared" si="3"/>
        <v>M6-G-10a-A-3</v>
      </c>
      <c r="AD1105" s="13"/>
      <c r="AE1105" s="12"/>
      <c r="AF1105" s="8" t="s">
        <v>45</v>
      </c>
      <c r="AG1105" s="13"/>
      <c r="AH1105" s="8" t="s">
        <v>46</v>
      </c>
      <c r="AI1105" s="8"/>
    </row>
    <row r="1106" ht="112.5" customHeight="1">
      <c r="A1106" s="6" t="s">
        <v>6417</v>
      </c>
      <c r="B1106" s="6" t="s">
        <v>6418</v>
      </c>
      <c r="C1106" s="13" t="s">
        <v>67</v>
      </c>
      <c r="D1106" s="7" t="s">
        <v>34</v>
      </c>
      <c r="E1106" s="6"/>
      <c r="F1106" s="18"/>
      <c r="G1106" s="10"/>
      <c r="H1106" s="10"/>
      <c r="I1106" s="6" t="s">
        <v>210</v>
      </c>
      <c r="J1106" s="8" t="s">
        <v>101</v>
      </c>
      <c r="K1106" s="11" t="s">
        <v>6453</v>
      </c>
      <c r="L1106" s="10"/>
      <c r="M1106" s="8" t="s">
        <v>575</v>
      </c>
      <c r="N1106" s="9"/>
      <c r="O1106" s="9"/>
      <c r="P1106" s="12"/>
      <c r="Q1106" s="13"/>
      <c r="R1106" s="9" t="s">
        <v>6454</v>
      </c>
      <c r="S1106" s="11" t="s">
        <v>6455</v>
      </c>
      <c r="T1106" s="11" t="s">
        <v>6456</v>
      </c>
      <c r="U1106" s="11" t="s">
        <v>6457</v>
      </c>
      <c r="V1106" s="11" t="s">
        <v>6458</v>
      </c>
      <c r="W1106" s="12"/>
      <c r="X1106" s="13"/>
      <c r="Y1106" s="6" t="s">
        <v>6202</v>
      </c>
      <c r="Z1106" s="15" t="s">
        <v>6459</v>
      </c>
      <c r="AA1106" s="15"/>
      <c r="AB1106" s="18"/>
      <c r="AC1106" s="13" t="str">
        <f t="shared" si="3"/>
        <v>M6-G-10a-A-4</v>
      </c>
      <c r="AD1106" s="13"/>
      <c r="AE1106" s="12"/>
      <c r="AF1106" s="8" t="s">
        <v>45</v>
      </c>
      <c r="AG1106" s="13"/>
      <c r="AH1106" s="8" t="s">
        <v>46</v>
      </c>
      <c r="AI1106" s="8"/>
    </row>
    <row r="1107" ht="112.5" customHeight="1">
      <c r="A1107" s="6" t="s">
        <v>6417</v>
      </c>
      <c r="B1107" s="6" t="s">
        <v>6418</v>
      </c>
      <c r="C1107" s="13" t="s">
        <v>67</v>
      </c>
      <c r="D1107" s="7" t="s">
        <v>34</v>
      </c>
      <c r="E1107" s="6"/>
      <c r="F1107" s="18"/>
      <c r="G1107" s="10"/>
      <c r="H1107" s="10"/>
      <c r="I1107" s="6" t="s">
        <v>210</v>
      </c>
      <c r="J1107" s="8" t="s">
        <v>101</v>
      </c>
      <c r="K1107" s="11" t="s">
        <v>6460</v>
      </c>
      <c r="L1107" s="10"/>
      <c r="M1107" s="8" t="s">
        <v>575</v>
      </c>
      <c r="N1107" s="9"/>
      <c r="O1107" s="9"/>
      <c r="P1107" s="12"/>
      <c r="Q1107" s="13"/>
      <c r="R1107" s="9" t="s">
        <v>6461</v>
      </c>
      <c r="S1107" s="11" t="s">
        <v>6462</v>
      </c>
      <c r="T1107" s="11" t="s">
        <v>6463</v>
      </c>
      <c r="U1107" s="11" t="s">
        <v>6464</v>
      </c>
      <c r="V1107" s="11" t="s">
        <v>6465</v>
      </c>
      <c r="W1107" s="12"/>
      <c r="X1107" s="13"/>
      <c r="Y1107" s="6" t="s">
        <v>6202</v>
      </c>
      <c r="Z1107" s="15" t="s">
        <v>6466</v>
      </c>
      <c r="AA1107" s="15"/>
      <c r="AB1107" s="18"/>
      <c r="AC1107" s="13" t="str">
        <f t="shared" si="3"/>
        <v>M6-G-10a-A-5</v>
      </c>
      <c r="AD1107" s="13"/>
      <c r="AE1107" s="12"/>
      <c r="AF1107" s="8" t="s">
        <v>45</v>
      </c>
      <c r="AG1107" s="13"/>
      <c r="AH1107" s="8" t="s">
        <v>46</v>
      </c>
      <c r="AI1107" s="8"/>
    </row>
    <row r="1108" ht="112.5" customHeight="1">
      <c r="A1108" s="6" t="s">
        <v>6467</v>
      </c>
      <c r="B1108" s="6" t="s">
        <v>6468</v>
      </c>
      <c r="C1108" s="13" t="s">
        <v>33</v>
      </c>
      <c r="D1108" s="7" t="s">
        <v>34</v>
      </c>
      <c r="E1108" s="6"/>
      <c r="F1108" s="66" t="s">
        <v>6469</v>
      </c>
      <c r="G1108" s="10"/>
      <c r="H1108" s="10"/>
      <c r="I1108" s="6"/>
      <c r="J1108" s="8" t="s">
        <v>160</v>
      </c>
      <c r="K1108" s="10" t="s">
        <v>6470</v>
      </c>
      <c r="L1108" s="11" t="s">
        <v>6471</v>
      </c>
      <c r="M1108" s="38" t="s">
        <v>41</v>
      </c>
      <c r="N1108" s="27" t="s">
        <v>6472</v>
      </c>
      <c r="O1108" s="27" t="s">
        <v>6473</v>
      </c>
      <c r="P1108" s="12"/>
      <c r="Q1108" s="13"/>
      <c r="R1108" s="12"/>
      <c r="S1108" s="12"/>
      <c r="T1108" s="12"/>
      <c r="U1108" s="12"/>
      <c r="V1108" s="12"/>
      <c r="W1108" s="12"/>
      <c r="X1108" s="13"/>
      <c r="Y1108" s="6" t="s">
        <v>6202</v>
      </c>
      <c r="Z1108" s="40" t="s">
        <v>6474</v>
      </c>
      <c r="AA1108" s="15"/>
      <c r="AB1108" s="18"/>
      <c r="AC1108" s="13" t="str">
        <f t="shared" si="3"/>
        <v>M6-G-11a-I-1</v>
      </c>
      <c r="AD1108" s="13"/>
      <c r="AE1108" s="12"/>
      <c r="AF1108" s="13"/>
      <c r="AG1108" s="13"/>
      <c r="AH1108" s="8" t="s">
        <v>46</v>
      </c>
      <c r="AI1108" s="8"/>
    </row>
    <row r="1109" ht="112.5" customHeight="1">
      <c r="A1109" s="6" t="s">
        <v>6467</v>
      </c>
      <c r="B1109" s="6" t="s">
        <v>6468</v>
      </c>
      <c r="C1109" s="13" t="s">
        <v>33</v>
      </c>
      <c r="D1109" s="7" t="s">
        <v>34</v>
      </c>
      <c r="E1109" s="6"/>
      <c r="F1109" s="11" t="s">
        <v>6475</v>
      </c>
      <c r="G1109" s="10"/>
      <c r="H1109" s="10"/>
      <c r="I1109" s="6"/>
      <c r="J1109" s="8" t="s">
        <v>160</v>
      </c>
      <c r="K1109" s="10" t="s">
        <v>6470</v>
      </c>
      <c r="L1109" s="11" t="s">
        <v>6476</v>
      </c>
      <c r="M1109" s="38" t="s">
        <v>41</v>
      </c>
      <c r="N1109" s="27" t="s">
        <v>6477</v>
      </c>
      <c r="O1109" s="27" t="s">
        <v>6478</v>
      </c>
      <c r="P1109" s="12"/>
      <c r="Q1109" s="13"/>
      <c r="R1109" s="12"/>
      <c r="S1109" s="12"/>
      <c r="T1109" s="12"/>
      <c r="U1109" s="12"/>
      <c r="V1109" s="12"/>
      <c r="W1109" s="12"/>
      <c r="X1109" s="13"/>
      <c r="Y1109" s="6" t="s">
        <v>6202</v>
      </c>
      <c r="Z1109" s="40" t="s">
        <v>6479</v>
      </c>
      <c r="AA1109" s="15"/>
      <c r="AB1109" s="18"/>
      <c r="AC1109" s="13" t="str">
        <f t="shared" si="3"/>
        <v>M6-G-11a-I-2</v>
      </c>
      <c r="AD1109" s="13"/>
      <c r="AE1109" s="12"/>
      <c r="AF1109" s="13"/>
      <c r="AG1109" s="13"/>
      <c r="AH1109" s="8" t="s">
        <v>46</v>
      </c>
      <c r="AI1109" s="8"/>
    </row>
    <row r="1110" ht="112.5" customHeight="1">
      <c r="A1110" s="6" t="s">
        <v>6467</v>
      </c>
      <c r="B1110" s="6" t="s">
        <v>6468</v>
      </c>
      <c r="C1110" s="13" t="s">
        <v>33</v>
      </c>
      <c r="D1110" s="7" t="s">
        <v>34</v>
      </c>
      <c r="E1110" s="6"/>
      <c r="F1110" s="11" t="s">
        <v>6480</v>
      </c>
      <c r="G1110" s="10"/>
      <c r="H1110" s="10"/>
      <c r="I1110" s="6"/>
      <c r="J1110" s="8" t="s">
        <v>160</v>
      </c>
      <c r="K1110" s="10" t="s">
        <v>6470</v>
      </c>
      <c r="L1110" s="11" t="s">
        <v>6481</v>
      </c>
      <c r="M1110" s="38" t="s">
        <v>41</v>
      </c>
      <c r="N1110" s="27" t="s">
        <v>6477</v>
      </c>
      <c r="O1110" s="27" t="s">
        <v>6482</v>
      </c>
      <c r="P1110" s="12"/>
      <c r="Q1110" s="13"/>
      <c r="R1110" s="12"/>
      <c r="S1110" s="12"/>
      <c r="T1110" s="12"/>
      <c r="U1110" s="12"/>
      <c r="V1110" s="12"/>
      <c r="W1110" s="12"/>
      <c r="X1110" s="13"/>
      <c r="Y1110" s="6" t="s">
        <v>6202</v>
      </c>
      <c r="Z1110" s="40" t="s">
        <v>6483</v>
      </c>
      <c r="AA1110" s="15"/>
      <c r="AB1110" s="18"/>
      <c r="AC1110" s="13" t="str">
        <f t="shared" si="3"/>
        <v>M6-G-11a-I-3</v>
      </c>
      <c r="AD1110" s="13"/>
      <c r="AE1110" s="12"/>
      <c r="AF1110" s="13"/>
      <c r="AG1110" s="13"/>
      <c r="AH1110" s="8" t="s">
        <v>46</v>
      </c>
      <c r="AI1110" s="8"/>
    </row>
    <row r="1111" ht="112.5" customHeight="1">
      <c r="A1111" s="6" t="s">
        <v>6467</v>
      </c>
      <c r="B1111" s="6" t="s">
        <v>6468</v>
      </c>
      <c r="C1111" s="8" t="s">
        <v>48</v>
      </c>
      <c r="D1111" s="7" t="s">
        <v>34</v>
      </c>
      <c r="E1111" s="8"/>
      <c r="F1111" s="11" t="s">
        <v>6484</v>
      </c>
      <c r="G1111" s="10" t="s">
        <v>1898</v>
      </c>
      <c r="H1111" s="10"/>
      <c r="I1111" s="6"/>
      <c r="J1111" s="6" t="s">
        <v>166</v>
      </c>
      <c r="K1111" s="10" t="s">
        <v>126</v>
      </c>
      <c r="L1111" s="27" t="s">
        <v>6485</v>
      </c>
      <c r="M1111" s="38" t="s">
        <v>41</v>
      </c>
      <c r="N1111" s="27" t="s">
        <v>6472</v>
      </c>
      <c r="O1111" s="27" t="s">
        <v>6486</v>
      </c>
      <c r="P1111" s="12"/>
      <c r="Q1111" s="13"/>
      <c r="R1111" s="12"/>
      <c r="S1111" s="12"/>
      <c r="T1111" s="12"/>
      <c r="U1111" s="12"/>
      <c r="V1111" s="12"/>
      <c r="W1111" s="12"/>
      <c r="X1111" s="13"/>
      <c r="Y1111" s="6" t="s">
        <v>6202</v>
      </c>
      <c r="Z1111" s="40" t="s">
        <v>6487</v>
      </c>
      <c r="AA1111" s="15"/>
      <c r="AB1111" s="18"/>
      <c r="AC1111" s="13" t="str">
        <f t="shared" si="3"/>
        <v>M6-G-11a-E-1</v>
      </c>
      <c r="AD1111" s="13"/>
      <c r="AE1111" s="12"/>
      <c r="AF1111" s="13"/>
      <c r="AG1111" s="13"/>
      <c r="AH1111" s="8" t="s">
        <v>46</v>
      </c>
      <c r="AI1111" s="8"/>
    </row>
    <row r="1112" ht="112.5" customHeight="1">
      <c r="A1112" s="6" t="s">
        <v>6467</v>
      </c>
      <c r="B1112" s="6" t="s">
        <v>6468</v>
      </c>
      <c r="C1112" s="8" t="s">
        <v>48</v>
      </c>
      <c r="D1112" s="7" t="s">
        <v>34</v>
      </c>
      <c r="E1112" s="8"/>
      <c r="F1112" s="11" t="s">
        <v>6488</v>
      </c>
      <c r="G1112" s="10" t="s">
        <v>6489</v>
      </c>
      <c r="H1112" s="10"/>
      <c r="I1112" s="6"/>
      <c r="J1112" s="6" t="s">
        <v>166</v>
      </c>
      <c r="K1112" s="10" t="s">
        <v>126</v>
      </c>
      <c r="L1112" s="27" t="s">
        <v>6490</v>
      </c>
      <c r="M1112" s="38" t="s">
        <v>41</v>
      </c>
      <c r="N1112" s="27" t="s">
        <v>6477</v>
      </c>
      <c r="O1112" s="27" t="s">
        <v>6491</v>
      </c>
      <c r="P1112" s="12"/>
      <c r="Q1112" s="13"/>
      <c r="R1112" s="12"/>
      <c r="S1112" s="12"/>
      <c r="T1112" s="12"/>
      <c r="U1112" s="12"/>
      <c r="V1112" s="12"/>
      <c r="W1112" s="12"/>
      <c r="X1112" s="13"/>
      <c r="Y1112" s="6" t="s">
        <v>6202</v>
      </c>
      <c r="Z1112" s="40" t="s">
        <v>6492</v>
      </c>
      <c r="AA1112" s="15"/>
      <c r="AB1112" s="18"/>
      <c r="AC1112" s="13" t="str">
        <f t="shared" si="3"/>
        <v>M6-G-11a-E-2</v>
      </c>
      <c r="AD1112" s="13"/>
      <c r="AE1112" s="12"/>
      <c r="AF1112" s="13"/>
      <c r="AG1112" s="13"/>
      <c r="AH1112" s="8" t="s">
        <v>46</v>
      </c>
      <c r="AI1112" s="8"/>
    </row>
    <row r="1113" ht="112.5" customHeight="1">
      <c r="A1113" s="6" t="s">
        <v>6467</v>
      </c>
      <c r="B1113" s="6" t="s">
        <v>6468</v>
      </c>
      <c r="C1113" s="8" t="s">
        <v>48</v>
      </c>
      <c r="D1113" s="7" t="s">
        <v>34</v>
      </c>
      <c r="E1113" s="8"/>
      <c r="F1113" s="11" t="s">
        <v>6493</v>
      </c>
      <c r="G1113" s="10" t="s">
        <v>6489</v>
      </c>
      <c r="H1113" s="10"/>
      <c r="I1113" s="6"/>
      <c r="J1113" s="6" t="s">
        <v>166</v>
      </c>
      <c r="K1113" s="10" t="s">
        <v>126</v>
      </c>
      <c r="L1113" s="27" t="s">
        <v>6494</v>
      </c>
      <c r="M1113" s="38" t="s">
        <v>41</v>
      </c>
      <c r="N1113" s="27" t="s">
        <v>6477</v>
      </c>
      <c r="O1113" s="26" t="s">
        <v>6495</v>
      </c>
      <c r="P1113" s="12"/>
      <c r="Q1113" s="13"/>
      <c r="R1113" s="12"/>
      <c r="S1113" s="12"/>
      <c r="T1113" s="12"/>
      <c r="U1113" s="12"/>
      <c r="V1113" s="12"/>
      <c r="W1113" s="12"/>
      <c r="X1113" s="13"/>
      <c r="Y1113" s="6" t="s">
        <v>6202</v>
      </c>
      <c r="Z1113" s="40" t="s">
        <v>6496</v>
      </c>
      <c r="AA1113" s="15"/>
      <c r="AB1113" s="18"/>
      <c r="AC1113" s="13" t="str">
        <f t="shared" si="3"/>
        <v>M6-G-11a-E-3</v>
      </c>
      <c r="AD1113" s="13"/>
      <c r="AE1113" s="12"/>
      <c r="AF1113" s="13"/>
      <c r="AG1113" s="13"/>
      <c r="AH1113" s="8" t="s">
        <v>46</v>
      </c>
      <c r="AI1113" s="8"/>
    </row>
    <row r="1114" ht="112.5" customHeight="1">
      <c r="A1114" s="6" t="s">
        <v>6497</v>
      </c>
      <c r="B1114" s="6" t="s">
        <v>6498</v>
      </c>
      <c r="C1114" s="13" t="s">
        <v>33</v>
      </c>
      <c r="D1114" s="7" t="s">
        <v>34</v>
      </c>
      <c r="E1114" s="8"/>
      <c r="F1114" s="9" t="s">
        <v>6499</v>
      </c>
      <c r="G1114" s="11"/>
      <c r="H1114" s="9"/>
      <c r="I1114" s="8" t="s">
        <v>3359</v>
      </c>
      <c r="J1114" s="8" t="s">
        <v>2999</v>
      </c>
      <c r="K1114" s="11"/>
      <c r="L1114" s="11" t="s">
        <v>6500</v>
      </c>
      <c r="M1114" s="8" t="s">
        <v>41</v>
      </c>
      <c r="N1114" s="11" t="s">
        <v>6501</v>
      </c>
      <c r="O1114" s="11" t="s">
        <v>6501</v>
      </c>
      <c r="P1114" s="12"/>
      <c r="Q1114" s="13"/>
      <c r="R1114" s="12"/>
      <c r="S1114" s="12"/>
      <c r="T1114" s="12"/>
      <c r="U1114" s="12"/>
      <c r="V1114" s="12"/>
      <c r="W1114" s="12"/>
      <c r="X1114" s="13"/>
      <c r="Y1114" s="6" t="s">
        <v>6202</v>
      </c>
      <c r="Z1114" s="17" t="s">
        <v>6502</v>
      </c>
      <c r="AA1114" s="17"/>
      <c r="AB1114" s="18"/>
      <c r="AC1114" s="13" t="str">
        <f t="shared" si="3"/>
        <v>M6-G-12a-I-1</v>
      </c>
      <c r="AD1114" s="13"/>
      <c r="AE1114" s="12"/>
      <c r="AF1114" s="8" t="s">
        <v>45</v>
      </c>
      <c r="AG1114" s="13"/>
      <c r="AH1114" s="8" t="s">
        <v>46</v>
      </c>
      <c r="AI1114" s="8"/>
    </row>
    <row r="1115" ht="112.5" customHeight="1">
      <c r="A1115" s="6" t="s">
        <v>6497</v>
      </c>
      <c r="B1115" s="6" t="s">
        <v>6498</v>
      </c>
      <c r="C1115" s="8" t="s">
        <v>33</v>
      </c>
      <c r="D1115" s="7" t="s">
        <v>34</v>
      </c>
      <c r="E1115" s="6"/>
      <c r="F1115" s="9" t="s">
        <v>6503</v>
      </c>
      <c r="G1115" s="11"/>
      <c r="H1115" s="9"/>
      <c r="I1115" s="8" t="s">
        <v>3359</v>
      </c>
      <c r="J1115" s="8" t="s">
        <v>2999</v>
      </c>
      <c r="K1115" s="11"/>
      <c r="L1115" s="11" t="s">
        <v>6504</v>
      </c>
      <c r="M1115" s="8" t="s">
        <v>41</v>
      </c>
      <c r="N1115" s="11" t="s">
        <v>6501</v>
      </c>
      <c r="O1115" s="11" t="s">
        <v>6501</v>
      </c>
      <c r="P1115" s="12"/>
      <c r="Q1115" s="13"/>
      <c r="R1115" s="12"/>
      <c r="S1115" s="12"/>
      <c r="T1115" s="12"/>
      <c r="U1115" s="12"/>
      <c r="V1115" s="12"/>
      <c r="W1115" s="12"/>
      <c r="X1115" s="13"/>
      <c r="Y1115" s="6" t="s">
        <v>6202</v>
      </c>
      <c r="Z1115" s="17" t="s">
        <v>6505</v>
      </c>
      <c r="AA1115" s="17"/>
      <c r="AB1115" s="18"/>
      <c r="AC1115" s="13" t="str">
        <f t="shared" si="3"/>
        <v>M6-G-12a-I-2</v>
      </c>
      <c r="AD1115" s="13"/>
      <c r="AE1115" s="12"/>
      <c r="AF1115" s="8" t="s">
        <v>45</v>
      </c>
      <c r="AG1115" s="13"/>
      <c r="AH1115" s="8" t="s">
        <v>46</v>
      </c>
      <c r="AI1115" s="8"/>
    </row>
    <row r="1116" ht="112.5" customHeight="1">
      <c r="A1116" s="6" t="s">
        <v>6497</v>
      </c>
      <c r="B1116" s="6" t="s">
        <v>6498</v>
      </c>
      <c r="C1116" s="8" t="s">
        <v>33</v>
      </c>
      <c r="D1116" s="7" t="s">
        <v>34</v>
      </c>
      <c r="E1116" s="6"/>
      <c r="F1116" s="9" t="s">
        <v>6506</v>
      </c>
      <c r="G1116" s="11"/>
      <c r="H1116" s="9"/>
      <c r="I1116" s="8" t="s">
        <v>3359</v>
      </c>
      <c r="J1116" s="8" t="s">
        <v>2999</v>
      </c>
      <c r="K1116" s="11"/>
      <c r="L1116" s="11" t="s">
        <v>6507</v>
      </c>
      <c r="M1116" s="8" t="s">
        <v>41</v>
      </c>
      <c r="N1116" s="11" t="s">
        <v>6501</v>
      </c>
      <c r="O1116" s="11" t="s">
        <v>6501</v>
      </c>
      <c r="P1116" s="12"/>
      <c r="Q1116" s="13"/>
      <c r="R1116" s="12"/>
      <c r="S1116" s="12"/>
      <c r="T1116" s="12"/>
      <c r="U1116" s="12"/>
      <c r="V1116" s="12"/>
      <c r="W1116" s="12"/>
      <c r="X1116" s="13"/>
      <c r="Y1116" s="6" t="s">
        <v>6202</v>
      </c>
      <c r="Z1116" s="17" t="s">
        <v>6508</v>
      </c>
      <c r="AA1116" s="17"/>
      <c r="AB1116" s="18"/>
      <c r="AC1116" s="13" t="str">
        <f t="shared" si="3"/>
        <v>M6-G-12a-I-3</v>
      </c>
      <c r="AD1116" s="13"/>
      <c r="AE1116" s="12"/>
      <c r="AF1116" s="8" t="s">
        <v>45</v>
      </c>
      <c r="AG1116" s="13"/>
      <c r="AH1116" s="8" t="s">
        <v>46</v>
      </c>
      <c r="AI1116" s="8"/>
    </row>
    <row r="1117" ht="112.5" customHeight="1">
      <c r="A1117" s="6" t="s">
        <v>6497</v>
      </c>
      <c r="B1117" s="6" t="s">
        <v>6498</v>
      </c>
      <c r="C1117" s="8" t="s">
        <v>33</v>
      </c>
      <c r="D1117" s="7" t="s">
        <v>34</v>
      </c>
      <c r="E1117" s="6"/>
      <c r="F1117" s="9" t="s">
        <v>6509</v>
      </c>
      <c r="G1117" s="11"/>
      <c r="H1117" s="9"/>
      <c r="I1117" s="8" t="s">
        <v>3359</v>
      </c>
      <c r="J1117" s="8" t="s">
        <v>2999</v>
      </c>
      <c r="K1117" s="11"/>
      <c r="L1117" s="11" t="s">
        <v>6510</v>
      </c>
      <c r="M1117" s="8" t="s">
        <v>41</v>
      </c>
      <c r="N1117" s="11" t="s">
        <v>6501</v>
      </c>
      <c r="O1117" s="11" t="s">
        <v>6501</v>
      </c>
      <c r="P1117" s="12"/>
      <c r="Q1117" s="13"/>
      <c r="R1117" s="12"/>
      <c r="S1117" s="12"/>
      <c r="T1117" s="12"/>
      <c r="U1117" s="12"/>
      <c r="V1117" s="12"/>
      <c r="W1117" s="12"/>
      <c r="X1117" s="13"/>
      <c r="Y1117" s="6" t="s">
        <v>6202</v>
      </c>
      <c r="Z1117" s="17" t="s">
        <v>6511</v>
      </c>
      <c r="AA1117" s="17"/>
      <c r="AB1117" s="18"/>
      <c r="AC1117" s="13" t="str">
        <f t="shared" si="3"/>
        <v>M6-G-12a-I-4</v>
      </c>
      <c r="AD1117" s="13"/>
      <c r="AE1117" s="12"/>
      <c r="AF1117" s="8" t="s">
        <v>45</v>
      </c>
      <c r="AG1117" s="13"/>
      <c r="AH1117" s="8" t="s">
        <v>46</v>
      </c>
      <c r="AI1117" s="8"/>
    </row>
    <row r="1118" ht="112.5" customHeight="1">
      <c r="A1118" s="6" t="s">
        <v>6497</v>
      </c>
      <c r="B1118" s="6" t="s">
        <v>6498</v>
      </c>
      <c r="C1118" s="8" t="s">
        <v>48</v>
      </c>
      <c r="D1118" s="8" t="s">
        <v>34</v>
      </c>
      <c r="E1118" s="6"/>
      <c r="F1118" s="9" t="s">
        <v>6512</v>
      </c>
      <c r="G1118" s="11" t="s">
        <v>6513</v>
      </c>
      <c r="H1118" s="9"/>
      <c r="I1118" s="8" t="s">
        <v>3359</v>
      </c>
      <c r="J1118" s="8" t="s">
        <v>850</v>
      </c>
      <c r="K1118" s="11" t="s">
        <v>210</v>
      </c>
      <c r="L1118" s="11" t="s">
        <v>6514</v>
      </c>
      <c r="M1118" s="8" t="s">
        <v>41</v>
      </c>
      <c r="N1118" s="11" t="s">
        <v>6501</v>
      </c>
      <c r="O1118" s="11" t="s">
        <v>6501</v>
      </c>
      <c r="P1118" s="12"/>
      <c r="Q1118" s="13"/>
      <c r="R1118" s="12"/>
      <c r="S1118" s="12"/>
      <c r="T1118" s="12"/>
      <c r="U1118" s="12"/>
      <c r="V1118" s="12"/>
      <c r="W1118" s="12"/>
      <c r="X1118" s="13"/>
      <c r="Y1118" s="6" t="s">
        <v>6202</v>
      </c>
      <c r="Z1118" s="17" t="s">
        <v>6515</v>
      </c>
      <c r="AA1118" s="17"/>
      <c r="AB1118" s="18"/>
      <c r="AC1118" s="13" t="str">
        <f t="shared" si="3"/>
        <v>M6-G-12a-E-1</v>
      </c>
      <c r="AD1118" s="13"/>
      <c r="AE1118" s="12"/>
      <c r="AF1118" s="8" t="s">
        <v>45</v>
      </c>
      <c r="AG1118" s="13"/>
      <c r="AH1118" s="8" t="s">
        <v>46</v>
      </c>
      <c r="AI1118" s="8"/>
    </row>
    <row r="1119" ht="112.5" customHeight="1">
      <c r="A1119" s="6" t="s">
        <v>6497</v>
      </c>
      <c r="B1119" s="6" t="s">
        <v>6498</v>
      </c>
      <c r="C1119" s="8" t="s">
        <v>48</v>
      </c>
      <c r="D1119" s="8" t="s">
        <v>34</v>
      </c>
      <c r="E1119" s="6"/>
      <c r="F1119" s="9" t="s">
        <v>6516</v>
      </c>
      <c r="G1119" s="11" t="s">
        <v>6513</v>
      </c>
      <c r="H1119" s="9"/>
      <c r="I1119" s="8" t="s">
        <v>3359</v>
      </c>
      <c r="J1119" s="8" t="s">
        <v>850</v>
      </c>
      <c r="K1119" s="11" t="s">
        <v>210</v>
      </c>
      <c r="L1119" s="11" t="s">
        <v>6514</v>
      </c>
      <c r="M1119" s="8" t="s">
        <v>41</v>
      </c>
      <c r="N1119" s="11" t="s">
        <v>6501</v>
      </c>
      <c r="O1119" s="11" t="s">
        <v>6501</v>
      </c>
      <c r="P1119" s="12"/>
      <c r="Q1119" s="13"/>
      <c r="R1119" s="12"/>
      <c r="S1119" s="12"/>
      <c r="T1119" s="12"/>
      <c r="U1119" s="12"/>
      <c r="V1119" s="12"/>
      <c r="W1119" s="12"/>
      <c r="X1119" s="13"/>
      <c r="Y1119" s="6" t="s">
        <v>6202</v>
      </c>
      <c r="Z1119" s="17" t="s">
        <v>6517</v>
      </c>
      <c r="AA1119" s="17"/>
      <c r="AB1119" s="18"/>
      <c r="AC1119" s="13" t="str">
        <f t="shared" si="3"/>
        <v>M6-G-12a-E-2</v>
      </c>
      <c r="AD1119" s="13"/>
      <c r="AE1119" s="12"/>
      <c r="AF1119" s="8" t="s">
        <v>45</v>
      </c>
      <c r="AG1119" s="13"/>
      <c r="AH1119" s="8" t="s">
        <v>46</v>
      </c>
      <c r="AI1119" s="8"/>
    </row>
    <row r="1120" ht="112.5" customHeight="1">
      <c r="A1120" s="6" t="s">
        <v>6497</v>
      </c>
      <c r="B1120" s="6" t="s">
        <v>6498</v>
      </c>
      <c r="C1120" s="8" t="s">
        <v>48</v>
      </c>
      <c r="D1120" s="8" t="s">
        <v>34</v>
      </c>
      <c r="E1120" s="6"/>
      <c r="F1120" s="9" t="s">
        <v>6518</v>
      </c>
      <c r="G1120" s="11" t="s">
        <v>6513</v>
      </c>
      <c r="H1120" s="9"/>
      <c r="I1120" s="8" t="s">
        <v>3359</v>
      </c>
      <c r="J1120" s="8" t="s">
        <v>850</v>
      </c>
      <c r="K1120" s="11" t="s">
        <v>210</v>
      </c>
      <c r="L1120" s="11" t="s">
        <v>6519</v>
      </c>
      <c r="M1120" s="8" t="s">
        <v>41</v>
      </c>
      <c r="N1120" s="11" t="s">
        <v>6501</v>
      </c>
      <c r="O1120" s="11" t="s">
        <v>6501</v>
      </c>
      <c r="P1120" s="12"/>
      <c r="Q1120" s="13"/>
      <c r="R1120" s="12"/>
      <c r="S1120" s="12"/>
      <c r="T1120" s="12"/>
      <c r="U1120" s="12"/>
      <c r="V1120" s="12"/>
      <c r="W1120" s="12"/>
      <c r="X1120" s="13"/>
      <c r="Y1120" s="6" t="s">
        <v>6202</v>
      </c>
      <c r="Z1120" s="17" t="s">
        <v>6520</v>
      </c>
      <c r="AA1120" s="17"/>
      <c r="AB1120" s="18"/>
      <c r="AC1120" s="13" t="str">
        <f t="shared" si="3"/>
        <v>M6-G-12a-E-3</v>
      </c>
      <c r="AD1120" s="13"/>
      <c r="AE1120" s="12"/>
      <c r="AF1120" s="8" t="s">
        <v>45</v>
      </c>
      <c r="AG1120" s="13"/>
      <c r="AH1120" s="8" t="s">
        <v>46</v>
      </c>
      <c r="AI1120" s="8"/>
    </row>
    <row r="1121" ht="112.5" customHeight="1">
      <c r="A1121" s="6" t="s">
        <v>6497</v>
      </c>
      <c r="B1121" s="6" t="s">
        <v>6498</v>
      </c>
      <c r="C1121" s="8" t="s">
        <v>48</v>
      </c>
      <c r="D1121" s="8" t="s">
        <v>34</v>
      </c>
      <c r="E1121" s="6"/>
      <c r="F1121" s="9" t="s">
        <v>6521</v>
      </c>
      <c r="G1121" s="11" t="s">
        <v>6513</v>
      </c>
      <c r="H1121" s="9"/>
      <c r="I1121" s="8" t="s">
        <v>3359</v>
      </c>
      <c r="J1121" s="8" t="s">
        <v>850</v>
      </c>
      <c r="K1121" s="11" t="s">
        <v>210</v>
      </c>
      <c r="L1121" s="11" t="s">
        <v>6519</v>
      </c>
      <c r="M1121" s="8" t="s">
        <v>41</v>
      </c>
      <c r="N1121" s="11" t="s">
        <v>6501</v>
      </c>
      <c r="O1121" s="11" t="s">
        <v>6501</v>
      </c>
      <c r="P1121" s="12"/>
      <c r="Q1121" s="13"/>
      <c r="R1121" s="12"/>
      <c r="S1121" s="12"/>
      <c r="T1121" s="12"/>
      <c r="U1121" s="12"/>
      <c r="V1121" s="12"/>
      <c r="W1121" s="12"/>
      <c r="X1121" s="13"/>
      <c r="Y1121" s="6" t="s">
        <v>6202</v>
      </c>
      <c r="Z1121" s="17" t="s">
        <v>6522</v>
      </c>
      <c r="AA1121" s="17"/>
      <c r="AB1121" s="18"/>
      <c r="AC1121" s="13" t="str">
        <f t="shared" si="3"/>
        <v>M6-G-12a-E-4</v>
      </c>
      <c r="AD1121" s="13"/>
      <c r="AE1121" s="12"/>
      <c r="AF1121" s="8" t="s">
        <v>45</v>
      </c>
      <c r="AG1121" s="13"/>
      <c r="AH1121" s="8" t="s">
        <v>46</v>
      </c>
      <c r="AI1121" s="8"/>
    </row>
    <row r="1122" ht="112.5" customHeight="1">
      <c r="A1122" s="6" t="s">
        <v>6523</v>
      </c>
      <c r="B1122" s="6" t="s">
        <v>6524</v>
      </c>
      <c r="C1122" s="13" t="s">
        <v>33</v>
      </c>
      <c r="D1122" s="7" t="s">
        <v>34</v>
      </c>
      <c r="E1122" s="6"/>
      <c r="F1122" s="11" t="s">
        <v>6525</v>
      </c>
      <c r="G1122" s="10"/>
      <c r="H1122" s="10" t="s">
        <v>6526</v>
      </c>
      <c r="I1122" s="8" t="s">
        <v>3359</v>
      </c>
      <c r="J1122" s="8" t="s">
        <v>160</v>
      </c>
      <c r="K1122" s="10" t="s">
        <v>6527</v>
      </c>
      <c r="L1122" s="26" t="s">
        <v>6528</v>
      </c>
      <c r="M1122" s="38" t="s">
        <v>41</v>
      </c>
      <c r="N1122" s="26" t="s">
        <v>6529</v>
      </c>
      <c r="O1122" s="27" t="s">
        <v>6530</v>
      </c>
      <c r="P1122" s="12"/>
      <c r="Q1122" s="13"/>
      <c r="R1122" s="12"/>
      <c r="S1122" s="12"/>
      <c r="T1122" s="12"/>
      <c r="U1122" s="12"/>
      <c r="V1122" s="12"/>
      <c r="W1122" s="12"/>
      <c r="X1122" s="13"/>
      <c r="Y1122" s="6" t="s">
        <v>6202</v>
      </c>
      <c r="Z1122" s="15" t="s">
        <v>6531</v>
      </c>
      <c r="AA1122" s="15"/>
      <c r="AB1122" s="18"/>
      <c r="AC1122" s="13" t="str">
        <f t="shared" si="3"/>
        <v>M6-G-12b-I-1</v>
      </c>
      <c r="AD1122" s="13"/>
      <c r="AE1122" s="12"/>
      <c r="AF1122" s="8" t="s">
        <v>45</v>
      </c>
      <c r="AG1122" s="13"/>
      <c r="AH1122" s="8" t="s">
        <v>46</v>
      </c>
      <c r="AI1122" s="8"/>
    </row>
    <row r="1123" ht="112.5" customHeight="1">
      <c r="A1123" s="6" t="s">
        <v>6523</v>
      </c>
      <c r="B1123" s="6" t="s">
        <v>6524</v>
      </c>
      <c r="C1123" s="8" t="s">
        <v>33</v>
      </c>
      <c r="D1123" s="7" t="s">
        <v>34</v>
      </c>
      <c r="E1123" s="6"/>
      <c r="F1123" s="11" t="s">
        <v>6532</v>
      </c>
      <c r="G1123" s="10"/>
      <c r="H1123" s="10"/>
      <c r="I1123" s="8" t="s">
        <v>3359</v>
      </c>
      <c r="J1123" s="8" t="s">
        <v>160</v>
      </c>
      <c r="K1123" s="10" t="s">
        <v>6533</v>
      </c>
      <c r="L1123" s="26" t="s">
        <v>6534</v>
      </c>
      <c r="M1123" s="38" t="s">
        <v>41</v>
      </c>
      <c r="N1123" s="26" t="s">
        <v>6529</v>
      </c>
      <c r="O1123" s="27" t="s">
        <v>6535</v>
      </c>
      <c r="P1123" s="12"/>
      <c r="Q1123" s="13"/>
      <c r="R1123" s="12"/>
      <c r="S1123" s="12"/>
      <c r="T1123" s="12"/>
      <c r="U1123" s="12"/>
      <c r="V1123" s="12"/>
      <c r="W1123" s="12"/>
      <c r="X1123" s="13"/>
      <c r="Y1123" s="6" t="s">
        <v>6202</v>
      </c>
      <c r="Z1123" s="15" t="s">
        <v>6536</v>
      </c>
      <c r="AA1123" s="15"/>
      <c r="AB1123" s="18"/>
      <c r="AC1123" s="13" t="str">
        <f t="shared" si="3"/>
        <v>M6-G-12b-I-2</v>
      </c>
      <c r="AD1123" s="13"/>
      <c r="AE1123" s="12"/>
      <c r="AF1123" s="8" t="s">
        <v>45</v>
      </c>
      <c r="AG1123" s="13"/>
      <c r="AH1123" s="8" t="s">
        <v>46</v>
      </c>
      <c r="AI1123" s="8"/>
    </row>
    <row r="1124" ht="112.5" customHeight="1">
      <c r="A1124" s="6" t="s">
        <v>6523</v>
      </c>
      <c r="B1124" s="6" t="s">
        <v>6524</v>
      </c>
      <c r="C1124" s="8" t="s">
        <v>33</v>
      </c>
      <c r="D1124" s="7" t="s">
        <v>34</v>
      </c>
      <c r="E1124" s="6"/>
      <c r="F1124" s="11" t="s">
        <v>6537</v>
      </c>
      <c r="G1124" s="10"/>
      <c r="H1124" s="10"/>
      <c r="I1124" s="8" t="s">
        <v>3359</v>
      </c>
      <c r="J1124" s="8" t="s">
        <v>160</v>
      </c>
      <c r="K1124" s="10" t="s">
        <v>6538</v>
      </c>
      <c r="L1124" s="26" t="s">
        <v>6539</v>
      </c>
      <c r="M1124" s="38" t="s">
        <v>41</v>
      </c>
      <c r="N1124" s="26" t="s">
        <v>6529</v>
      </c>
      <c r="O1124" s="27" t="s">
        <v>6540</v>
      </c>
      <c r="P1124" s="12"/>
      <c r="Q1124" s="13"/>
      <c r="R1124" s="12"/>
      <c r="S1124" s="12"/>
      <c r="T1124" s="12"/>
      <c r="U1124" s="12"/>
      <c r="V1124" s="12"/>
      <c r="W1124" s="12"/>
      <c r="X1124" s="13"/>
      <c r="Y1124" s="6" t="s">
        <v>6202</v>
      </c>
      <c r="Z1124" s="15" t="s">
        <v>6541</v>
      </c>
      <c r="AA1124" s="15"/>
      <c r="AB1124" s="18"/>
      <c r="AC1124" s="13" t="str">
        <f t="shared" si="3"/>
        <v>M6-G-12b-I-3</v>
      </c>
      <c r="AD1124" s="13"/>
      <c r="AE1124" s="12"/>
      <c r="AF1124" s="8" t="s">
        <v>45</v>
      </c>
      <c r="AG1124" s="13"/>
      <c r="AH1124" s="8" t="s">
        <v>46</v>
      </c>
      <c r="AI1124" s="8"/>
    </row>
    <row r="1125" ht="112.5" customHeight="1">
      <c r="A1125" s="6" t="s">
        <v>6523</v>
      </c>
      <c r="B1125" s="6" t="s">
        <v>6524</v>
      </c>
      <c r="C1125" s="8" t="s">
        <v>48</v>
      </c>
      <c r="D1125" s="7" t="s">
        <v>34</v>
      </c>
      <c r="E1125" s="6"/>
      <c r="F1125" s="11" t="s">
        <v>6542</v>
      </c>
      <c r="G1125" s="10" t="s">
        <v>4855</v>
      </c>
      <c r="H1125" s="10" t="s">
        <v>6543</v>
      </c>
      <c r="I1125" s="8" t="s">
        <v>3359</v>
      </c>
      <c r="J1125" s="8" t="s">
        <v>166</v>
      </c>
      <c r="K1125" s="10" t="s">
        <v>6544</v>
      </c>
      <c r="L1125" s="27" t="s">
        <v>6545</v>
      </c>
      <c r="M1125" s="38" t="s">
        <v>41</v>
      </c>
      <c r="N1125" s="26" t="s">
        <v>6529</v>
      </c>
      <c r="O1125" s="27" t="s">
        <v>6546</v>
      </c>
      <c r="P1125" s="12"/>
      <c r="Q1125" s="13"/>
      <c r="R1125" s="12"/>
      <c r="S1125" s="12"/>
      <c r="T1125" s="12"/>
      <c r="U1125" s="12"/>
      <c r="V1125" s="12"/>
      <c r="W1125" s="12"/>
      <c r="X1125" s="13"/>
      <c r="Y1125" s="6" t="s">
        <v>6202</v>
      </c>
      <c r="Z1125" s="15" t="s">
        <v>6547</v>
      </c>
      <c r="AA1125" s="15"/>
      <c r="AB1125" s="18"/>
      <c r="AC1125" s="13" t="str">
        <f t="shared" si="3"/>
        <v>M6-G-12b-E-1</v>
      </c>
      <c r="AD1125" s="13"/>
      <c r="AE1125" s="12"/>
      <c r="AF1125" s="8" t="s">
        <v>45</v>
      </c>
      <c r="AG1125" s="13"/>
      <c r="AH1125" s="8" t="s">
        <v>46</v>
      </c>
      <c r="AI1125" s="8"/>
    </row>
    <row r="1126" ht="112.5" customHeight="1">
      <c r="A1126" s="6" t="s">
        <v>6523</v>
      </c>
      <c r="B1126" s="6" t="s">
        <v>6524</v>
      </c>
      <c r="C1126" s="8" t="s">
        <v>48</v>
      </c>
      <c r="D1126" s="7" t="s">
        <v>34</v>
      </c>
      <c r="E1126" s="6"/>
      <c r="F1126" s="11" t="s">
        <v>6548</v>
      </c>
      <c r="G1126" s="10" t="s">
        <v>4855</v>
      </c>
      <c r="H1126" s="10" t="s">
        <v>6543</v>
      </c>
      <c r="I1126" s="8" t="s">
        <v>3359</v>
      </c>
      <c r="J1126" s="8" t="s">
        <v>166</v>
      </c>
      <c r="K1126" s="10" t="s">
        <v>6549</v>
      </c>
      <c r="L1126" s="27" t="s">
        <v>6550</v>
      </c>
      <c r="M1126" s="38" t="s">
        <v>41</v>
      </c>
      <c r="N1126" s="26" t="s">
        <v>6529</v>
      </c>
      <c r="O1126" s="27" t="s">
        <v>6530</v>
      </c>
      <c r="P1126" s="12"/>
      <c r="Q1126" s="13"/>
      <c r="R1126" s="12"/>
      <c r="S1126" s="12"/>
      <c r="T1126" s="12"/>
      <c r="U1126" s="12"/>
      <c r="V1126" s="12"/>
      <c r="W1126" s="12"/>
      <c r="X1126" s="13"/>
      <c r="Y1126" s="6" t="s">
        <v>6202</v>
      </c>
      <c r="Z1126" s="15" t="s">
        <v>6551</v>
      </c>
      <c r="AA1126" s="15"/>
      <c r="AB1126" s="18"/>
      <c r="AC1126" s="13" t="str">
        <f t="shared" si="3"/>
        <v>M6-G-12b-E-2</v>
      </c>
      <c r="AD1126" s="13"/>
      <c r="AE1126" s="12"/>
      <c r="AF1126" s="8" t="s">
        <v>45</v>
      </c>
      <c r="AG1126" s="13"/>
      <c r="AH1126" s="8" t="s">
        <v>46</v>
      </c>
      <c r="AI1126" s="8"/>
    </row>
    <row r="1127" ht="112.5" customHeight="1">
      <c r="A1127" s="6" t="s">
        <v>6523</v>
      </c>
      <c r="B1127" s="6" t="s">
        <v>6524</v>
      </c>
      <c r="C1127" s="8" t="s">
        <v>48</v>
      </c>
      <c r="D1127" s="7" t="s">
        <v>34</v>
      </c>
      <c r="E1127" s="6"/>
      <c r="F1127" s="11" t="s">
        <v>6552</v>
      </c>
      <c r="G1127" s="10" t="s">
        <v>4855</v>
      </c>
      <c r="H1127" s="10" t="s">
        <v>6543</v>
      </c>
      <c r="I1127" s="8" t="s">
        <v>3359</v>
      </c>
      <c r="J1127" s="8" t="s">
        <v>166</v>
      </c>
      <c r="K1127" s="10" t="s">
        <v>6553</v>
      </c>
      <c r="L1127" s="27" t="s">
        <v>6554</v>
      </c>
      <c r="M1127" s="38" t="s">
        <v>41</v>
      </c>
      <c r="N1127" s="26" t="s">
        <v>6529</v>
      </c>
      <c r="O1127" s="27" t="s">
        <v>6555</v>
      </c>
      <c r="P1127" s="12"/>
      <c r="Q1127" s="13"/>
      <c r="R1127" s="12"/>
      <c r="S1127" s="12"/>
      <c r="T1127" s="12"/>
      <c r="U1127" s="12"/>
      <c r="V1127" s="12"/>
      <c r="W1127" s="12"/>
      <c r="X1127" s="13"/>
      <c r="Y1127" s="6" t="s">
        <v>6202</v>
      </c>
      <c r="Z1127" s="15" t="s">
        <v>6556</v>
      </c>
      <c r="AA1127" s="15"/>
      <c r="AB1127" s="18"/>
      <c r="AC1127" s="13" t="str">
        <f t="shared" si="3"/>
        <v>M6-G-12b-E-3</v>
      </c>
      <c r="AD1127" s="13"/>
      <c r="AE1127" s="12"/>
      <c r="AF1127" s="8" t="s">
        <v>45</v>
      </c>
      <c r="AG1127" s="13"/>
      <c r="AH1127" s="8" t="s">
        <v>46</v>
      </c>
      <c r="AI1127" s="8"/>
    </row>
    <row r="1128" ht="112.5" customHeight="1">
      <c r="A1128" s="6" t="s">
        <v>6557</v>
      </c>
      <c r="B1128" s="6" t="s">
        <v>6558</v>
      </c>
      <c r="C1128" s="13" t="s">
        <v>33</v>
      </c>
      <c r="D1128" s="7" t="s">
        <v>34</v>
      </c>
      <c r="E1128" s="6"/>
      <c r="F1128" s="11" t="s">
        <v>6559</v>
      </c>
      <c r="G1128" s="10"/>
      <c r="H1128" s="10" t="s">
        <v>6560</v>
      </c>
      <c r="I1128" s="8" t="s">
        <v>3359</v>
      </c>
      <c r="J1128" s="8" t="s">
        <v>2999</v>
      </c>
      <c r="K1128" s="10"/>
      <c r="L1128" s="11" t="s">
        <v>6561</v>
      </c>
      <c r="M1128" s="13" t="s">
        <v>41</v>
      </c>
      <c r="N1128" s="10" t="s">
        <v>6562</v>
      </c>
      <c r="O1128" s="11" t="s">
        <v>6563</v>
      </c>
      <c r="P1128" s="12"/>
      <c r="Q1128" s="13"/>
      <c r="R1128" s="12"/>
      <c r="S1128" s="12"/>
      <c r="T1128" s="12"/>
      <c r="U1128" s="12"/>
      <c r="V1128" s="12"/>
      <c r="W1128" s="12"/>
      <c r="X1128" s="13"/>
      <c r="Y1128" s="6" t="s">
        <v>6202</v>
      </c>
      <c r="Z1128" s="17" t="s">
        <v>6564</v>
      </c>
      <c r="AA1128" s="9"/>
      <c r="AB1128" s="18"/>
      <c r="AC1128" s="13" t="str">
        <f t="shared" si="3"/>
        <v>M6-G-13a-I-1</v>
      </c>
      <c r="AD1128" s="13"/>
      <c r="AE1128" s="12"/>
      <c r="AF1128" s="8" t="s">
        <v>45</v>
      </c>
      <c r="AG1128" s="8" t="s">
        <v>570</v>
      </c>
      <c r="AH1128" s="8"/>
      <c r="AI1128" s="8"/>
    </row>
    <row r="1129" ht="112.5" customHeight="1">
      <c r="A1129" s="6" t="s">
        <v>6557</v>
      </c>
      <c r="B1129" s="6" t="s">
        <v>6558</v>
      </c>
      <c r="C1129" s="13" t="s">
        <v>33</v>
      </c>
      <c r="D1129" s="7" t="s">
        <v>34</v>
      </c>
      <c r="E1129" s="6"/>
      <c r="F1129" s="11" t="s">
        <v>6565</v>
      </c>
      <c r="G1129" s="10"/>
      <c r="H1129" s="10" t="s">
        <v>6560</v>
      </c>
      <c r="I1129" s="8" t="s">
        <v>3359</v>
      </c>
      <c r="J1129" s="8" t="s">
        <v>2999</v>
      </c>
      <c r="K1129" s="10"/>
      <c r="L1129" s="11" t="s">
        <v>6566</v>
      </c>
      <c r="M1129" s="13" t="s">
        <v>41</v>
      </c>
      <c r="N1129" s="10" t="s">
        <v>6562</v>
      </c>
      <c r="O1129" s="11" t="s">
        <v>6567</v>
      </c>
      <c r="P1129" s="12"/>
      <c r="Q1129" s="13"/>
      <c r="R1129" s="12"/>
      <c r="S1129" s="12"/>
      <c r="T1129" s="12"/>
      <c r="U1129" s="12"/>
      <c r="V1129" s="12"/>
      <c r="W1129" s="12"/>
      <c r="X1129" s="13"/>
      <c r="Y1129" s="6" t="s">
        <v>6202</v>
      </c>
      <c r="Z1129" s="17" t="s">
        <v>6568</v>
      </c>
      <c r="AA1129" s="9"/>
      <c r="AB1129" s="12"/>
      <c r="AC1129" s="13" t="str">
        <f t="shared" si="3"/>
        <v>M6-G-13a-I-2</v>
      </c>
      <c r="AD1129" s="13"/>
      <c r="AE1129" s="12"/>
      <c r="AF1129" s="8" t="s">
        <v>45</v>
      </c>
      <c r="AG1129" s="8" t="s">
        <v>570</v>
      </c>
      <c r="AH1129" s="13"/>
      <c r="AI1129" s="13"/>
    </row>
    <row r="1130" ht="112.5" customHeight="1">
      <c r="A1130" s="6" t="s">
        <v>6557</v>
      </c>
      <c r="B1130" s="6" t="s">
        <v>6558</v>
      </c>
      <c r="C1130" s="13" t="s">
        <v>33</v>
      </c>
      <c r="D1130" s="7" t="s">
        <v>34</v>
      </c>
      <c r="E1130" s="6"/>
      <c r="F1130" s="11" t="s">
        <v>6569</v>
      </c>
      <c r="G1130" s="10"/>
      <c r="H1130" s="10" t="s">
        <v>6560</v>
      </c>
      <c r="I1130" s="8" t="s">
        <v>3359</v>
      </c>
      <c r="J1130" s="8" t="s">
        <v>2999</v>
      </c>
      <c r="K1130" s="10"/>
      <c r="L1130" s="11" t="s">
        <v>6570</v>
      </c>
      <c r="M1130" s="13" t="s">
        <v>41</v>
      </c>
      <c r="N1130" s="10" t="s">
        <v>6562</v>
      </c>
      <c r="O1130" s="11" t="s">
        <v>6571</v>
      </c>
      <c r="P1130" s="12"/>
      <c r="Q1130" s="13"/>
      <c r="R1130" s="12"/>
      <c r="S1130" s="12"/>
      <c r="T1130" s="12"/>
      <c r="U1130" s="12"/>
      <c r="V1130" s="12"/>
      <c r="W1130" s="12"/>
      <c r="X1130" s="13"/>
      <c r="Y1130" s="6" t="s">
        <v>6202</v>
      </c>
      <c r="Z1130" s="17" t="s">
        <v>6572</v>
      </c>
      <c r="AA1130" s="9"/>
      <c r="AB1130" s="12"/>
      <c r="AC1130" s="13" t="str">
        <f t="shared" si="3"/>
        <v>M6-G-13a-I-3</v>
      </c>
      <c r="AD1130" s="13"/>
      <c r="AE1130" s="12"/>
      <c r="AF1130" s="8" t="s">
        <v>45</v>
      </c>
      <c r="AG1130" s="8" t="s">
        <v>570</v>
      </c>
      <c r="AH1130" s="13"/>
      <c r="AI1130" s="13"/>
    </row>
    <row r="1131" ht="112.5" customHeight="1">
      <c r="A1131" s="6" t="s">
        <v>6573</v>
      </c>
      <c r="B1131" s="6" t="s">
        <v>6574</v>
      </c>
      <c r="C1131" s="13" t="s">
        <v>33</v>
      </c>
      <c r="D1131" s="8" t="s">
        <v>34</v>
      </c>
      <c r="E1131" s="6"/>
      <c r="F1131" s="9" t="s">
        <v>6575</v>
      </c>
      <c r="G1131" s="11"/>
      <c r="H1131" s="9"/>
      <c r="I1131" s="6" t="s">
        <v>3359</v>
      </c>
      <c r="J1131" s="6" t="s">
        <v>1277</v>
      </c>
      <c r="K1131" s="11" t="s">
        <v>6576</v>
      </c>
      <c r="L1131" s="10" t="s">
        <v>6577</v>
      </c>
      <c r="M1131" s="13" t="s">
        <v>41</v>
      </c>
      <c r="N1131" s="11" t="s">
        <v>6578</v>
      </c>
      <c r="O1131" s="11" t="s">
        <v>6578</v>
      </c>
      <c r="P1131" s="12"/>
      <c r="Q1131" s="13"/>
      <c r="R1131" s="12"/>
      <c r="S1131" s="12"/>
      <c r="T1131" s="12"/>
      <c r="U1131" s="12"/>
      <c r="V1131" s="12"/>
      <c r="W1131" s="12"/>
      <c r="X1131" s="13"/>
      <c r="Y1131" s="6" t="s">
        <v>6202</v>
      </c>
      <c r="Z1131" s="15" t="s">
        <v>6579</v>
      </c>
      <c r="AA1131" s="9"/>
      <c r="AB1131" s="12"/>
      <c r="AC1131" s="13" t="str">
        <f t="shared" si="3"/>
        <v>M6-G-14a-I-1</v>
      </c>
      <c r="AD1131" s="13"/>
      <c r="AE1131" s="12"/>
      <c r="AF1131" s="8" t="s">
        <v>45</v>
      </c>
      <c r="AG1131" s="13"/>
      <c r="AH1131" s="13"/>
      <c r="AI1131" s="13"/>
    </row>
    <row r="1132" ht="112.5" customHeight="1">
      <c r="A1132" s="6" t="s">
        <v>6580</v>
      </c>
      <c r="B1132" s="6" t="s">
        <v>6581</v>
      </c>
      <c r="C1132" s="13" t="s">
        <v>33</v>
      </c>
      <c r="D1132" s="7" t="s">
        <v>34</v>
      </c>
      <c r="E1132" s="6"/>
      <c r="F1132" s="9" t="s">
        <v>6582</v>
      </c>
      <c r="G1132" s="10"/>
      <c r="H1132" s="10"/>
      <c r="I1132" s="6" t="s">
        <v>210</v>
      </c>
      <c r="J1132" s="8" t="s">
        <v>6583</v>
      </c>
      <c r="K1132" s="11" t="s">
        <v>6584</v>
      </c>
      <c r="L1132" s="26" t="s">
        <v>6585</v>
      </c>
      <c r="M1132" s="13" t="s">
        <v>41</v>
      </c>
      <c r="N1132" s="11" t="s">
        <v>6586</v>
      </c>
      <c r="O1132" s="11" t="s">
        <v>6586</v>
      </c>
      <c r="P1132" s="12"/>
      <c r="Q1132" s="13"/>
      <c r="R1132" s="12"/>
      <c r="S1132" s="12"/>
      <c r="T1132" s="12"/>
      <c r="U1132" s="12"/>
      <c r="V1132" s="12"/>
      <c r="W1132" s="12"/>
      <c r="X1132" s="13"/>
      <c r="Y1132" s="6" t="s">
        <v>6202</v>
      </c>
      <c r="Z1132" s="15" t="s">
        <v>6587</v>
      </c>
      <c r="AA1132" s="15"/>
      <c r="AB1132" s="9"/>
      <c r="AC1132" s="13" t="str">
        <f t="shared" si="3"/>
        <v>M6-G-15a-I-1</v>
      </c>
      <c r="AD1132" s="13"/>
      <c r="AE1132" s="12"/>
      <c r="AF1132" s="8" t="s">
        <v>45</v>
      </c>
      <c r="AG1132" s="13"/>
      <c r="AH1132" s="8" t="s">
        <v>46</v>
      </c>
      <c r="AI1132" s="8" t="s">
        <v>47</v>
      </c>
    </row>
    <row r="1133" ht="112.5" customHeight="1">
      <c r="A1133" s="6" t="s">
        <v>6580</v>
      </c>
      <c r="B1133" s="6" t="s">
        <v>6581</v>
      </c>
      <c r="C1133" s="13" t="s">
        <v>48</v>
      </c>
      <c r="D1133" s="7" t="s">
        <v>34</v>
      </c>
      <c r="E1133" s="6"/>
      <c r="F1133" s="9" t="s">
        <v>6588</v>
      </c>
      <c r="G1133" s="10"/>
      <c r="H1133" s="10" t="s">
        <v>6589</v>
      </c>
      <c r="I1133" s="6" t="s">
        <v>4772</v>
      </c>
      <c r="J1133" s="23" t="s">
        <v>6590</v>
      </c>
      <c r="K1133" s="10"/>
      <c r="L1133" s="11" t="s">
        <v>6591</v>
      </c>
      <c r="M1133" s="13" t="s">
        <v>41</v>
      </c>
      <c r="N1133" s="11" t="s">
        <v>6586</v>
      </c>
      <c r="O1133" s="11" t="s">
        <v>6586</v>
      </c>
      <c r="P1133" s="12"/>
      <c r="Q1133" s="13"/>
      <c r="R1133" s="12"/>
      <c r="S1133" s="12"/>
      <c r="T1133" s="12"/>
      <c r="U1133" s="12"/>
      <c r="V1133" s="12"/>
      <c r="W1133" s="12"/>
      <c r="X1133" s="13"/>
      <c r="Y1133" s="6" t="s">
        <v>6202</v>
      </c>
      <c r="Z1133" s="15" t="s">
        <v>6592</v>
      </c>
      <c r="AA1133" s="15"/>
      <c r="AB1133" s="9"/>
      <c r="AC1133" s="13" t="str">
        <f t="shared" si="3"/>
        <v>M6-G-15a-E-1</v>
      </c>
      <c r="AD1133" s="13"/>
      <c r="AE1133" s="12"/>
      <c r="AF1133" s="8" t="s">
        <v>45</v>
      </c>
      <c r="AG1133" s="13"/>
      <c r="AH1133" s="8" t="s">
        <v>46</v>
      </c>
      <c r="AI1133" s="8" t="s">
        <v>47</v>
      </c>
    </row>
    <row r="1134" ht="112.5" customHeight="1">
      <c r="A1134" s="6" t="s">
        <v>6580</v>
      </c>
      <c r="B1134" s="6" t="s">
        <v>6581</v>
      </c>
      <c r="C1134" s="13" t="s">
        <v>48</v>
      </c>
      <c r="D1134" s="7" t="s">
        <v>34</v>
      </c>
      <c r="E1134" s="6"/>
      <c r="F1134" s="9" t="s">
        <v>6593</v>
      </c>
      <c r="G1134" s="10"/>
      <c r="H1134" s="57" t="s">
        <v>6594</v>
      </c>
      <c r="I1134" s="6" t="s">
        <v>4772</v>
      </c>
      <c r="J1134" s="23" t="s">
        <v>6590</v>
      </c>
      <c r="K1134" s="10"/>
      <c r="L1134" s="11" t="s">
        <v>6595</v>
      </c>
      <c r="M1134" s="13" t="s">
        <v>41</v>
      </c>
      <c r="N1134" s="11" t="s">
        <v>6586</v>
      </c>
      <c r="O1134" s="11" t="s">
        <v>6586</v>
      </c>
      <c r="P1134" s="12"/>
      <c r="Q1134" s="13"/>
      <c r="R1134" s="12"/>
      <c r="S1134" s="12"/>
      <c r="T1134" s="12"/>
      <c r="U1134" s="12"/>
      <c r="V1134" s="12"/>
      <c r="W1134" s="12"/>
      <c r="X1134" s="13"/>
      <c r="Y1134" s="6" t="s">
        <v>6202</v>
      </c>
      <c r="Z1134" s="15" t="s">
        <v>6596</v>
      </c>
      <c r="AA1134" s="15"/>
      <c r="AB1134" s="9"/>
      <c r="AC1134" s="13" t="str">
        <f t="shared" si="3"/>
        <v>M6-G-15a-E-2</v>
      </c>
      <c r="AD1134" s="13"/>
      <c r="AE1134" s="12"/>
      <c r="AF1134" s="8" t="s">
        <v>45</v>
      </c>
      <c r="AG1134" s="13"/>
      <c r="AH1134" s="8" t="s">
        <v>46</v>
      </c>
      <c r="AI1134" s="8" t="s">
        <v>47</v>
      </c>
    </row>
    <row r="1135" ht="112.5" customHeight="1">
      <c r="A1135" s="6" t="s">
        <v>6580</v>
      </c>
      <c r="B1135" s="6" t="s">
        <v>6581</v>
      </c>
      <c r="C1135" s="13" t="s">
        <v>48</v>
      </c>
      <c r="D1135" s="7" t="s">
        <v>34</v>
      </c>
      <c r="E1135" s="6"/>
      <c r="F1135" s="9" t="s">
        <v>6597</v>
      </c>
      <c r="G1135" s="10"/>
      <c r="H1135" s="57" t="s">
        <v>6598</v>
      </c>
      <c r="I1135" s="6" t="s">
        <v>4772</v>
      </c>
      <c r="J1135" s="23" t="s">
        <v>6590</v>
      </c>
      <c r="K1135" s="10"/>
      <c r="L1135" s="11" t="s">
        <v>6599</v>
      </c>
      <c r="M1135" s="13" t="s">
        <v>41</v>
      </c>
      <c r="N1135" s="11" t="s">
        <v>6586</v>
      </c>
      <c r="O1135" s="11" t="s">
        <v>6586</v>
      </c>
      <c r="P1135" s="12"/>
      <c r="Q1135" s="13"/>
      <c r="R1135" s="12"/>
      <c r="S1135" s="12"/>
      <c r="T1135" s="12"/>
      <c r="U1135" s="12"/>
      <c r="V1135" s="12"/>
      <c r="W1135" s="12"/>
      <c r="X1135" s="13"/>
      <c r="Y1135" s="6" t="s">
        <v>6202</v>
      </c>
      <c r="Z1135" s="15" t="s">
        <v>6600</v>
      </c>
      <c r="AA1135" s="15"/>
      <c r="AB1135" s="9"/>
      <c r="AC1135" s="13" t="str">
        <f t="shared" si="3"/>
        <v>M6-G-15a-E-3</v>
      </c>
      <c r="AD1135" s="13"/>
      <c r="AE1135" s="12"/>
      <c r="AF1135" s="8" t="s">
        <v>45</v>
      </c>
      <c r="AG1135" s="13"/>
      <c r="AH1135" s="8" t="s">
        <v>46</v>
      </c>
      <c r="AI1135" s="8" t="s">
        <v>47</v>
      </c>
    </row>
    <row r="1136" ht="112.5" customHeight="1">
      <c r="A1136" s="6" t="s">
        <v>6580</v>
      </c>
      <c r="B1136" s="6" t="s">
        <v>6581</v>
      </c>
      <c r="C1136" s="13" t="s">
        <v>48</v>
      </c>
      <c r="D1136" s="7" t="s">
        <v>34</v>
      </c>
      <c r="E1136" s="6"/>
      <c r="F1136" s="9" t="s">
        <v>6601</v>
      </c>
      <c r="G1136" s="10"/>
      <c r="H1136" s="57" t="s">
        <v>6602</v>
      </c>
      <c r="I1136" s="6" t="s">
        <v>4772</v>
      </c>
      <c r="J1136" s="23" t="s">
        <v>6590</v>
      </c>
      <c r="K1136" s="10"/>
      <c r="L1136" s="11" t="s">
        <v>6603</v>
      </c>
      <c r="M1136" s="13" t="s">
        <v>41</v>
      </c>
      <c r="N1136" s="11" t="s">
        <v>6586</v>
      </c>
      <c r="O1136" s="11" t="s">
        <v>6586</v>
      </c>
      <c r="P1136" s="12"/>
      <c r="Q1136" s="13"/>
      <c r="R1136" s="12"/>
      <c r="S1136" s="12"/>
      <c r="T1136" s="12"/>
      <c r="U1136" s="12"/>
      <c r="V1136" s="12"/>
      <c r="W1136" s="12"/>
      <c r="X1136" s="13"/>
      <c r="Y1136" s="6" t="s">
        <v>6202</v>
      </c>
      <c r="Z1136" s="15" t="s">
        <v>6604</v>
      </c>
      <c r="AA1136" s="15"/>
      <c r="AB1136" s="9"/>
      <c r="AC1136" s="13" t="str">
        <f t="shared" si="3"/>
        <v>M6-G-15a-E-4</v>
      </c>
      <c r="AD1136" s="13"/>
      <c r="AE1136" s="12"/>
      <c r="AF1136" s="8" t="s">
        <v>45</v>
      </c>
      <c r="AG1136" s="13"/>
      <c r="AH1136" s="8" t="s">
        <v>46</v>
      </c>
      <c r="AI1136" s="8" t="s">
        <v>47</v>
      </c>
    </row>
    <row r="1137" ht="112.5" customHeight="1">
      <c r="A1137" s="6" t="s">
        <v>6605</v>
      </c>
      <c r="B1137" s="6" t="s">
        <v>6606</v>
      </c>
      <c r="C1137" s="13" t="s">
        <v>33</v>
      </c>
      <c r="D1137" s="7" t="s">
        <v>34</v>
      </c>
      <c r="E1137" s="6"/>
      <c r="F1137" s="51" t="s">
        <v>6607</v>
      </c>
      <c r="G1137" s="10"/>
      <c r="H1137" s="10"/>
      <c r="I1137" s="6" t="s">
        <v>3359</v>
      </c>
      <c r="J1137" s="23" t="s">
        <v>6608</v>
      </c>
      <c r="K1137" s="10"/>
      <c r="L1137" s="11" t="s">
        <v>6609</v>
      </c>
      <c r="M1137" s="13" t="s">
        <v>41</v>
      </c>
      <c r="N1137" s="11" t="s">
        <v>6610</v>
      </c>
      <c r="O1137" s="11" t="s">
        <v>6610</v>
      </c>
      <c r="P1137" s="12"/>
      <c r="Q1137" s="13"/>
      <c r="R1137" s="12"/>
      <c r="S1137" s="12"/>
      <c r="T1137" s="12"/>
      <c r="U1137" s="12"/>
      <c r="V1137" s="12"/>
      <c r="W1137" s="12"/>
      <c r="X1137" s="13"/>
      <c r="Y1137" s="6" t="s">
        <v>6202</v>
      </c>
      <c r="Z1137" s="15" t="s">
        <v>6611</v>
      </c>
      <c r="AA1137" s="15"/>
      <c r="AB1137" s="9"/>
      <c r="AC1137" s="13" t="str">
        <f t="shared" si="3"/>
        <v>M6-G-15b-I-1</v>
      </c>
      <c r="AD1137" s="13"/>
      <c r="AE1137" s="12"/>
      <c r="AF1137" s="8" t="s">
        <v>45</v>
      </c>
      <c r="AG1137" s="13"/>
      <c r="AH1137" s="8" t="s">
        <v>46</v>
      </c>
      <c r="AI1137" s="8" t="s">
        <v>47</v>
      </c>
    </row>
    <row r="1138" ht="112.5" customHeight="1">
      <c r="A1138" s="6" t="s">
        <v>6605</v>
      </c>
      <c r="B1138" s="6" t="s">
        <v>6606</v>
      </c>
      <c r="C1138" s="13" t="s">
        <v>33</v>
      </c>
      <c r="D1138" s="7" t="s">
        <v>34</v>
      </c>
      <c r="E1138" s="6"/>
      <c r="F1138" s="9" t="s">
        <v>6612</v>
      </c>
      <c r="G1138" s="10"/>
      <c r="H1138" s="10"/>
      <c r="I1138" s="6" t="s">
        <v>3359</v>
      </c>
      <c r="J1138" s="23" t="s">
        <v>6608</v>
      </c>
      <c r="K1138" s="10"/>
      <c r="L1138" s="11" t="s">
        <v>6613</v>
      </c>
      <c r="M1138" s="13" t="s">
        <v>41</v>
      </c>
      <c r="N1138" s="11" t="s">
        <v>6614</v>
      </c>
      <c r="O1138" s="11" t="s">
        <v>6614</v>
      </c>
      <c r="P1138" s="12"/>
      <c r="Q1138" s="13"/>
      <c r="R1138" s="12"/>
      <c r="S1138" s="12"/>
      <c r="T1138" s="12"/>
      <c r="U1138" s="12"/>
      <c r="V1138" s="12"/>
      <c r="W1138" s="12"/>
      <c r="X1138" s="13"/>
      <c r="Y1138" s="6" t="s">
        <v>6202</v>
      </c>
      <c r="Z1138" s="15" t="s">
        <v>6615</v>
      </c>
      <c r="AA1138" s="15"/>
      <c r="AB1138" s="9"/>
      <c r="AC1138" s="13" t="str">
        <f t="shared" si="3"/>
        <v>M6-G-15b-I-2</v>
      </c>
      <c r="AD1138" s="13"/>
      <c r="AE1138" s="12"/>
      <c r="AF1138" s="8" t="s">
        <v>45</v>
      </c>
      <c r="AG1138" s="13"/>
      <c r="AH1138" s="8" t="s">
        <v>46</v>
      </c>
      <c r="AI1138" s="8" t="s">
        <v>47</v>
      </c>
    </row>
    <row r="1139" ht="112.5" customHeight="1">
      <c r="A1139" s="6" t="s">
        <v>6605</v>
      </c>
      <c r="B1139" s="6" t="s">
        <v>6606</v>
      </c>
      <c r="C1139" s="13" t="s">
        <v>48</v>
      </c>
      <c r="D1139" s="7" t="s">
        <v>34</v>
      </c>
      <c r="E1139" s="6"/>
      <c r="F1139" s="9" t="s">
        <v>6616</v>
      </c>
      <c r="G1139" s="11" t="s">
        <v>6617</v>
      </c>
      <c r="H1139" s="10"/>
      <c r="I1139" s="6" t="s">
        <v>3359</v>
      </c>
      <c r="J1139" s="6" t="s">
        <v>52</v>
      </c>
      <c r="K1139" s="11" t="s">
        <v>6618</v>
      </c>
      <c r="L1139" s="10" t="s">
        <v>6619</v>
      </c>
      <c r="M1139" s="13" t="s">
        <v>41</v>
      </c>
      <c r="N1139" s="11" t="s">
        <v>6620</v>
      </c>
      <c r="O1139" s="11" t="s">
        <v>6621</v>
      </c>
      <c r="P1139" s="12"/>
      <c r="Q1139" s="13"/>
      <c r="R1139" s="12"/>
      <c r="S1139" s="12"/>
      <c r="T1139" s="12"/>
      <c r="U1139" s="12"/>
      <c r="V1139" s="12"/>
      <c r="W1139" s="12"/>
      <c r="X1139" s="13"/>
      <c r="Y1139" s="6" t="s">
        <v>6202</v>
      </c>
      <c r="Z1139" s="15" t="s">
        <v>6622</v>
      </c>
      <c r="AA1139" s="35"/>
      <c r="AB1139" s="9"/>
      <c r="AC1139" s="13" t="str">
        <f t="shared" si="3"/>
        <v>M6-G-15b-E-1</v>
      </c>
      <c r="AD1139" s="13"/>
      <c r="AE1139" s="12"/>
      <c r="AF1139" s="8" t="s">
        <v>45</v>
      </c>
      <c r="AG1139" s="13"/>
      <c r="AH1139" s="8" t="s">
        <v>46</v>
      </c>
      <c r="AI1139" s="8" t="s">
        <v>47</v>
      </c>
    </row>
    <row r="1140" ht="112.5" customHeight="1">
      <c r="A1140" s="6" t="s">
        <v>6605</v>
      </c>
      <c r="B1140" s="6" t="s">
        <v>6606</v>
      </c>
      <c r="C1140" s="13" t="s">
        <v>48</v>
      </c>
      <c r="D1140" s="7" t="s">
        <v>34</v>
      </c>
      <c r="E1140" s="6"/>
      <c r="F1140" s="9" t="s">
        <v>6616</v>
      </c>
      <c r="G1140" s="11" t="s">
        <v>6617</v>
      </c>
      <c r="H1140" s="10"/>
      <c r="I1140" s="6" t="s">
        <v>3359</v>
      </c>
      <c r="J1140" s="6" t="s">
        <v>52</v>
      </c>
      <c r="K1140" s="11" t="s">
        <v>6623</v>
      </c>
      <c r="L1140" s="10" t="s">
        <v>6624</v>
      </c>
      <c r="M1140" s="13" t="s">
        <v>41</v>
      </c>
      <c r="N1140" s="11" t="s">
        <v>6620</v>
      </c>
      <c r="O1140" s="11" t="s">
        <v>6621</v>
      </c>
      <c r="P1140" s="12"/>
      <c r="Q1140" s="13"/>
      <c r="R1140" s="12"/>
      <c r="S1140" s="12"/>
      <c r="T1140" s="12"/>
      <c r="U1140" s="12"/>
      <c r="V1140" s="12"/>
      <c r="W1140" s="12"/>
      <c r="X1140" s="13"/>
      <c r="Y1140" s="6" t="s">
        <v>6202</v>
      </c>
      <c r="Z1140" s="15" t="s">
        <v>6625</v>
      </c>
      <c r="AA1140" s="35"/>
      <c r="AB1140" s="9"/>
      <c r="AC1140" s="13" t="str">
        <f t="shared" si="3"/>
        <v>M6-G-15b-E-2</v>
      </c>
      <c r="AD1140" s="13"/>
      <c r="AE1140" s="12"/>
      <c r="AF1140" s="8" t="s">
        <v>45</v>
      </c>
      <c r="AG1140" s="13"/>
      <c r="AH1140" s="8" t="s">
        <v>46</v>
      </c>
      <c r="AI1140" s="8" t="s">
        <v>47</v>
      </c>
    </row>
    <row r="1141" ht="112.5" customHeight="1">
      <c r="A1141" s="6" t="s">
        <v>6626</v>
      </c>
      <c r="B1141" s="6" t="s">
        <v>6627</v>
      </c>
      <c r="C1141" s="13" t="s">
        <v>33</v>
      </c>
      <c r="D1141" s="7" t="s">
        <v>34</v>
      </c>
      <c r="E1141" s="6"/>
      <c r="F1141" s="9" t="s">
        <v>5250</v>
      </c>
      <c r="G1141" s="27"/>
      <c r="H1141" s="27" t="s">
        <v>6628</v>
      </c>
      <c r="I1141" s="19" t="s">
        <v>210</v>
      </c>
      <c r="J1141" s="23" t="s">
        <v>6218</v>
      </c>
      <c r="K1141" s="27"/>
      <c r="L1141" s="26" t="s">
        <v>6629</v>
      </c>
      <c r="M1141" s="13" t="s">
        <v>41</v>
      </c>
      <c r="N1141" s="11" t="s">
        <v>6630</v>
      </c>
      <c r="O1141" s="11" t="s">
        <v>6631</v>
      </c>
      <c r="P1141" s="12"/>
      <c r="Q1141" s="13"/>
      <c r="R1141" s="12"/>
      <c r="S1141" s="12"/>
      <c r="T1141" s="12"/>
      <c r="U1141" s="12"/>
      <c r="V1141" s="12"/>
      <c r="W1141" s="12"/>
      <c r="X1141" s="13"/>
      <c r="Y1141" s="6" t="s">
        <v>6202</v>
      </c>
      <c r="Z1141" s="17" t="s">
        <v>6632</v>
      </c>
      <c r="AA1141" s="17"/>
      <c r="AB1141" s="9"/>
      <c r="AC1141" s="13" t="str">
        <f t="shared" si="3"/>
        <v>M6-G-16a-I-1</v>
      </c>
      <c r="AD1141" s="13"/>
      <c r="AE1141" s="12"/>
      <c r="AF1141" s="8" t="s">
        <v>45</v>
      </c>
      <c r="AG1141" s="13"/>
      <c r="AH1141" s="8" t="s">
        <v>46</v>
      </c>
      <c r="AI1141" s="8" t="s">
        <v>47</v>
      </c>
    </row>
    <row r="1142" ht="112.5" customHeight="1">
      <c r="A1142" s="6" t="s">
        <v>6626</v>
      </c>
      <c r="B1142" s="6" t="s">
        <v>6627</v>
      </c>
      <c r="C1142" s="13" t="s">
        <v>48</v>
      </c>
      <c r="D1142" s="7" t="s">
        <v>34</v>
      </c>
      <c r="E1142" s="6"/>
      <c r="F1142" s="9" t="s">
        <v>6633</v>
      </c>
      <c r="G1142" s="26" t="s">
        <v>6634</v>
      </c>
      <c r="H1142" s="27" t="s">
        <v>6635</v>
      </c>
      <c r="I1142" s="19" t="s">
        <v>3359</v>
      </c>
      <c r="J1142" s="19" t="s">
        <v>52</v>
      </c>
      <c r="K1142" s="27"/>
      <c r="L1142" s="27" t="s">
        <v>6636</v>
      </c>
      <c r="M1142" s="13" t="s">
        <v>41</v>
      </c>
      <c r="N1142" s="11" t="s">
        <v>6637</v>
      </c>
      <c r="O1142" s="11" t="s">
        <v>6638</v>
      </c>
      <c r="P1142" s="12"/>
      <c r="Q1142" s="13"/>
      <c r="R1142" s="12"/>
      <c r="S1142" s="12"/>
      <c r="T1142" s="12"/>
      <c r="U1142" s="12"/>
      <c r="V1142" s="12"/>
      <c r="W1142" s="12"/>
      <c r="X1142" s="13"/>
      <c r="Y1142" s="6" t="s">
        <v>6202</v>
      </c>
      <c r="Z1142" s="17" t="s">
        <v>6639</v>
      </c>
      <c r="AA1142" s="17"/>
      <c r="AB1142" s="9"/>
      <c r="AC1142" s="13" t="str">
        <f t="shared" si="3"/>
        <v>M6-G-16a-E-1</v>
      </c>
      <c r="AD1142" s="13"/>
      <c r="AE1142" s="12"/>
      <c r="AF1142" s="8" t="s">
        <v>45</v>
      </c>
      <c r="AG1142" s="13"/>
      <c r="AH1142" s="8" t="s">
        <v>46</v>
      </c>
      <c r="AI1142" s="8" t="s">
        <v>47</v>
      </c>
    </row>
    <row r="1143" ht="112.5" customHeight="1">
      <c r="A1143" s="6" t="s">
        <v>6626</v>
      </c>
      <c r="B1143" s="6" t="s">
        <v>6627</v>
      </c>
      <c r="C1143" s="13" t="s">
        <v>48</v>
      </c>
      <c r="D1143" s="7" t="s">
        <v>34</v>
      </c>
      <c r="E1143" s="6"/>
      <c r="F1143" s="9" t="s">
        <v>6633</v>
      </c>
      <c r="G1143" s="26" t="s">
        <v>6640</v>
      </c>
      <c r="H1143" s="27" t="s">
        <v>6641</v>
      </c>
      <c r="I1143" s="19" t="s">
        <v>3359</v>
      </c>
      <c r="J1143" s="19" t="s">
        <v>52</v>
      </c>
      <c r="K1143" s="27"/>
      <c r="L1143" s="27" t="s">
        <v>6642</v>
      </c>
      <c r="M1143" s="13" t="s">
        <v>41</v>
      </c>
      <c r="N1143" s="11" t="s">
        <v>6637</v>
      </c>
      <c r="O1143" s="11" t="s">
        <v>6631</v>
      </c>
      <c r="P1143" s="12"/>
      <c r="Q1143" s="13"/>
      <c r="R1143" s="12"/>
      <c r="S1143" s="12"/>
      <c r="T1143" s="12"/>
      <c r="U1143" s="12"/>
      <c r="V1143" s="12"/>
      <c r="W1143" s="12"/>
      <c r="X1143" s="13"/>
      <c r="Y1143" s="6" t="s">
        <v>6202</v>
      </c>
      <c r="Z1143" s="17" t="s">
        <v>6643</v>
      </c>
      <c r="AA1143" s="17"/>
      <c r="AB1143" s="9"/>
      <c r="AC1143" s="13" t="str">
        <f t="shared" si="3"/>
        <v>M6-G-16a-E-2</v>
      </c>
      <c r="AD1143" s="13"/>
      <c r="AE1143" s="12"/>
      <c r="AF1143" s="8" t="s">
        <v>45</v>
      </c>
      <c r="AG1143" s="13"/>
      <c r="AH1143" s="8" t="s">
        <v>46</v>
      </c>
      <c r="AI1143" s="8" t="s">
        <v>47</v>
      </c>
    </row>
    <row r="1144" ht="112.5" customHeight="1">
      <c r="A1144" s="6" t="s">
        <v>6626</v>
      </c>
      <c r="B1144" s="6" t="s">
        <v>6627</v>
      </c>
      <c r="C1144" s="13" t="s">
        <v>48</v>
      </c>
      <c r="D1144" s="7" t="s">
        <v>34</v>
      </c>
      <c r="E1144" s="6"/>
      <c r="F1144" s="9" t="s">
        <v>6633</v>
      </c>
      <c r="G1144" s="26" t="s">
        <v>6644</v>
      </c>
      <c r="H1144" s="27" t="s">
        <v>6645</v>
      </c>
      <c r="I1144" s="19" t="s">
        <v>3359</v>
      </c>
      <c r="J1144" s="19" t="s">
        <v>52</v>
      </c>
      <c r="K1144" s="27"/>
      <c r="L1144" s="27" t="s">
        <v>6646</v>
      </c>
      <c r="M1144" s="13" t="s">
        <v>41</v>
      </c>
      <c r="N1144" s="11" t="s">
        <v>6637</v>
      </c>
      <c r="O1144" s="11" t="s">
        <v>6631</v>
      </c>
      <c r="P1144" s="12"/>
      <c r="Q1144" s="13"/>
      <c r="R1144" s="12"/>
      <c r="S1144" s="12"/>
      <c r="T1144" s="12"/>
      <c r="U1144" s="12"/>
      <c r="V1144" s="12"/>
      <c r="W1144" s="12"/>
      <c r="X1144" s="13"/>
      <c r="Y1144" s="6" t="s">
        <v>6202</v>
      </c>
      <c r="Z1144" s="17" t="s">
        <v>6647</v>
      </c>
      <c r="AA1144" s="17"/>
      <c r="AB1144" s="9"/>
      <c r="AC1144" s="13" t="str">
        <f t="shared" si="3"/>
        <v>M6-G-16a-E-3</v>
      </c>
      <c r="AD1144" s="13"/>
      <c r="AE1144" s="12"/>
      <c r="AF1144" s="8" t="s">
        <v>45</v>
      </c>
      <c r="AG1144" s="13"/>
      <c r="AH1144" s="8" t="s">
        <v>46</v>
      </c>
      <c r="AI1144" s="8" t="s">
        <v>47</v>
      </c>
    </row>
    <row r="1145" ht="112.5" customHeight="1">
      <c r="A1145" s="6" t="s">
        <v>6648</v>
      </c>
      <c r="B1145" s="6" t="s">
        <v>6649</v>
      </c>
      <c r="C1145" s="13" t="s">
        <v>33</v>
      </c>
      <c r="D1145" s="7" t="s">
        <v>34</v>
      </c>
      <c r="E1145" s="6"/>
      <c r="F1145" s="9" t="s">
        <v>5250</v>
      </c>
      <c r="G1145" s="27"/>
      <c r="H1145" s="27"/>
      <c r="I1145" s="19" t="s">
        <v>210</v>
      </c>
      <c r="J1145" s="23" t="s">
        <v>6218</v>
      </c>
      <c r="K1145" s="27"/>
      <c r="L1145" s="26" t="s">
        <v>6650</v>
      </c>
      <c r="M1145" s="13" t="s">
        <v>41</v>
      </c>
      <c r="N1145" s="11" t="s">
        <v>6651</v>
      </c>
      <c r="O1145" s="11" t="s">
        <v>6652</v>
      </c>
      <c r="P1145" s="12"/>
      <c r="Q1145" s="13"/>
      <c r="R1145" s="12"/>
      <c r="S1145" s="12"/>
      <c r="T1145" s="12"/>
      <c r="U1145" s="12"/>
      <c r="V1145" s="12"/>
      <c r="W1145" s="12"/>
      <c r="X1145" s="13"/>
      <c r="Y1145" s="6" t="s">
        <v>6202</v>
      </c>
      <c r="Z1145" s="17" t="s">
        <v>6653</v>
      </c>
      <c r="AA1145" s="17"/>
      <c r="AB1145" s="9"/>
      <c r="AC1145" s="13" t="str">
        <f t="shared" si="3"/>
        <v>M6-G-16b-I-1</v>
      </c>
      <c r="AD1145" s="13"/>
      <c r="AE1145" s="12"/>
      <c r="AF1145" s="8" t="s">
        <v>45</v>
      </c>
      <c r="AG1145" s="13"/>
      <c r="AH1145" s="8" t="s">
        <v>46</v>
      </c>
      <c r="AI1145" s="8" t="s">
        <v>47</v>
      </c>
    </row>
    <row r="1146" ht="112.5" customHeight="1">
      <c r="A1146" s="6" t="s">
        <v>6648</v>
      </c>
      <c r="B1146" s="6" t="s">
        <v>6649</v>
      </c>
      <c r="C1146" s="13" t="s">
        <v>48</v>
      </c>
      <c r="D1146" s="7" t="s">
        <v>34</v>
      </c>
      <c r="E1146" s="6"/>
      <c r="F1146" s="9" t="s">
        <v>6654</v>
      </c>
      <c r="G1146" s="67" t="s">
        <v>6655</v>
      </c>
      <c r="H1146" s="27"/>
      <c r="I1146" s="19" t="s">
        <v>3359</v>
      </c>
      <c r="J1146" s="19" t="s">
        <v>52</v>
      </c>
      <c r="K1146" s="27" t="s">
        <v>126</v>
      </c>
      <c r="L1146" s="27" t="s">
        <v>6656</v>
      </c>
      <c r="M1146" s="13" t="s">
        <v>41</v>
      </c>
      <c r="N1146" s="11" t="s">
        <v>6651</v>
      </c>
      <c r="O1146" s="11" t="s">
        <v>6657</v>
      </c>
      <c r="P1146" s="12"/>
      <c r="Q1146" s="13"/>
      <c r="R1146" s="12"/>
      <c r="S1146" s="12"/>
      <c r="T1146" s="12"/>
      <c r="U1146" s="12"/>
      <c r="V1146" s="12"/>
      <c r="W1146" s="12"/>
      <c r="X1146" s="13"/>
      <c r="Y1146" s="6" t="s">
        <v>6202</v>
      </c>
      <c r="Z1146" s="17" t="s">
        <v>6658</v>
      </c>
      <c r="AA1146" s="17"/>
      <c r="AB1146" s="9"/>
      <c r="AC1146" s="13" t="str">
        <f t="shared" si="3"/>
        <v>M6-G-16b-E-1</v>
      </c>
      <c r="AD1146" s="13"/>
      <c r="AE1146" s="12"/>
      <c r="AF1146" s="8" t="s">
        <v>45</v>
      </c>
      <c r="AG1146" s="13"/>
      <c r="AH1146" s="8" t="s">
        <v>46</v>
      </c>
      <c r="AI1146" s="8" t="s">
        <v>47</v>
      </c>
    </row>
    <row r="1147" ht="112.5" customHeight="1">
      <c r="A1147" s="6" t="s">
        <v>6648</v>
      </c>
      <c r="B1147" s="6" t="s">
        <v>6649</v>
      </c>
      <c r="C1147" s="13" t="s">
        <v>48</v>
      </c>
      <c r="D1147" s="7" t="s">
        <v>34</v>
      </c>
      <c r="E1147" s="6"/>
      <c r="F1147" s="9" t="s">
        <v>6654</v>
      </c>
      <c r="G1147" s="68" t="s">
        <v>6659</v>
      </c>
      <c r="H1147" s="27"/>
      <c r="I1147" s="19" t="s">
        <v>3359</v>
      </c>
      <c r="J1147" s="19" t="s">
        <v>52</v>
      </c>
      <c r="K1147" s="27" t="s">
        <v>126</v>
      </c>
      <c r="L1147" s="27" t="s">
        <v>6660</v>
      </c>
      <c r="M1147" s="13" t="s">
        <v>41</v>
      </c>
      <c r="N1147" s="11" t="s">
        <v>6651</v>
      </c>
      <c r="O1147" s="11" t="s">
        <v>6652</v>
      </c>
      <c r="P1147" s="12"/>
      <c r="Q1147" s="13"/>
      <c r="R1147" s="12"/>
      <c r="S1147" s="12"/>
      <c r="T1147" s="12"/>
      <c r="U1147" s="12"/>
      <c r="V1147" s="12"/>
      <c r="W1147" s="12"/>
      <c r="X1147" s="13"/>
      <c r="Y1147" s="6" t="s">
        <v>6202</v>
      </c>
      <c r="Z1147" s="17" t="s">
        <v>6661</v>
      </c>
      <c r="AA1147" s="17"/>
      <c r="AB1147" s="9"/>
      <c r="AC1147" s="13" t="str">
        <f t="shared" si="3"/>
        <v>M6-G-16b-E-2</v>
      </c>
      <c r="AD1147" s="13"/>
      <c r="AE1147" s="12"/>
      <c r="AF1147" s="8" t="s">
        <v>45</v>
      </c>
      <c r="AG1147" s="13"/>
      <c r="AH1147" s="8" t="s">
        <v>46</v>
      </c>
      <c r="AI1147" s="8" t="s">
        <v>47</v>
      </c>
    </row>
    <row r="1148" ht="112.5" customHeight="1">
      <c r="A1148" s="6" t="s">
        <v>6648</v>
      </c>
      <c r="B1148" s="6" t="s">
        <v>6649</v>
      </c>
      <c r="C1148" s="13" t="s">
        <v>48</v>
      </c>
      <c r="D1148" s="7" t="s">
        <v>34</v>
      </c>
      <c r="E1148" s="6"/>
      <c r="F1148" s="9" t="s">
        <v>6654</v>
      </c>
      <c r="G1148" s="68" t="s">
        <v>6662</v>
      </c>
      <c r="H1148" s="27"/>
      <c r="I1148" s="19" t="s">
        <v>3359</v>
      </c>
      <c r="J1148" s="19" t="s">
        <v>52</v>
      </c>
      <c r="K1148" s="27" t="s">
        <v>126</v>
      </c>
      <c r="L1148" s="27" t="s">
        <v>6663</v>
      </c>
      <c r="M1148" s="13" t="s">
        <v>41</v>
      </c>
      <c r="N1148" s="11" t="s">
        <v>6651</v>
      </c>
      <c r="O1148" s="11" t="s">
        <v>6652</v>
      </c>
      <c r="P1148" s="12"/>
      <c r="Q1148" s="13"/>
      <c r="R1148" s="12"/>
      <c r="S1148" s="12"/>
      <c r="T1148" s="12"/>
      <c r="U1148" s="12"/>
      <c r="V1148" s="12"/>
      <c r="W1148" s="12"/>
      <c r="X1148" s="13"/>
      <c r="Y1148" s="6" t="s">
        <v>6202</v>
      </c>
      <c r="Z1148" s="17" t="s">
        <v>6664</v>
      </c>
      <c r="AA1148" s="17"/>
      <c r="AB1148" s="9"/>
      <c r="AC1148" s="13" t="str">
        <f t="shared" si="3"/>
        <v>M6-G-16b-E-3</v>
      </c>
      <c r="AD1148" s="13"/>
      <c r="AE1148" s="12"/>
      <c r="AF1148" s="8" t="s">
        <v>45</v>
      </c>
      <c r="AG1148" s="13"/>
      <c r="AH1148" s="8" t="s">
        <v>46</v>
      </c>
      <c r="AI1148" s="8" t="s">
        <v>47</v>
      </c>
    </row>
    <row r="1149" ht="112.5" customHeight="1">
      <c r="A1149" s="6" t="s">
        <v>6665</v>
      </c>
      <c r="B1149" s="6" t="s">
        <v>6666</v>
      </c>
      <c r="C1149" s="13" t="s">
        <v>33</v>
      </c>
      <c r="D1149" s="7" t="s">
        <v>34</v>
      </c>
      <c r="E1149" s="6"/>
      <c r="F1149" s="10" t="s">
        <v>6667</v>
      </c>
      <c r="G1149" s="27" t="s">
        <v>6668</v>
      </c>
      <c r="H1149" s="27"/>
      <c r="I1149" s="19" t="s">
        <v>210</v>
      </c>
      <c r="J1149" s="19" t="s">
        <v>850</v>
      </c>
      <c r="K1149" s="26" t="s">
        <v>6669</v>
      </c>
      <c r="L1149" s="11" t="s">
        <v>6670</v>
      </c>
      <c r="M1149" s="13" t="s">
        <v>41</v>
      </c>
      <c r="N1149" s="10" t="s">
        <v>6671</v>
      </c>
      <c r="O1149" s="11" t="s">
        <v>6672</v>
      </c>
      <c r="P1149" s="12"/>
      <c r="Q1149" s="13"/>
      <c r="R1149" s="12"/>
      <c r="S1149" s="12"/>
      <c r="T1149" s="12"/>
      <c r="U1149" s="12"/>
      <c r="V1149" s="12"/>
      <c r="W1149" s="12"/>
      <c r="X1149" s="13"/>
      <c r="Y1149" s="6" t="s">
        <v>6202</v>
      </c>
      <c r="Z1149" s="17" t="s">
        <v>6673</v>
      </c>
      <c r="AA1149" s="17"/>
      <c r="AB1149" s="9"/>
      <c r="AC1149" s="13" t="str">
        <f t="shared" si="3"/>
        <v>M6-G-17a-I-1</v>
      </c>
      <c r="AD1149" s="13"/>
      <c r="AE1149" s="12"/>
      <c r="AF1149" s="8" t="s">
        <v>45</v>
      </c>
      <c r="AG1149" s="13"/>
      <c r="AH1149" s="8" t="s">
        <v>46</v>
      </c>
      <c r="AI1149" s="8" t="s">
        <v>47</v>
      </c>
    </row>
    <row r="1150" ht="112.5" customHeight="1">
      <c r="A1150" s="6" t="s">
        <v>6665</v>
      </c>
      <c r="B1150" s="6" t="s">
        <v>6666</v>
      </c>
      <c r="C1150" s="13" t="s">
        <v>33</v>
      </c>
      <c r="D1150" s="7" t="s">
        <v>34</v>
      </c>
      <c r="E1150" s="6"/>
      <c r="F1150" s="10" t="s">
        <v>6667</v>
      </c>
      <c r="G1150" s="27" t="s">
        <v>6674</v>
      </c>
      <c r="H1150" s="27"/>
      <c r="I1150" s="19" t="s">
        <v>210</v>
      </c>
      <c r="J1150" s="19" t="s">
        <v>850</v>
      </c>
      <c r="K1150" s="26" t="s">
        <v>6675</v>
      </c>
      <c r="L1150" s="11" t="s">
        <v>6676</v>
      </c>
      <c r="M1150" s="13" t="s">
        <v>41</v>
      </c>
      <c r="N1150" s="10" t="s">
        <v>6671</v>
      </c>
      <c r="O1150" s="11" t="s">
        <v>6672</v>
      </c>
      <c r="P1150" s="12"/>
      <c r="Q1150" s="13"/>
      <c r="R1150" s="12"/>
      <c r="S1150" s="12"/>
      <c r="T1150" s="12"/>
      <c r="U1150" s="12"/>
      <c r="V1150" s="12"/>
      <c r="W1150" s="12"/>
      <c r="X1150" s="13"/>
      <c r="Y1150" s="6" t="s">
        <v>6202</v>
      </c>
      <c r="Z1150" s="17" t="s">
        <v>6677</v>
      </c>
      <c r="AA1150" s="17"/>
      <c r="AB1150" s="9"/>
      <c r="AC1150" s="13" t="str">
        <f t="shared" si="3"/>
        <v>M6-G-17a-I-2</v>
      </c>
      <c r="AD1150" s="13"/>
      <c r="AE1150" s="12"/>
      <c r="AF1150" s="8" t="s">
        <v>45</v>
      </c>
      <c r="AG1150" s="13"/>
      <c r="AH1150" s="8" t="s">
        <v>46</v>
      </c>
      <c r="AI1150" s="8" t="s">
        <v>47</v>
      </c>
    </row>
    <row r="1151" ht="112.5" customHeight="1">
      <c r="A1151" s="6" t="s">
        <v>6665</v>
      </c>
      <c r="B1151" s="6" t="s">
        <v>6666</v>
      </c>
      <c r="C1151" s="13" t="s">
        <v>33</v>
      </c>
      <c r="D1151" s="7" t="s">
        <v>34</v>
      </c>
      <c r="E1151" s="6"/>
      <c r="F1151" s="10" t="s">
        <v>6667</v>
      </c>
      <c r="G1151" s="27" t="s">
        <v>6678</v>
      </c>
      <c r="H1151" s="27"/>
      <c r="I1151" s="19" t="s">
        <v>210</v>
      </c>
      <c r="J1151" s="19" t="s">
        <v>850</v>
      </c>
      <c r="K1151" s="26" t="s">
        <v>6679</v>
      </c>
      <c r="L1151" s="11" t="s">
        <v>6680</v>
      </c>
      <c r="M1151" s="13" t="s">
        <v>41</v>
      </c>
      <c r="N1151" s="10" t="s">
        <v>6671</v>
      </c>
      <c r="O1151" s="11" t="s">
        <v>6672</v>
      </c>
      <c r="P1151" s="12"/>
      <c r="Q1151" s="13"/>
      <c r="R1151" s="12"/>
      <c r="S1151" s="12"/>
      <c r="T1151" s="12"/>
      <c r="U1151" s="12"/>
      <c r="V1151" s="12"/>
      <c r="W1151" s="12"/>
      <c r="X1151" s="13"/>
      <c r="Y1151" s="6" t="s">
        <v>6202</v>
      </c>
      <c r="Z1151" s="17" t="s">
        <v>6681</v>
      </c>
      <c r="AA1151" s="17"/>
      <c r="AB1151" s="9"/>
      <c r="AC1151" s="13" t="str">
        <f t="shared" si="3"/>
        <v>M6-G-17a-I-3</v>
      </c>
      <c r="AD1151" s="13"/>
      <c r="AE1151" s="12"/>
      <c r="AF1151" s="8" t="s">
        <v>45</v>
      </c>
      <c r="AG1151" s="13"/>
      <c r="AH1151" s="8" t="s">
        <v>46</v>
      </c>
      <c r="AI1151" s="8" t="s">
        <v>47</v>
      </c>
    </row>
    <row r="1152" ht="112.5" customHeight="1">
      <c r="A1152" s="6" t="s">
        <v>6665</v>
      </c>
      <c r="B1152" s="6" t="s">
        <v>6666</v>
      </c>
      <c r="C1152" s="13" t="s">
        <v>48</v>
      </c>
      <c r="D1152" s="7" t="s">
        <v>34</v>
      </c>
      <c r="E1152" s="6"/>
      <c r="F1152" s="10" t="s">
        <v>6682</v>
      </c>
      <c r="G1152" s="26" t="s">
        <v>6683</v>
      </c>
      <c r="H1152" s="27"/>
      <c r="I1152" s="19" t="s">
        <v>3359</v>
      </c>
      <c r="J1152" s="19" t="s">
        <v>52</v>
      </c>
      <c r="K1152" s="27"/>
      <c r="L1152" s="11" t="s">
        <v>6684</v>
      </c>
      <c r="M1152" s="13" t="s">
        <v>41</v>
      </c>
      <c r="N1152" s="10" t="s">
        <v>6671</v>
      </c>
      <c r="O1152" s="11" t="s">
        <v>6672</v>
      </c>
      <c r="P1152" s="12"/>
      <c r="Q1152" s="13"/>
      <c r="R1152" s="12"/>
      <c r="S1152" s="12"/>
      <c r="T1152" s="12"/>
      <c r="U1152" s="12"/>
      <c r="V1152" s="12"/>
      <c r="W1152" s="12"/>
      <c r="X1152" s="13"/>
      <c r="Y1152" s="6" t="s">
        <v>6202</v>
      </c>
      <c r="Z1152" s="17" t="s">
        <v>6685</v>
      </c>
      <c r="AA1152" s="17"/>
      <c r="AB1152" s="9"/>
      <c r="AC1152" s="13" t="str">
        <f t="shared" si="3"/>
        <v>M6-G-17a-E-1</v>
      </c>
      <c r="AD1152" s="13"/>
      <c r="AE1152" s="12"/>
      <c r="AF1152" s="8" t="s">
        <v>45</v>
      </c>
      <c r="AG1152" s="13"/>
      <c r="AH1152" s="8" t="s">
        <v>46</v>
      </c>
      <c r="AI1152" s="8" t="s">
        <v>47</v>
      </c>
    </row>
    <row r="1153" ht="112.5" customHeight="1">
      <c r="A1153" s="6" t="s">
        <v>6665</v>
      </c>
      <c r="B1153" s="6" t="s">
        <v>6666</v>
      </c>
      <c r="C1153" s="8" t="s">
        <v>48</v>
      </c>
      <c r="D1153" s="7" t="s">
        <v>34</v>
      </c>
      <c r="E1153" s="6"/>
      <c r="F1153" s="10" t="s">
        <v>6682</v>
      </c>
      <c r="G1153" s="26" t="s">
        <v>6686</v>
      </c>
      <c r="H1153" s="10"/>
      <c r="I1153" s="6" t="s">
        <v>3359</v>
      </c>
      <c r="J1153" s="19" t="s">
        <v>52</v>
      </c>
      <c r="K1153" s="10"/>
      <c r="L1153" s="11" t="s">
        <v>6687</v>
      </c>
      <c r="M1153" s="13" t="s">
        <v>41</v>
      </c>
      <c r="N1153" s="10" t="s">
        <v>6671</v>
      </c>
      <c r="O1153" s="11" t="s">
        <v>6672</v>
      </c>
      <c r="P1153" s="12"/>
      <c r="Q1153" s="13"/>
      <c r="R1153" s="12"/>
      <c r="S1153" s="12"/>
      <c r="T1153" s="12"/>
      <c r="U1153" s="12"/>
      <c r="V1153" s="12"/>
      <c r="W1153" s="12"/>
      <c r="X1153" s="13"/>
      <c r="Y1153" s="6" t="s">
        <v>6202</v>
      </c>
      <c r="Z1153" s="17" t="s">
        <v>6688</v>
      </c>
      <c r="AA1153" s="17"/>
      <c r="AB1153" s="9"/>
      <c r="AC1153" s="13" t="str">
        <f t="shared" si="3"/>
        <v>M6-G-17a-E-2</v>
      </c>
      <c r="AD1153" s="13"/>
      <c r="AE1153" s="12"/>
      <c r="AF1153" s="8" t="s">
        <v>45</v>
      </c>
      <c r="AG1153" s="13"/>
      <c r="AH1153" s="8" t="s">
        <v>46</v>
      </c>
      <c r="AI1153" s="8" t="s">
        <v>47</v>
      </c>
    </row>
    <row r="1154" ht="112.5" customHeight="1">
      <c r="A1154" s="6" t="s">
        <v>6665</v>
      </c>
      <c r="B1154" s="6" t="s">
        <v>6666</v>
      </c>
      <c r="C1154" s="8" t="s">
        <v>48</v>
      </c>
      <c r="D1154" s="7" t="s">
        <v>34</v>
      </c>
      <c r="E1154" s="6"/>
      <c r="F1154" s="10" t="s">
        <v>6682</v>
      </c>
      <c r="G1154" s="26" t="s">
        <v>6689</v>
      </c>
      <c r="H1154" s="10"/>
      <c r="I1154" s="6" t="s">
        <v>3359</v>
      </c>
      <c r="J1154" s="19" t="s">
        <v>52</v>
      </c>
      <c r="K1154" s="10"/>
      <c r="L1154" s="11" t="s">
        <v>6690</v>
      </c>
      <c r="M1154" s="13" t="s">
        <v>41</v>
      </c>
      <c r="N1154" s="10" t="s">
        <v>6671</v>
      </c>
      <c r="O1154" s="11" t="s">
        <v>6672</v>
      </c>
      <c r="P1154" s="12"/>
      <c r="Q1154" s="13"/>
      <c r="R1154" s="12"/>
      <c r="S1154" s="12"/>
      <c r="T1154" s="12"/>
      <c r="U1154" s="12"/>
      <c r="V1154" s="12"/>
      <c r="W1154" s="12"/>
      <c r="X1154" s="13"/>
      <c r="Y1154" s="6" t="s">
        <v>6202</v>
      </c>
      <c r="Z1154" s="17" t="s">
        <v>6691</v>
      </c>
      <c r="AA1154" s="17"/>
      <c r="AB1154" s="9"/>
      <c r="AC1154" s="13" t="str">
        <f t="shared" si="3"/>
        <v>M6-G-17a-E-3</v>
      </c>
      <c r="AD1154" s="13"/>
      <c r="AE1154" s="12"/>
      <c r="AF1154" s="8" t="s">
        <v>45</v>
      </c>
      <c r="AG1154" s="13"/>
      <c r="AH1154" s="8" t="s">
        <v>46</v>
      </c>
      <c r="AI1154" s="8" t="s">
        <v>47</v>
      </c>
    </row>
    <row r="1155" ht="112.5" customHeight="1">
      <c r="A1155" s="6" t="s">
        <v>6692</v>
      </c>
      <c r="B1155" s="6" t="s">
        <v>6693</v>
      </c>
      <c r="C1155" s="13" t="s">
        <v>33</v>
      </c>
      <c r="D1155" s="7" t="s">
        <v>34</v>
      </c>
      <c r="E1155" s="6"/>
      <c r="F1155" s="10" t="s">
        <v>6694</v>
      </c>
      <c r="G1155" s="10"/>
      <c r="H1155" s="10"/>
      <c r="I1155" s="6"/>
      <c r="J1155" s="6" t="s">
        <v>6695</v>
      </c>
      <c r="K1155" s="10"/>
      <c r="L1155" s="10"/>
      <c r="M1155" s="13" t="s">
        <v>41</v>
      </c>
      <c r="N1155" s="10" t="s">
        <v>6696</v>
      </c>
      <c r="O1155" s="10" t="s">
        <v>6697</v>
      </c>
      <c r="P1155" s="12"/>
      <c r="Q1155" s="13"/>
      <c r="R1155" s="12"/>
      <c r="S1155" s="12"/>
      <c r="T1155" s="12"/>
      <c r="U1155" s="12"/>
      <c r="V1155" s="12"/>
      <c r="W1155" s="12"/>
      <c r="X1155" s="13"/>
      <c r="Y1155" s="6" t="s">
        <v>6202</v>
      </c>
      <c r="Z1155" s="17" t="s">
        <v>6698</v>
      </c>
      <c r="AA1155" s="17"/>
      <c r="AB1155" s="18"/>
      <c r="AC1155" s="13" t="str">
        <f t="shared" si="3"/>
        <v>M6-G-18a-I-1</v>
      </c>
      <c r="AD1155" s="13"/>
      <c r="AE1155" s="12"/>
      <c r="AF1155" s="8" t="s">
        <v>45</v>
      </c>
      <c r="AG1155" s="8" t="s">
        <v>570</v>
      </c>
      <c r="AH1155" s="8" t="s">
        <v>46</v>
      </c>
      <c r="AI1155" s="8"/>
    </row>
    <row r="1156" ht="112.5" customHeight="1">
      <c r="A1156" s="6" t="s">
        <v>6692</v>
      </c>
      <c r="B1156" s="6" t="s">
        <v>6693</v>
      </c>
      <c r="C1156" s="8" t="s">
        <v>33</v>
      </c>
      <c r="D1156" s="7" t="s">
        <v>34</v>
      </c>
      <c r="E1156" s="6"/>
      <c r="F1156" s="10" t="s">
        <v>6699</v>
      </c>
      <c r="G1156" s="10"/>
      <c r="H1156" s="10"/>
      <c r="I1156" s="6"/>
      <c r="J1156" s="6" t="s">
        <v>6695</v>
      </c>
      <c r="K1156" s="10"/>
      <c r="L1156" s="10"/>
      <c r="M1156" s="13" t="s">
        <v>41</v>
      </c>
      <c r="N1156" s="10" t="s">
        <v>6696</v>
      </c>
      <c r="O1156" s="10" t="s">
        <v>6697</v>
      </c>
      <c r="P1156" s="12"/>
      <c r="Q1156" s="13"/>
      <c r="R1156" s="12"/>
      <c r="S1156" s="12"/>
      <c r="T1156" s="12"/>
      <c r="U1156" s="12"/>
      <c r="V1156" s="12"/>
      <c r="W1156" s="12"/>
      <c r="X1156" s="13"/>
      <c r="Y1156" s="6" t="s">
        <v>6202</v>
      </c>
      <c r="Z1156" s="17" t="s">
        <v>6700</v>
      </c>
      <c r="AA1156" s="17"/>
      <c r="AB1156" s="18"/>
      <c r="AC1156" s="13" t="str">
        <f t="shared" si="3"/>
        <v>M6-G-18a-I-2</v>
      </c>
      <c r="AD1156" s="13"/>
      <c r="AE1156" s="12"/>
      <c r="AF1156" s="8" t="s">
        <v>45</v>
      </c>
      <c r="AG1156" s="8" t="s">
        <v>570</v>
      </c>
      <c r="AH1156" s="8" t="s">
        <v>46</v>
      </c>
      <c r="AI1156" s="8"/>
    </row>
    <row r="1157" ht="112.5" customHeight="1">
      <c r="A1157" s="6" t="s">
        <v>6692</v>
      </c>
      <c r="B1157" s="6" t="s">
        <v>6693</v>
      </c>
      <c r="C1157" s="8" t="s">
        <v>33</v>
      </c>
      <c r="D1157" s="7" t="s">
        <v>34</v>
      </c>
      <c r="E1157" s="6"/>
      <c r="F1157" s="10" t="s">
        <v>6701</v>
      </c>
      <c r="G1157" s="10"/>
      <c r="H1157" s="10"/>
      <c r="I1157" s="6"/>
      <c r="J1157" s="6" t="s">
        <v>6695</v>
      </c>
      <c r="K1157" s="10"/>
      <c r="L1157" s="10"/>
      <c r="M1157" s="13" t="s">
        <v>41</v>
      </c>
      <c r="N1157" s="10" t="s">
        <v>6696</v>
      </c>
      <c r="O1157" s="10" t="s">
        <v>6697</v>
      </c>
      <c r="P1157" s="12"/>
      <c r="Q1157" s="13"/>
      <c r="R1157" s="12"/>
      <c r="S1157" s="12"/>
      <c r="T1157" s="12"/>
      <c r="U1157" s="12"/>
      <c r="V1157" s="12"/>
      <c r="W1157" s="12"/>
      <c r="X1157" s="13"/>
      <c r="Y1157" s="6" t="s">
        <v>6202</v>
      </c>
      <c r="Z1157" s="17" t="s">
        <v>6702</v>
      </c>
      <c r="AA1157" s="17"/>
      <c r="AB1157" s="18"/>
      <c r="AC1157" s="13" t="str">
        <f t="shared" si="3"/>
        <v>M6-G-18a-I-3</v>
      </c>
      <c r="AD1157" s="13"/>
      <c r="AE1157" s="12"/>
      <c r="AF1157" s="8" t="s">
        <v>45</v>
      </c>
      <c r="AG1157" s="8" t="s">
        <v>570</v>
      </c>
      <c r="AH1157" s="8" t="s">
        <v>46</v>
      </c>
      <c r="AI1157" s="8"/>
    </row>
    <row r="1158" ht="112.5" customHeight="1">
      <c r="A1158" s="6" t="s">
        <v>6692</v>
      </c>
      <c r="B1158" s="6" t="s">
        <v>6693</v>
      </c>
      <c r="C1158" s="8" t="s">
        <v>48</v>
      </c>
      <c r="D1158" s="7" t="s">
        <v>34</v>
      </c>
      <c r="E1158" s="6"/>
      <c r="F1158" s="11" t="s">
        <v>6703</v>
      </c>
      <c r="G1158" s="10"/>
      <c r="H1158" s="10"/>
      <c r="I1158" s="6" t="s">
        <v>3359</v>
      </c>
      <c r="J1158" s="8" t="s">
        <v>160</v>
      </c>
      <c r="K1158" s="10"/>
      <c r="L1158" s="11" t="s">
        <v>6704</v>
      </c>
      <c r="M1158" s="13" t="s">
        <v>41</v>
      </c>
      <c r="N1158" s="10" t="s">
        <v>6705</v>
      </c>
      <c r="O1158" s="11" t="s">
        <v>6706</v>
      </c>
      <c r="P1158" s="12"/>
      <c r="Q1158" s="13"/>
      <c r="R1158" s="12"/>
      <c r="S1158" s="12"/>
      <c r="T1158" s="12"/>
      <c r="U1158" s="12"/>
      <c r="V1158" s="12"/>
      <c r="W1158" s="12"/>
      <c r="X1158" s="13"/>
      <c r="Y1158" s="6" t="s">
        <v>6202</v>
      </c>
      <c r="Z1158" s="15" t="s">
        <v>6707</v>
      </c>
      <c r="AA1158" s="15"/>
      <c r="AB1158" s="18"/>
      <c r="AC1158" s="13" t="str">
        <f t="shared" si="3"/>
        <v>M6-G-18a-E-1</v>
      </c>
      <c r="AD1158" s="13"/>
      <c r="AE1158" s="12"/>
      <c r="AF1158" s="8" t="s">
        <v>45</v>
      </c>
      <c r="AG1158" s="8" t="s">
        <v>570</v>
      </c>
      <c r="AH1158" s="8" t="s">
        <v>46</v>
      </c>
      <c r="AI1158" s="8"/>
    </row>
    <row r="1159" ht="112.5" customHeight="1">
      <c r="A1159" s="6" t="s">
        <v>6692</v>
      </c>
      <c r="B1159" s="6" t="s">
        <v>6693</v>
      </c>
      <c r="C1159" s="8" t="s">
        <v>48</v>
      </c>
      <c r="D1159" s="7" t="s">
        <v>34</v>
      </c>
      <c r="E1159" s="6"/>
      <c r="F1159" s="11" t="s">
        <v>6708</v>
      </c>
      <c r="G1159" s="10"/>
      <c r="H1159" s="10"/>
      <c r="I1159" s="6" t="s">
        <v>3359</v>
      </c>
      <c r="J1159" s="8" t="s">
        <v>160</v>
      </c>
      <c r="K1159" s="10"/>
      <c r="L1159" s="11" t="s">
        <v>6709</v>
      </c>
      <c r="M1159" s="13" t="s">
        <v>41</v>
      </c>
      <c r="N1159" s="10" t="s">
        <v>6710</v>
      </c>
      <c r="O1159" s="11" t="s">
        <v>6711</v>
      </c>
      <c r="P1159" s="12"/>
      <c r="Q1159" s="13"/>
      <c r="R1159" s="12"/>
      <c r="S1159" s="12"/>
      <c r="T1159" s="12"/>
      <c r="U1159" s="12"/>
      <c r="V1159" s="12"/>
      <c r="W1159" s="12"/>
      <c r="X1159" s="13"/>
      <c r="Y1159" s="6" t="s">
        <v>6202</v>
      </c>
      <c r="Z1159" s="15" t="s">
        <v>6712</v>
      </c>
      <c r="AA1159" s="15"/>
      <c r="AB1159" s="18"/>
      <c r="AC1159" s="13" t="str">
        <f t="shared" si="3"/>
        <v>M6-G-18a-E-2</v>
      </c>
      <c r="AD1159" s="13"/>
      <c r="AE1159" s="12"/>
      <c r="AF1159" s="8" t="s">
        <v>45</v>
      </c>
      <c r="AG1159" s="8" t="s">
        <v>570</v>
      </c>
      <c r="AH1159" s="8" t="s">
        <v>46</v>
      </c>
      <c r="AI1159" s="8"/>
    </row>
    <row r="1160" ht="112.5" customHeight="1">
      <c r="A1160" s="6" t="s">
        <v>6692</v>
      </c>
      <c r="B1160" s="6" t="s">
        <v>6693</v>
      </c>
      <c r="C1160" s="8" t="s">
        <v>48</v>
      </c>
      <c r="D1160" s="7" t="s">
        <v>34</v>
      </c>
      <c r="E1160" s="6"/>
      <c r="F1160" s="11" t="s">
        <v>6713</v>
      </c>
      <c r="G1160" s="10"/>
      <c r="H1160" s="10"/>
      <c r="I1160" s="6" t="s">
        <v>3359</v>
      </c>
      <c r="J1160" s="8" t="s">
        <v>160</v>
      </c>
      <c r="K1160" s="10"/>
      <c r="L1160" s="11" t="s">
        <v>6714</v>
      </c>
      <c r="M1160" s="13" t="s">
        <v>41</v>
      </c>
      <c r="N1160" s="10" t="s">
        <v>6715</v>
      </c>
      <c r="O1160" s="11" t="s">
        <v>6716</v>
      </c>
      <c r="P1160" s="12"/>
      <c r="Q1160" s="13"/>
      <c r="R1160" s="12"/>
      <c r="S1160" s="12"/>
      <c r="T1160" s="12"/>
      <c r="U1160" s="12"/>
      <c r="V1160" s="12"/>
      <c r="W1160" s="12"/>
      <c r="X1160" s="13"/>
      <c r="Y1160" s="6" t="s">
        <v>6202</v>
      </c>
      <c r="Z1160" s="15" t="s">
        <v>6717</v>
      </c>
      <c r="AA1160" s="15"/>
      <c r="AB1160" s="18"/>
      <c r="AC1160" s="13" t="str">
        <f t="shared" si="3"/>
        <v>M6-G-18a-E-3</v>
      </c>
      <c r="AD1160" s="13"/>
      <c r="AE1160" s="12"/>
      <c r="AF1160" s="8" t="s">
        <v>45</v>
      </c>
      <c r="AG1160" s="8" t="s">
        <v>570</v>
      </c>
      <c r="AH1160" s="8" t="s">
        <v>46</v>
      </c>
      <c r="AI1160" s="8"/>
    </row>
    <row r="1161" ht="112.5" customHeight="1">
      <c r="A1161" s="6" t="s">
        <v>6718</v>
      </c>
      <c r="B1161" s="8" t="s">
        <v>6719</v>
      </c>
      <c r="C1161" s="13" t="s">
        <v>33</v>
      </c>
      <c r="D1161" s="7" t="s">
        <v>34</v>
      </c>
      <c r="E1161" s="6"/>
      <c r="F1161" s="9" t="s">
        <v>6720</v>
      </c>
      <c r="G1161" s="8"/>
      <c r="H1161" s="8"/>
      <c r="I1161" s="8" t="s">
        <v>3359</v>
      </c>
      <c r="J1161" s="23" t="s">
        <v>6228</v>
      </c>
      <c r="K1161" s="10"/>
      <c r="L1161" s="11" t="s">
        <v>6721</v>
      </c>
      <c r="M1161" s="38" t="s">
        <v>41</v>
      </c>
      <c r="N1161" s="26" t="s">
        <v>6722</v>
      </c>
      <c r="O1161" s="26" t="s">
        <v>6722</v>
      </c>
      <c r="P1161" s="13"/>
      <c r="Q1161" s="13"/>
      <c r="R1161" s="13"/>
      <c r="S1161" s="13"/>
      <c r="T1161" s="13"/>
      <c r="U1161" s="13"/>
      <c r="V1161" s="13"/>
      <c r="W1161" s="13"/>
      <c r="X1161" s="13"/>
      <c r="Y1161" s="6" t="s">
        <v>6202</v>
      </c>
      <c r="Z1161" s="17" t="s">
        <v>6723</v>
      </c>
      <c r="AA1161" s="17"/>
      <c r="AB1161" s="9"/>
      <c r="AC1161" s="13" t="str">
        <f t="shared" si="3"/>
        <v>M6-G-34a-I-1</v>
      </c>
      <c r="AD1161" s="13"/>
      <c r="AE1161" s="12"/>
      <c r="AF1161" s="8" t="s">
        <v>45</v>
      </c>
      <c r="AG1161" s="13"/>
      <c r="AH1161" s="8" t="s">
        <v>46</v>
      </c>
      <c r="AI1161" s="8" t="s">
        <v>47</v>
      </c>
    </row>
    <row r="1162" ht="112.5" customHeight="1">
      <c r="A1162" s="6" t="s">
        <v>6718</v>
      </c>
      <c r="B1162" s="8" t="s">
        <v>6719</v>
      </c>
      <c r="C1162" s="8" t="s">
        <v>33</v>
      </c>
      <c r="D1162" s="7" t="s">
        <v>34</v>
      </c>
      <c r="E1162" s="6"/>
      <c r="F1162" s="9" t="s">
        <v>6724</v>
      </c>
      <c r="G1162" s="8"/>
      <c r="H1162" s="8"/>
      <c r="I1162" s="8" t="s">
        <v>3359</v>
      </c>
      <c r="J1162" s="23" t="s">
        <v>6228</v>
      </c>
      <c r="K1162" s="27"/>
      <c r="L1162" s="11" t="s">
        <v>6725</v>
      </c>
      <c r="M1162" s="38" t="s">
        <v>41</v>
      </c>
      <c r="N1162" s="26" t="s">
        <v>6726</v>
      </c>
      <c r="O1162" s="26" t="s">
        <v>6726</v>
      </c>
      <c r="P1162" s="13"/>
      <c r="Q1162" s="13"/>
      <c r="R1162" s="13"/>
      <c r="S1162" s="13"/>
      <c r="T1162" s="13"/>
      <c r="U1162" s="13"/>
      <c r="V1162" s="13"/>
      <c r="W1162" s="13"/>
      <c r="X1162" s="13"/>
      <c r="Y1162" s="6" t="s">
        <v>6202</v>
      </c>
      <c r="Z1162" s="17" t="s">
        <v>6727</v>
      </c>
      <c r="AA1162" s="17"/>
      <c r="AB1162" s="9"/>
      <c r="AC1162" s="13" t="str">
        <f t="shared" si="3"/>
        <v>M6-G-34a-I-2</v>
      </c>
      <c r="AD1162" s="13"/>
      <c r="AE1162" s="12"/>
      <c r="AF1162" s="8" t="s">
        <v>45</v>
      </c>
      <c r="AG1162" s="13"/>
      <c r="AH1162" s="8" t="s">
        <v>46</v>
      </c>
      <c r="AI1162" s="8" t="s">
        <v>47</v>
      </c>
    </row>
    <row r="1163" ht="112.5" customHeight="1">
      <c r="A1163" s="6" t="s">
        <v>6718</v>
      </c>
      <c r="B1163" s="8" t="s">
        <v>6719</v>
      </c>
      <c r="C1163" s="8" t="s">
        <v>48</v>
      </c>
      <c r="D1163" s="7" t="s">
        <v>34</v>
      </c>
      <c r="E1163" s="6"/>
      <c r="F1163" s="9" t="s">
        <v>6728</v>
      </c>
      <c r="G1163" s="27"/>
      <c r="H1163" s="10"/>
      <c r="I1163" s="6" t="s">
        <v>3359</v>
      </c>
      <c r="J1163" s="23" t="s">
        <v>6729</v>
      </c>
      <c r="K1163" s="10"/>
      <c r="L1163" s="11" t="s">
        <v>6730</v>
      </c>
      <c r="M1163" s="38" t="s">
        <v>41</v>
      </c>
      <c r="N1163" s="26" t="s">
        <v>6722</v>
      </c>
      <c r="O1163" s="26" t="s">
        <v>6722</v>
      </c>
      <c r="P1163" s="13"/>
      <c r="Q1163" s="13"/>
      <c r="R1163" s="13"/>
      <c r="S1163" s="13"/>
      <c r="T1163" s="13"/>
      <c r="U1163" s="13"/>
      <c r="V1163" s="13"/>
      <c r="W1163" s="13"/>
      <c r="X1163" s="13"/>
      <c r="Y1163" s="6" t="s">
        <v>6202</v>
      </c>
      <c r="Z1163" s="17" t="s">
        <v>6731</v>
      </c>
      <c r="AA1163" s="17"/>
      <c r="AB1163" s="9"/>
      <c r="AC1163" s="13" t="str">
        <f t="shared" si="3"/>
        <v>M6-G-34a-E-1</v>
      </c>
      <c r="AD1163" s="13"/>
      <c r="AE1163" s="12"/>
      <c r="AF1163" s="8" t="s">
        <v>45</v>
      </c>
      <c r="AG1163" s="13"/>
      <c r="AH1163" s="8" t="s">
        <v>46</v>
      </c>
      <c r="AI1163" s="8" t="s">
        <v>47</v>
      </c>
    </row>
    <row r="1164" ht="112.5" customHeight="1">
      <c r="A1164" s="6" t="s">
        <v>6718</v>
      </c>
      <c r="B1164" s="8" t="s">
        <v>6719</v>
      </c>
      <c r="C1164" s="8" t="s">
        <v>48</v>
      </c>
      <c r="D1164" s="7" t="s">
        <v>34</v>
      </c>
      <c r="E1164" s="6"/>
      <c r="F1164" s="9" t="s">
        <v>6732</v>
      </c>
      <c r="G1164" s="27"/>
      <c r="H1164" s="10"/>
      <c r="I1164" s="19" t="s">
        <v>3359</v>
      </c>
      <c r="J1164" s="23" t="s">
        <v>6729</v>
      </c>
      <c r="K1164" s="27"/>
      <c r="L1164" s="11" t="s">
        <v>6733</v>
      </c>
      <c r="M1164" s="38" t="s">
        <v>41</v>
      </c>
      <c r="N1164" s="26" t="s">
        <v>6726</v>
      </c>
      <c r="O1164" s="26" t="s">
        <v>6726</v>
      </c>
      <c r="P1164" s="13"/>
      <c r="Q1164" s="13"/>
      <c r="R1164" s="13"/>
      <c r="S1164" s="13"/>
      <c r="T1164" s="13"/>
      <c r="U1164" s="13"/>
      <c r="V1164" s="13"/>
      <c r="W1164" s="13"/>
      <c r="X1164" s="13"/>
      <c r="Y1164" s="6" t="s">
        <v>6202</v>
      </c>
      <c r="Z1164" s="17" t="s">
        <v>6734</v>
      </c>
      <c r="AA1164" s="17"/>
      <c r="AB1164" s="9"/>
      <c r="AC1164" s="13" t="str">
        <f t="shared" si="3"/>
        <v>M6-G-34a-E-2</v>
      </c>
      <c r="AD1164" s="13"/>
      <c r="AE1164" s="12"/>
      <c r="AF1164" s="8" t="s">
        <v>45</v>
      </c>
      <c r="AG1164" s="13"/>
      <c r="AH1164" s="8" t="s">
        <v>46</v>
      </c>
      <c r="AI1164" s="8" t="s">
        <v>47</v>
      </c>
    </row>
    <row r="1165" ht="112.5" customHeight="1">
      <c r="A1165" s="6" t="s">
        <v>6735</v>
      </c>
      <c r="B1165" s="6" t="s">
        <v>6736</v>
      </c>
      <c r="C1165" s="13" t="s">
        <v>33</v>
      </c>
      <c r="D1165" s="7" t="s">
        <v>34</v>
      </c>
      <c r="E1165" s="6"/>
      <c r="F1165" s="20" t="s">
        <v>6737</v>
      </c>
      <c r="G1165" s="27"/>
      <c r="H1165" s="69" t="s">
        <v>6738</v>
      </c>
      <c r="I1165" s="19" t="s">
        <v>210</v>
      </c>
      <c r="J1165" s="23" t="s">
        <v>6218</v>
      </c>
      <c r="K1165" s="27"/>
      <c r="L1165" s="26" t="s">
        <v>6739</v>
      </c>
      <c r="M1165" s="13" t="s">
        <v>41</v>
      </c>
      <c r="N1165" s="26" t="s">
        <v>6740</v>
      </c>
      <c r="O1165" s="26" t="s">
        <v>6741</v>
      </c>
      <c r="P1165" s="12"/>
      <c r="Q1165" s="13"/>
      <c r="R1165" s="12"/>
      <c r="S1165" s="12"/>
      <c r="T1165" s="12"/>
      <c r="U1165" s="12"/>
      <c r="V1165" s="12"/>
      <c r="W1165" s="12"/>
      <c r="X1165" s="13"/>
      <c r="Y1165" s="6" t="s">
        <v>6202</v>
      </c>
      <c r="Z1165" s="15" t="s">
        <v>6742</v>
      </c>
      <c r="AA1165" s="17"/>
      <c r="AB1165" s="9"/>
      <c r="AC1165" s="13" t="str">
        <f t="shared" si="3"/>
        <v>M6-G-19a-I-1</v>
      </c>
      <c r="AD1165" s="13"/>
      <c r="AE1165" s="12"/>
      <c r="AF1165" s="8" t="s">
        <v>45</v>
      </c>
      <c r="AG1165" s="13"/>
      <c r="AH1165" s="8" t="s">
        <v>46</v>
      </c>
      <c r="AI1165" s="8" t="s">
        <v>47</v>
      </c>
    </row>
    <row r="1166" ht="112.5" customHeight="1">
      <c r="A1166" s="6" t="s">
        <v>6735</v>
      </c>
      <c r="B1166" s="6" t="s">
        <v>6736</v>
      </c>
      <c r="C1166" s="13" t="s">
        <v>48</v>
      </c>
      <c r="D1166" s="7" t="s">
        <v>34</v>
      </c>
      <c r="E1166" s="6"/>
      <c r="F1166" s="70" t="s">
        <v>6743</v>
      </c>
      <c r="G1166" s="26" t="s">
        <v>6744</v>
      </c>
      <c r="H1166" s="27" t="s">
        <v>6745</v>
      </c>
      <c r="I1166" s="19" t="s">
        <v>3359</v>
      </c>
      <c r="J1166" s="6" t="s">
        <v>101</v>
      </c>
      <c r="K1166" s="27" t="s">
        <v>6746</v>
      </c>
      <c r="L1166" s="27" t="s">
        <v>6747</v>
      </c>
      <c r="M1166" s="13" t="s">
        <v>575</v>
      </c>
      <c r="N1166" s="10"/>
      <c r="O1166" s="10"/>
      <c r="P1166" s="14"/>
      <c r="Q1166" s="13"/>
      <c r="R1166" s="13"/>
      <c r="S1166" s="14" t="s">
        <v>6748</v>
      </c>
      <c r="T1166" s="11" t="s">
        <v>6749</v>
      </c>
      <c r="U1166" s="11" t="s">
        <v>6750</v>
      </c>
      <c r="V1166" s="11" t="s">
        <v>6751</v>
      </c>
      <c r="W1166" s="12"/>
      <c r="X1166" s="13"/>
      <c r="Y1166" s="6" t="s">
        <v>6202</v>
      </c>
      <c r="Z1166" s="15" t="s">
        <v>6752</v>
      </c>
      <c r="AA1166" s="15"/>
      <c r="AB1166" s="9"/>
      <c r="AC1166" s="13" t="str">
        <f t="shared" si="3"/>
        <v>M6-G-19a-E-1</v>
      </c>
      <c r="AD1166" s="13"/>
      <c r="AE1166" s="12"/>
      <c r="AF1166" s="8" t="s">
        <v>45</v>
      </c>
      <c r="AG1166" s="13"/>
      <c r="AH1166" s="8" t="s">
        <v>46</v>
      </c>
      <c r="AI1166" s="8" t="s">
        <v>47</v>
      </c>
    </row>
    <row r="1167" ht="112.5" customHeight="1">
      <c r="A1167" s="6" t="s">
        <v>6735</v>
      </c>
      <c r="B1167" s="6" t="s">
        <v>6736</v>
      </c>
      <c r="C1167" s="13" t="s">
        <v>48</v>
      </c>
      <c r="D1167" s="7" t="s">
        <v>34</v>
      </c>
      <c r="E1167" s="6"/>
      <c r="F1167" s="70" t="s">
        <v>6753</v>
      </c>
      <c r="G1167" s="26" t="s">
        <v>6744</v>
      </c>
      <c r="H1167" s="27" t="s">
        <v>6745</v>
      </c>
      <c r="I1167" s="19" t="s">
        <v>3359</v>
      </c>
      <c r="J1167" s="6" t="s">
        <v>101</v>
      </c>
      <c r="K1167" s="27" t="s">
        <v>6746</v>
      </c>
      <c r="L1167" s="27" t="s">
        <v>6747</v>
      </c>
      <c r="M1167" s="13" t="s">
        <v>575</v>
      </c>
      <c r="N1167" s="10"/>
      <c r="O1167" s="10"/>
      <c r="P1167" s="14"/>
      <c r="Q1167" s="13"/>
      <c r="R1167" s="13"/>
      <c r="S1167" s="14" t="s">
        <v>6748</v>
      </c>
      <c r="T1167" s="11" t="s">
        <v>6749</v>
      </c>
      <c r="U1167" s="11" t="s">
        <v>6750</v>
      </c>
      <c r="V1167" s="11" t="s">
        <v>6754</v>
      </c>
      <c r="W1167" s="12"/>
      <c r="X1167" s="13"/>
      <c r="Y1167" s="6" t="s">
        <v>6202</v>
      </c>
      <c r="Z1167" s="15" t="s">
        <v>6755</v>
      </c>
      <c r="AA1167" s="15"/>
      <c r="AB1167" s="9"/>
      <c r="AC1167" s="13" t="str">
        <f t="shared" si="3"/>
        <v>M6-G-19a-E-2</v>
      </c>
      <c r="AD1167" s="13"/>
      <c r="AE1167" s="12"/>
      <c r="AF1167" s="8" t="s">
        <v>45</v>
      </c>
      <c r="AG1167" s="13"/>
      <c r="AH1167" s="8" t="s">
        <v>46</v>
      </c>
      <c r="AI1167" s="8" t="s">
        <v>47</v>
      </c>
    </row>
    <row r="1168" ht="112.5" customHeight="1">
      <c r="A1168" s="6" t="s">
        <v>6735</v>
      </c>
      <c r="B1168" s="6" t="s">
        <v>6736</v>
      </c>
      <c r="C1168" s="13" t="s">
        <v>67</v>
      </c>
      <c r="D1168" s="7" t="s">
        <v>34</v>
      </c>
      <c r="E1168" s="6"/>
      <c r="F1168" s="71" t="s">
        <v>6756</v>
      </c>
      <c r="G1168" s="11" t="s">
        <v>6757</v>
      </c>
      <c r="H1168" s="10" t="s">
        <v>6758</v>
      </c>
      <c r="I1168" s="6" t="s">
        <v>3359</v>
      </c>
      <c r="J1168" s="6" t="s">
        <v>101</v>
      </c>
      <c r="K1168" s="11" t="s">
        <v>6759</v>
      </c>
      <c r="L1168" s="11" t="s">
        <v>6760</v>
      </c>
      <c r="M1168" s="8" t="s">
        <v>575</v>
      </c>
      <c r="N1168" s="10" t="s">
        <v>6761</v>
      </c>
      <c r="O1168" s="11" t="s">
        <v>6762</v>
      </c>
      <c r="P1168" s="12"/>
      <c r="Q1168" s="13"/>
      <c r="R1168" s="12"/>
      <c r="S1168" s="11" t="s">
        <v>6763</v>
      </c>
      <c r="T1168" s="11" t="s">
        <v>6749</v>
      </c>
      <c r="U1168" s="11" t="s">
        <v>6764</v>
      </c>
      <c r="V1168" s="11" t="s">
        <v>6765</v>
      </c>
      <c r="W1168" s="12"/>
      <c r="X1168" s="13"/>
      <c r="Y1168" s="6" t="s">
        <v>6202</v>
      </c>
      <c r="Z1168" s="15" t="s">
        <v>6766</v>
      </c>
      <c r="AA1168" s="15"/>
      <c r="AB1168" s="9"/>
      <c r="AC1168" s="13" t="str">
        <f t="shared" si="3"/>
        <v>M6-G-19a-A-1</v>
      </c>
      <c r="AD1168" s="13"/>
      <c r="AE1168" s="12"/>
      <c r="AF1168" s="8" t="s">
        <v>45</v>
      </c>
      <c r="AG1168" s="13"/>
      <c r="AH1168" s="8" t="s">
        <v>46</v>
      </c>
      <c r="AI1168" s="8" t="s">
        <v>47</v>
      </c>
    </row>
    <row r="1169" ht="112.5" customHeight="1">
      <c r="A1169" s="6" t="s">
        <v>6735</v>
      </c>
      <c r="B1169" s="6" t="s">
        <v>6736</v>
      </c>
      <c r="C1169" s="13" t="s">
        <v>67</v>
      </c>
      <c r="D1169" s="7" t="s">
        <v>34</v>
      </c>
      <c r="E1169" s="6"/>
      <c r="F1169" s="11" t="s">
        <v>6767</v>
      </c>
      <c r="G1169" s="11" t="s">
        <v>6768</v>
      </c>
      <c r="H1169" s="10" t="s">
        <v>6769</v>
      </c>
      <c r="I1169" s="6" t="s">
        <v>3359</v>
      </c>
      <c r="J1169" s="6" t="s">
        <v>101</v>
      </c>
      <c r="K1169" s="11" t="s">
        <v>6770</v>
      </c>
      <c r="L1169" s="11" t="s">
        <v>6771</v>
      </c>
      <c r="M1169" s="8" t="s">
        <v>575</v>
      </c>
      <c r="N1169" s="10" t="s">
        <v>6761</v>
      </c>
      <c r="O1169" s="10" t="s">
        <v>6772</v>
      </c>
      <c r="P1169" s="12"/>
      <c r="Q1169" s="13"/>
      <c r="R1169" s="12"/>
      <c r="S1169" s="11" t="s">
        <v>6773</v>
      </c>
      <c r="T1169" s="11" t="s">
        <v>6749</v>
      </c>
      <c r="U1169" s="11" t="s">
        <v>6764</v>
      </c>
      <c r="V1169" s="11" t="s">
        <v>6774</v>
      </c>
      <c r="W1169" s="12"/>
      <c r="X1169" s="13"/>
      <c r="Y1169" s="6" t="s">
        <v>6202</v>
      </c>
      <c r="Z1169" s="15" t="s">
        <v>6775</v>
      </c>
      <c r="AA1169" s="15"/>
      <c r="AB1169" s="9"/>
      <c r="AC1169" s="13" t="str">
        <f t="shared" si="3"/>
        <v>M6-G-19a-A-2</v>
      </c>
      <c r="AD1169" s="13"/>
      <c r="AE1169" s="12"/>
      <c r="AF1169" s="8" t="s">
        <v>45</v>
      </c>
      <c r="AG1169" s="13"/>
      <c r="AH1169" s="8" t="s">
        <v>46</v>
      </c>
      <c r="AI1169" s="8" t="s">
        <v>47</v>
      </c>
    </row>
    <row r="1170" ht="112.5" customHeight="1">
      <c r="A1170" s="6" t="s">
        <v>6735</v>
      </c>
      <c r="B1170" s="6" t="s">
        <v>6736</v>
      </c>
      <c r="C1170" s="13" t="s">
        <v>67</v>
      </c>
      <c r="D1170" s="7" t="s">
        <v>34</v>
      </c>
      <c r="E1170" s="6"/>
      <c r="F1170" s="11" t="s">
        <v>6776</v>
      </c>
      <c r="G1170" s="11" t="s">
        <v>6777</v>
      </c>
      <c r="H1170" s="10" t="s">
        <v>6778</v>
      </c>
      <c r="I1170" s="19" t="s">
        <v>3359</v>
      </c>
      <c r="J1170" s="6" t="s">
        <v>101</v>
      </c>
      <c r="K1170" s="11" t="s">
        <v>6779</v>
      </c>
      <c r="L1170" s="11" t="s">
        <v>6780</v>
      </c>
      <c r="M1170" s="8" t="s">
        <v>575</v>
      </c>
      <c r="N1170" s="10" t="s">
        <v>6761</v>
      </c>
      <c r="O1170" s="11" t="s">
        <v>6781</v>
      </c>
      <c r="P1170" s="12"/>
      <c r="Q1170" s="13"/>
      <c r="R1170" s="12"/>
      <c r="S1170" s="11" t="s">
        <v>6773</v>
      </c>
      <c r="T1170" s="11" t="s">
        <v>6749</v>
      </c>
      <c r="U1170" s="11" t="s">
        <v>6764</v>
      </c>
      <c r="V1170" s="11" t="s">
        <v>6782</v>
      </c>
      <c r="W1170" s="12"/>
      <c r="X1170" s="13"/>
      <c r="Y1170" s="6" t="s">
        <v>6202</v>
      </c>
      <c r="Z1170" s="15" t="s">
        <v>6783</v>
      </c>
      <c r="AA1170" s="15"/>
      <c r="AB1170" s="9"/>
      <c r="AC1170" s="13" t="str">
        <f t="shared" si="3"/>
        <v>M6-G-19a-A-3</v>
      </c>
      <c r="AD1170" s="13"/>
      <c r="AE1170" s="12"/>
      <c r="AF1170" s="8" t="s">
        <v>45</v>
      </c>
      <c r="AG1170" s="8" t="s">
        <v>570</v>
      </c>
      <c r="AH1170" s="8" t="s">
        <v>46</v>
      </c>
      <c r="AI1170" s="8" t="s">
        <v>47</v>
      </c>
    </row>
    <row r="1171" ht="112.5" customHeight="1">
      <c r="A1171" s="6" t="s">
        <v>6784</v>
      </c>
      <c r="B1171" s="6" t="s">
        <v>6785</v>
      </c>
      <c r="C1171" s="13" t="s">
        <v>33</v>
      </c>
      <c r="D1171" s="7" t="s">
        <v>34</v>
      </c>
      <c r="E1171" s="6"/>
      <c r="F1171" s="11" t="s">
        <v>6786</v>
      </c>
      <c r="G1171" s="26" t="s">
        <v>6787</v>
      </c>
      <c r="H1171" s="27" t="s">
        <v>6788</v>
      </c>
      <c r="I1171" s="19" t="s">
        <v>3359</v>
      </c>
      <c r="J1171" s="19" t="s">
        <v>194</v>
      </c>
      <c r="K1171" s="26" t="s">
        <v>6789</v>
      </c>
      <c r="L1171" s="27" t="s">
        <v>6790</v>
      </c>
      <c r="M1171" s="13" t="s">
        <v>41</v>
      </c>
      <c r="N1171" s="10" t="s">
        <v>6791</v>
      </c>
      <c r="O1171" s="10" t="s">
        <v>6792</v>
      </c>
      <c r="P1171" s="12"/>
      <c r="Q1171" s="13"/>
      <c r="R1171" s="12"/>
      <c r="S1171" s="12"/>
      <c r="T1171" s="12"/>
      <c r="U1171" s="12"/>
      <c r="V1171" s="12"/>
      <c r="W1171" s="12"/>
      <c r="X1171" s="13"/>
      <c r="Y1171" s="6" t="s">
        <v>6202</v>
      </c>
      <c r="Z1171" s="15" t="s">
        <v>6793</v>
      </c>
      <c r="AA1171" s="15"/>
      <c r="AB1171" s="9"/>
      <c r="AC1171" s="13" t="str">
        <f t="shared" si="3"/>
        <v>M6-G-20a-I-1</v>
      </c>
      <c r="AD1171" s="13"/>
      <c r="AE1171" s="12"/>
      <c r="AF1171" s="8" t="s">
        <v>45</v>
      </c>
      <c r="AG1171" s="13"/>
      <c r="AH1171" s="8" t="s">
        <v>46</v>
      </c>
      <c r="AI1171" s="8" t="s">
        <v>47</v>
      </c>
    </row>
    <row r="1172" ht="112.5" customHeight="1">
      <c r="A1172" s="6" t="s">
        <v>6784</v>
      </c>
      <c r="B1172" s="6" t="s">
        <v>6785</v>
      </c>
      <c r="C1172" s="13" t="s">
        <v>48</v>
      </c>
      <c r="D1172" s="7" t="s">
        <v>34</v>
      </c>
      <c r="E1172" s="6"/>
      <c r="F1172" s="10" t="s">
        <v>6794</v>
      </c>
      <c r="G1172" s="27" t="s">
        <v>6795</v>
      </c>
      <c r="H1172" s="27" t="s">
        <v>6796</v>
      </c>
      <c r="I1172" s="19" t="s">
        <v>3359</v>
      </c>
      <c r="J1172" s="6" t="s">
        <v>101</v>
      </c>
      <c r="K1172" s="26" t="s">
        <v>6797</v>
      </c>
      <c r="L1172" s="27" t="s">
        <v>6798</v>
      </c>
      <c r="M1172" s="13" t="s">
        <v>41</v>
      </c>
      <c r="N1172" s="10" t="s">
        <v>6791</v>
      </c>
      <c r="O1172" s="11" t="s">
        <v>6799</v>
      </c>
      <c r="P1172" s="12"/>
      <c r="Q1172" s="13"/>
      <c r="R1172" s="12"/>
      <c r="S1172" s="12"/>
      <c r="T1172" s="12"/>
      <c r="U1172" s="12"/>
      <c r="V1172" s="12"/>
      <c r="W1172" s="12"/>
      <c r="X1172" s="13"/>
      <c r="Y1172" s="6" t="s">
        <v>6202</v>
      </c>
      <c r="Z1172" s="15" t="s">
        <v>6800</v>
      </c>
      <c r="AA1172" s="15"/>
      <c r="AB1172" s="9"/>
      <c r="AC1172" s="13" t="str">
        <f t="shared" si="3"/>
        <v>M6-G-20a-E-1</v>
      </c>
      <c r="AD1172" s="13"/>
      <c r="AE1172" s="12"/>
      <c r="AF1172" s="8" t="s">
        <v>45</v>
      </c>
      <c r="AG1172" s="13"/>
      <c r="AH1172" s="8" t="s">
        <v>46</v>
      </c>
      <c r="AI1172" s="8" t="s">
        <v>47</v>
      </c>
    </row>
    <row r="1173" ht="112.5" customHeight="1">
      <c r="A1173" s="6" t="s">
        <v>6784</v>
      </c>
      <c r="B1173" s="6" t="s">
        <v>6785</v>
      </c>
      <c r="C1173" s="13" t="s">
        <v>67</v>
      </c>
      <c r="D1173" s="8" t="s">
        <v>34</v>
      </c>
      <c r="E1173" s="6"/>
      <c r="F1173" s="11" t="s">
        <v>6801</v>
      </c>
      <c r="G1173" s="26" t="s">
        <v>6802</v>
      </c>
      <c r="H1173" s="27" t="s">
        <v>6803</v>
      </c>
      <c r="I1173" s="19" t="s">
        <v>210</v>
      </c>
      <c r="J1173" s="6" t="s">
        <v>101</v>
      </c>
      <c r="K1173" s="26" t="s">
        <v>6797</v>
      </c>
      <c r="L1173" s="26" t="s">
        <v>6798</v>
      </c>
      <c r="M1173" s="13" t="s">
        <v>41</v>
      </c>
      <c r="N1173" s="10" t="s">
        <v>6791</v>
      </c>
      <c r="O1173" s="11" t="s">
        <v>6804</v>
      </c>
      <c r="P1173" s="12"/>
      <c r="Q1173" s="13"/>
      <c r="R1173" s="12"/>
      <c r="S1173" s="12"/>
      <c r="T1173" s="12"/>
      <c r="U1173" s="12"/>
      <c r="V1173" s="12"/>
      <c r="W1173" s="12"/>
      <c r="X1173" s="13"/>
      <c r="Y1173" s="6" t="s">
        <v>6202</v>
      </c>
      <c r="Z1173" s="15" t="s">
        <v>6805</v>
      </c>
      <c r="AA1173" s="15"/>
      <c r="AB1173" s="9"/>
      <c r="AC1173" s="13" t="str">
        <f t="shared" si="3"/>
        <v>M6-G-20a-A-1</v>
      </c>
      <c r="AD1173" s="13"/>
      <c r="AE1173" s="12"/>
      <c r="AF1173" s="8" t="s">
        <v>45</v>
      </c>
      <c r="AG1173" s="13"/>
      <c r="AH1173" s="8" t="s">
        <v>46</v>
      </c>
      <c r="AI1173" s="8" t="s">
        <v>47</v>
      </c>
    </row>
    <row r="1174" ht="112.5" customHeight="1">
      <c r="A1174" s="6" t="s">
        <v>6784</v>
      </c>
      <c r="B1174" s="6" t="s">
        <v>6785</v>
      </c>
      <c r="C1174" s="13" t="s">
        <v>67</v>
      </c>
      <c r="D1174" s="8" t="s">
        <v>34</v>
      </c>
      <c r="E1174" s="6"/>
      <c r="F1174" s="11" t="s">
        <v>6806</v>
      </c>
      <c r="G1174" s="27" t="s">
        <v>6807</v>
      </c>
      <c r="H1174" s="27"/>
      <c r="I1174" s="19" t="s">
        <v>210</v>
      </c>
      <c r="J1174" s="6" t="s">
        <v>101</v>
      </c>
      <c r="K1174" s="26" t="s">
        <v>6808</v>
      </c>
      <c r="L1174" s="27" t="s">
        <v>6798</v>
      </c>
      <c r="M1174" s="13" t="s">
        <v>41</v>
      </c>
      <c r="N1174" s="10" t="s">
        <v>6791</v>
      </c>
      <c r="O1174" s="11" t="s">
        <v>6799</v>
      </c>
      <c r="P1174" s="12"/>
      <c r="Q1174" s="13"/>
      <c r="R1174" s="12"/>
      <c r="S1174" s="12"/>
      <c r="T1174" s="12"/>
      <c r="U1174" s="12"/>
      <c r="V1174" s="12"/>
      <c r="W1174" s="12"/>
      <c r="X1174" s="13"/>
      <c r="Y1174" s="6" t="s">
        <v>6202</v>
      </c>
      <c r="Z1174" s="15" t="s">
        <v>6809</v>
      </c>
      <c r="AA1174" s="15"/>
      <c r="AB1174" s="9"/>
      <c r="AC1174" s="13" t="str">
        <f t="shared" si="3"/>
        <v>M6-G-20a-A-2</v>
      </c>
      <c r="AD1174" s="13"/>
      <c r="AE1174" s="12"/>
      <c r="AF1174" s="8" t="s">
        <v>45</v>
      </c>
      <c r="AG1174" s="13"/>
      <c r="AH1174" s="8" t="s">
        <v>46</v>
      </c>
      <c r="AI1174" s="8" t="s">
        <v>47</v>
      </c>
    </row>
    <row r="1175" ht="112.5" customHeight="1">
      <c r="A1175" s="6" t="s">
        <v>6784</v>
      </c>
      <c r="B1175" s="6" t="s">
        <v>6785</v>
      </c>
      <c r="C1175" s="13" t="s">
        <v>67</v>
      </c>
      <c r="D1175" s="8" t="s">
        <v>34</v>
      </c>
      <c r="E1175" s="6"/>
      <c r="F1175" s="11" t="s">
        <v>6810</v>
      </c>
      <c r="G1175" s="27" t="s">
        <v>6811</v>
      </c>
      <c r="H1175" s="27"/>
      <c r="I1175" s="19" t="s">
        <v>210</v>
      </c>
      <c r="J1175" s="6" t="s">
        <v>101</v>
      </c>
      <c r="K1175" s="26" t="s">
        <v>6812</v>
      </c>
      <c r="L1175" s="27" t="s">
        <v>6813</v>
      </c>
      <c r="M1175" s="13" t="s">
        <v>41</v>
      </c>
      <c r="N1175" s="10" t="s">
        <v>6791</v>
      </c>
      <c r="O1175" s="11" t="s">
        <v>6814</v>
      </c>
      <c r="P1175" s="12"/>
      <c r="Q1175" s="13"/>
      <c r="R1175" s="12"/>
      <c r="S1175" s="12"/>
      <c r="T1175" s="12"/>
      <c r="U1175" s="12"/>
      <c r="V1175" s="12"/>
      <c r="W1175" s="12"/>
      <c r="X1175" s="13"/>
      <c r="Y1175" s="6" t="s">
        <v>6202</v>
      </c>
      <c r="Z1175" s="15" t="s">
        <v>6815</v>
      </c>
      <c r="AA1175" s="15"/>
      <c r="AB1175" s="9"/>
      <c r="AC1175" s="13" t="str">
        <f t="shared" si="3"/>
        <v>M6-G-20a-A-3</v>
      </c>
      <c r="AD1175" s="13"/>
      <c r="AE1175" s="12"/>
      <c r="AF1175" s="8" t="s">
        <v>45</v>
      </c>
      <c r="AG1175" s="13"/>
      <c r="AH1175" s="8" t="s">
        <v>46</v>
      </c>
      <c r="AI1175" s="8" t="s">
        <v>47</v>
      </c>
    </row>
    <row r="1176" ht="112.5" customHeight="1">
      <c r="A1176" s="6" t="s">
        <v>6816</v>
      </c>
      <c r="B1176" s="6" t="s">
        <v>6817</v>
      </c>
      <c r="C1176" s="13" t="s">
        <v>33</v>
      </c>
      <c r="D1176" s="7" t="s">
        <v>34</v>
      </c>
      <c r="E1176" s="6"/>
      <c r="F1176" s="11" t="s">
        <v>6818</v>
      </c>
      <c r="G1176" s="27"/>
      <c r="H1176" s="27" t="s">
        <v>6819</v>
      </c>
      <c r="I1176" s="23" t="s">
        <v>3359</v>
      </c>
      <c r="J1176" s="19" t="s">
        <v>1277</v>
      </c>
      <c r="K1176" s="27" t="s">
        <v>6820</v>
      </c>
      <c r="L1176" s="27" t="s">
        <v>6821</v>
      </c>
      <c r="M1176" s="13" t="s">
        <v>41</v>
      </c>
      <c r="N1176" s="10" t="s">
        <v>6477</v>
      </c>
      <c r="O1176" s="10" t="s">
        <v>6822</v>
      </c>
      <c r="P1176" s="12"/>
      <c r="Q1176" s="13"/>
      <c r="R1176" s="12"/>
      <c r="S1176" s="12"/>
      <c r="T1176" s="12"/>
      <c r="U1176" s="12"/>
      <c r="V1176" s="12"/>
      <c r="W1176" s="12"/>
      <c r="X1176" s="13"/>
      <c r="Y1176" s="6" t="s">
        <v>6202</v>
      </c>
      <c r="Z1176" s="15" t="s">
        <v>6823</v>
      </c>
      <c r="AA1176" s="15"/>
      <c r="AB1176" s="9"/>
      <c r="AC1176" s="13" t="str">
        <f t="shared" si="3"/>
        <v>M6-G-20b-I-1</v>
      </c>
      <c r="AD1176" s="13"/>
      <c r="AE1176" s="12"/>
      <c r="AF1176" s="8" t="s">
        <v>45</v>
      </c>
      <c r="AG1176" s="13"/>
      <c r="AH1176" s="8" t="s">
        <v>46</v>
      </c>
      <c r="AI1176" s="8" t="s">
        <v>47</v>
      </c>
    </row>
    <row r="1177" ht="112.5" customHeight="1">
      <c r="A1177" s="6" t="s">
        <v>6816</v>
      </c>
      <c r="B1177" s="6" t="s">
        <v>6817</v>
      </c>
      <c r="C1177" s="13" t="s">
        <v>33</v>
      </c>
      <c r="D1177" s="7" t="s">
        <v>34</v>
      </c>
      <c r="E1177" s="6"/>
      <c r="F1177" s="11" t="s">
        <v>6824</v>
      </c>
      <c r="G1177" s="27"/>
      <c r="H1177" s="27"/>
      <c r="I1177" s="23" t="s">
        <v>3359</v>
      </c>
      <c r="J1177" s="19" t="s">
        <v>1277</v>
      </c>
      <c r="K1177" s="27" t="s">
        <v>6825</v>
      </c>
      <c r="L1177" s="27" t="s">
        <v>6826</v>
      </c>
      <c r="M1177" s="13" t="s">
        <v>41</v>
      </c>
      <c r="N1177" s="10" t="s">
        <v>6477</v>
      </c>
      <c r="O1177" s="10" t="s">
        <v>6822</v>
      </c>
      <c r="P1177" s="12"/>
      <c r="Q1177" s="13"/>
      <c r="R1177" s="12"/>
      <c r="S1177" s="12"/>
      <c r="T1177" s="12"/>
      <c r="U1177" s="12"/>
      <c r="V1177" s="12"/>
      <c r="W1177" s="12"/>
      <c r="X1177" s="13"/>
      <c r="Y1177" s="6" t="s">
        <v>6202</v>
      </c>
      <c r="Z1177" s="15" t="s">
        <v>6827</v>
      </c>
      <c r="AA1177" s="15"/>
      <c r="AB1177" s="9"/>
      <c r="AC1177" s="13" t="str">
        <f t="shared" si="3"/>
        <v>M6-G-20b-I-2</v>
      </c>
      <c r="AD1177" s="13"/>
      <c r="AE1177" s="12"/>
      <c r="AF1177" s="8" t="s">
        <v>45</v>
      </c>
      <c r="AG1177" s="13"/>
      <c r="AH1177" s="8" t="s">
        <v>46</v>
      </c>
      <c r="AI1177" s="8" t="s">
        <v>47</v>
      </c>
    </row>
    <row r="1178" ht="112.5" customHeight="1">
      <c r="A1178" s="6" t="s">
        <v>6816</v>
      </c>
      <c r="B1178" s="6" t="s">
        <v>6817</v>
      </c>
      <c r="C1178" s="13" t="s">
        <v>33</v>
      </c>
      <c r="D1178" s="7" t="s">
        <v>34</v>
      </c>
      <c r="E1178" s="6"/>
      <c r="F1178" s="11" t="s">
        <v>6828</v>
      </c>
      <c r="G1178" s="27"/>
      <c r="H1178" s="27"/>
      <c r="I1178" s="23" t="s">
        <v>3359</v>
      </c>
      <c r="J1178" s="19" t="s">
        <v>1277</v>
      </c>
      <c r="K1178" s="27" t="s">
        <v>6829</v>
      </c>
      <c r="L1178" s="27" t="s">
        <v>6830</v>
      </c>
      <c r="M1178" s="13" t="s">
        <v>41</v>
      </c>
      <c r="N1178" s="10" t="s">
        <v>6477</v>
      </c>
      <c r="O1178" s="10" t="s">
        <v>6831</v>
      </c>
      <c r="P1178" s="12"/>
      <c r="Q1178" s="13"/>
      <c r="R1178" s="12"/>
      <c r="S1178" s="12"/>
      <c r="T1178" s="12"/>
      <c r="U1178" s="12"/>
      <c r="V1178" s="12"/>
      <c r="W1178" s="12"/>
      <c r="X1178" s="13"/>
      <c r="Y1178" s="6" t="s">
        <v>6202</v>
      </c>
      <c r="Z1178" s="15" t="s">
        <v>6832</v>
      </c>
      <c r="AA1178" s="15"/>
      <c r="AB1178" s="9"/>
      <c r="AC1178" s="13" t="str">
        <f t="shared" si="3"/>
        <v>M6-G-20b-I-3</v>
      </c>
      <c r="AD1178" s="13"/>
      <c r="AE1178" s="12"/>
      <c r="AF1178" s="8" t="s">
        <v>45</v>
      </c>
      <c r="AG1178" s="13"/>
      <c r="AH1178" s="8" t="s">
        <v>46</v>
      </c>
      <c r="AI1178" s="8" t="s">
        <v>47</v>
      </c>
    </row>
    <row r="1179" ht="112.5" customHeight="1">
      <c r="A1179" s="6" t="s">
        <v>6816</v>
      </c>
      <c r="B1179" s="6" t="s">
        <v>6817</v>
      </c>
      <c r="C1179" s="13" t="s">
        <v>48</v>
      </c>
      <c r="D1179" s="7" t="s">
        <v>34</v>
      </c>
      <c r="E1179" s="6"/>
      <c r="F1179" s="11" t="s">
        <v>6833</v>
      </c>
      <c r="G1179" s="27" t="s">
        <v>6807</v>
      </c>
      <c r="H1179" s="27" t="s">
        <v>6834</v>
      </c>
      <c r="I1179" s="23" t="s">
        <v>3359</v>
      </c>
      <c r="J1179" s="6" t="s">
        <v>101</v>
      </c>
      <c r="K1179" s="27" t="s">
        <v>6820</v>
      </c>
      <c r="L1179" s="27" t="s">
        <v>6835</v>
      </c>
      <c r="M1179" s="13" t="s">
        <v>41</v>
      </c>
      <c r="N1179" s="10" t="s">
        <v>6477</v>
      </c>
      <c r="O1179" s="10" t="s">
        <v>6836</v>
      </c>
      <c r="P1179" s="12"/>
      <c r="Q1179" s="13"/>
      <c r="R1179" s="12"/>
      <c r="S1179" s="12"/>
      <c r="T1179" s="12"/>
      <c r="U1179" s="12"/>
      <c r="V1179" s="12"/>
      <c r="W1179" s="12"/>
      <c r="X1179" s="13"/>
      <c r="Y1179" s="6" t="s">
        <v>6202</v>
      </c>
      <c r="Z1179" s="15" t="s">
        <v>6837</v>
      </c>
      <c r="AA1179" s="15"/>
      <c r="AB1179" s="9"/>
      <c r="AC1179" s="13" t="str">
        <f t="shared" si="3"/>
        <v>M6-G-20b-E-1</v>
      </c>
      <c r="AD1179" s="13"/>
      <c r="AE1179" s="12"/>
      <c r="AF1179" s="8" t="s">
        <v>45</v>
      </c>
      <c r="AG1179" s="13"/>
      <c r="AH1179" s="8" t="s">
        <v>46</v>
      </c>
      <c r="AI1179" s="8" t="s">
        <v>47</v>
      </c>
    </row>
    <row r="1180" ht="112.5" customHeight="1">
      <c r="A1180" s="6" t="s">
        <v>6816</v>
      </c>
      <c r="B1180" s="6" t="s">
        <v>6817</v>
      </c>
      <c r="C1180" s="13" t="s">
        <v>48</v>
      </c>
      <c r="D1180" s="7" t="s">
        <v>34</v>
      </c>
      <c r="E1180" s="6"/>
      <c r="F1180" s="11" t="s">
        <v>6838</v>
      </c>
      <c r="G1180" s="27" t="s">
        <v>6807</v>
      </c>
      <c r="H1180" s="27"/>
      <c r="I1180" s="23" t="s">
        <v>3359</v>
      </c>
      <c r="J1180" s="6" t="s">
        <v>101</v>
      </c>
      <c r="K1180" s="27" t="s">
        <v>6825</v>
      </c>
      <c r="L1180" s="27" t="s">
        <v>6839</v>
      </c>
      <c r="M1180" s="13" t="s">
        <v>41</v>
      </c>
      <c r="N1180" s="10" t="s">
        <v>6477</v>
      </c>
      <c r="O1180" s="10" t="s">
        <v>6836</v>
      </c>
      <c r="P1180" s="12"/>
      <c r="Q1180" s="13"/>
      <c r="R1180" s="12"/>
      <c r="S1180" s="12"/>
      <c r="T1180" s="12"/>
      <c r="U1180" s="12"/>
      <c r="V1180" s="12"/>
      <c r="W1180" s="12"/>
      <c r="X1180" s="13"/>
      <c r="Y1180" s="6" t="s">
        <v>6202</v>
      </c>
      <c r="Z1180" s="15" t="s">
        <v>6840</v>
      </c>
      <c r="AA1180" s="15"/>
      <c r="AB1180" s="9"/>
      <c r="AC1180" s="13" t="str">
        <f t="shared" si="3"/>
        <v>M6-G-20b-E-2</v>
      </c>
      <c r="AD1180" s="13"/>
      <c r="AE1180" s="12"/>
      <c r="AF1180" s="8" t="s">
        <v>45</v>
      </c>
      <c r="AG1180" s="13"/>
      <c r="AH1180" s="8" t="s">
        <v>46</v>
      </c>
      <c r="AI1180" s="8" t="s">
        <v>47</v>
      </c>
    </row>
    <row r="1181" ht="112.5" customHeight="1">
      <c r="A1181" s="6" t="s">
        <v>6816</v>
      </c>
      <c r="B1181" s="6" t="s">
        <v>6817</v>
      </c>
      <c r="C1181" s="13" t="s">
        <v>48</v>
      </c>
      <c r="D1181" s="7" t="s">
        <v>34</v>
      </c>
      <c r="E1181" s="6"/>
      <c r="F1181" s="11" t="s">
        <v>6841</v>
      </c>
      <c r="G1181" s="27" t="s">
        <v>6807</v>
      </c>
      <c r="H1181" s="27"/>
      <c r="I1181" s="23" t="s">
        <v>3359</v>
      </c>
      <c r="J1181" s="6" t="s">
        <v>101</v>
      </c>
      <c r="K1181" s="27" t="s">
        <v>6829</v>
      </c>
      <c r="L1181" s="27" t="s">
        <v>6842</v>
      </c>
      <c r="M1181" s="13" t="s">
        <v>41</v>
      </c>
      <c r="N1181" s="10" t="s">
        <v>6477</v>
      </c>
      <c r="O1181" s="10" t="s">
        <v>6843</v>
      </c>
      <c r="P1181" s="12"/>
      <c r="Q1181" s="13"/>
      <c r="R1181" s="12"/>
      <c r="S1181" s="12"/>
      <c r="T1181" s="12"/>
      <c r="U1181" s="12"/>
      <c r="V1181" s="12"/>
      <c r="W1181" s="12"/>
      <c r="X1181" s="13"/>
      <c r="Y1181" s="6" t="s">
        <v>6202</v>
      </c>
      <c r="Z1181" s="15" t="s">
        <v>6844</v>
      </c>
      <c r="AA1181" s="15"/>
      <c r="AB1181" s="9"/>
      <c r="AC1181" s="13" t="str">
        <f t="shared" si="3"/>
        <v>M6-G-20b-E-3</v>
      </c>
      <c r="AD1181" s="13"/>
      <c r="AE1181" s="12"/>
      <c r="AF1181" s="8" t="s">
        <v>45</v>
      </c>
      <c r="AG1181" s="13"/>
      <c r="AH1181" s="8" t="s">
        <v>46</v>
      </c>
      <c r="AI1181" s="8" t="s">
        <v>47</v>
      </c>
    </row>
    <row r="1182" ht="112.5" customHeight="1">
      <c r="A1182" s="6" t="s">
        <v>6816</v>
      </c>
      <c r="B1182" s="6" t="s">
        <v>6817</v>
      </c>
      <c r="C1182" s="13" t="s">
        <v>67</v>
      </c>
      <c r="D1182" s="7" t="s">
        <v>34</v>
      </c>
      <c r="E1182" s="6"/>
      <c r="F1182" s="10" t="s">
        <v>6845</v>
      </c>
      <c r="G1182" s="10" t="s">
        <v>6846</v>
      </c>
      <c r="H1182" s="27" t="s">
        <v>6847</v>
      </c>
      <c r="I1182" s="19" t="s">
        <v>210</v>
      </c>
      <c r="J1182" s="6" t="s">
        <v>101</v>
      </c>
      <c r="K1182" s="10" t="s">
        <v>6848</v>
      </c>
      <c r="L1182" s="27" t="s">
        <v>476</v>
      </c>
      <c r="M1182" s="13" t="s">
        <v>41</v>
      </c>
      <c r="N1182" s="10" t="s">
        <v>6477</v>
      </c>
      <c r="O1182" s="10" t="s">
        <v>6849</v>
      </c>
      <c r="P1182" s="12"/>
      <c r="Q1182" s="13"/>
      <c r="R1182" s="12"/>
      <c r="S1182" s="12"/>
      <c r="T1182" s="12"/>
      <c r="U1182" s="12"/>
      <c r="V1182" s="12"/>
      <c r="W1182" s="12"/>
      <c r="X1182" s="13"/>
      <c r="Y1182" s="6" t="s">
        <v>6202</v>
      </c>
      <c r="Z1182" s="15" t="s">
        <v>6850</v>
      </c>
      <c r="AA1182" s="15"/>
      <c r="AB1182" s="9"/>
      <c r="AC1182" s="13" t="str">
        <f t="shared" si="3"/>
        <v>M6-G-20b-A-1</v>
      </c>
      <c r="AD1182" s="13"/>
      <c r="AE1182" s="12"/>
      <c r="AF1182" s="8" t="s">
        <v>45</v>
      </c>
      <c r="AG1182" s="8" t="s">
        <v>570</v>
      </c>
      <c r="AH1182" s="8" t="s">
        <v>46</v>
      </c>
      <c r="AI1182" s="8" t="s">
        <v>47</v>
      </c>
    </row>
    <row r="1183" ht="112.5" customHeight="1">
      <c r="A1183" s="6" t="s">
        <v>6816</v>
      </c>
      <c r="B1183" s="6" t="s">
        <v>6817</v>
      </c>
      <c r="C1183" s="13" t="s">
        <v>67</v>
      </c>
      <c r="D1183" s="7" t="s">
        <v>34</v>
      </c>
      <c r="E1183" s="6"/>
      <c r="F1183" s="10" t="s">
        <v>6851</v>
      </c>
      <c r="G1183" s="10" t="s">
        <v>6852</v>
      </c>
      <c r="H1183" s="27" t="s">
        <v>6853</v>
      </c>
      <c r="I1183" s="19" t="s">
        <v>210</v>
      </c>
      <c r="J1183" s="6" t="s">
        <v>101</v>
      </c>
      <c r="K1183" s="10" t="s">
        <v>6848</v>
      </c>
      <c r="L1183" s="27" t="s">
        <v>476</v>
      </c>
      <c r="M1183" s="13" t="s">
        <v>41</v>
      </c>
      <c r="N1183" s="10" t="s">
        <v>6477</v>
      </c>
      <c r="O1183" s="10" t="s">
        <v>6849</v>
      </c>
      <c r="P1183" s="12"/>
      <c r="Q1183" s="13"/>
      <c r="R1183" s="12"/>
      <c r="S1183" s="12"/>
      <c r="T1183" s="12"/>
      <c r="U1183" s="12"/>
      <c r="V1183" s="12"/>
      <c r="W1183" s="12"/>
      <c r="X1183" s="13"/>
      <c r="Y1183" s="6" t="s">
        <v>6202</v>
      </c>
      <c r="Z1183" s="15" t="s">
        <v>6854</v>
      </c>
      <c r="AA1183" s="15"/>
      <c r="AB1183" s="9"/>
      <c r="AC1183" s="13" t="str">
        <f t="shared" si="3"/>
        <v>M6-G-20b-A-2</v>
      </c>
      <c r="AD1183" s="13"/>
      <c r="AE1183" s="12"/>
      <c r="AF1183" s="8" t="s">
        <v>45</v>
      </c>
      <c r="AG1183" s="8" t="s">
        <v>570</v>
      </c>
      <c r="AH1183" s="8" t="s">
        <v>46</v>
      </c>
      <c r="AI1183" s="8" t="s">
        <v>47</v>
      </c>
    </row>
    <row r="1184" ht="112.5" customHeight="1">
      <c r="A1184" s="6" t="s">
        <v>6816</v>
      </c>
      <c r="B1184" s="6" t="s">
        <v>6817</v>
      </c>
      <c r="C1184" s="13" t="s">
        <v>67</v>
      </c>
      <c r="D1184" s="7" t="s">
        <v>34</v>
      </c>
      <c r="E1184" s="6"/>
      <c r="F1184" s="10" t="s">
        <v>6855</v>
      </c>
      <c r="G1184" s="10" t="s">
        <v>6856</v>
      </c>
      <c r="H1184" s="27" t="s">
        <v>6857</v>
      </c>
      <c r="I1184" s="19" t="s">
        <v>210</v>
      </c>
      <c r="J1184" s="6" t="s">
        <v>101</v>
      </c>
      <c r="K1184" s="10" t="s">
        <v>6848</v>
      </c>
      <c r="L1184" s="27" t="s">
        <v>476</v>
      </c>
      <c r="M1184" s="13" t="s">
        <v>41</v>
      </c>
      <c r="N1184" s="10" t="s">
        <v>6477</v>
      </c>
      <c r="O1184" s="10" t="s">
        <v>6849</v>
      </c>
      <c r="P1184" s="12"/>
      <c r="Q1184" s="13"/>
      <c r="R1184" s="12"/>
      <c r="S1184" s="12"/>
      <c r="T1184" s="12"/>
      <c r="U1184" s="12"/>
      <c r="V1184" s="12"/>
      <c r="W1184" s="12"/>
      <c r="X1184" s="13"/>
      <c r="Y1184" s="6" t="s">
        <v>6202</v>
      </c>
      <c r="Z1184" s="15" t="s">
        <v>6858</v>
      </c>
      <c r="AA1184" s="15"/>
      <c r="AB1184" s="9"/>
      <c r="AC1184" s="13" t="str">
        <f t="shared" si="3"/>
        <v>M6-G-20b-A-3</v>
      </c>
      <c r="AD1184" s="13"/>
      <c r="AE1184" s="12"/>
      <c r="AF1184" s="8" t="s">
        <v>45</v>
      </c>
      <c r="AG1184" s="8" t="s">
        <v>570</v>
      </c>
      <c r="AH1184" s="8" t="s">
        <v>46</v>
      </c>
      <c r="AI1184" s="8" t="s">
        <v>47</v>
      </c>
    </row>
    <row r="1185" ht="112.5" customHeight="1">
      <c r="A1185" s="6" t="s">
        <v>6859</v>
      </c>
      <c r="B1185" s="6" t="s">
        <v>6860</v>
      </c>
      <c r="C1185" s="13" t="s">
        <v>33</v>
      </c>
      <c r="D1185" s="7" t="s">
        <v>34</v>
      </c>
      <c r="E1185" s="6"/>
      <c r="F1185" s="66" t="s">
        <v>6861</v>
      </c>
      <c r="G1185" s="27"/>
      <c r="H1185" s="27" t="s">
        <v>6862</v>
      </c>
      <c r="I1185" s="19" t="s">
        <v>3359</v>
      </c>
      <c r="J1185" s="19" t="s">
        <v>1277</v>
      </c>
      <c r="K1185" s="27" t="s">
        <v>6863</v>
      </c>
      <c r="L1185" s="27" t="s">
        <v>6864</v>
      </c>
      <c r="M1185" s="13" t="s">
        <v>41</v>
      </c>
      <c r="N1185" s="10" t="s">
        <v>6865</v>
      </c>
      <c r="O1185" s="10" t="s">
        <v>6866</v>
      </c>
      <c r="P1185" s="12"/>
      <c r="Q1185" s="13"/>
      <c r="R1185" s="12"/>
      <c r="S1185" s="12"/>
      <c r="T1185" s="12"/>
      <c r="U1185" s="12"/>
      <c r="V1185" s="12"/>
      <c r="W1185" s="12"/>
      <c r="X1185" s="13"/>
      <c r="Y1185" s="6" t="s">
        <v>6202</v>
      </c>
      <c r="Z1185" s="15" t="s">
        <v>6867</v>
      </c>
      <c r="AA1185" s="15"/>
      <c r="AB1185" s="9"/>
      <c r="AC1185" s="13" t="str">
        <f t="shared" si="3"/>
        <v>M6-G-20c-I-1</v>
      </c>
      <c r="AD1185" s="13"/>
      <c r="AE1185" s="12"/>
      <c r="AF1185" s="8" t="s">
        <v>45</v>
      </c>
      <c r="AG1185" s="13"/>
      <c r="AH1185" s="8" t="s">
        <v>46</v>
      </c>
      <c r="AI1185" s="8" t="s">
        <v>47</v>
      </c>
    </row>
    <row r="1186" ht="112.5" customHeight="1">
      <c r="A1186" s="6" t="s">
        <v>6859</v>
      </c>
      <c r="B1186" s="6" t="s">
        <v>6860</v>
      </c>
      <c r="C1186" s="13" t="s">
        <v>33</v>
      </c>
      <c r="D1186" s="7" t="s">
        <v>34</v>
      </c>
      <c r="E1186" s="6"/>
      <c r="F1186" s="66" t="s">
        <v>6868</v>
      </c>
      <c r="G1186" s="27"/>
      <c r="H1186" s="27"/>
      <c r="I1186" s="19" t="s">
        <v>3359</v>
      </c>
      <c r="J1186" s="19" t="s">
        <v>1277</v>
      </c>
      <c r="K1186" s="27" t="s">
        <v>6863</v>
      </c>
      <c r="L1186" s="27" t="s">
        <v>6869</v>
      </c>
      <c r="M1186" s="13" t="s">
        <v>41</v>
      </c>
      <c r="N1186" s="10" t="s">
        <v>6865</v>
      </c>
      <c r="O1186" s="10" t="s">
        <v>6866</v>
      </c>
      <c r="P1186" s="12"/>
      <c r="Q1186" s="13"/>
      <c r="R1186" s="12"/>
      <c r="S1186" s="12"/>
      <c r="T1186" s="12"/>
      <c r="U1186" s="12"/>
      <c r="V1186" s="12"/>
      <c r="W1186" s="12"/>
      <c r="X1186" s="13"/>
      <c r="Y1186" s="6" t="s">
        <v>6202</v>
      </c>
      <c r="Z1186" s="15" t="s">
        <v>6870</v>
      </c>
      <c r="AA1186" s="15"/>
      <c r="AB1186" s="9"/>
      <c r="AC1186" s="13" t="str">
        <f t="shared" si="3"/>
        <v>M6-G-20c-I-2</v>
      </c>
      <c r="AD1186" s="13"/>
      <c r="AE1186" s="12"/>
      <c r="AF1186" s="8" t="s">
        <v>45</v>
      </c>
      <c r="AG1186" s="13"/>
      <c r="AH1186" s="8" t="s">
        <v>46</v>
      </c>
      <c r="AI1186" s="8" t="s">
        <v>47</v>
      </c>
    </row>
    <row r="1187" ht="112.5" customHeight="1">
      <c r="A1187" s="6" t="s">
        <v>6859</v>
      </c>
      <c r="B1187" s="6" t="s">
        <v>6860</v>
      </c>
      <c r="C1187" s="13" t="s">
        <v>33</v>
      </c>
      <c r="D1187" s="7" t="s">
        <v>34</v>
      </c>
      <c r="E1187" s="6"/>
      <c r="F1187" s="11" t="s">
        <v>6871</v>
      </c>
      <c r="G1187" s="27"/>
      <c r="H1187" s="27"/>
      <c r="I1187" s="19" t="s">
        <v>3359</v>
      </c>
      <c r="J1187" s="19" t="s">
        <v>1277</v>
      </c>
      <c r="K1187" s="27" t="s">
        <v>6863</v>
      </c>
      <c r="L1187" s="27" t="s">
        <v>6872</v>
      </c>
      <c r="M1187" s="13" t="s">
        <v>41</v>
      </c>
      <c r="N1187" s="10" t="s">
        <v>6865</v>
      </c>
      <c r="O1187" s="10" t="s">
        <v>6873</v>
      </c>
      <c r="P1187" s="12"/>
      <c r="Q1187" s="13"/>
      <c r="R1187" s="12"/>
      <c r="S1187" s="12"/>
      <c r="T1187" s="12"/>
      <c r="U1187" s="12"/>
      <c r="V1187" s="12"/>
      <c r="W1187" s="12"/>
      <c r="X1187" s="13"/>
      <c r="Y1187" s="6" t="s">
        <v>6202</v>
      </c>
      <c r="Z1187" s="15" t="s">
        <v>6874</v>
      </c>
      <c r="AA1187" s="15"/>
      <c r="AB1187" s="9"/>
      <c r="AC1187" s="13" t="str">
        <f t="shared" si="3"/>
        <v>M6-G-20c-I-3</v>
      </c>
      <c r="AD1187" s="13"/>
      <c r="AE1187" s="12"/>
      <c r="AF1187" s="8" t="s">
        <v>45</v>
      </c>
      <c r="AG1187" s="13"/>
      <c r="AH1187" s="8" t="s">
        <v>46</v>
      </c>
      <c r="AI1187" s="8" t="s">
        <v>47</v>
      </c>
    </row>
    <row r="1188" ht="112.5" customHeight="1">
      <c r="A1188" s="6" t="s">
        <v>6859</v>
      </c>
      <c r="B1188" s="6" t="s">
        <v>6860</v>
      </c>
      <c r="C1188" s="13" t="s">
        <v>48</v>
      </c>
      <c r="D1188" s="7" t="s">
        <v>34</v>
      </c>
      <c r="E1188" s="6"/>
      <c r="F1188" s="11" t="s">
        <v>6875</v>
      </c>
      <c r="G1188" s="16" t="s">
        <v>6876</v>
      </c>
      <c r="H1188" s="27" t="s">
        <v>6877</v>
      </c>
      <c r="I1188" s="19" t="s">
        <v>3359</v>
      </c>
      <c r="J1188" s="19" t="s">
        <v>166</v>
      </c>
      <c r="K1188" s="27" t="s">
        <v>6878</v>
      </c>
      <c r="L1188" s="27" t="s">
        <v>6879</v>
      </c>
      <c r="M1188" s="13" t="s">
        <v>41</v>
      </c>
      <c r="N1188" s="10" t="s">
        <v>6865</v>
      </c>
      <c r="O1188" s="10" t="s">
        <v>6866</v>
      </c>
      <c r="P1188" s="12"/>
      <c r="Q1188" s="13"/>
      <c r="R1188" s="12"/>
      <c r="S1188" s="12"/>
      <c r="T1188" s="12"/>
      <c r="U1188" s="12"/>
      <c r="V1188" s="12"/>
      <c r="W1188" s="12"/>
      <c r="X1188" s="13"/>
      <c r="Y1188" s="6" t="s">
        <v>6202</v>
      </c>
      <c r="Z1188" s="15" t="s">
        <v>6880</v>
      </c>
      <c r="AA1188" s="15"/>
      <c r="AB1188" s="9"/>
      <c r="AC1188" s="13" t="str">
        <f t="shared" si="3"/>
        <v>M6-G-20c-E-1</v>
      </c>
      <c r="AD1188" s="13"/>
      <c r="AE1188" s="12"/>
      <c r="AF1188" s="8" t="s">
        <v>45</v>
      </c>
      <c r="AG1188" s="13"/>
      <c r="AH1188" s="8" t="s">
        <v>46</v>
      </c>
      <c r="AI1188" s="8" t="s">
        <v>47</v>
      </c>
    </row>
    <row r="1189" ht="112.5" customHeight="1">
      <c r="A1189" s="6" t="s">
        <v>6859</v>
      </c>
      <c r="B1189" s="6" t="s">
        <v>6860</v>
      </c>
      <c r="C1189" s="13" t="s">
        <v>48</v>
      </c>
      <c r="D1189" s="7" t="s">
        <v>34</v>
      </c>
      <c r="E1189" s="6"/>
      <c r="F1189" s="11" t="s">
        <v>6881</v>
      </c>
      <c r="G1189" s="16" t="s">
        <v>6876</v>
      </c>
      <c r="H1189" s="27"/>
      <c r="I1189" s="19" t="s">
        <v>3359</v>
      </c>
      <c r="J1189" s="19" t="s">
        <v>166</v>
      </c>
      <c r="K1189" s="27" t="s">
        <v>6878</v>
      </c>
      <c r="L1189" s="26" t="s">
        <v>6882</v>
      </c>
      <c r="M1189" s="13" t="s">
        <v>41</v>
      </c>
      <c r="N1189" s="10" t="s">
        <v>6865</v>
      </c>
      <c r="O1189" s="10" t="s">
        <v>6866</v>
      </c>
      <c r="P1189" s="12"/>
      <c r="Q1189" s="13"/>
      <c r="R1189" s="12"/>
      <c r="S1189" s="12"/>
      <c r="T1189" s="12"/>
      <c r="U1189" s="12"/>
      <c r="V1189" s="12"/>
      <c r="W1189" s="12"/>
      <c r="X1189" s="13"/>
      <c r="Y1189" s="6" t="s">
        <v>6202</v>
      </c>
      <c r="Z1189" s="15" t="s">
        <v>6883</v>
      </c>
      <c r="AA1189" s="15"/>
      <c r="AB1189" s="9"/>
      <c r="AC1189" s="13" t="str">
        <f t="shared" si="3"/>
        <v>M6-G-20c-E-2</v>
      </c>
      <c r="AD1189" s="13"/>
      <c r="AE1189" s="12"/>
      <c r="AF1189" s="8" t="s">
        <v>45</v>
      </c>
      <c r="AG1189" s="13"/>
      <c r="AH1189" s="8" t="s">
        <v>46</v>
      </c>
      <c r="AI1189" s="8" t="s">
        <v>47</v>
      </c>
    </row>
    <row r="1190" ht="112.5" customHeight="1">
      <c r="A1190" s="6" t="s">
        <v>6859</v>
      </c>
      <c r="B1190" s="6" t="s">
        <v>6860</v>
      </c>
      <c r="C1190" s="13" t="s">
        <v>48</v>
      </c>
      <c r="D1190" s="7" t="s">
        <v>34</v>
      </c>
      <c r="E1190" s="6"/>
      <c r="F1190" s="11" t="s">
        <v>6884</v>
      </c>
      <c r="G1190" s="16" t="s">
        <v>6876</v>
      </c>
      <c r="H1190" s="27"/>
      <c r="I1190" s="19" t="s">
        <v>3359</v>
      </c>
      <c r="J1190" s="19" t="s">
        <v>166</v>
      </c>
      <c r="K1190" s="27" t="s">
        <v>6878</v>
      </c>
      <c r="L1190" s="27" t="s">
        <v>6798</v>
      </c>
      <c r="M1190" s="13" t="s">
        <v>41</v>
      </c>
      <c r="N1190" s="10" t="s">
        <v>6865</v>
      </c>
      <c r="O1190" s="10" t="s">
        <v>6873</v>
      </c>
      <c r="P1190" s="12"/>
      <c r="Q1190" s="13"/>
      <c r="R1190" s="12"/>
      <c r="S1190" s="12"/>
      <c r="T1190" s="12"/>
      <c r="U1190" s="12"/>
      <c r="V1190" s="12"/>
      <c r="W1190" s="12"/>
      <c r="X1190" s="13"/>
      <c r="Y1190" s="6" t="s">
        <v>6202</v>
      </c>
      <c r="Z1190" s="15" t="s">
        <v>6885</v>
      </c>
      <c r="AA1190" s="15"/>
      <c r="AB1190" s="9"/>
      <c r="AC1190" s="13" t="str">
        <f t="shared" si="3"/>
        <v>M6-G-20c-E-3</v>
      </c>
      <c r="AD1190" s="13"/>
      <c r="AE1190" s="12"/>
      <c r="AF1190" s="8" t="s">
        <v>45</v>
      </c>
      <c r="AG1190" s="13"/>
      <c r="AH1190" s="8" t="s">
        <v>46</v>
      </c>
      <c r="AI1190" s="8" t="s">
        <v>47</v>
      </c>
    </row>
    <row r="1191" ht="112.5" customHeight="1">
      <c r="A1191" s="6" t="s">
        <v>6859</v>
      </c>
      <c r="B1191" s="6" t="s">
        <v>6860</v>
      </c>
      <c r="C1191" s="13" t="s">
        <v>67</v>
      </c>
      <c r="D1191" s="7" t="s">
        <v>34</v>
      </c>
      <c r="E1191" s="6"/>
      <c r="F1191" s="11" t="s">
        <v>6886</v>
      </c>
      <c r="G1191" s="11" t="s">
        <v>6887</v>
      </c>
      <c r="H1191" s="10" t="s">
        <v>6888</v>
      </c>
      <c r="I1191" s="6" t="s">
        <v>1138</v>
      </c>
      <c r="J1191" s="6" t="s">
        <v>101</v>
      </c>
      <c r="K1191" s="11" t="s">
        <v>6889</v>
      </c>
      <c r="L1191" s="11" t="s">
        <v>6890</v>
      </c>
      <c r="M1191" s="8" t="s">
        <v>575</v>
      </c>
      <c r="N1191" s="10" t="s">
        <v>6865</v>
      </c>
      <c r="O1191" s="10" t="s">
        <v>6891</v>
      </c>
      <c r="P1191" s="12"/>
      <c r="Q1191" s="13"/>
      <c r="R1191" s="12"/>
      <c r="S1191" s="11" t="s">
        <v>6892</v>
      </c>
      <c r="T1191" s="11" t="s">
        <v>6893</v>
      </c>
      <c r="U1191" s="11" t="s">
        <v>6894</v>
      </c>
      <c r="V1191" s="11" t="s">
        <v>6895</v>
      </c>
      <c r="W1191" s="12"/>
      <c r="X1191" s="13"/>
      <c r="Y1191" s="6" t="s">
        <v>6202</v>
      </c>
      <c r="Z1191" s="15" t="s">
        <v>6896</v>
      </c>
      <c r="AA1191" s="15"/>
      <c r="AB1191" s="9"/>
      <c r="AC1191" s="13" t="str">
        <f t="shared" si="3"/>
        <v>M6-G-20c-A-1</v>
      </c>
      <c r="AD1191" s="13"/>
      <c r="AE1191" s="12"/>
      <c r="AF1191" s="8" t="s">
        <v>45</v>
      </c>
      <c r="AG1191" s="13"/>
      <c r="AH1191" s="8" t="s">
        <v>46</v>
      </c>
      <c r="AI1191" s="8" t="s">
        <v>47</v>
      </c>
    </row>
    <row r="1192" ht="112.5" customHeight="1">
      <c r="A1192" s="6" t="s">
        <v>6859</v>
      </c>
      <c r="B1192" s="6" t="s">
        <v>6860</v>
      </c>
      <c r="C1192" s="13" t="s">
        <v>67</v>
      </c>
      <c r="D1192" s="7" t="s">
        <v>34</v>
      </c>
      <c r="E1192" s="6"/>
      <c r="F1192" s="11" t="s">
        <v>6897</v>
      </c>
      <c r="G1192" s="9" t="s">
        <v>6876</v>
      </c>
      <c r="H1192" s="10"/>
      <c r="I1192" s="6" t="s">
        <v>1138</v>
      </c>
      <c r="J1192" s="6" t="s">
        <v>101</v>
      </c>
      <c r="K1192" s="11" t="s">
        <v>6898</v>
      </c>
      <c r="L1192" s="11" t="s">
        <v>6899</v>
      </c>
      <c r="M1192" s="8" t="s">
        <v>575</v>
      </c>
      <c r="N1192" s="10" t="s">
        <v>6865</v>
      </c>
      <c r="O1192" s="10" t="s">
        <v>6866</v>
      </c>
      <c r="P1192" s="12"/>
      <c r="Q1192" s="13"/>
      <c r="R1192" s="12"/>
      <c r="S1192" s="11" t="s">
        <v>6900</v>
      </c>
      <c r="T1192" s="11" t="s">
        <v>6893</v>
      </c>
      <c r="U1192" s="11" t="s">
        <v>6894</v>
      </c>
      <c r="V1192" s="11" t="s">
        <v>6901</v>
      </c>
      <c r="W1192" s="12"/>
      <c r="X1192" s="13"/>
      <c r="Y1192" s="6" t="s">
        <v>6202</v>
      </c>
      <c r="Z1192" s="15" t="s">
        <v>6902</v>
      </c>
      <c r="AA1192" s="15"/>
      <c r="AB1192" s="9"/>
      <c r="AC1192" s="13" t="str">
        <f t="shared" si="3"/>
        <v>M6-G-20c-A-2</v>
      </c>
      <c r="AD1192" s="13"/>
      <c r="AE1192" s="12"/>
      <c r="AF1192" s="8" t="s">
        <v>45</v>
      </c>
      <c r="AG1192" s="13"/>
      <c r="AH1192" s="8" t="s">
        <v>46</v>
      </c>
      <c r="AI1192" s="8" t="s">
        <v>47</v>
      </c>
    </row>
    <row r="1193" ht="112.5" customHeight="1">
      <c r="A1193" s="6" t="s">
        <v>6859</v>
      </c>
      <c r="B1193" s="6" t="s">
        <v>6860</v>
      </c>
      <c r="C1193" s="13" t="s">
        <v>67</v>
      </c>
      <c r="D1193" s="7" t="s">
        <v>34</v>
      </c>
      <c r="E1193" s="6"/>
      <c r="F1193" s="11" t="s">
        <v>6903</v>
      </c>
      <c r="G1193" s="9" t="s">
        <v>6876</v>
      </c>
      <c r="H1193" s="10"/>
      <c r="I1193" s="6" t="s">
        <v>1138</v>
      </c>
      <c r="J1193" s="6" t="s">
        <v>101</v>
      </c>
      <c r="K1193" s="11" t="s">
        <v>6904</v>
      </c>
      <c r="L1193" s="11" t="s">
        <v>6905</v>
      </c>
      <c r="M1193" s="8" t="s">
        <v>575</v>
      </c>
      <c r="N1193" s="10" t="s">
        <v>6865</v>
      </c>
      <c r="O1193" s="10" t="s">
        <v>6873</v>
      </c>
      <c r="P1193" s="12"/>
      <c r="Q1193" s="13"/>
      <c r="R1193" s="12"/>
      <c r="S1193" s="11" t="s">
        <v>6900</v>
      </c>
      <c r="T1193" s="11" t="s">
        <v>6893</v>
      </c>
      <c r="U1193" s="11" t="s">
        <v>6894</v>
      </c>
      <c r="V1193" s="11" t="s">
        <v>6906</v>
      </c>
      <c r="W1193" s="12"/>
      <c r="X1193" s="13"/>
      <c r="Y1193" s="6" t="s">
        <v>6202</v>
      </c>
      <c r="Z1193" s="15" t="s">
        <v>6907</v>
      </c>
      <c r="AA1193" s="15"/>
      <c r="AB1193" s="9"/>
      <c r="AC1193" s="13" t="str">
        <f t="shared" si="3"/>
        <v>M6-G-20c-A-3</v>
      </c>
      <c r="AD1193" s="13"/>
      <c r="AE1193" s="12"/>
      <c r="AF1193" s="8" t="s">
        <v>45</v>
      </c>
      <c r="AG1193" s="13"/>
      <c r="AH1193" s="8" t="s">
        <v>46</v>
      </c>
      <c r="AI1193" s="8" t="s">
        <v>47</v>
      </c>
    </row>
    <row r="1194" ht="112.5" customHeight="1">
      <c r="A1194" s="6" t="s">
        <v>6908</v>
      </c>
      <c r="B1194" s="6" t="s">
        <v>6909</v>
      </c>
      <c r="C1194" s="13" t="s">
        <v>33</v>
      </c>
      <c r="D1194" s="7" t="s">
        <v>34</v>
      </c>
      <c r="E1194" s="6"/>
      <c r="F1194" s="10" t="s">
        <v>6910</v>
      </c>
      <c r="G1194" s="16" t="s">
        <v>6876</v>
      </c>
      <c r="H1194" s="10" t="s">
        <v>6911</v>
      </c>
      <c r="I1194" s="6" t="s">
        <v>1138</v>
      </c>
      <c r="J1194" s="8" t="s">
        <v>194</v>
      </c>
      <c r="K1194" s="10" t="s">
        <v>6912</v>
      </c>
      <c r="L1194" s="10" t="s">
        <v>6913</v>
      </c>
      <c r="M1194" s="13" t="s">
        <v>41</v>
      </c>
      <c r="N1194" s="10" t="s">
        <v>6914</v>
      </c>
      <c r="O1194" s="10" t="s">
        <v>6915</v>
      </c>
      <c r="P1194" s="12"/>
      <c r="Q1194" s="13"/>
      <c r="R1194" s="12"/>
      <c r="S1194" s="11"/>
      <c r="T1194" s="11"/>
      <c r="U1194" s="11"/>
      <c r="V1194" s="11"/>
      <c r="W1194" s="12"/>
      <c r="X1194" s="13"/>
      <c r="Y1194" s="6" t="s">
        <v>6202</v>
      </c>
      <c r="Z1194" s="15" t="s">
        <v>6916</v>
      </c>
      <c r="AA1194" s="15"/>
      <c r="AB1194" s="9"/>
      <c r="AC1194" s="13" t="str">
        <f t="shared" si="3"/>
        <v>M6-G-20d-I-1</v>
      </c>
      <c r="AD1194" s="13"/>
      <c r="AE1194" s="12"/>
      <c r="AF1194" s="8" t="s">
        <v>45</v>
      </c>
      <c r="AG1194" s="13"/>
      <c r="AH1194" s="8" t="s">
        <v>46</v>
      </c>
      <c r="AI1194" s="8" t="s">
        <v>47</v>
      </c>
    </row>
    <row r="1195" ht="112.5" customHeight="1">
      <c r="A1195" s="6" t="s">
        <v>6908</v>
      </c>
      <c r="B1195" s="6" t="s">
        <v>6909</v>
      </c>
      <c r="C1195" s="13" t="s">
        <v>33</v>
      </c>
      <c r="D1195" s="7" t="s">
        <v>34</v>
      </c>
      <c r="E1195" s="6"/>
      <c r="F1195" s="10" t="s">
        <v>6917</v>
      </c>
      <c r="G1195" s="16" t="s">
        <v>6876</v>
      </c>
      <c r="H1195" s="10"/>
      <c r="I1195" s="6" t="s">
        <v>1138</v>
      </c>
      <c r="J1195" s="8" t="s">
        <v>194</v>
      </c>
      <c r="K1195" s="10" t="s">
        <v>6912</v>
      </c>
      <c r="L1195" s="11" t="s">
        <v>6918</v>
      </c>
      <c r="M1195" s="13" t="s">
        <v>41</v>
      </c>
      <c r="N1195" s="10" t="s">
        <v>6914</v>
      </c>
      <c r="O1195" s="11" t="s">
        <v>6919</v>
      </c>
      <c r="P1195" s="12"/>
      <c r="Q1195" s="13"/>
      <c r="R1195" s="12"/>
      <c r="S1195" s="12"/>
      <c r="T1195" s="12"/>
      <c r="U1195" s="12"/>
      <c r="V1195" s="12"/>
      <c r="W1195" s="12"/>
      <c r="X1195" s="13"/>
      <c r="Y1195" s="6" t="s">
        <v>6202</v>
      </c>
      <c r="Z1195" s="15" t="s">
        <v>6920</v>
      </c>
      <c r="AA1195" s="15"/>
      <c r="AB1195" s="9"/>
      <c r="AC1195" s="13" t="str">
        <f t="shared" si="3"/>
        <v>M6-G-20d-I-2</v>
      </c>
      <c r="AD1195" s="13"/>
      <c r="AE1195" s="12"/>
      <c r="AF1195" s="8" t="s">
        <v>45</v>
      </c>
      <c r="AG1195" s="13"/>
      <c r="AH1195" s="8" t="s">
        <v>46</v>
      </c>
      <c r="AI1195" s="8" t="s">
        <v>47</v>
      </c>
    </row>
    <row r="1196" ht="112.5" customHeight="1">
      <c r="A1196" s="6" t="s">
        <v>6908</v>
      </c>
      <c r="B1196" s="6" t="s">
        <v>6909</v>
      </c>
      <c r="C1196" s="13" t="s">
        <v>33</v>
      </c>
      <c r="D1196" s="7" t="s">
        <v>34</v>
      </c>
      <c r="E1196" s="6"/>
      <c r="F1196" s="10" t="s">
        <v>6921</v>
      </c>
      <c r="G1196" s="16" t="s">
        <v>6876</v>
      </c>
      <c r="H1196" s="10"/>
      <c r="I1196" s="6" t="s">
        <v>1138</v>
      </c>
      <c r="J1196" s="8" t="s">
        <v>194</v>
      </c>
      <c r="K1196" s="10" t="s">
        <v>6912</v>
      </c>
      <c r="L1196" s="10" t="s">
        <v>6922</v>
      </c>
      <c r="M1196" s="13" t="s">
        <v>41</v>
      </c>
      <c r="N1196" s="10" t="s">
        <v>6914</v>
      </c>
      <c r="O1196" s="10" t="s">
        <v>6915</v>
      </c>
      <c r="P1196" s="12"/>
      <c r="Q1196" s="13"/>
      <c r="R1196" s="12"/>
      <c r="S1196" s="12"/>
      <c r="T1196" s="12"/>
      <c r="U1196" s="12"/>
      <c r="V1196" s="12"/>
      <c r="W1196" s="12"/>
      <c r="X1196" s="13"/>
      <c r="Y1196" s="6" t="s">
        <v>6202</v>
      </c>
      <c r="Z1196" s="15" t="s">
        <v>6923</v>
      </c>
      <c r="AA1196" s="15"/>
      <c r="AB1196" s="9"/>
      <c r="AC1196" s="13" t="str">
        <f t="shared" si="3"/>
        <v>M6-G-20d-I-3</v>
      </c>
      <c r="AD1196" s="13"/>
      <c r="AE1196" s="12"/>
      <c r="AF1196" s="8" t="s">
        <v>45</v>
      </c>
      <c r="AG1196" s="13"/>
      <c r="AH1196" s="8" t="s">
        <v>46</v>
      </c>
      <c r="AI1196" s="8" t="s">
        <v>47</v>
      </c>
    </row>
    <row r="1197" ht="112.5" customHeight="1">
      <c r="A1197" s="6" t="s">
        <v>6908</v>
      </c>
      <c r="B1197" s="6" t="s">
        <v>6909</v>
      </c>
      <c r="C1197" s="13" t="s">
        <v>48</v>
      </c>
      <c r="D1197" s="7" t="s">
        <v>34</v>
      </c>
      <c r="E1197" s="6"/>
      <c r="F1197" s="10" t="s">
        <v>6924</v>
      </c>
      <c r="G1197" s="16" t="s">
        <v>6876</v>
      </c>
      <c r="H1197" s="10" t="s">
        <v>6925</v>
      </c>
      <c r="I1197" s="6" t="s">
        <v>1138</v>
      </c>
      <c r="J1197" s="19" t="s">
        <v>166</v>
      </c>
      <c r="K1197" s="10" t="s">
        <v>6926</v>
      </c>
      <c r="L1197" s="11" t="s">
        <v>6927</v>
      </c>
      <c r="M1197" s="13" t="s">
        <v>41</v>
      </c>
      <c r="N1197" s="10" t="s">
        <v>6914</v>
      </c>
      <c r="O1197" s="10" t="s">
        <v>6915</v>
      </c>
      <c r="P1197" s="12"/>
      <c r="Q1197" s="13"/>
      <c r="R1197" s="12"/>
      <c r="S1197" s="12"/>
      <c r="T1197" s="12"/>
      <c r="U1197" s="12"/>
      <c r="V1197" s="12"/>
      <c r="W1197" s="12"/>
      <c r="X1197" s="13"/>
      <c r="Y1197" s="6" t="s">
        <v>6202</v>
      </c>
      <c r="Z1197" s="15" t="s">
        <v>6928</v>
      </c>
      <c r="AA1197" s="15"/>
      <c r="AB1197" s="9"/>
      <c r="AC1197" s="13" t="str">
        <f t="shared" si="3"/>
        <v>M6-G-20d-E-1</v>
      </c>
      <c r="AD1197" s="13"/>
      <c r="AE1197" s="12"/>
      <c r="AF1197" s="8" t="s">
        <v>45</v>
      </c>
      <c r="AG1197" s="13"/>
      <c r="AH1197" s="8" t="s">
        <v>46</v>
      </c>
      <c r="AI1197" s="8" t="s">
        <v>47</v>
      </c>
    </row>
    <row r="1198" ht="112.5" customHeight="1">
      <c r="A1198" s="6" t="s">
        <v>6908</v>
      </c>
      <c r="B1198" s="6" t="s">
        <v>6909</v>
      </c>
      <c r="C1198" s="13" t="s">
        <v>48</v>
      </c>
      <c r="D1198" s="7" t="s">
        <v>34</v>
      </c>
      <c r="E1198" s="6"/>
      <c r="F1198" s="10" t="s">
        <v>6929</v>
      </c>
      <c r="G1198" s="16" t="s">
        <v>6876</v>
      </c>
      <c r="H1198" s="10"/>
      <c r="I1198" s="6" t="s">
        <v>1138</v>
      </c>
      <c r="J1198" s="19" t="s">
        <v>166</v>
      </c>
      <c r="K1198" s="10" t="s">
        <v>6926</v>
      </c>
      <c r="L1198" s="11" t="s">
        <v>6930</v>
      </c>
      <c r="M1198" s="13" t="s">
        <v>41</v>
      </c>
      <c r="N1198" s="10" t="s">
        <v>6914</v>
      </c>
      <c r="O1198" s="10" t="s">
        <v>6919</v>
      </c>
      <c r="P1198" s="12"/>
      <c r="Q1198" s="13"/>
      <c r="R1198" s="12"/>
      <c r="S1198" s="12"/>
      <c r="T1198" s="12"/>
      <c r="U1198" s="12"/>
      <c r="V1198" s="12"/>
      <c r="W1198" s="12"/>
      <c r="X1198" s="13"/>
      <c r="Y1198" s="6" t="s">
        <v>6202</v>
      </c>
      <c r="Z1198" s="15" t="s">
        <v>6931</v>
      </c>
      <c r="AA1198" s="15"/>
      <c r="AB1198" s="9"/>
      <c r="AC1198" s="13" t="str">
        <f t="shared" si="3"/>
        <v>M6-G-20d-E-2</v>
      </c>
      <c r="AD1198" s="13"/>
      <c r="AE1198" s="12"/>
      <c r="AF1198" s="8" t="s">
        <v>45</v>
      </c>
      <c r="AG1198" s="13"/>
      <c r="AH1198" s="8" t="s">
        <v>46</v>
      </c>
      <c r="AI1198" s="8" t="s">
        <v>47</v>
      </c>
    </row>
    <row r="1199" ht="112.5" customHeight="1">
      <c r="A1199" s="6" t="s">
        <v>6908</v>
      </c>
      <c r="B1199" s="6" t="s">
        <v>6909</v>
      </c>
      <c r="C1199" s="13" t="s">
        <v>48</v>
      </c>
      <c r="D1199" s="7" t="s">
        <v>34</v>
      </c>
      <c r="E1199" s="6"/>
      <c r="F1199" s="10" t="s">
        <v>6932</v>
      </c>
      <c r="G1199" s="16" t="s">
        <v>6876</v>
      </c>
      <c r="H1199" s="10"/>
      <c r="I1199" s="6" t="s">
        <v>1138</v>
      </c>
      <c r="J1199" s="19" t="s">
        <v>166</v>
      </c>
      <c r="K1199" s="10" t="s">
        <v>6926</v>
      </c>
      <c r="L1199" s="11" t="s">
        <v>6922</v>
      </c>
      <c r="M1199" s="13" t="s">
        <v>41</v>
      </c>
      <c r="N1199" s="10" t="s">
        <v>6914</v>
      </c>
      <c r="O1199" s="10" t="s">
        <v>6915</v>
      </c>
      <c r="P1199" s="12"/>
      <c r="Q1199" s="13"/>
      <c r="R1199" s="12"/>
      <c r="S1199" s="12"/>
      <c r="T1199" s="12"/>
      <c r="U1199" s="12"/>
      <c r="V1199" s="12"/>
      <c r="W1199" s="12"/>
      <c r="X1199" s="13"/>
      <c r="Y1199" s="6" t="s">
        <v>6202</v>
      </c>
      <c r="Z1199" s="15" t="s">
        <v>6933</v>
      </c>
      <c r="AA1199" s="15"/>
      <c r="AB1199" s="9"/>
      <c r="AC1199" s="13" t="str">
        <f t="shared" si="3"/>
        <v>M6-G-20d-E-3</v>
      </c>
      <c r="AD1199" s="13"/>
      <c r="AE1199" s="12"/>
      <c r="AF1199" s="8" t="s">
        <v>45</v>
      </c>
      <c r="AG1199" s="13"/>
      <c r="AH1199" s="8" t="s">
        <v>46</v>
      </c>
      <c r="AI1199" s="8" t="s">
        <v>47</v>
      </c>
    </row>
    <row r="1200" ht="112.5" customHeight="1">
      <c r="A1200" s="6" t="s">
        <v>6908</v>
      </c>
      <c r="B1200" s="6" t="s">
        <v>6909</v>
      </c>
      <c r="C1200" s="13" t="s">
        <v>67</v>
      </c>
      <c r="D1200" s="7" t="s">
        <v>34</v>
      </c>
      <c r="E1200" s="6"/>
      <c r="F1200" s="11" t="s">
        <v>6934</v>
      </c>
      <c r="G1200" s="10" t="s">
        <v>6935</v>
      </c>
      <c r="H1200" s="10" t="s">
        <v>6936</v>
      </c>
      <c r="I1200" s="6" t="s">
        <v>1138</v>
      </c>
      <c r="J1200" s="6" t="s">
        <v>101</v>
      </c>
      <c r="K1200" s="11" t="s">
        <v>6937</v>
      </c>
      <c r="L1200" s="11" t="s">
        <v>6938</v>
      </c>
      <c r="M1200" s="8" t="s">
        <v>575</v>
      </c>
      <c r="N1200" s="10" t="s">
        <v>6914</v>
      </c>
      <c r="O1200" s="11" t="s">
        <v>6939</v>
      </c>
      <c r="P1200" s="12"/>
      <c r="Q1200" s="13"/>
      <c r="R1200" s="12"/>
      <c r="S1200" s="11" t="s">
        <v>6940</v>
      </c>
      <c r="T1200" s="11" t="s">
        <v>6941</v>
      </c>
      <c r="U1200" s="11" t="s">
        <v>6942</v>
      </c>
      <c r="V1200" s="11" t="s">
        <v>6943</v>
      </c>
      <c r="W1200" s="12"/>
      <c r="X1200" s="13"/>
      <c r="Y1200" s="6" t="s">
        <v>6202</v>
      </c>
      <c r="Z1200" s="15" t="s">
        <v>6944</v>
      </c>
      <c r="AA1200" s="15"/>
      <c r="AB1200" s="9"/>
      <c r="AC1200" s="13" t="str">
        <f t="shared" si="3"/>
        <v>M6-G-20d-A-1</v>
      </c>
      <c r="AD1200" s="13"/>
      <c r="AE1200" s="12"/>
      <c r="AF1200" s="8" t="s">
        <v>45</v>
      </c>
      <c r="AG1200" s="13"/>
      <c r="AH1200" s="8" t="s">
        <v>46</v>
      </c>
      <c r="AI1200" s="8" t="s">
        <v>47</v>
      </c>
    </row>
    <row r="1201" ht="112.5" customHeight="1">
      <c r="A1201" s="6" t="s">
        <v>6908</v>
      </c>
      <c r="B1201" s="6" t="s">
        <v>6909</v>
      </c>
      <c r="C1201" s="13" t="s">
        <v>67</v>
      </c>
      <c r="D1201" s="7" t="s">
        <v>34</v>
      </c>
      <c r="E1201" s="6"/>
      <c r="F1201" s="11" t="s">
        <v>6945</v>
      </c>
      <c r="G1201" s="11" t="s">
        <v>6946</v>
      </c>
      <c r="H1201" s="10" t="s">
        <v>6947</v>
      </c>
      <c r="I1201" s="6" t="s">
        <v>1138</v>
      </c>
      <c r="J1201" s="6" t="s">
        <v>101</v>
      </c>
      <c r="K1201" s="11" t="s">
        <v>6948</v>
      </c>
      <c r="L1201" s="11" t="s">
        <v>6938</v>
      </c>
      <c r="M1201" s="8" t="s">
        <v>575</v>
      </c>
      <c r="N1201" s="10" t="s">
        <v>6914</v>
      </c>
      <c r="O1201" s="11" t="s">
        <v>6949</v>
      </c>
      <c r="P1201" s="12"/>
      <c r="Q1201" s="13"/>
      <c r="R1201" s="12"/>
      <c r="S1201" s="11" t="s">
        <v>6940</v>
      </c>
      <c r="T1201" s="11" t="s">
        <v>6941</v>
      </c>
      <c r="U1201" s="11" t="s">
        <v>6942</v>
      </c>
      <c r="V1201" s="11" t="s">
        <v>6950</v>
      </c>
      <c r="W1201" s="12"/>
      <c r="X1201" s="13"/>
      <c r="Y1201" s="6" t="s">
        <v>6202</v>
      </c>
      <c r="Z1201" s="15" t="s">
        <v>6951</v>
      </c>
      <c r="AA1201" s="15"/>
      <c r="AB1201" s="9"/>
      <c r="AC1201" s="13" t="str">
        <f t="shared" si="3"/>
        <v>M6-G-20d-A-2</v>
      </c>
      <c r="AD1201" s="13"/>
      <c r="AE1201" s="12"/>
      <c r="AF1201" s="8" t="s">
        <v>45</v>
      </c>
      <c r="AG1201" s="13"/>
      <c r="AH1201" s="8" t="s">
        <v>46</v>
      </c>
      <c r="AI1201" s="8" t="s">
        <v>47</v>
      </c>
    </row>
    <row r="1202" ht="112.5" customHeight="1">
      <c r="A1202" s="6" t="s">
        <v>6908</v>
      </c>
      <c r="B1202" s="6" t="s">
        <v>6909</v>
      </c>
      <c r="C1202" s="13" t="s">
        <v>67</v>
      </c>
      <c r="D1202" s="7" t="s">
        <v>34</v>
      </c>
      <c r="E1202" s="6"/>
      <c r="F1202" s="10" t="s">
        <v>6952</v>
      </c>
      <c r="G1202" s="10" t="s">
        <v>6953</v>
      </c>
      <c r="H1202" s="10" t="s">
        <v>6954</v>
      </c>
      <c r="I1202" s="6" t="s">
        <v>1138</v>
      </c>
      <c r="J1202" s="6" t="s">
        <v>101</v>
      </c>
      <c r="K1202" s="11" t="s">
        <v>6948</v>
      </c>
      <c r="L1202" s="11" t="s">
        <v>6771</v>
      </c>
      <c r="M1202" s="8" t="s">
        <v>575</v>
      </c>
      <c r="N1202" s="10" t="s">
        <v>6914</v>
      </c>
      <c r="O1202" s="10" t="s">
        <v>6955</v>
      </c>
      <c r="P1202" s="12"/>
      <c r="Q1202" s="13"/>
      <c r="R1202" s="12"/>
      <c r="S1202" s="11" t="s">
        <v>6956</v>
      </c>
      <c r="T1202" s="11" t="s">
        <v>6941</v>
      </c>
      <c r="U1202" s="11" t="s">
        <v>6942</v>
      </c>
      <c r="V1202" s="11" t="s">
        <v>6957</v>
      </c>
      <c r="W1202" s="12"/>
      <c r="X1202" s="13"/>
      <c r="Y1202" s="6" t="s">
        <v>6202</v>
      </c>
      <c r="Z1202" s="15" t="s">
        <v>6958</v>
      </c>
      <c r="AA1202" s="15"/>
      <c r="AB1202" s="9"/>
      <c r="AC1202" s="13" t="str">
        <f t="shared" si="3"/>
        <v>M6-G-20d-A-3</v>
      </c>
      <c r="AD1202" s="13"/>
      <c r="AE1202" s="12"/>
      <c r="AF1202" s="8" t="s">
        <v>45</v>
      </c>
      <c r="AG1202" s="13"/>
      <c r="AH1202" s="8" t="s">
        <v>46</v>
      </c>
      <c r="AI1202" s="8" t="s">
        <v>47</v>
      </c>
    </row>
    <row r="1203" ht="112.5" customHeight="1">
      <c r="A1203" s="6" t="s">
        <v>6959</v>
      </c>
      <c r="B1203" s="6" t="s">
        <v>6960</v>
      </c>
      <c r="C1203" s="13" t="s">
        <v>33</v>
      </c>
      <c r="D1203" s="7" t="s">
        <v>34</v>
      </c>
      <c r="E1203" s="6"/>
      <c r="F1203" s="10" t="s">
        <v>6961</v>
      </c>
      <c r="G1203" s="10" t="s">
        <v>6962</v>
      </c>
      <c r="H1203" s="10" t="s">
        <v>6963</v>
      </c>
      <c r="I1203" s="6" t="s">
        <v>1138</v>
      </c>
      <c r="J1203" s="6" t="s">
        <v>850</v>
      </c>
      <c r="K1203" s="10" t="s">
        <v>6964</v>
      </c>
      <c r="L1203" s="11" t="s">
        <v>6965</v>
      </c>
      <c r="M1203" s="13" t="s">
        <v>41</v>
      </c>
      <c r="N1203" s="10" t="s">
        <v>6966</v>
      </c>
      <c r="O1203" s="10" t="s">
        <v>6967</v>
      </c>
      <c r="P1203" s="12"/>
      <c r="Q1203" s="13"/>
      <c r="R1203" s="12"/>
      <c r="S1203" s="12"/>
      <c r="T1203" s="12"/>
      <c r="U1203" s="12"/>
      <c r="V1203" s="12"/>
      <c r="W1203" s="12"/>
      <c r="X1203" s="13"/>
      <c r="Y1203" s="6" t="s">
        <v>6202</v>
      </c>
      <c r="Z1203" s="15" t="s">
        <v>6968</v>
      </c>
      <c r="AA1203" s="15"/>
      <c r="AB1203" s="9"/>
      <c r="AC1203" s="13" t="str">
        <f t="shared" si="3"/>
        <v>M6-G-20e-I-1</v>
      </c>
      <c r="AD1203" s="13"/>
      <c r="AE1203" s="12"/>
      <c r="AF1203" s="8" t="s">
        <v>45</v>
      </c>
      <c r="AG1203" s="13"/>
      <c r="AH1203" s="8" t="s">
        <v>46</v>
      </c>
      <c r="AI1203" s="8" t="s">
        <v>47</v>
      </c>
    </row>
    <row r="1204" ht="112.5" customHeight="1">
      <c r="A1204" s="6" t="s">
        <v>6959</v>
      </c>
      <c r="B1204" s="6" t="s">
        <v>6960</v>
      </c>
      <c r="C1204" s="13" t="s">
        <v>33</v>
      </c>
      <c r="D1204" s="7" t="s">
        <v>34</v>
      </c>
      <c r="E1204" s="6"/>
      <c r="F1204" s="10" t="s">
        <v>6969</v>
      </c>
      <c r="G1204" s="10" t="s">
        <v>6962</v>
      </c>
      <c r="H1204" s="10"/>
      <c r="I1204" s="6" t="s">
        <v>1138</v>
      </c>
      <c r="J1204" s="6" t="s">
        <v>850</v>
      </c>
      <c r="K1204" s="11" t="s">
        <v>6970</v>
      </c>
      <c r="L1204" s="10" t="s">
        <v>6971</v>
      </c>
      <c r="M1204" s="13" t="s">
        <v>41</v>
      </c>
      <c r="N1204" s="10" t="s">
        <v>6966</v>
      </c>
      <c r="O1204" s="10" t="s">
        <v>6972</v>
      </c>
      <c r="P1204" s="12"/>
      <c r="Q1204" s="13"/>
      <c r="R1204" s="12"/>
      <c r="S1204" s="12"/>
      <c r="T1204" s="12"/>
      <c r="U1204" s="12"/>
      <c r="V1204" s="12"/>
      <c r="W1204" s="12"/>
      <c r="X1204" s="13"/>
      <c r="Y1204" s="6" t="s">
        <v>6202</v>
      </c>
      <c r="Z1204" s="15" t="s">
        <v>6973</v>
      </c>
      <c r="AA1204" s="15"/>
      <c r="AB1204" s="9"/>
      <c r="AC1204" s="13" t="str">
        <f t="shared" si="3"/>
        <v>M6-G-20e-I-2</v>
      </c>
      <c r="AD1204" s="13"/>
      <c r="AE1204" s="12"/>
      <c r="AF1204" s="8" t="s">
        <v>45</v>
      </c>
      <c r="AG1204" s="13"/>
      <c r="AH1204" s="8" t="s">
        <v>46</v>
      </c>
      <c r="AI1204" s="8" t="s">
        <v>47</v>
      </c>
    </row>
    <row r="1205" ht="112.5" customHeight="1">
      <c r="A1205" s="6" t="s">
        <v>6959</v>
      </c>
      <c r="B1205" s="6" t="s">
        <v>6960</v>
      </c>
      <c r="C1205" s="13" t="s">
        <v>33</v>
      </c>
      <c r="D1205" s="7" t="s">
        <v>34</v>
      </c>
      <c r="E1205" s="6"/>
      <c r="F1205" s="10" t="s">
        <v>6974</v>
      </c>
      <c r="G1205" s="10" t="s">
        <v>6962</v>
      </c>
      <c r="H1205" s="10"/>
      <c r="I1205" s="6" t="s">
        <v>1138</v>
      </c>
      <c r="J1205" s="6" t="s">
        <v>850</v>
      </c>
      <c r="K1205" s="11" t="s">
        <v>6970</v>
      </c>
      <c r="L1205" s="10" t="s">
        <v>6975</v>
      </c>
      <c r="M1205" s="13" t="s">
        <v>41</v>
      </c>
      <c r="N1205" s="10" t="s">
        <v>6966</v>
      </c>
      <c r="O1205" s="10" t="s">
        <v>6976</v>
      </c>
      <c r="P1205" s="12"/>
      <c r="Q1205" s="13"/>
      <c r="R1205" s="12"/>
      <c r="S1205" s="12"/>
      <c r="T1205" s="12"/>
      <c r="U1205" s="12"/>
      <c r="V1205" s="12"/>
      <c r="W1205" s="12"/>
      <c r="X1205" s="13"/>
      <c r="Y1205" s="6" t="s">
        <v>6202</v>
      </c>
      <c r="Z1205" s="15" t="s">
        <v>6977</v>
      </c>
      <c r="AA1205" s="15"/>
      <c r="AB1205" s="9"/>
      <c r="AC1205" s="13" t="str">
        <f t="shared" si="3"/>
        <v>M6-G-20e-I-3</v>
      </c>
      <c r="AD1205" s="13"/>
      <c r="AE1205" s="12"/>
      <c r="AF1205" s="8" t="s">
        <v>45</v>
      </c>
      <c r="AG1205" s="13"/>
      <c r="AH1205" s="8" t="s">
        <v>46</v>
      </c>
      <c r="AI1205" s="8" t="s">
        <v>47</v>
      </c>
    </row>
    <row r="1206" ht="112.5" customHeight="1">
      <c r="A1206" s="6" t="s">
        <v>6959</v>
      </c>
      <c r="B1206" s="6" t="s">
        <v>6960</v>
      </c>
      <c r="C1206" s="13" t="s">
        <v>48</v>
      </c>
      <c r="D1206" s="7" t="s">
        <v>34</v>
      </c>
      <c r="E1206" s="6"/>
      <c r="F1206" s="11" t="s">
        <v>6978</v>
      </c>
      <c r="G1206" s="27" t="s">
        <v>6876</v>
      </c>
      <c r="H1206" s="10" t="s">
        <v>6979</v>
      </c>
      <c r="I1206" s="6" t="s">
        <v>1138</v>
      </c>
      <c r="J1206" s="19" t="s">
        <v>166</v>
      </c>
      <c r="K1206" s="10" t="s">
        <v>6980</v>
      </c>
      <c r="L1206" s="11" t="s">
        <v>6981</v>
      </c>
      <c r="M1206" s="13" t="s">
        <v>41</v>
      </c>
      <c r="N1206" s="10" t="s">
        <v>6982</v>
      </c>
      <c r="O1206" s="10" t="s">
        <v>6967</v>
      </c>
      <c r="P1206" s="12"/>
      <c r="Q1206" s="13"/>
      <c r="R1206" s="12"/>
      <c r="S1206" s="12"/>
      <c r="T1206" s="12"/>
      <c r="U1206" s="12"/>
      <c r="V1206" s="12"/>
      <c r="W1206" s="12"/>
      <c r="X1206" s="13"/>
      <c r="Y1206" s="6" t="s">
        <v>6202</v>
      </c>
      <c r="Z1206" s="15" t="s">
        <v>6983</v>
      </c>
      <c r="AA1206" s="15"/>
      <c r="AB1206" s="9"/>
      <c r="AC1206" s="13" t="str">
        <f t="shared" si="3"/>
        <v>M6-G-20e-E-1</v>
      </c>
      <c r="AD1206" s="13"/>
      <c r="AE1206" s="12"/>
      <c r="AF1206" s="8" t="s">
        <v>45</v>
      </c>
      <c r="AG1206" s="13"/>
      <c r="AH1206" s="8" t="s">
        <v>46</v>
      </c>
      <c r="AI1206" s="8" t="s">
        <v>47</v>
      </c>
    </row>
    <row r="1207" ht="112.5" customHeight="1">
      <c r="A1207" s="6" t="s">
        <v>6959</v>
      </c>
      <c r="B1207" s="6" t="s">
        <v>6960</v>
      </c>
      <c r="C1207" s="13" t="s">
        <v>48</v>
      </c>
      <c r="D1207" s="7" t="s">
        <v>34</v>
      </c>
      <c r="E1207" s="6"/>
      <c r="F1207" s="11" t="s">
        <v>6984</v>
      </c>
      <c r="G1207" s="27" t="s">
        <v>6876</v>
      </c>
      <c r="H1207" s="10"/>
      <c r="I1207" s="6" t="s">
        <v>1138</v>
      </c>
      <c r="J1207" s="19" t="s">
        <v>166</v>
      </c>
      <c r="K1207" s="10" t="s">
        <v>6980</v>
      </c>
      <c r="L1207" s="11" t="s">
        <v>6985</v>
      </c>
      <c r="M1207" s="13" t="s">
        <v>41</v>
      </c>
      <c r="N1207" s="10" t="s">
        <v>6966</v>
      </c>
      <c r="O1207" s="10" t="s">
        <v>6972</v>
      </c>
      <c r="P1207" s="12"/>
      <c r="Q1207" s="13"/>
      <c r="R1207" s="12"/>
      <c r="S1207" s="12"/>
      <c r="T1207" s="12"/>
      <c r="U1207" s="12"/>
      <c r="V1207" s="12"/>
      <c r="W1207" s="12"/>
      <c r="X1207" s="13"/>
      <c r="Y1207" s="6" t="s">
        <v>6202</v>
      </c>
      <c r="Z1207" s="15" t="s">
        <v>6986</v>
      </c>
      <c r="AA1207" s="15"/>
      <c r="AB1207" s="9"/>
      <c r="AC1207" s="13" t="str">
        <f t="shared" si="3"/>
        <v>M6-G-20e-E-2</v>
      </c>
      <c r="AD1207" s="13"/>
      <c r="AE1207" s="12"/>
      <c r="AF1207" s="8" t="s">
        <v>45</v>
      </c>
      <c r="AG1207" s="13"/>
      <c r="AH1207" s="8" t="s">
        <v>46</v>
      </c>
      <c r="AI1207" s="8" t="s">
        <v>47</v>
      </c>
    </row>
    <row r="1208" ht="112.5" customHeight="1">
      <c r="A1208" s="6" t="s">
        <v>6959</v>
      </c>
      <c r="B1208" s="6" t="s">
        <v>6960</v>
      </c>
      <c r="C1208" s="13" t="s">
        <v>48</v>
      </c>
      <c r="D1208" s="7" t="s">
        <v>34</v>
      </c>
      <c r="E1208" s="6"/>
      <c r="F1208" s="11" t="s">
        <v>6987</v>
      </c>
      <c r="G1208" s="27" t="s">
        <v>6876</v>
      </c>
      <c r="H1208" s="10"/>
      <c r="I1208" s="6" t="s">
        <v>1138</v>
      </c>
      <c r="J1208" s="19" t="s">
        <v>166</v>
      </c>
      <c r="K1208" s="10" t="s">
        <v>6980</v>
      </c>
      <c r="L1208" s="11" t="s">
        <v>6988</v>
      </c>
      <c r="M1208" s="13" t="s">
        <v>41</v>
      </c>
      <c r="N1208" s="10" t="s">
        <v>6966</v>
      </c>
      <c r="O1208" s="10" t="s">
        <v>6976</v>
      </c>
      <c r="P1208" s="12"/>
      <c r="Q1208" s="13"/>
      <c r="R1208" s="12"/>
      <c r="S1208" s="12"/>
      <c r="T1208" s="12"/>
      <c r="U1208" s="12"/>
      <c r="V1208" s="12"/>
      <c r="W1208" s="12"/>
      <c r="X1208" s="13"/>
      <c r="Y1208" s="6" t="s">
        <v>6202</v>
      </c>
      <c r="Z1208" s="15" t="s">
        <v>6989</v>
      </c>
      <c r="AA1208" s="15"/>
      <c r="AB1208" s="9"/>
      <c r="AC1208" s="13" t="str">
        <f t="shared" si="3"/>
        <v>M6-G-20e-E-3</v>
      </c>
      <c r="AD1208" s="13"/>
      <c r="AE1208" s="12"/>
      <c r="AF1208" s="8" t="s">
        <v>45</v>
      </c>
      <c r="AG1208" s="13"/>
      <c r="AH1208" s="8" t="s">
        <v>46</v>
      </c>
      <c r="AI1208" s="8" t="s">
        <v>47</v>
      </c>
    </row>
    <row r="1209" ht="112.5" customHeight="1">
      <c r="A1209" s="6" t="s">
        <v>6959</v>
      </c>
      <c r="B1209" s="6" t="s">
        <v>6960</v>
      </c>
      <c r="C1209" s="13" t="s">
        <v>67</v>
      </c>
      <c r="D1209" s="7" t="s">
        <v>34</v>
      </c>
      <c r="E1209" s="6"/>
      <c r="F1209" s="10" t="s">
        <v>6990</v>
      </c>
      <c r="G1209" s="11" t="s">
        <v>6991</v>
      </c>
      <c r="H1209" s="10" t="s">
        <v>6992</v>
      </c>
      <c r="I1209" s="6" t="s">
        <v>1138</v>
      </c>
      <c r="J1209" s="6" t="s">
        <v>101</v>
      </c>
      <c r="K1209" s="10" t="s">
        <v>6993</v>
      </c>
      <c r="L1209" s="10" t="s">
        <v>6994</v>
      </c>
      <c r="M1209" s="8" t="s">
        <v>575</v>
      </c>
      <c r="N1209" s="10" t="s">
        <v>6966</v>
      </c>
      <c r="O1209" s="10" t="s">
        <v>6967</v>
      </c>
      <c r="P1209" s="12"/>
      <c r="Q1209" s="13"/>
      <c r="R1209" s="12"/>
      <c r="S1209" s="11" t="s">
        <v>6995</v>
      </c>
      <c r="T1209" s="11" t="s">
        <v>6996</v>
      </c>
      <c r="U1209" s="11" t="s">
        <v>6997</v>
      </c>
      <c r="V1209" s="11" t="s">
        <v>6998</v>
      </c>
      <c r="W1209" s="12"/>
      <c r="X1209" s="13"/>
      <c r="Y1209" s="6" t="s">
        <v>6202</v>
      </c>
      <c r="Z1209" s="15" t="s">
        <v>6999</v>
      </c>
      <c r="AA1209" s="15"/>
      <c r="AB1209" s="9"/>
      <c r="AC1209" s="13" t="str">
        <f t="shared" si="3"/>
        <v>M6-G-20e-A-1</v>
      </c>
      <c r="AD1209" s="13"/>
      <c r="AE1209" s="12"/>
      <c r="AF1209" s="8" t="s">
        <v>45</v>
      </c>
      <c r="AG1209" s="13"/>
      <c r="AH1209" s="8" t="s">
        <v>46</v>
      </c>
      <c r="AI1209" s="8" t="s">
        <v>47</v>
      </c>
    </row>
    <row r="1210" ht="112.5" customHeight="1">
      <c r="A1210" s="6" t="s">
        <v>6959</v>
      </c>
      <c r="B1210" s="6" t="s">
        <v>6960</v>
      </c>
      <c r="C1210" s="13" t="s">
        <v>67</v>
      </c>
      <c r="D1210" s="7" t="s">
        <v>34</v>
      </c>
      <c r="E1210" s="6"/>
      <c r="F1210" s="11" t="s">
        <v>7000</v>
      </c>
      <c r="G1210" s="11" t="s">
        <v>7001</v>
      </c>
      <c r="H1210" s="10" t="s">
        <v>7002</v>
      </c>
      <c r="I1210" s="6" t="s">
        <v>1138</v>
      </c>
      <c r="J1210" s="6" t="s">
        <v>166</v>
      </c>
      <c r="K1210" s="10" t="s">
        <v>7003</v>
      </c>
      <c r="L1210" s="11" t="s">
        <v>6981</v>
      </c>
      <c r="M1210" s="8" t="s">
        <v>575</v>
      </c>
      <c r="N1210" s="10" t="s">
        <v>6966</v>
      </c>
      <c r="O1210" s="10" t="s">
        <v>6967</v>
      </c>
      <c r="P1210" s="12"/>
      <c r="Q1210" s="13"/>
      <c r="R1210" s="12"/>
      <c r="S1210" s="11" t="s">
        <v>7004</v>
      </c>
      <c r="T1210" s="11" t="s">
        <v>6996</v>
      </c>
      <c r="U1210" s="11" t="s">
        <v>6997</v>
      </c>
      <c r="V1210" s="11" t="s">
        <v>7005</v>
      </c>
      <c r="W1210" s="12"/>
      <c r="X1210" s="13"/>
      <c r="Y1210" s="6" t="s">
        <v>6202</v>
      </c>
      <c r="Z1210" s="15" t="s">
        <v>7006</v>
      </c>
      <c r="AA1210" s="15"/>
      <c r="AB1210" s="9"/>
      <c r="AC1210" s="13" t="str">
        <f t="shared" si="3"/>
        <v>M6-G-20e-A-2</v>
      </c>
      <c r="AD1210" s="13"/>
      <c r="AE1210" s="12"/>
      <c r="AF1210" s="8" t="s">
        <v>45</v>
      </c>
      <c r="AG1210" s="13"/>
      <c r="AH1210" s="8" t="s">
        <v>46</v>
      </c>
      <c r="AI1210" s="8" t="s">
        <v>47</v>
      </c>
    </row>
    <row r="1211" ht="112.5" customHeight="1">
      <c r="A1211" s="6" t="s">
        <v>6959</v>
      </c>
      <c r="B1211" s="6" t="s">
        <v>6960</v>
      </c>
      <c r="C1211" s="13" t="s">
        <v>67</v>
      </c>
      <c r="D1211" s="7" t="s">
        <v>34</v>
      </c>
      <c r="E1211" s="6"/>
      <c r="F1211" s="11" t="s">
        <v>7007</v>
      </c>
      <c r="G1211" s="11" t="s">
        <v>7008</v>
      </c>
      <c r="H1211" s="10" t="s">
        <v>7009</v>
      </c>
      <c r="I1211" s="6" t="s">
        <v>1138</v>
      </c>
      <c r="J1211" s="6" t="s">
        <v>166</v>
      </c>
      <c r="K1211" s="10" t="s">
        <v>6980</v>
      </c>
      <c r="L1211" s="11" t="s">
        <v>6985</v>
      </c>
      <c r="M1211" s="8" t="s">
        <v>575</v>
      </c>
      <c r="N1211" s="10" t="s">
        <v>6966</v>
      </c>
      <c r="O1211" s="10" t="s">
        <v>6972</v>
      </c>
      <c r="P1211" s="12"/>
      <c r="Q1211" s="13"/>
      <c r="R1211" s="12"/>
      <c r="S1211" s="11" t="s">
        <v>7010</v>
      </c>
      <c r="T1211" s="11" t="s">
        <v>6996</v>
      </c>
      <c r="U1211" s="11" t="s">
        <v>6997</v>
      </c>
      <c r="V1211" s="11" t="s">
        <v>7011</v>
      </c>
      <c r="W1211" s="12"/>
      <c r="X1211" s="13"/>
      <c r="Y1211" s="6" t="s">
        <v>6202</v>
      </c>
      <c r="Z1211" s="15" t="s">
        <v>7012</v>
      </c>
      <c r="AA1211" s="15"/>
      <c r="AB1211" s="9"/>
      <c r="AC1211" s="13" t="str">
        <f t="shared" si="3"/>
        <v>M6-G-20e-A-3</v>
      </c>
      <c r="AD1211" s="13"/>
      <c r="AE1211" s="12"/>
      <c r="AF1211" s="8" t="s">
        <v>45</v>
      </c>
      <c r="AG1211" s="13"/>
      <c r="AH1211" s="8" t="s">
        <v>46</v>
      </c>
      <c r="AI1211" s="8" t="s">
        <v>47</v>
      </c>
    </row>
    <row r="1212" ht="112.5" customHeight="1">
      <c r="A1212" s="6" t="s">
        <v>7013</v>
      </c>
      <c r="B1212" s="6" t="s">
        <v>7014</v>
      </c>
      <c r="C1212" s="13" t="s">
        <v>33</v>
      </c>
      <c r="D1212" s="7" t="s">
        <v>34</v>
      </c>
      <c r="E1212" s="6"/>
      <c r="F1212" s="11" t="s">
        <v>7015</v>
      </c>
      <c r="G1212" s="10" t="s">
        <v>7016</v>
      </c>
      <c r="H1212" s="10"/>
      <c r="I1212" s="6"/>
      <c r="J1212" s="6" t="s">
        <v>194</v>
      </c>
      <c r="K1212" s="10" t="s">
        <v>7017</v>
      </c>
      <c r="L1212" s="10" t="s">
        <v>7018</v>
      </c>
      <c r="M1212" s="13" t="s">
        <v>41</v>
      </c>
      <c r="N1212" s="11" t="s">
        <v>7019</v>
      </c>
      <c r="O1212" s="11" t="s">
        <v>7020</v>
      </c>
      <c r="P1212" s="12"/>
      <c r="Q1212" s="13"/>
      <c r="R1212" s="12"/>
      <c r="S1212" s="12"/>
      <c r="T1212" s="12"/>
      <c r="U1212" s="12"/>
      <c r="V1212" s="12"/>
      <c r="W1212" s="12"/>
      <c r="X1212" s="13"/>
      <c r="Y1212" s="6" t="s">
        <v>6202</v>
      </c>
      <c r="Z1212" s="40" t="s">
        <v>7021</v>
      </c>
      <c r="AA1212" s="15"/>
      <c r="AB1212" s="18"/>
      <c r="AC1212" s="13" t="str">
        <f t="shared" si="3"/>
        <v>M6-G-21a-I-1</v>
      </c>
      <c r="AD1212" s="13"/>
      <c r="AE1212" s="12"/>
      <c r="AF1212" s="13"/>
      <c r="AG1212" s="13"/>
      <c r="AH1212" s="8" t="s">
        <v>46</v>
      </c>
      <c r="AI1212" s="8"/>
    </row>
    <row r="1213" ht="112.5" customHeight="1">
      <c r="A1213" s="6" t="s">
        <v>7013</v>
      </c>
      <c r="B1213" s="6" t="s">
        <v>7014</v>
      </c>
      <c r="C1213" s="13" t="s">
        <v>33</v>
      </c>
      <c r="D1213" s="7" t="s">
        <v>34</v>
      </c>
      <c r="E1213" s="6"/>
      <c r="F1213" s="11" t="s">
        <v>7015</v>
      </c>
      <c r="G1213" s="10" t="s">
        <v>7022</v>
      </c>
      <c r="H1213" s="10"/>
      <c r="I1213" s="6"/>
      <c r="J1213" s="6" t="s">
        <v>194</v>
      </c>
      <c r="K1213" s="10" t="s">
        <v>7023</v>
      </c>
      <c r="L1213" s="11" t="s">
        <v>7024</v>
      </c>
      <c r="M1213" s="13" t="s">
        <v>41</v>
      </c>
      <c r="N1213" s="11" t="s">
        <v>7019</v>
      </c>
      <c r="O1213" s="11" t="s">
        <v>7020</v>
      </c>
      <c r="P1213" s="12"/>
      <c r="Q1213" s="13"/>
      <c r="R1213" s="12"/>
      <c r="S1213" s="12"/>
      <c r="T1213" s="12"/>
      <c r="U1213" s="12"/>
      <c r="V1213" s="12"/>
      <c r="W1213" s="12"/>
      <c r="X1213" s="13"/>
      <c r="Y1213" s="6" t="s">
        <v>6202</v>
      </c>
      <c r="Z1213" s="40" t="s">
        <v>7025</v>
      </c>
      <c r="AA1213" s="15"/>
      <c r="AB1213" s="18"/>
      <c r="AC1213" s="13" t="str">
        <f t="shared" si="3"/>
        <v>M6-G-21a-I-2</v>
      </c>
      <c r="AD1213" s="13"/>
      <c r="AE1213" s="12"/>
      <c r="AF1213" s="13"/>
      <c r="AG1213" s="13"/>
      <c r="AH1213" s="8" t="s">
        <v>46</v>
      </c>
      <c r="AI1213" s="8"/>
    </row>
    <row r="1214" ht="112.5" customHeight="1">
      <c r="A1214" s="6" t="s">
        <v>7013</v>
      </c>
      <c r="B1214" s="6" t="s">
        <v>7014</v>
      </c>
      <c r="C1214" s="13" t="s">
        <v>48</v>
      </c>
      <c r="D1214" s="7" t="s">
        <v>34</v>
      </c>
      <c r="E1214" s="6"/>
      <c r="F1214" s="11" t="s">
        <v>7026</v>
      </c>
      <c r="G1214" s="10" t="s">
        <v>7016</v>
      </c>
      <c r="H1214" s="10"/>
      <c r="I1214" s="23" t="s">
        <v>210</v>
      </c>
      <c r="J1214" s="6" t="s">
        <v>166</v>
      </c>
      <c r="K1214" s="10" t="s">
        <v>7027</v>
      </c>
      <c r="L1214" s="10" t="s">
        <v>7018</v>
      </c>
      <c r="M1214" s="13" t="s">
        <v>41</v>
      </c>
      <c r="N1214" s="11" t="s">
        <v>7019</v>
      </c>
      <c r="O1214" s="11" t="s">
        <v>7020</v>
      </c>
      <c r="P1214" s="12"/>
      <c r="Q1214" s="13"/>
      <c r="R1214" s="12"/>
      <c r="S1214" s="12"/>
      <c r="T1214" s="12"/>
      <c r="U1214" s="12"/>
      <c r="V1214" s="12"/>
      <c r="W1214" s="12"/>
      <c r="X1214" s="13"/>
      <c r="Y1214" s="6" t="s">
        <v>6202</v>
      </c>
      <c r="Z1214" s="40" t="s">
        <v>7028</v>
      </c>
      <c r="AA1214" s="15"/>
      <c r="AB1214" s="18"/>
      <c r="AC1214" s="13" t="str">
        <f t="shared" si="3"/>
        <v>M6-G-21a-E-1</v>
      </c>
      <c r="AD1214" s="13"/>
      <c r="AE1214" s="12"/>
      <c r="AF1214" s="13"/>
      <c r="AG1214" s="13"/>
      <c r="AH1214" s="8" t="s">
        <v>46</v>
      </c>
      <c r="AI1214" s="8"/>
    </row>
    <row r="1215" ht="112.5" customHeight="1">
      <c r="A1215" s="6" t="s">
        <v>7013</v>
      </c>
      <c r="B1215" s="6" t="s">
        <v>7014</v>
      </c>
      <c r="C1215" s="13" t="s">
        <v>48</v>
      </c>
      <c r="D1215" s="7" t="s">
        <v>34</v>
      </c>
      <c r="E1215" s="6"/>
      <c r="F1215" s="11" t="s">
        <v>7026</v>
      </c>
      <c r="G1215" s="10" t="s">
        <v>7022</v>
      </c>
      <c r="H1215" s="10"/>
      <c r="I1215" s="23" t="s">
        <v>210</v>
      </c>
      <c r="J1215" s="6" t="s">
        <v>166</v>
      </c>
      <c r="K1215" s="10" t="s">
        <v>7029</v>
      </c>
      <c r="L1215" s="11" t="s">
        <v>7024</v>
      </c>
      <c r="M1215" s="13" t="s">
        <v>41</v>
      </c>
      <c r="N1215" s="11" t="s">
        <v>7019</v>
      </c>
      <c r="O1215" s="11" t="s">
        <v>7020</v>
      </c>
      <c r="P1215" s="12"/>
      <c r="Q1215" s="13"/>
      <c r="R1215" s="12"/>
      <c r="S1215" s="12"/>
      <c r="T1215" s="12"/>
      <c r="U1215" s="12"/>
      <c r="V1215" s="12"/>
      <c r="W1215" s="12"/>
      <c r="X1215" s="13"/>
      <c r="Y1215" s="6" t="s">
        <v>6202</v>
      </c>
      <c r="Z1215" s="40" t="s">
        <v>7030</v>
      </c>
      <c r="AA1215" s="15"/>
      <c r="AB1215" s="18"/>
      <c r="AC1215" s="13" t="str">
        <f t="shared" si="3"/>
        <v>M6-G-21a-E-2</v>
      </c>
      <c r="AD1215" s="13"/>
      <c r="AE1215" s="12"/>
      <c r="AF1215" s="13"/>
      <c r="AG1215" s="13"/>
      <c r="AH1215" s="8" t="s">
        <v>46</v>
      </c>
      <c r="AI1215" s="8"/>
    </row>
    <row r="1216" ht="112.5" customHeight="1">
      <c r="A1216" s="8" t="s">
        <v>7031</v>
      </c>
      <c r="B1216" s="6" t="s">
        <v>7032</v>
      </c>
      <c r="C1216" s="13" t="s">
        <v>33</v>
      </c>
      <c r="D1216" s="7" t="s">
        <v>34</v>
      </c>
      <c r="E1216" s="6"/>
      <c r="F1216" s="11" t="s">
        <v>7033</v>
      </c>
      <c r="G1216" s="10"/>
      <c r="H1216" s="10"/>
      <c r="I1216" s="6" t="s">
        <v>5992</v>
      </c>
      <c r="J1216" s="6" t="s">
        <v>160</v>
      </c>
      <c r="K1216" s="10" t="s">
        <v>7034</v>
      </c>
      <c r="L1216" s="10" t="s">
        <v>7035</v>
      </c>
      <c r="M1216" s="13" t="s">
        <v>41</v>
      </c>
      <c r="N1216" s="10" t="s">
        <v>7036</v>
      </c>
      <c r="O1216" s="9" t="s">
        <v>7037</v>
      </c>
      <c r="P1216" s="13"/>
      <c r="Q1216" s="13"/>
      <c r="R1216" s="13"/>
      <c r="S1216" s="13"/>
      <c r="T1216" s="13"/>
      <c r="U1216" s="13"/>
      <c r="V1216" s="13"/>
      <c r="W1216" s="13"/>
      <c r="X1216" s="13"/>
      <c r="Y1216" s="6" t="s">
        <v>6202</v>
      </c>
      <c r="Z1216" s="15" t="s">
        <v>7038</v>
      </c>
      <c r="AA1216" s="15"/>
      <c r="AB1216" s="9"/>
      <c r="AC1216" s="13" t="str">
        <f t="shared" si="3"/>
        <v>M6-G-39a-I-1</v>
      </c>
      <c r="AD1216" s="13"/>
      <c r="AE1216" s="12"/>
      <c r="AF1216" s="8" t="s">
        <v>45</v>
      </c>
      <c r="AG1216" s="13"/>
      <c r="AH1216" s="8" t="s">
        <v>46</v>
      </c>
      <c r="AI1216" s="8" t="s">
        <v>47</v>
      </c>
    </row>
    <row r="1217" ht="112.5" customHeight="1">
      <c r="A1217" s="8" t="s">
        <v>7031</v>
      </c>
      <c r="B1217" s="6" t="s">
        <v>7032</v>
      </c>
      <c r="C1217" s="13" t="s">
        <v>33</v>
      </c>
      <c r="D1217" s="7" t="s">
        <v>34</v>
      </c>
      <c r="E1217" s="6"/>
      <c r="F1217" s="10" t="s">
        <v>7039</v>
      </c>
      <c r="G1217" s="10"/>
      <c r="H1217" s="10"/>
      <c r="I1217" s="6" t="s">
        <v>5992</v>
      </c>
      <c r="J1217" s="6" t="s">
        <v>160</v>
      </c>
      <c r="K1217" s="11" t="s">
        <v>7040</v>
      </c>
      <c r="L1217" s="10" t="s">
        <v>7041</v>
      </c>
      <c r="M1217" s="13" t="s">
        <v>41</v>
      </c>
      <c r="N1217" s="10" t="s">
        <v>7036</v>
      </c>
      <c r="O1217" s="11" t="s">
        <v>7042</v>
      </c>
      <c r="P1217" s="13"/>
      <c r="Q1217" s="13"/>
      <c r="R1217" s="13"/>
      <c r="S1217" s="13"/>
      <c r="T1217" s="13"/>
      <c r="U1217" s="13"/>
      <c r="V1217" s="13"/>
      <c r="W1217" s="13"/>
      <c r="X1217" s="13"/>
      <c r="Y1217" s="6" t="s">
        <v>6202</v>
      </c>
      <c r="Z1217" s="15" t="s">
        <v>7043</v>
      </c>
      <c r="AA1217" s="15"/>
      <c r="AB1217" s="9"/>
      <c r="AC1217" s="13" t="str">
        <f t="shared" si="3"/>
        <v>M6-G-39a-I-2</v>
      </c>
      <c r="AD1217" s="13"/>
      <c r="AE1217" s="12"/>
      <c r="AF1217" s="8" t="s">
        <v>45</v>
      </c>
      <c r="AG1217" s="13"/>
      <c r="AH1217" s="8" t="s">
        <v>46</v>
      </c>
      <c r="AI1217" s="8" t="s">
        <v>47</v>
      </c>
    </row>
    <row r="1218" ht="112.5" customHeight="1">
      <c r="A1218" s="8" t="s">
        <v>7031</v>
      </c>
      <c r="B1218" s="6" t="s">
        <v>7032</v>
      </c>
      <c r="C1218" s="13" t="s">
        <v>33</v>
      </c>
      <c r="D1218" s="7" t="s">
        <v>34</v>
      </c>
      <c r="E1218" s="6"/>
      <c r="F1218" s="54" t="s">
        <v>7044</v>
      </c>
      <c r="G1218" s="10"/>
      <c r="H1218" s="10"/>
      <c r="I1218" s="6" t="s">
        <v>5992</v>
      </c>
      <c r="J1218" s="6" t="s">
        <v>160</v>
      </c>
      <c r="K1218" s="10" t="s">
        <v>7040</v>
      </c>
      <c r="L1218" s="10" t="s">
        <v>7045</v>
      </c>
      <c r="M1218" s="13" t="s">
        <v>41</v>
      </c>
      <c r="N1218" s="10" t="s">
        <v>7036</v>
      </c>
      <c r="O1218" s="10" t="s">
        <v>7046</v>
      </c>
      <c r="P1218" s="13"/>
      <c r="Q1218" s="13"/>
      <c r="R1218" s="13"/>
      <c r="S1218" s="13"/>
      <c r="T1218" s="13"/>
      <c r="U1218" s="13"/>
      <c r="V1218" s="13"/>
      <c r="W1218" s="13"/>
      <c r="X1218" s="13"/>
      <c r="Y1218" s="6" t="s">
        <v>6202</v>
      </c>
      <c r="Z1218" s="15" t="s">
        <v>7047</v>
      </c>
      <c r="AA1218" s="15"/>
      <c r="AB1218" s="9"/>
      <c r="AC1218" s="13" t="str">
        <f t="shared" si="3"/>
        <v>M6-G-39a-I-3</v>
      </c>
      <c r="AD1218" s="13"/>
      <c r="AE1218" s="12"/>
      <c r="AF1218" s="8" t="s">
        <v>45</v>
      </c>
      <c r="AG1218" s="13"/>
      <c r="AH1218" s="8" t="s">
        <v>46</v>
      </c>
      <c r="AI1218" s="8" t="s">
        <v>47</v>
      </c>
    </row>
    <row r="1219" ht="112.5" customHeight="1">
      <c r="A1219" s="8" t="s">
        <v>7031</v>
      </c>
      <c r="B1219" s="6" t="s">
        <v>7032</v>
      </c>
      <c r="C1219" s="13" t="s">
        <v>48</v>
      </c>
      <c r="D1219" s="7" t="s">
        <v>34</v>
      </c>
      <c r="E1219" s="6"/>
      <c r="F1219" s="66" t="s">
        <v>7048</v>
      </c>
      <c r="G1219" s="10" t="s">
        <v>7049</v>
      </c>
      <c r="H1219" s="10"/>
      <c r="I1219" s="6" t="s">
        <v>5992</v>
      </c>
      <c r="J1219" s="6" t="s">
        <v>166</v>
      </c>
      <c r="K1219" s="10" t="s">
        <v>7050</v>
      </c>
      <c r="L1219" s="10" t="s">
        <v>7051</v>
      </c>
      <c r="M1219" s="13" t="s">
        <v>41</v>
      </c>
      <c r="N1219" s="10" t="s">
        <v>7036</v>
      </c>
      <c r="O1219" s="10" t="s">
        <v>7052</v>
      </c>
      <c r="P1219" s="13"/>
      <c r="Q1219" s="13"/>
      <c r="R1219" s="13"/>
      <c r="S1219" s="13"/>
      <c r="T1219" s="13"/>
      <c r="U1219" s="13"/>
      <c r="V1219" s="13"/>
      <c r="W1219" s="13"/>
      <c r="X1219" s="13"/>
      <c r="Y1219" s="6" t="s">
        <v>6202</v>
      </c>
      <c r="Z1219" s="15" t="s">
        <v>7053</v>
      </c>
      <c r="AA1219" s="15"/>
      <c r="AB1219" s="9"/>
      <c r="AC1219" s="13" t="str">
        <f t="shared" si="3"/>
        <v>M6-G-39a-E-1</v>
      </c>
      <c r="AD1219" s="13"/>
      <c r="AE1219" s="12"/>
      <c r="AF1219" s="8" t="s">
        <v>45</v>
      </c>
      <c r="AG1219" s="13"/>
      <c r="AH1219" s="8" t="s">
        <v>46</v>
      </c>
      <c r="AI1219" s="8" t="s">
        <v>47</v>
      </c>
    </row>
    <row r="1220" ht="112.5" customHeight="1">
      <c r="A1220" s="8" t="s">
        <v>7031</v>
      </c>
      <c r="B1220" s="6" t="s">
        <v>7032</v>
      </c>
      <c r="C1220" s="13" t="s">
        <v>48</v>
      </c>
      <c r="D1220" s="7" t="s">
        <v>34</v>
      </c>
      <c r="E1220" s="6"/>
      <c r="F1220" s="11" t="s">
        <v>7054</v>
      </c>
      <c r="G1220" s="10" t="s">
        <v>7049</v>
      </c>
      <c r="H1220" s="10"/>
      <c r="I1220" s="6" t="s">
        <v>5992</v>
      </c>
      <c r="J1220" s="6" t="s">
        <v>166</v>
      </c>
      <c r="K1220" s="10" t="s">
        <v>7050</v>
      </c>
      <c r="L1220" s="10" t="s">
        <v>7055</v>
      </c>
      <c r="M1220" s="13" t="s">
        <v>41</v>
      </c>
      <c r="N1220" s="10" t="s">
        <v>7036</v>
      </c>
      <c r="O1220" s="10" t="s">
        <v>7056</v>
      </c>
      <c r="P1220" s="13"/>
      <c r="Q1220" s="13"/>
      <c r="R1220" s="13"/>
      <c r="S1220" s="13"/>
      <c r="T1220" s="13"/>
      <c r="U1220" s="13"/>
      <c r="V1220" s="13"/>
      <c r="W1220" s="13"/>
      <c r="X1220" s="13"/>
      <c r="Y1220" s="6" t="s">
        <v>6202</v>
      </c>
      <c r="Z1220" s="15" t="s">
        <v>7057</v>
      </c>
      <c r="AA1220" s="15"/>
      <c r="AB1220" s="9"/>
      <c r="AC1220" s="13" t="str">
        <f t="shared" si="3"/>
        <v>M6-G-39a-E-2</v>
      </c>
      <c r="AD1220" s="13"/>
      <c r="AE1220" s="12"/>
      <c r="AF1220" s="8" t="s">
        <v>45</v>
      </c>
      <c r="AG1220" s="13"/>
      <c r="AH1220" s="8" t="s">
        <v>46</v>
      </c>
      <c r="AI1220" s="8" t="s">
        <v>47</v>
      </c>
    </row>
    <row r="1221" ht="112.5" customHeight="1">
      <c r="A1221" s="8" t="s">
        <v>7031</v>
      </c>
      <c r="B1221" s="6" t="s">
        <v>7032</v>
      </c>
      <c r="C1221" s="13" t="s">
        <v>48</v>
      </c>
      <c r="D1221" s="7" t="s">
        <v>34</v>
      </c>
      <c r="E1221" s="6"/>
      <c r="F1221" s="11" t="s">
        <v>7058</v>
      </c>
      <c r="G1221" s="10" t="s">
        <v>7049</v>
      </c>
      <c r="H1221" s="10"/>
      <c r="I1221" s="6" t="s">
        <v>5992</v>
      </c>
      <c r="J1221" s="6" t="s">
        <v>166</v>
      </c>
      <c r="K1221" s="10" t="s">
        <v>7059</v>
      </c>
      <c r="L1221" s="10" t="s">
        <v>4823</v>
      </c>
      <c r="M1221" s="13" t="s">
        <v>41</v>
      </c>
      <c r="N1221" s="10" t="s">
        <v>7036</v>
      </c>
      <c r="O1221" s="10" t="s">
        <v>7060</v>
      </c>
      <c r="P1221" s="13"/>
      <c r="Q1221" s="13"/>
      <c r="R1221" s="13"/>
      <c r="S1221" s="13"/>
      <c r="T1221" s="13"/>
      <c r="U1221" s="13"/>
      <c r="V1221" s="13"/>
      <c r="W1221" s="13"/>
      <c r="X1221" s="13"/>
      <c r="Y1221" s="6" t="s">
        <v>6202</v>
      </c>
      <c r="Z1221" s="15" t="s">
        <v>7061</v>
      </c>
      <c r="AA1221" s="15"/>
      <c r="AB1221" s="9"/>
      <c r="AC1221" s="13" t="str">
        <f t="shared" si="3"/>
        <v>M6-G-39a-E-3</v>
      </c>
      <c r="AD1221" s="13"/>
      <c r="AE1221" s="12"/>
      <c r="AF1221" s="8" t="s">
        <v>45</v>
      </c>
      <c r="AG1221" s="13"/>
      <c r="AH1221" s="8" t="s">
        <v>46</v>
      </c>
      <c r="AI1221" s="8" t="s">
        <v>47</v>
      </c>
    </row>
    <row r="1222" ht="112.5" customHeight="1">
      <c r="A1222" s="8" t="s">
        <v>7031</v>
      </c>
      <c r="B1222" s="6" t="s">
        <v>7032</v>
      </c>
      <c r="C1222" s="13" t="s">
        <v>67</v>
      </c>
      <c r="D1222" s="8" t="s">
        <v>34</v>
      </c>
      <c r="E1222" s="6"/>
      <c r="F1222" s="11" t="s">
        <v>7062</v>
      </c>
      <c r="G1222" s="10" t="s">
        <v>7063</v>
      </c>
      <c r="H1222" s="10"/>
      <c r="I1222" s="6" t="s">
        <v>210</v>
      </c>
      <c r="J1222" s="6" t="s">
        <v>166</v>
      </c>
      <c r="K1222" s="10" t="s">
        <v>7064</v>
      </c>
      <c r="L1222" s="10" t="s">
        <v>7065</v>
      </c>
      <c r="M1222" s="13" t="s">
        <v>41</v>
      </c>
      <c r="N1222" s="10" t="s">
        <v>7036</v>
      </c>
      <c r="O1222" s="10" t="s">
        <v>7066</v>
      </c>
      <c r="P1222" s="13"/>
      <c r="Q1222" s="13"/>
      <c r="R1222" s="13"/>
      <c r="S1222" s="13"/>
      <c r="T1222" s="13"/>
      <c r="U1222" s="13"/>
      <c r="V1222" s="13"/>
      <c r="W1222" s="13"/>
      <c r="X1222" s="13"/>
      <c r="Y1222" s="6" t="s">
        <v>6202</v>
      </c>
      <c r="Z1222" s="15" t="s">
        <v>7067</v>
      </c>
      <c r="AA1222" s="15"/>
      <c r="AB1222" s="9"/>
      <c r="AC1222" s="13" t="str">
        <f t="shared" si="3"/>
        <v>M6-G-39a-A-1</v>
      </c>
      <c r="AD1222" s="13"/>
      <c r="AE1222" s="12"/>
      <c r="AF1222" s="8" t="s">
        <v>45</v>
      </c>
      <c r="AG1222" s="13"/>
      <c r="AH1222" s="8" t="s">
        <v>46</v>
      </c>
      <c r="AI1222" s="8" t="s">
        <v>47</v>
      </c>
    </row>
    <row r="1223" ht="112.5" customHeight="1">
      <c r="A1223" s="8" t="s">
        <v>7031</v>
      </c>
      <c r="B1223" s="6" t="s">
        <v>7032</v>
      </c>
      <c r="C1223" s="13" t="s">
        <v>67</v>
      </c>
      <c r="D1223" s="7" t="s">
        <v>34</v>
      </c>
      <c r="E1223" s="6"/>
      <c r="F1223" s="11" t="s">
        <v>7068</v>
      </c>
      <c r="G1223" s="11" t="s">
        <v>1898</v>
      </c>
      <c r="H1223" s="10"/>
      <c r="I1223" s="6" t="s">
        <v>210</v>
      </c>
      <c r="J1223" s="6" t="s">
        <v>166</v>
      </c>
      <c r="K1223" s="10" t="s">
        <v>7069</v>
      </c>
      <c r="L1223" s="11" t="s">
        <v>7070</v>
      </c>
      <c r="M1223" s="13" t="s">
        <v>41</v>
      </c>
      <c r="N1223" s="11" t="s">
        <v>7036</v>
      </c>
      <c r="O1223" s="11" t="s">
        <v>7071</v>
      </c>
      <c r="P1223" s="13"/>
      <c r="Q1223" s="13"/>
      <c r="R1223" s="13"/>
      <c r="S1223" s="13"/>
      <c r="T1223" s="13"/>
      <c r="U1223" s="13"/>
      <c r="V1223" s="13"/>
      <c r="W1223" s="13"/>
      <c r="X1223" s="13"/>
      <c r="Y1223" s="6" t="s">
        <v>6202</v>
      </c>
      <c r="Z1223" s="15" t="s">
        <v>7072</v>
      </c>
      <c r="AA1223" s="15"/>
      <c r="AB1223" s="9"/>
      <c r="AC1223" s="13" t="str">
        <f t="shared" si="3"/>
        <v>M6-G-39a-A-2</v>
      </c>
      <c r="AD1223" s="13"/>
      <c r="AE1223" s="12"/>
      <c r="AF1223" s="8" t="s">
        <v>45</v>
      </c>
      <c r="AG1223" s="13"/>
      <c r="AH1223" s="8" t="s">
        <v>46</v>
      </c>
      <c r="AI1223" s="8" t="s">
        <v>47</v>
      </c>
    </row>
    <row r="1224" ht="112.5" customHeight="1">
      <c r="A1224" s="8" t="s">
        <v>7031</v>
      </c>
      <c r="B1224" s="6" t="s">
        <v>7032</v>
      </c>
      <c r="C1224" s="13" t="s">
        <v>67</v>
      </c>
      <c r="D1224" s="7" t="s">
        <v>34</v>
      </c>
      <c r="E1224" s="6"/>
      <c r="F1224" s="11" t="s">
        <v>7073</v>
      </c>
      <c r="G1224" s="10" t="s">
        <v>7074</v>
      </c>
      <c r="H1224" s="10"/>
      <c r="I1224" s="6" t="s">
        <v>210</v>
      </c>
      <c r="J1224" s="6" t="s">
        <v>166</v>
      </c>
      <c r="K1224" s="10" t="s">
        <v>7075</v>
      </c>
      <c r="L1224" s="10" t="s">
        <v>7076</v>
      </c>
      <c r="M1224" s="13" t="s">
        <v>41</v>
      </c>
      <c r="N1224" s="11" t="s">
        <v>7036</v>
      </c>
      <c r="O1224" s="11" t="s">
        <v>7077</v>
      </c>
      <c r="P1224" s="13"/>
      <c r="Q1224" s="13"/>
      <c r="R1224" s="13"/>
      <c r="S1224" s="13"/>
      <c r="T1224" s="13"/>
      <c r="U1224" s="13"/>
      <c r="V1224" s="13"/>
      <c r="W1224" s="13"/>
      <c r="X1224" s="13"/>
      <c r="Y1224" s="6" t="s">
        <v>6202</v>
      </c>
      <c r="Z1224" s="15" t="s">
        <v>7078</v>
      </c>
      <c r="AA1224" s="15"/>
      <c r="AB1224" s="9"/>
      <c r="AC1224" s="13" t="str">
        <f t="shared" si="3"/>
        <v>M6-G-39a-A-3</v>
      </c>
      <c r="AD1224" s="13"/>
      <c r="AE1224" s="12"/>
      <c r="AF1224" s="8" t="s">
        <v>45</v>
      </c>
      <c r="AG1224" s="13"/>
      <c r="AH1224" s="8" t="s">
        <v>46</v>
      </c>
      <c r="AI1224" s="8" t="s">
        <v>47</v>
      </c>
    </row>
    <row r="1225" ht="112.5" customHeight="1">
      <c r="A1225" s="6" t="s">
        <v>7079</v>
      </c>
      <c r="B1225" s="6" t="s">
        <v>7080</v>
      </c>
      <c r="C1225" s="13" t="s">
        <v>33</v>
      </c>
      <c r="D1225" s="7" t="s">
        <v>34</v>
      </c>
      <c r="E1225" s="6"/>
      <c r="F1225" s="10" t="s">
        <v>7081</v>
      </c>
      <c r="G1225" s="27"/>
      <c r="H1225" s="27"/>
      <c r="I1225" s="6" t="s">
        <v>1138</v>
      </c>
      <c r="J1225" s="19" t="s">
        <v>1277</v>
      </c>
      <c r="K1225" s="27" t="s">
        <v>7082</v>
      </c>
      <c r="L1225" s="10" t="s">
        <v>7083</v>
      </c>
      <c r="M1225" s="13" t="s">
        <v>41</v>
      </c>
      <c r="N1225" s="10" t="s">
        <v>7084</v>
      </c>
      <c r="O1225" s="10" t="s">
        <v>7085</v>
      </c>
      <c r="P1225" s="12"/>
      <c r="Q1225" s="13"/>
      <c r="R1225" s="12"/>
      <c r="S1225" s="12"/>
      <c r="T1225" s="12"/>
      <c r="U1225" s="12"/>
      <c r="V1225" s="12"/>
      <c r="W1225" s="12"/>
      <c r="X1225" s="13"/>
      <c r="Y1225" s="6" t="s">
        <v>6202</v>
      </c>
      <c r="Z1225" s="15" t="s">
        <v>7086</v>
      </c>
      <c r="AA1225" s="15"/>
      <c r="AB1225" s="9"/>
      <c r="AC1225" s="13" t="str">
        <f t="shared" si="3"/>
        <v>M6-G-22a-I-1</v>
      </c>
      <c r="AD1225" s="13"/>
      <c r="AE1225" s="12"/>
      <c r="AF1225" s="8" t="s">
        <v>45</v>
      </c>
      <c r="AG1225" s="13"/>
      <c r="AH1225" s="8" t="s">
        <v>46</v>
      </c>
      <c r="AI1225" s="8" t="s">
        <v>47</v>
      </c>
    </row>
    <row r="1226" ht="112.5" customHeight="1">
      <c r="A1226" s="6" t="s">
        <v>7079</v>
      </c>
      <c r="B1226" s="6" t="s">
        <v>7080</v>
      </c>
      <c r="C1226" s="13" t="s">
        <v>33</v>
      </c>
      <c r="D1226" s="7" t="s">
        <v>34</v>
      </c>
      <c r="E1226" s="6"/>
      <c r="F1226" s="10" t="s">
        <v>7087</v>
      </c>
      <c r="G1226" s="27"/>
      <c r="H1226" s="27" t="s">
        <v>7088</v>
      </c>
      <c r="I1226" s="6" t="s">
        <v>1138</v>
      </c>
      <c r="J1226" s="19" t="s">
        <v>1277</v>
      </c>
      <c r="K1226" s="27" t="s">
        <v>7089</v>
      </c>
      <c r="L1226" s="10" t="s">
        <v>7090</v>
      </c>
      <c r="M1226" s="13" t="s">
        <v>41</v>
      </c>
      <c r="N1226" s="10" t="s">
        <v>7084</v>
      </c>
      <c r="O1226" s="10" t="s">
        <v>7091</v>
      </c>
      <c r="P1226" s="12"/>
      <c r="Q1226" s="13"/>
      <c r="R1226" s="12"/>
      <c r="S1226" s="12"/>
      <c r="T1226" s="12"/>
      <c r="U1226" s="12"/>
      <c r="V1226" s="12"/>
      <c r="W1226" s="12"/>
      <c r="X1226" s="13"/>
      <c r="Y1226" s="6" t="s">
        <v>6202</v>
      </c>
      <c r="Z1226" s="15" t="s">
        <v>7092</v>
      </c>
      <c r="AA1226" s="15"/>
      <c r="AB1226" s="9"/>
      <c r="AC1226" s="13" t="str">
        <f t="shared" si="3"/>
        <v>M6-G-22a-I-2</v>
      </c>
      <c r="AD1226" s="13"/>
      <c r="AE1226" s="12"/>
      <c r="AF1226" s="8" t="s">
        <v>45</v>
      </c>
      <c r="AG1226" s="13"/>
      <c r="AH1226" s="8" t="s">
        <v>46</v>
      </c>
      <c r="AI1226" s="8" t="s">
        <v>47</v>
      </c>
    </row>
    <row r="1227" ht="112.5" customHeight="1">
      <c r="A1227" s="6" t="s">
        <v>7079</v>
      </c>
      <c r="B1227" s="6" t="s">
        <v>7080</v>
      </c>
      <c r="C1227" s="13" t="s">
        <v>33</v>
      </c>
      <c r="D1227" s="7" t="s">
        <v>34</v>
      </c>
      <c r="E1227" s="6"/>
      <c r="F1227" s="10" t="s">
        <v>7093</v>
      </c>
      <c r="G1227" s="27"/>
      <c r="H1227" s="27"/>
      <c r="I1227" s="6" t="s">
        <v>1138</v>
      </c>
      <c r="J1227" s="19" t="s">
        <v>1277</v>
      </c>
      <c r="K1227" s="27" t="s">
        <v>7089</v>
      </c>
      <c r="L1227" s="10" t="s">
        <v>7094</v>
      </c>
      <c r="M1227" s="13" t="s">
        <v>41</v>
      </c>
      <c r="N1227" s="10" t="s">
        <v>7084</v>
      </c>
      <c r="O1227" s="10" t="s">
        <v>7095</v>
      </c>
      <c r="P1227" s="12"/>
      <c r="Q1227" s="13"/>
      <c r="R1227" s="12"/>
      <c r="S1227" s="12"/>
      <c r="T1227" s="12"/>
      <c r="U1227" s="12"/>
      <c r="V1227" s="12"/>
      <c r="W1227" s="12"/>
      <c r="X1227" s="13"/>
      <c r="Y1227" s="6" t="s">
        <v>6202</v>
      </c>
      <c r="Z1227" s="15" t="s">
        <v>7096</v>
      </c>
      <c r="AA1227" s="15"/>
      <c r="AB1227" s="9"/>
      <c r="AC1227" s="13" t="str">
        <f t="shared" si="3"/>
        <v>M6-G-22a-I-3</v>
      </c>
      <c r="AD1227" s="13"/>
      <c r="AE1227" s="12"/>
      <c r="AF1227" s="8" t="s">
        <v>45</v>
      </c>
      <c r="AG1227" s="13"/>
      <c r="AH1227" s="8" t="s">
        <v>46</v>
      </c>
      <c r="AI1227" s="8" t="s">
        <v>47</v>
      </c>
    </row>
    <row r="1228" ht="112.5" customHeight="1">
      <c r="A1228" s="6" t="s">
        <v>7079</v>
      </c>
      <c r="B1228" s="6" t="s">
        <v>7080</v>
      </c>
      <c r="C1228" s="13" t="s">
        <v>48</v>
      </c>
      <c r="D1228" s="7" t="s">
        <v>34</v>
      </c>
      <c r="E1228" s="6"/>
      <c r="F1228" s="10" t="s">
        <v>7097</v>
      </c>
      <c r="G1228" s="27" t="s">
        <v>6876</v>
      </c>
      <c r="H1228" s="27"/>
      <c r="I1228" s="6" t="s">
        <v>1138</v>
      </c>
      <c r="J1228" s="19" t="s">
        <v>166</v>
      </c>
      <c r="K1228" s="27" t="s">
        <v>7098</v>
      </c>
      <c r="L1228" s="27" t="s">
        <v>7099</v>
      </c>
      <c r="M1228" s="13" t="s">
        <v>41</v>
      </c>
      <c r="N1228" s="10" t="s">
        <v>7084</v>
      </c>
      <c r="O1228" s="10" t="s">
        <v>7085</v>
      </c>
      <c r="P1228" s="12"/>
      <c r="Q1228" s="13"/>
      <c r="R1228" s="12"/>
      <c r="S1228" s="12"/>
      <c r="T1228" s="12"/>
      <c r="U1228" s="12"/>
      <c r="V1228" s="12"/>
      <c r="W1228" s="12"/>
      <c r="X1228" s="13"/>
      <c r="Y1228" s="6" t="s">
        <v>6202</v>
      </c>
      <c r="Z1228" s="15" t="s">
        <v>7100</v>
      </c>
      <c r="AA1228" s="15"/>
      <c r="AB1228" s="9"/>
      <c r="AC1228" s="13" t="str">
        <f t="shared" si="3"/>
        <v>M6-G-22a-E-1</v>
      </c>
      <c r="AD1228" s="13"/>
      <c r="AE1228" s="12"/>
      <c r="AF1228" s="8" t="s">
        <v>45</v>
      </c>
      <c r="AG1228" s="13"/>
      <c r="AH1228" s="8" t="s">
        <v>46</v>
      </c>
      <c r="AI1228" s="8" t="s">
        <v>47</v>
      </c>
    </row>
    <row r="1229" ht="112.5" customHeight="1">
      <c r="A1229" s="6" t="s">
        <v>7079</v>
      </c>
      <c r="B1229" s="6" t="s">
        <v>7080</v>
      </c>
      <c r="C1229" s="13" t="s">
        <v>48</v>
      </c>
      <c r="D1229" s="7" t="s">
        <v>34</v>
      </c>
      <c r="E1229" s="6"/>
      <c r="F1229" s="10" t="s">
        <v>7101</v>
      </c>
      <c r="G1229" s="27" t="s">
        <v>6876</v>
      </c>
      <c r="H1229" s="27"/>
      <c r="I1229" s="6" t="s">
        <v>1138</v>
      </c>
      <c r="J1229" s="19" t="s">
        <v>166</v>
      </c>
      <c r="K1229" s="27" t="s">
        <v>7098</v>
      </c>
      <c r="L1229" s="27" t="s">
        <v>7102</v>
      </c>
      <c r="M1229" s="13" t="s">
        <v>41</v>
      </c>
      <c r="N1229" s="10" t="s">
        <v>7084</v>
      </c>
      <c r="O1229" s="10" t="s">
        <v>7091</v>
      </c>
      <c r="P1229" s="12"/>
      <c r="Q1229" s="13"/>
      <c r="R1229" s="12"/>
      <c r="S1229" s="12"/>
      <c r="T1229" s="12"/>
      <c r="U1229" s="12"/>
      <c r="V1229" s="12"/>
      <c r="W1229" s="12"/>
      <c r="X1229" s="13"/>
      <c r="Y1229" s="6" t="s">
        <v>6202</v>
      </c>
      <c r="Z1229" s="15" t="s">
        <v>7103</v>
      </c>
      <c r="AA1229" s="15"/>
      <c r="AB1229" s="9"/>
      <c r="AC1229" s="13" t="str">
        <f t="shared" si="3"/>
        <v>M6-G-22a-E-2</v>
      </c>
      <c r="AD1229" s="13"/>
      <c r="AE1229" s="12"/>
      <c r="AF1229" s="8" t="s">
        <v>45</v>
      </c>
      <c r="AG1229" s="13"/>
      <c r="AH1229" s="8" t="s">
        <v>46</v>
      </c>
      <c r="AI1229" s="8" t="s">
        <v>47</v>
      </c>
    </row>
    <row r="1230" ht="112.5" customHeight="1">
      <c r="A1230" s="6" t="s">
        <v>7079</v>
      </c>
      <c r="B1230" s="6" t="s">
        <v>7080</v>
      </c>
      <c r="C1230" s="13" t="s">
        <v>48</v>
      </c>
      <c r="D1230" s="7" t="s">
        <v>34</v>
      </c>
      <c r="E1230" s="6"/>
      <c r="F1230" s="10" t="s">
        <v>7104</v>
      </c>
      <c r="G1230" s="27" t="s">
        <v>6876</v>
      </c>
      <c r="H1230" s="27" t="s">
        <v>7105</v>
      </c>
      <c r="I1230" s="6" t="s">
        <v>1138</v>
      </c>
      <c r="J1230" s="19" t="s">
        <v>166</v>
      </c>
      <c r="K1230" s="27" t="s">
        <v>7098</v>
      </c>
      <c r="L1230" s="10" t="s">
        <v>7106</v>
      </c>
      <c r="M1230" s="13" t="s">
        <v>41</v>
      </c>
      <c r="N1230" s="10" t="s">
        <v>7084</v>
      </c>
      <c r="O1230" s="10" t="s">
        <v>7095</v>
      </c>
      <c r="P1230" s="12"/>
      <c r="Q1230" s="13"/>
      <c r="R1230" s="12"/>
      <c r="S1230" s="12"/>
      <c r="T1230" s="12"/>
      <c r="U1230" s="12"/>
      <c r="V1230" s="12"/>
      <c r="W1230" s="12"/>
      <c r="X1230" s="13"/>
      <c r="Y1230" s="6" t="s">
        <v>6202</v>
      </c>
      <c r="Z1230" s="15" t="s">
        <v>7107</v>
      </c>
      <c r="AA1230" s="15"/>
      <c r="AB1230" s="9"/>
      <c r="AC1230" s="13" t="str">
        <f t="shared" si="3"/>
        <v>M6-G-22a-E-3</v>
      </c>
      <c r="AD1230" s="13"/>
      <c r="AE1230" s="12"/>
      <c r="AF1230" s="8" t="s">
        <v>45</v>
      </c>
      <c r="AG1230" s="13"/>
      <c r="AH1230" s="8" t="s">
        <v>46</v>
      </c>
      <c r="AI1230" s="8" t="s">
        <v>47</v>
      </c>
    </row>
    <row r="1231" ht="112.5" customHeight="1">
      <c r="A1231" s="6" t="s">
        <v>7079</v>
      </c>
      <c r="B1231" s="6" t="s">
        <v>7080</v>
      </c>
      <c r="C1231" s="13" t="s">
        <v>67</v>
      </c>
      <c r="D1231" s="7" t="s">
        <v>34</v>
      </c>
      <c r="E1231" s="6"/>
      <c r="F1231" s="11" t="s">
        <v>7108</v>
      </c>
      <c r="G1231" s="26" t="s">
        <v>7109</v>
      </c>
      <c r="H1231" s="27" t="s">
        <v>7110</v>
      </c>
      <c r="I1231" s="6" t="s">
        <v>210</v>
      </c>
      <c r="J1231" s="6" t="s">
        <v>101</v>
      </c>
      <c r="K1231" s="11" t="s">
        <v>7111</v>
      </c>
      <c r="L1231" s="26" t="s">
        <v>7112</v>
      </c>
      <c r="M1231" s="8" t="s">
        <v>575</v>
      </c>
      <c r="N1231" s="10" t="s">
        <v>7084</v>
      </c>
      <c r="O1231" s="10" t="s">
        <v>7113</v>
      </c>
      <c r="P1231" s="12"/>
      <c r="Q1231" s="13"/>
      <c r="R1231" s="12"/>
      <c r="S1231" s="9" t="s">
        <v>7114</v>
      </c>
      <c r="T1231" s="9" t="s">
        <v>7115</v>
      </c>
      <c r="U1231" s="9" t="s">
        <v>7116</v>
      </c>
      <c r="V1231" s="9" t="s">
        <v>7117</v>
      </c>
      <c r="W1231" s="12"/>
      <c r="X1231" s="13"/>
      <c r="Y1231" s="6" t="s">
        <v>6202</v>
      </c>
      <c r="Z1231" s="15" t="s">
        <v>7118</v>
      </c>
      <c r="AA1231" s="15"/>
      <c r="AB1231" s="9"/>
      <c r="AC1231" s="13" t="str">
        <f t="shared" si="3"/>
        <v>M6-G-22a-A-1</v>
      </c>
      <c r="AD1231" s="13"/>
      <c r="AE1231" s="12"/>
      <c r="AF1231" s="8" t="s">
        <v>45</v>
      </c>
      <c r="AG1231" s="8"/>
      <c r="AH1231" s="8" t="s">
        <v>46</v>
      </c>
      <c r="AI1231" s="8" t="s">
        <v>47</v>
      </c>
    </row>
    <row r="1232" ht="112.5" customHeight="1">
      <c r="A1232" s="6" t="s">
        <v>7079</v>
      </c>
      <c r="B1232" s="6" t="s">
        <v>7080</v>
      </c>
      <c r="C1232" s="13" t="s">
        <v>67</v>
      </c>
      <c r="D1232" s="7" t="s">
        <v>34</v>
      </c>
      <c r="E1232" s="6"/>
      <c r="F1232" s="11" t="s">
        <v>7119</v>
      </c>
      <c r="G1232" s="26" t="s">
        <v>7120</v>
      </c>
      <c r="H1232" s="27" t="s">
        <v>7121</v>
      </c>
      <c r="I1232" s="6" t="s">
        <v>210</v>
      </c>
      <c r="J1232" s="6" t="s">
        <v>101</v>
      </c>
      <c r="K1232" s="11" t="s">
        <v>7122</v>
      </c>
      <c r="L1232" s="26" t="s">
        <v>7123</v>
      </c>
      <c r="M1232" s="8" t="s">
        <v>575</v>
      </c>
      <c r="N1232" s="10" t="s">
        <v>7084</v>
      </c>
      <c r="O1232" s="10" t="s">
        <v>7124</v>
      </c>
      <c r="P1232" s="12"/>
      <c r="Q1232" s="13"/>
      <c r="R1232" s="12"/>
      <c r="S1232" s="9" t="s">
        <v>7125</v>
      </c>
      <c r="T1232" s="9" t="s">
        <v>7126</v>
      </c>
      <c r="U1232" s="9" t="s">
        <v>7116</v>
      </c>
      <c r="V1232" s="9" t="s">
        <v>7127</v>
      </c>
      <c r="W1232" s="12"/>
      <c r="X1232" s="13"/>
      <c r="Y1232" s="6" t="s">
        <v>6202</v>
      </c>
      <c r="Z1232" s="15" t="s">
        <v>7128</v>
      </c>
      <c r="AA1232" s="15"/>
      <c r="AB1232" s="9"/>
      <c r="AC1232" s="13" t="str">
        <f t="shared" si="3"/>
        <v>M6-G-22a-A-2</v>
      </c>
      <c r="AD1232" s="13"/>
      <c r="AE1232" s="12"/>
      <c r="AF1232" s="8" t="s">
        <v>45</v>
      </c>
      <c r="AG1232" s="8"/>
      <c r="AH1232" s="8" t="s">
        <v>46</v>
      </c>
      <c r="AI1232" s="8" t="s">
        <v>47</v>
      </c>
    </row>
    <row r="1233" ht="112.5" customHeight="1">
      <c r="A1233" s="6" t="s">
        <v>7079</v>
      </c>
      <c r="B1233" s="6" t="s">
        <v>7080</v>
      </c>
      <c r="C1233" s="13" t="s">
        <v>67</v>
      </c>
      <c r="D1233" s="7" t="s">
        <v>34</v>
      </c>
      <c r="E1233" s="6"/>
      <c r="F1233" s="11" t="s">
        <v>7129</v>
      </c>
      <c r="G1233" s="26" t="s">
        <v>7130</v>
      </c>
      <c r="H1233" s="27"/>
      <c r="I1233" s="6" t="s">
        <v>210</v>
      </c>
      <c r="J1233" s="6" t="s">
        <v>101</v>
      </c>
      <c r="K1233" s="11" t="s">
        <v>7131</v>
      </c>
      <c r="L1233" s="26" t="s">
        <v>7132</v>
      </c>
      <c r="M1233" s="8" t="s">
        <v>575</v>
      </c>
      <c r="N1233" s="10" t="s">
        <v>7084</v>
      </c>
      <c r="O1233" s="10" t="s">
        <v>7133</v>
      </c>
      <c r="P1233" s="12"/>
      <c r="Q1233" s="13"/>
      <c r="R1233" s="12"/>
      <c r="S1233" s="9" t="s">
        <v>7134</v>
      </c>
      <c r="T1233" s="9" t="s">
        <v>7135</v>
      </c>
      <c r="U1233" s="9" t="s">
        <v>7116</v>
      </c>
      <c r="V1233" s="9" t="s">
        <v>7136</v>
      </c>
      <c r="W1233" s="12"/>
      <c r="X1233" s="13"/>
      <c r="Y1233" s="6" t="s">
        <v>6202</v>
      </c>
      <c r="Z1233" s="15" t="s">
        <v>7137</v>
      </c>
      <c r="AA1233" s="15"/>
      <c r="AB1233" s="9"/>
      <c r="AC1233" s="13" t="str">
        <f t="shared" si="3"/>
        <v>M6-G-22a-A-3</v>
      </c>
      <c r="AD1233" s="13"/>
      <c r="AE1233" s="12"/>
      <c r="AF1233" s="8" t="s">
        <v>45</v>
      </c>
      <c r="AG1233" s="8"/>
      <c r="AH1233" s="8" t="s">
        <v>46</v>
      </c>
      <c r="AI1233" s="8" t="s">
        <v>47</v>
      </c>
    </row>
    <row r="1234" ht="112.5" customHeight="1">
      <c r="A1234" s="6" t="s">
        <v>7138</v>
      </c>
      <c r="B1234" s="6" t="s">
        <v>7139</v>
      </c>
      <c r="C1234" s="13" t="s">
        <v>33</v>
      </c>
      <c r="D1234" s="7" t="s">
        <v>34</v>
      </c>
      <c r="E1234" s="6"/>
      <c r="F1234" s="10" t="s">
        <v>7140</v>
      </c>
      <c r="G1234" s="27" t="s">
        <v>6962</v>
      </c>
      <c r="H1234" s="27" t="s">
        <v>7141</v>
      </c>
      <c r="I1234" s="23" t="s">
        <v>1138</v>
      </c>
      <c r="J1234" s="19" t="s">
        <v>850</v>
      </c>
      <c r="K1234" s="26" t="s">
        <v>7142</v>
      </c>
      <c r="L1234" s="27" t="s">
        <v>7143</v>
      </c>
      <c r="M1234" s="13" t="s">
        <v>41</v>
      </c>
      <c r="N1234" s="10" t="s">
        <v>7144</v>
      </c>
      <c r="O1234" s="10" t="s">
        <v>7145</v>
      </c>
      <c r="P1234" s="12"/>
      <c r="Q1234" s="13"/>
      <c r="R1234" s="12"/>
      <c r="S1234" s="12"/>
      <c r="T1234" s="12"/>
      <c r="U1234" s="12"/>
      <c r="V1234" s="12"/>
      <c r="W1234" s="12"/>
      <c r="X1234" s="13"/>
      <c r="Y1234" s="6" t="s">
        <v>6202</v>
      </c>
      <c r="Z1234" s="15" t="s">
        <v>7146</v>
      </c>
      <c r="AA1234" s="15"/>
      <c r="AB1234" s="9"/>
      <c r="AC1234" s="13" t="str">
        <f t="shared" si="3"/>
        <v>M6-G-23a-I-1</v>
      </c>
      <c r="AD1234" s="13"/>
      <c r="AE1234" s="12"/>
      <c r="AF1234" s="8" t="s">
        <v>45</v>
      </c>
      <c r="AG1234" s="13"/>
      <c r="AH1234" s="8" t="s">
        <v>46</v>
      </c>
      <c r="AI1234" s="8" t="s">
        <v>47</v>
      </c>
    </row>
    <row r="1235" ht="112.5" customHeight="1">
      <c r="A1235" s="6" t="s">
        <v>7138</v>
      </c>
      <c r="B1235" s="6" t="s">
        <v>7139</v>
      </c>
      <c r="C1235" s="13" t="s">
        <v>48</v>
      </c>
      <c r="D1235" s="7" t="s">
        <v>34</v>
      </c>
      <c r="E1235" s="6"/>
      <c r="F1235" s="11" t="s">
        <v>7147</v>
      </c>
      <c r="G1235" s="27" t="s">
        <v>6876</v>
      </c>
      <c r="H1235" s="27" t="s">
        <v>7148</v>
      </c>
      <c r="I1235" s="23" t="s">
        <v>1138</v>
      </c>
      <c r="J1235" s="6" t="s">
        <v>101</v>
      </c>
      <c r="K1235" s="26" t="s">
        <v>7149</v>
      </c>
      <c r="L1235" s="27" t="s">
        <v>7150</v>
      </c>
      <c r="M1235" s="13" t="s">
        <v>41</v>
      </c>
      <c r="N1235" s="10" t="s">
        <v>7144</v>
      </c>
      <c r="O1235" s="10" t="s">
        <v>7145</v>
      </c>
      <c r="P1235" s="12"/>
      <c r="Q1235" s="13"/>
      <c r="R1235" s="12"/>
      <c r="S1235" s="12"/>
      <c r="T1235" s="12"/>
      <c r="U1235" s="12"/>
      <c r="V1235" s="12"/>
      <c r="W1235" s="12"/>
      <c r="X1235" s="13"/>
      <c r="Y1235" s="6" t="s">
        <v>6202</v>
      </c>
      <c r="Z1235" s="15" t="s">
        <v>7151</v>
      </c>
      <c r="AA1235" s="15"/>
      <c r="AB1235" s="9"/>
      <c r="AC1235" s="13" t="str">
        <f t="shared" si="3"/>
        <v>M6-G-23a-E-1</v>
      </c>
      <c r="AD1235" s="13"/>
      <c r="AE1235" s="12"/>
      <c r="AF1235" s="8" t="s">
        <v>45</v>
      </c>
      <c r="AG1235" s="13"/>
      <c r="AH1235" s="8" t="s">
        <v>46</v>
      </c>
      <c r="AI1235" s="8" t="s">
        <v>47</v>
      </c>
    </row>
    <row r="1236" ht="112.5" customHeight="1">
      <c r="A1236" s="8" t="s">
        <v>7138</v>
      </c>
      <c r="B1236" s="6" t="s">
        <v>7139</v>
      </c>
      <c r="C1236" s="13" t="s">
        <v>67</v>
      </c>
      <c r="D1236" s="7" t="s">
        <v>34</v>
      </c>
      <c r="E1236" s="6"/>
      <c r="F1236" s="11" t="s">
        <v>7152</v>
      </c>
      <c r="G1236" s="11" t="s">
        <v>7153</v>
      </c>
      <c r="H1236" s="10" t="s">
        <v>7154</v>
      </c>
      <c r="I1236" s="6" t="s">
        <v>210</v>
      </c>
      <c r="J1236" s="6" t="s">
        <v>101</v>
      </c>
      <c r="K1236" s="10" t="s">
        <v>7155</v>
      </c>
      <c r="L1236" s="11" t="s">
        <v>7150</v>
      </c>
      <c r="M1236" s="8" t="s">
        <v>575</v>
      </c>
      <c r="N1236" s="11" t="s">
        <v>7144</v>
      </c>
      <c r="O1236" s="11" t="s">
        <v>7156</v>
      </c>
      <c r="P1236" s="12"/>
      <c r="Q1236" s="13"/>
      <c r="R1236" s="12"/>
      <c r="S1236" s="9" t="s">
        <v>7157</v>
      </c>
      <c r="T1236" s="9" t="s">
        <v>7158</v>
      </c>
      <c r="U1236" s="9" t="s">
        <v>7159</v>
      </c>
      <c r="V1236" s="9" t="s">
        <v>7160</v>
      </c>
      <c r="W1236" s="12"/>
      <c r="X1236" s="13"/>
      <c r="Y1236" s="6" t="s">
        <v>6202</v>
      </c>
      <c r="Z1236" s="15" t="s">
        <v>7161</v>
      </c>
      <c r="AA1236" s="15"/>
      <c r="AB1236" s="9"/>
      <c r="AC1236" s="13" t="str">
        <f t="shared" si="3"/>
        <v>M6-G-23a-A-1</v>
      </c>
      <c r="AD1236" s="13"/>
      <c r="AE1236" s="12"/>
      <c r="AF1236" s="8" t="s">
        <v>45</v>
      </c>
      <c r="AG1236" s="13"/>
      <c r="AH1236" s="8" t="s">
        <v>46</v>
      </c>
      <c r="AI1236" s="8" t="s">
        <v>47</v>
      </c>
    </row>
    <row r="1237" ht="112.5" customHeight="1">
      <c r="A1237" s="6" t="s">
        <v>7138</v>
      </c>
      <c r="B1237" s="6" t="s">
        <v>7139</v>
      </c>
      <c r="C1237" s="13" t="s">
        <v>67</v>
      </c>
      <c r="D1237" s="7" t="s">
        <v>34</v>
      </c>
      <c r="E1237" s="6"/>
      <c r="F1237" s="11" t="s">
        <v>7162</v>
      </c>
      <c r="G1237" s="11" t="s">
        <v>7163</v>
      </c>
      <c r="H1237" s="10"/>
      <c r="I1237" s="6" t="s">
        <v>210</v>
      </c>
      <c r="J1237" s="6" t="s">
        <v>101</v>
      </c>
      <c r="K1237" s="10" t="s">
        <v>7164</v>
      </c>
      <c r="L1237" s="11" t="s">
        <v>7150</v>
      </c>
      <c r="M1237" s="8" t="s">
        <v>575</v>
      </c>
      <c r="N1237" s="11" t="s">
        <v>7144</v>
      </c>
      <c r="O1237" s="11" t="s">
        <v>7165</v>
      </c>
      <c r="P1237" s="12"/>
      <c r="Q1237" s="13"/>
      <c r="R1237" s="12"/>
      <c r="S1237" s="9" t="s">
        <v>7166</v>
      </c>
      <c r="T1237" s="9" t="s">
        <v>7158</v>
      </c>
      <c r="U1237" s="9" t="s">
        <v>7159</v>
      </c>
      <c r="V1237" s="9" t="s">
        <v>7167</v>
      </c>
      <c r="W1237" s="12"/>
      <c r="X1237" s="13"/>
      <c r="Y1237" s="6" t="s">
        <v>6202</v>
      </c>
      <c r="Z1237" s="15" t="s">
        <v>7168</v>
      </c>
      <c r="AA1237" s="15"/>
      <c r="AB1237" s="9"/>
      <c r="AC1237" s="13" t="str">
        <f t="shared" si="3"/>
        <v>M6-G-23a-A-2</v>
      </c>
      <c r="AD1237" s="13"/>
      <c r="AE1237" s="12"/>
      <c r="AF1237" s="8" t="s">
        <v>45</v>
      </c>
      <c r="AG1237" s="13"/>
      <c r="AH1237" s="8" t="s">
        <v>46</v>
      </c>
      <c r="AI1237" s="8" t="s">
        <v>47</v>
      </c>
    </row>
    <row r="1238" ht="112.5" customHeight="1">
      <c r="A1238" s="6" t="s">
        <v>7138</v>
      </c>
      <c r="B1238" s="6" t="s">
        <v>7139</v>
      </c>
      <c r="C1238" s="13" t="s">
        <v>67</v>
      </c>
      <c r="D1238" s="7" t="s">
        <v>34</v>
      </c>
      <c r="E1238" s="6"/>
      <c r="F1238" s="11" t="s">
        <v>7169</v>
      </c>
      <c r="G1238" s="11" t="s">
        <v>7170</v>
      </c>
      <c r="H1238" s="10" t="s">
        <v>7171</v>
      </c>
      <c r="I1238" s="6" t="s">
        <v>210</v>
      </c>
      <c r="J1238" s="6" t="s">
        <v>101</v>
      </c>
      <c r="K1238" s="10" t="s">
        <v>7172</v>
      </c>
      <c r="L1238" s="11" t="s">
        <v>7150</v>
      </c>
      <c r="M1238" s="8" t="s">
        <v>575</v>
      </c>
      <c r="N1238" s="11" t="s">
        <v>7144</v>
      </c>
      <c r="O1238" s="11" t="s">
        <v>7145</v>
      </c>
      <c r="P1238" s="12"/>
      <c r="Q1238" s="13"/>
      <c r="R1238" s="12"/>
      <c r="S1238" s="9" t="s">
        <v>7173</v>
      </c>
      <c r="T1238" s="9" t="s">
        <v>7158</v>
      </c>
      <c r="U1238" s="9" t="s">
        <v>7159</v>
      </c>
      <c r="V1238" s="9" t="s">
        <v>7174</v>
      </c>
      <c r="W1238" s="12"/>
      <c r="X1238" s="13"/>
      <c r="Y1238" s="6" t="s">
        <v>6202</v>
      </c>
      <c r="Z1238" s="15" t="s">
        <v>7175</v>
      </c>
      <c r="AA1238" s="15"/>
      <c r="AB1238" s="9"/>
      <c r="AC1238" s="13" t="str">
        <f t="shared" si="3"/>
        <v>M6-G-23a-A-3</v>
      </c>
      <c r="AD1238" s="13"/>
      <c r="AE1238" s="12"/>
      <c r="AF1238" s="8" t="s">
        <v>45</v>
      </c>
      <c r="AG1238" s="13"/>
      <c r="AH1238" s="8" t="s">
        <v>46</v>
      </c>
      <c r="AI1238" s="8" t="s">
        <v>47</v>
      </c>
    </row>
    <row r="1239" ht="112.5" customHeight="1">
      <c r="A1239" s="6" t="s">
        <v>7176</v>
      </c>
      <c r="B1239" s="6" t="s">
        <v>7177</v>
      </c>
      <c r="C1239" s="13" t="s">
        <v>33</v>
      </c>
      <c r="D1239" s="7" t="s">
        <v>34</v>
      </c>
      <c r="E1239" s="6"/>
      <c r="F1239" s="71" t="s">
        <v>7178</v>
      </c>
      <c r="G1239" s="11" t="s">
        <v>6876</v>
      </c>
      <c r="H1239" s="10" t="s">
        <v>7179</v>
      </c>
      <c r="I1239" s="6" t="s">
        <v>1138</v>
      </c>
      <c r="J1239" s="8" t="s">
        <v>194</v>
      </c>
      <c r="K1239" s="11" t="s">
        <v>7180</v>
      </c>
      <c r="L1239" s="11" t="s">
        <v>7181</v>
      </c>
      <c r="M1239" s="8" t="s">
        <v>575</v>
      </c>
      <c r="N1239" s="11" t="s">
        <v>7182</v>
      </c>
      <c r="O1239" s="11" t="s">
        <v>7182</v>
      </c>
      <c r="P1239" s="12"/>
      <c r="Q1239" s="13"/>
      <c r="R1239" s="12"/>
      <c r="S1239" s="72" t="s">
        <v>7183</v>
      </c>
      <c r="T1239" s="72" t="s">
        <v>7184</v>
      </c>
      <c r="U1239" s="72" t="s">
        <v>7185</v>
      </c>
      <c r="V1239" s="12"/>
      <c r="W1239" s="12"/>
      <c r="X1239" s="13"/>
      <c r="Y1239" s="6" t="s">
        <v>6202</v>
      </c>
      <c r="Z1239" s="15" t="s">
        <v>7186</v>
      </c>
      <c r="AA1239" s="15"/>
      <c r="AB1239" s="9"/>
      <c r="AC1239" s="13" t="str">
        <f t="shared" si="3"/>
        <v>M6-G-24a-I-1</v>
      </c>
      <c r="AD1239" s="13"/>
      <c r="AE1239" s="12"/>
      <c r="AF1239" s="8" t="s">
        <v>45</v>
      </c>
      <c r="AG1239" s="8" t="s">
        <v>570</v>
      </c>
      <c r="AH1239" s="8" t="s">
        <v>46</v>
      </c>
      <c r="AI1239" s="8" t="s">
        <v>47</v>
      </c>
    </row>
    <row r="1240" ht="112.5" customHeight="1">
      <c r="A1240" s="6" t="s">
        <v>7176</v>
      </c>
      <c r="B1240" s="6" t="s">
        <v>7177</v>
      </c>
      <c r="C1240" s="13" t="s">
        <v>33</v>
      </c>
      <c r="D1240" s="7" t="s">
        <v>34</v>
      </c>
      <c r="E1240" s="6"/>
      <c r="F1240" s="71" t="s">
        <v>7187</v>
      </c>
      <c r="G1240" s="11" t="s">
        <v>6876</v>
      </c>
      <c r="H1240" s="10"/>
      <c r="I1240" s="6" t="s">
        <v>3359</v>
      </c>
      <c r="J1240" s="8" t="s">
        <v>194</v>
      </c>
      <c r="K1240" s="11" t="s">
        <v>7188</v>
      </c>
      <c r="L1240" s="11" t="s">
        <v>7189</v>
      </c>
      <c r="M1240" s="8" t="s">
        <v>575</v>
      </c>
      <c r="N1240" s="11" t="s">
        <v>7190</v>
      </c>
      <c r="O1240" s="11" t="s">
        <v>7190</v>
      </c>
      <c r="P1240" s="12"/>
      <c r="Q1240" s="13"/>
      <c r="R1240" s="12"/>
      <c r="S1240" s="72" t="s">
        <v>7191</v>
      </c>
      <c r="T1240" s="72" t="s">
        <v>7192</v>
      </c>
      <c r="U1240" s="72" t="s">
        <v>7193</v>
      </c>
      <c r="V1240" s="12"/>
      <c r="W1240" s="12"/>
      <c r="X1240" s="13"/>
      <c r="Y1240" s="6" t="s">
        <v>6202</v>
      </c>
      <c r="Z1240" s="15" t="s">
        <v>7194</v>
      </c>
      <c r="AA1240" s="15"/>
      <c r="AB1240" s="9"/>
      <c r="AC1240" s="13" t="str">
        <f t="shared" si="3"/>
        <v>M6-G-24a-I-2</v>
      </c>
      <c r="AD1240" s="13"/>
      <c r="AE1240" s="12"/>
      <c r="AF1240" s="8" t="s">
        <v>45</v>
      </c>
      <c r="AG1240" s="8" t="s">
        <v>570</v>
      </c>
      <c r="AH1240" s="8" t="s">
        <v>46</v>
      </c>
      <c r="AI1240" s="8" t="s">
        <v>47</v>
      </c>
    </row>
    <row r="1241" ht="112.5" customHeight="1">
      <c r="A1241" s="6" t="s">
        <v>7176</v>
      </c>
      <c r="B1241" s="6" t="s">
        <v>7177</v>
      </c>
      <c r="C1241" s="13" t="s">
        <v>33</v>
      </c>
      <c r="D1241" s="7" t="s">
        <v>34</v>
      </c>
      <c r="E1241" s="6"/>
      <c r="F1241" s="54" t="s">
        <v>7195</v>
      </c>
      <c r="G1241" s="11" t="s">
        <v>6876</v>
      </c>
      <c r="H1241" s="10"/>
      <c r="I1241" s="6" t="s">
        <v>3359</v>
      </c>
      <c r="J1241" s="8" t="s">
        <v>194</v>
      </c>
      <c r="K1241" s="11" t="s">
        <v>7196</v>
      </c>
      <c r="L1241" s="11" t="s">
        <v>7197</v>
      </c>
      <c r="M1241" s="8" t="s">
        <v>575</v>
      </c>
      <c r="N1241" s="11" t="s">
        <v>7198</v>
      </c>
      <c r="O1241" s="11" t="s">
        <v>7198</v>
      </c>
      <c r="P1241" s="12"/>
      <c r="Q1241" s="13"/>
      <c r="R1241" s="12"/>
      <c r="S1241" s="72" t="s">
        <v>7199</v>
      </c>
      <c r="T1241" s="72" t="s">
        <v>7200</v>
      </c>
      <c r="U1241" s="72" t="s">
        <v>7201</v>
      </c>
      <c r="V1241" s="12"/>
      <c r="W1241" s="12"/>
      <c r="X1241" s="13"/>
      <c r="Y1241" s="6" t="s">
        <v>6202</v>
      </c>
      <c r="Z1241" s="15" t="s">
        <v>7202</v>
      </c>
      <c r="AA1241" s="15"/>
      <c r="AB1241" s="9"/>
      <c r="AC1241" s="13" t="str">
        <f t="shared" si="3"/>
        <v>M6-G-24a-I-3</v>
      </c>
      <c r="AD1241" s="13"/>
      <c r="AE1241" s="12"/>
      <c r="AF1241" s="8" t="s">
        <v>45</v>
      </c>
      <c r="AG1241" s="8" t="s">
        <v>570</v>
      </c>
      <c r="AH1241" s="8" t="s">
        <v>46</v>
      </c>
      <c r="AI1241" s="8" t="s">
        <v>47</v>
      </c>
    </row>
    <row r="1242" ht="112.5" customHeight="1">
      <c r="A1242" s="6" t="s">
        <v>7176</v>
      </c>
      <c r="B1242" s="6" t="s">
        <v>7177</v>
      </c>
      <c r="C1242" s="13" t="s">
        <v>48</v>
      </c>
      <c r="D1242" s="7" t="s">
        <v>34</v>
      </c>
      <c r="E1242" s="6"/>
      <c r="F1242" s="54" t="s">
        <v>7203</v>
      </c>
      <c r="G1242" s="11" t="s">
        <v>6876</v>
      </c>
      <c r="H1242" s="10" t="s">
        <v>7204</v>
      </c>
      <c r="I1242" s="6" t="s">
        <v>1138</v>
      </c>
      <c r="J1242" s="6" t="s">
        <v>166</v>
      </c>
      <c r="K1242" s="11" t="s">
        <v>7205</v>
      </c>
      <c r="L1242" s="11" t="s">
        <v>7206</v>
      </c>
      <c r="M1242" s="8" t="s">
        <v>575</v>
      </c>
      <c r="N1242" s="11" t="s">
        <v>7207</v>
      </c>
      <c r="O1242" s="11" t="s">
        <v>7208</v>
      </c>
      <c r="P1242" s="11"/>
      <c r="Q1242" s="13"/>
      <c r="R1242" s="12"/>
      <c r="S1242" s="72" t="s">
        <v>7209</v>
      </c>
      <c r="T1242" s="72" t="s">
        <v>7210</v>
      </c>
      <c r="U1242" s="72" t="s">
        <v>7211</v>
      </c>
      <c r="V1242" s="12"/>
      <c r="W1242" s="12"/>
      <c r="X1242" s="13"/>
      <c r="Y1242" s="6" t="s">
        <v>6202</v>
      </c>
      <c r="Z1242" s="15" t="s">
        <v>7212</v>
      </c>
      <c r="AA1242" s="15"/>
      <c r="AB1242" s="9"/>
      <c r="AC1242" s="13" t="str">
        <f t="shared" si="3"/>
        <v>M6-G-24a-E-1</v>
      </c>
      <c r="AD1242" s="13"/>
      <c r="AE1242" s="12"/>
      <c r="AF1242" s="8" t="s">
        <v>45</v>
      </c>
      <c r="AG1242" s="8" t="s">
        <v>570</v>
      </c>
      <c r="AH1242" s="8" t="s">
        <v>46</v>
      </c>
      <c r="AI1242" s="8" t="s">
        <v>47</v>
      </c>
    </row>
    <row r="1243" ht="112.5" customHeight="1">
      <c r="A1243" s="6" t="s">
        <v>7176</v>
      </c>
      <c r="B1243" s="6" t="s">
        <v>7177</v>
      </c>
      <c r="C1243" s="13" t="s">
        <v>48</v>
      </c>
      <c r="D1243" s="7" t="s">
        <v>34</v>
      </c>
      <c r="E1243" s="6"/>
      <c r="F1243" s="54" t="s">
        <v>7213</v>
      </c>
      <c r="G1243" s="11" t="s">
        <v>6876</v>
      </c>
      <c r="H1243" s="10"/>
      <c r="I1243" s="6" t="s">
        <v>1138</v>
      </c>
      <c r="J1243" s="6" t="s">
        <v>166</v>
      </c>
      <c r="K1243" s="11" t="s">
        <v>7205</v>
      </c>
      <c r="L1243" s="11" t="s">
        <v>7214</v>
      </c>
      <c r="M1243" s="8" t="s">
        <v>575</v>
      </c>
      <c r="N1243" s="11" t="s">
        <v>7215</v>
      </c>
      <c r="O1243" s="11" t="s">
        <v>7216</v>
      </c>
      <c r="P1243" s="11"/>
      <c r="Q1243" s="13"/>
      <c r="R1243" s="12"/>
      <c r="S1243" s="72" t="s">
        <v>7217</v>
      </c>
      <c r="T1243" s="72" t="s">
        <v>7218</v>
      </c>
      <c r="U1243" s="72" t="s">
        <v>7219</v>
      </c>
      <c r="V1243" s="12"/>
      <c r="W1243" s="12"/>
      <c r="X1243" s="13"/>
      <c r="Y1243" s="6" t="s">
        <v>6202</v>
      </c>
      <c r="Z1243" s="15" t="s">
        <v>7220</v>
      </c>
      <c r="AA1243" s="15"/>
      <c r="AB1243" s="9"/>
      <c r="AC1243" s="13" t="str">
        <f t="shared" si="3"/>
        <v>M6-G-24a-E-2</v>
      </c>
      <c r="AD1243" s="13"/>
      <c r="AE1243" s="12"/>
      <c r="AF1243" s="8" t="s">
        <v>45</v>
      </c>
      <c r="AG1243" s="8" t="s">
        <v>570</v>
      </c>
      <c r="AH1243" s="8" t="s">
        <v>46</v>
      </c>
      <c r="AI1243" s="8" t="s">
        <v>47</v>
      </c>
    </row>
    <row r="1244" ht="112.5" customHeight="1">
      <c r="A1244" s="6" t="s">
        <v>7176</v>
      </c>
      <c r="B1244" s="6" t="s">
        <v>7177</v>
      </c>
      <c r="C1244" s="13" t="s">
        <v>48</v>
      </c>
      <c r="D1244" s="7" t="s">
        <v>34</v>
      </c>
      <c r="E1244" s="6"/>
      <c r="F1244" s="54" t="s">
        <v>7221</v>
      </c>
      <c r="G1244" s="11" t="s">
        <v>6876</v>
      </c>
      <c r="H1244" s="10" t="s">
        <v>7222</v>
      </c>
      <c r="I1244" s="6" t="s">
        <v>1138</v>
      </c>
      <c r="J1244" s="6" t="s">
        <v>101</v>
      </c>
      <c r="K1244" s="11" t="s">
        <v>7205</v>
      </c>
      <c r="L1244" s="11" t="s">
        <v>7223</v>
      </c>
      <c r="M1244" s="8" t="s">
        <v>575</v>
      </c>
      <c r="N1244" s="11" t="s">
        <v>7224</v>
      </c>
      <c r="O1244" s="11" t="s">
        <v>7225</v>
      </c>
      <c r="P1244" s="9"/>
      <c r="Q1244" s="13"/>
      <c r="R1244" s="12"/>
      <c r="S1244" s="72" t="s">
        <v>7226</v>
      </c>
      <c r="T1244" s="72" t="s">
        <v>7227</v>
      </c>
      <c r="U1244" s="72" t="s">
        <v>7228</v>
      </c>
      <c r="V1244" s="12"/>
      <c r="W1244" s="12"/>
      <c r="X1244" s="13"/>
      <c r="Y1244" s="6" t="s">
        <v>6202</v>
      </c>
      <c r="Z1244" s="15" t="s">
        <v>7229</v>
      </c>
      <c r="AA1244" s="15"/>
      <c r="AB1244" s="9"/>
      <c r="AC1244" s="13" t="str">
        <f t="shared" si="3"/>
        <v>M6-G-24a-E-3</v>
      </c>
      <c r="AD1244" s="13"/>
      <c r="AE1244" s="12"/>
      <c r="AF1244" s="8" t="s">
        <v>45</v>
      </c>
      <c r="AG1244" s="8" t="s">
        <v>570</v>
      </c>
      <c r="AH1244" s="8" t="s">
        <v>46</v>
      </c>
      <c r="AI1244" s="8" t="s">
        <v>47</v>
      </c>
    </row>
    <row r="1245" ht="112.5" customHeight="1">
      <c r="A1245" s="6" t="s">
        <v>7230</v>
      </c>
      <c r="B1245" s="6" t="s">
        <v>7231</v>
      </c>
      <c r="C1245" s="13" t="s">
        <v>33</v>
      </c>
      <c r="D1245" s="7" t="s">
        <v>34</v>
      </c>
      <c r="E1245" s="6"/>
      <c r="F1245" s="73" t="s">
        <v>7232</v>
      </c>
      <c r="G1245" s="10"/>
      <c r="H1245" s="10" t="s">
        <v>7233</v>
      </c>
      <c r="I1245" s="6" t="s">
        <v>3359</v>
      </c>
      <c r="J1245" s="23" t="s">
        <v>6608</v>
      </c>
      <c r="K1245" s="10"/>
      <c r="L1245" s="11" t="s">
        <v>7234</v>
      </c>
      <c r="M1245" s="13" t="s">
        <v>41</v>
      </c>
      <c r="N1245" s="11" t="s">
        <v>7235</v>
      </c>
      <c r="O1245" s="11" t="s">
        <v>7235</v>
      </c>
      <c r="P1245" s="12"/>
      <c r="Q1245" s="13"/>
      <c r="R1245" s="12"/>
      <c r="S1245" s="12"/>
      <c r="T1245" s="12"/>
      <c r="U1245" s="12"/>
      <c r="V1245" s="12"/>
      <c r="W1245" s="12"/>
      <c r="X1245" s="13"/>
      <c r="Y1245" s="6" t="s">
        <v>6202</v>
      </c>
      <c r="Z1245" s="17" t="s">
        <v>7236</v>
      </c>
      <c r="AA1245" s="17"/>
      <c r="AB1245" s="18"/>
      <c r="AC1245" s="13" t="str">
        <f>IF(D1245&lt;&gt;"No hacer",CONCATENATE(A1245,"-",LEFT(C1245),"-",IF('Seeds (no hacer)'!A19&lt;&gt;A1245,1,IF('Seeds (no hacer)'!C19=C1245,RIGHT('Seeds (no hacer)'!AB19)+1,1))))</f>
        <v>M6-G-25a-I-1</v>
      </c>
      <c r="AD1245" s="13"/>
      <c r="AE1245" s="12"/>
      <c r="AF1245" s="8" t="s">
        <v>45</v>
      </c>
      <c r="AG1245" s="13"/>
      <c r="AH1245" s="8" t="s">
        <v>46</v>
      </c>
      <c r="AI1245" s="8"/>
    </row>
    <row r="1246" ht="112.5" customHeight="1">
      <c r="A1246" s="6" t="s">
        <v>7230</v>
      </c>
      <c r="B1246" s="6" t="s">
        <v>7231</v>
      </c>
      <c r="C1246" s="13" t="s">
        <v>33</v>
      </c>
      <c r="D1246" s="7" t="s">
        <v>34</v>
      </c>
      <c r="E1246" s="6"/>
      <c r="F1246" s="73" t="s">
        <v>7237</v>
      </c>
      <c r="G1246" s="10"/>
      <c r="H1246" s="10" t="s">
        <v>7238</v>
      </c>
      <c r="I1246" s="6" t="s">
        <v>3359</v>
      </c>
      <c r="J1246" s="23" t="s">
        <v>6608</v>
      </c>
      <c r="K1246" s="10"/>
      <c r="L1246" s="11" t="s">
        <v>7239</v>
      </c>
      <c r="M1246" s="13" t="s">
        <v>41</v>
      </c>
      <c r="N1246" s="11" t="s">
        <v>7240</v>
      </c>
      <c r="O1246" s="11" t="s">
        <v>7240</v>
      </c>
      <c r="P1246" s="12"/>
      <c r="Q1246" s="13"/>
      <c r="R1246" s="12"/>
      <c r="S1246" s="12"/>
      <c r="T1246" s="12"/>
      <c r="U1246" s="12"/>
      <c r="V1246" s="12"/>
      <c r="W1246" s="12"/>
      <c r="X1246" s="13"/>
      <c r="Y1246" s="6" t="s">
        <v>6202</v>
      </c>
      <c r="Z1246" s="17" t="s">
        <v>7241</v>
      </c>
      <c r="AA1246" s="17"/>
      <c r="AB1246" s="18"/>
      <c r="AC1246" s="13" t="str">
        <f t="shared" ref="AC1246:AC1457" si="4">IF(D1246&lt;&gt;"No hacer",CONCATENATE(A1246,"-",LEFT(C1246),"-",IF(A1245&lt;&gt;A1246,1,IF(C1245=C1246,RIGHT(AC1245)+1,1))))</f>
        <v>M6-G-25a-I-2</v>
      </c>
      <c r="AD1246" s="13"/>
      <c r="AE1246" s="12"/>
      <c r="AF1246" s="8" t="s">
        <v>45</v>
      </c>
      <c r="AG1246" s="13"/>
      <c r="AH1246" s="8" t="s">
        <v>46</v>
      </c>
      <c r="AI1246" s="8"/>
    </row>
    <row r="1247" ht="112.5" customHeight="1">
      <c r="A1247" s="6" t="s">
        <v>7242</v>
      </c>
      <c r="B1247" s="6" t="s">
        <v>7243</v>
      </c>
      <c r="C1247" s="13" t="s">
        <v>33</v>
      </c>
      <c r="D1247" s="7" t="s">
        <v>34</v>
      </c>
      <c r="E1247" s="6"/>
      <c r="F1247" s="9" t="s">
        <v>7244</v>
      </c>
      <c r="G1247" s="11" t="s">
        <v>7245</v>
      </c>
      <c r="H1247" s="10"/>
      <c r="I1247" s="6" t="s">
        <v>3359</v>
      </c>
      <c r="J1247" s="6" t="s">
        <v>194</v>
      </c>
      <c r="K1247" s="10"/>
      <c r="L1247" s="11" t="s">
        <v>7246</v>
      </c>
      <c r="M1247" s="13" t="s">
        <v>41</v>
      </c>
      <c r="N1247" s="11" t="s">
        <v>7247</v>
      </c>
      <c r="O1247" s="11" t="s">
        <v>7247</v>
      </c>
      <c r="P1247" s="12"/>
      <c r="Q1247" s="13"/>
      <c r="R1247" s="12"/>
      <c r="S1247" s="12"/>
      <c r="T1247" s="12"/>
      <c r="U1247" s="12"/>
      <c r="V1247" s="12"/>
      <c r="W1247" s="12"/>
      <c r="X1247" s="13"/>
      <c r="Y1247" s="6" t="s">
        <v>6202</v>
      </c>
      <c r="Z1247" s="17" t="s">
        <v>7248</v>
      </c>
      <c r="AA1247" s="17"/>
      <c r="AB1247" s="18"/>
      <c r="AC1247" s="13" t="str">
        <f t="shared" si="4"/>
        <v>M6-G-25b-I-1</v>
      </c>
      <c r="AD1247" s="13"/>
      <c r="AE1247" s="12"/>
      <c r="AF1247" s="8" t="s">
        <v>45</v>
      </c>
      <c r="AG1247" s="13"/>
      <c r="AH1247" s="8" t="s">
        <v>46</v>
      </c>
      <c r="AI1247" s="8"/>
    </row>
    <row r="1248" ht="112.5" customHeight="1">
      <c r="A1248" s="6" t="s">
        <v>7242</v>
      </c>
      <c r="B1248" s="6" t="s">
        <v>7243</v>
      </c>
      <c r="C1248" s="13" t="s">
        <v>33</v>
      </c>
      <c r="D1248" s="7" t="s">
        <v>34</v>
      </c>
      <c r="E1248" s="6"/>
      <c r="F1248" s="9" t="s">
        <v>7244</v>
      </c>
      <c r="G1248" s="11" t="s">
        <v>7249</v>
      </c>
      <c r="H1248" s="10"/>
      <c r="I1248" s="6" t="s">
        <v>3359</v>
      </c>
      <c r="J1248" s="6" t="s">
        <v>194</v>
      </c>
      <c r="K1248" s="10"/>
      <c r="L1248" s="11" t="s">
        <v>7250</v>
      </c>
      <c r="M1248" s="13" t="s">
        <v>41</v>
      </c>
      <c r="N1248" s="11" t="s">
        <v>7247</v>
      </c>
      <c r="O1248" s="11" t="s">
        <v>7247</v>
      </c>
      <c r="P1248" s="12"/>
      <c r="Q1248" s="13"/>
      <c r="R1248" s="12"/>
      <c r="S1248" s="12"/>
      <c r="T1248" s="12"/>
      <c r="U1248" s="12"/>
      <c r="V1248" s="12"/>
      <c r="W1248" s="12"/>
      <c r="X1248" s="13"/>
      <c r="Y1248" s="6" t="s">
        <v>6202</v>
      </c>
      <c r="Z1248" s="17" t="s">
        <v>7251</v>
      </c>
      <c r="AA1248" s="17"/>
      <c r="AB1248" s="18"/>
      <c r="AC1248" s="13" t="str">
        <f t="shared" si="4"/>
        <v>M6-G-25b-I-2</v>
      </c>
      <c r="AD1248" s="13"/>
      <c r="AE1248" s="12"/>
      <c r="AF1248" s="8" t="s">
        <v>45</v>
      </c>
      <c r="AG1248" s="13"/>
      <c r="AH1248" s="8" t="s">
        <v>46</v>
      </c>
      <c r="AI1248" s="8"/>
    </row>
    <row r="1249" ht="112.5" customHeight="1">
      <c r="A1249" s="6" t="s">
        <v>7242</v>
      </c>
      <c r="B1249" s="6" t="s">
        <v>7243</v>
      </c>
      <c r="C1249" s="13" t="s">
        <v>33</v>
      </c>
      <c r="D1249" s="7" t="s">
        <v>34</v>
      </c>
      <c r="E1249" s="6"/>
      <c r="F1249" s="9" t="s">
        <v>7244</v>
      </c>
      <c r="G1249" s="11" t="s">
        <v>7252</v>
      </c>
      <c r="H1249" s="10"/>
      <c r="I1249" s="6" t="s">
        <v>3359</v>
      </c>
      <c r="J1249" s="6" t="s">
        <v>194</v>
      </c>
      <c r="K1249" s="10"/>
      <c r="L1249" s="11" t="s">
        <v>7253</v>
      </c>
      <c r="M1249" s="13" t="s">
        <v>41</v>
      </c>
      <c r="N1249" s="11" t="s">
        <v>7247</v>
      </c>
      <c r="O1249" s="11" t="s">
        <v>7254</v>
      </c>
      <c r="P1249" s="12"/>
      <c r="Q1249" s="13"/>
      <c r="R1249" s="12"/>
      <c r="S1249" s="12"/>
      <c r="T1249" s="12"/>
      <c r="U1249" s="12"/>
      <c r="V1249" s="12"/>
      <c r="W1249" s="12"/>
      <c r="X1249" s="13"/>
      <c r="Y1249" s="6" t="s">
        <v>6202</v>
      </c>
      <c r="Z1249" s="17" t="s">
        <v>7255</v>
      </c>
      <c r="AA1249" s="17"/>
      <c r="AB1249" s="18"/>
      <c r="AC1249" s="13" t="str">
        <f t="shared" si="4"/>
        <v>M6-G-25b-I-3</v>
      </c>
      <c r="AD1249" s="13"/>
      <c r="AE1249" s="12"/>
      <c r="AF1249" s="8" t="s">
        <v>45</v>
      </c>
      <c r="AG1249" s="13"/>
      <c r="AH1249" s="8" t="s">
        <v>46</v>
      </c>
      <c r="AI1249" s="8"/>
    </row>
    <row r="1250" ht="112.5" customHeight="1">
      <c r="A1250" s="6" t="s">
        <v>7242</v>
      </c>
      <c r="B1250" s="6" t="s">
        <v>7243</v>
      </c>
      <c r="C1250" s="13" t="s">
        <v>48</v>
      </c>
      <c r="D1250" s="7" t="s">
        <v>34</v>
      </c>
      <c r="E1250" s="6"/>
      <c r="F1250" s="9" t="s">
        <v>7256</v>
      </c>
      <c r="G1250" s="11" t="s">
        <v>7257</v>
      </c>
      <c r="H1250" s="10"/>
      <c r="I1250" s="6" t="s">
        <v>3359</v>
      </c>
      <c r="J1250" s="6" t="s">
        <v>52</v>
      </c>
      <c r="K1250" s="10"/>
      <c r="L1250" s="11" t="s">
        <v>7258</v>
      </c>
      <c r="M1250" s="13" t="s">
        <v>41</v>
      </c>
      <c r="N1250" s="11" t="s">
        <v>7259</v>
      </c>
      <c r="O1250" s="11" t="s">
        <v>7247</v>
      </c>
      <c r="P1250" s="12"/>
      <c r="Q1250" s="13"/>
      <c r="R1250" s="12"/>
      <c r="S1250" s="12"/>
      <c r="T1250" s="12"/>
      <c r="U1250" s="12"/>
      <c r="V1250" s="12"/>
      <c r="W1250" s="12"/>
      <c r="X1250" s="13"/>
      <c r="Y1250" s="6" t="s">
        <v>6202</v>
      </c>
      <c r="Z1250" s="17" t="s">
        <v>7260</v>
      </c>
      <c r="AA1250" s="17"/>
      <c r="AB1250" s="18"/>
      <c r="AC1250" s="13" t="str">
        <f t="shared" si="4"/>
        <v>M6-G-25b-E-1</v>
      </c>
      <c r="AD1250" s="13"/>
      <c r="AE1250" s="12"/>
      <c r="AF1250" s="8" t="s">
        <v>45</v>
      </c>
      <c r="AG1250" s="13"/>
      <c r="AH1250" s="8" t="s">
        <v>46</v>
      </c>
      <c r="AI1250" s="8"/>
    </row>
    <row r="1251" ht="112.5" customHeight="1">
      <c r="A1251" s="6" t="s">
        <v>7242</v>
      </c>
      <c r="B1251" s="6" t="s">
        <v>7243</v>
      </c>
      <c r="C1251" s="13" t="s">
        <v>48</v>
      </c>
      <c r="D1251" s="7" t="s">
        <v>34</v>
      </c>
      <c r="E1251" s="6"/>
      <c r="F1251" s="9" t="s">
        <v>7256</v>
      </c>
      <c r="G1251" s="11" t="s">
        <v>7261</v>
      </c>
      <c r="H1251" s="10"/>
      <c r="I1251" s="6" t="s">
        <v>3359</v>
      </c>
      <c r="J1251" s="6" t="s">
        <v>52</v>
      </c>
      <c r="K1251" s="10"/>
      <c r="L1251" s="11" t="s">
        <v>7262</v>
      </c>
      <c r="M1251" s="13" t="s">
        <v>41</v>
      </c>
      <c r="N1251" s="11" t="s">
        <v>7247</v>
      </c>
      <c r="O1251" s="11" t="s">
        <v>7247</v>
      </c>
      <c r="P1251" s="12"/>
      <c r="Q1251" s="13"/>
      <c r="R1251" s="12"/>
      <c r="S1251" s="12"/>
      <c r="T1251" s="12"/>
      <c r="U1251" s="12"/>
      <c r="V1251" s="12"/>
      <c r="W1251" s="12"/>
      <c r="X1251" s="13"/>
      <c r="Y1251" s="6" t="s">
        <v>6202</v>
      </c>
      <c r="Z1251" s="17" t="s">
        <v>7263</v>
      </c>
      <c r="AA1251" s="17"/>
      <c r="AB1251" s="18"/>
      <c r="AC1251" s="13" t="str">
        <f t="shared" si="4"/>
        <v>M6-G-25b-E-2</v>
      </c>
      <c r="AD1251" s="13"/>
      <c r="AE1251" s="12"/>
      <c r="AF1251" s="8" t="s">
        <v>45</v>
      </c>
      <c r="AG1251" s="13"/>
      <c r="AH1251" s="8" t="s">
        <v>46</v>
      </c>
      <c r="AI1251" s="8"/>
    </row>
    <row r="1252" ht="112.5" customHeight="1">
      <c r="A1252" s="6" t="s">
        <v>7242</v>
      </c>
      <c r="B1252" s="6" t="s">
        <v>7243</v>
      </c>
      <c r="C1252" s="13" t="s">
        <v>48</v>
      </c>
      <c r="D1252" s="7" t="s">
        <v>34</v>
      </c>
      <c r="E1252" s="6"/>
      <c r="F1252" s="9" t="s">
        <v>7256</v>
      </c>
      <c r="G1252" s="11" t="s">
        <v>7264</v>
      </c>
      <c r="H1252" s="10"/>
      <c r="I1252" s="6" t="s">
        <v>3359</v>
      </c>
      <c r="J1252" s="6" t="s">
        <v>52</v>
      </c>
      <c r="K1252" s="10"/>
      <c r="L1252" s="11" t="s">
        <v>7265</v>
      </c>
      <c r="M1252" s="13" t="s">
        <v>41</v>
      </c>
      <c r="N1252" s="11" t="s">
        <v>7247</v>
      </c>
      <c r="O1252" s="11" t="s">
        <v>7247</v>
      </c>
      <c r="P1252" s="12"/>
      <c r="Q1252" s="13"/>
      <c r="R1252" s="12"/>
      <c r="S1252" s="12"/>
      <c r="T1252" s="12"/>
      <c r="U1252" s="12"/>
      <c r="V1252" s="12"/>
      <c r="W1252" s="12"/>
      <c r="X1252" s="13"/>
      <c r="Y1252" s="6" t="s">
        <v>6202</v>
      </c>
      <c r="Z1252" s="17" t="s">
        <v>7266</v>
      </c>
      <c r="AA1252" s="17"/>
      <c r="AB1252" s="18"/>
      <c r="AC1252" s="13" t="str">
        <f t="shared" si="4"/>
        <v>M6-G-25b-E-3</v>
      </c>
      <c r="AD1252" s="13"/>
      <c r="AE1252" s="12"/>
      <c r="AF1252" s="8" t="s">
        <v>45</v>
      </c>
      <c r="AG1252" s="13"/>
      <c r="AH1252" s="8" t="s">
        <v>46</v>
      </c>
      <c r="AI1252" s="8"/>
    </row>
    <row r="1253" ht="112.5" customHeight="1">
      <c r="A1253" s="6" t="s">
        <v>7267</v>
      </c>
      <c r="B1253" s="8" t="s">
        <v>7268</v>
      </c>
      <c r="C1253" s="13" t="s">
        <v>33</v>
      </c>
      <c r="D1253" s="7" t="s">
        <v>34</v>
      </c>
      <c r="E1253" s="6"/>
      <c r="F1253" s="9" t="s">
        <v>7269</v>
      </c>
      <c r="G1253" s="11" t="s">
        <v>7270</v>
      </c>
      <c r="H1253" s="10"/>
      <c r="I1253" s="6" t="s">
        <v>3359</v>
      </c>
      <c r="J1253" s="6" t="s">
        <v>194</v>
      </c>
      <c r="K1253" s="10"/>
      <c r="L1253" s="11" t="s">
        <v>7271</v>
      </c>
      <c r="M1253" s="13" t="s">
        <v>41</v>
      </c>
      <c r="N1253" s="11" t="s">
        <v>7247</v>
      </c>
      <c r="O1253" s="11" t="s">
        <v>7254</v>
      </c>
      <c r="P1253" s="12"/>
      <c r="Q1253" s="13"/>
      <c r="R1253" s="12"/>
      <c r="S1253" s="12"/>
      <c r="T1253" s="12"/>
      <c r="U1253" s="12"/>
      <c r="V1253" s="12"/>
      <c r="W1253" s="12"/>
      <c r="X1253" s="13"/>
      <c r="Y1253" s="6" t="s">
        <v>6202</v>
      </c>
      <c r="Z1253" s="17" t="s">
        <v>7272</v>
      </c>
      <c r="AA1253" s="17"/>
      <c r="AB1253" s="18"/>
      <c r="AC1253" s="13" t="str">
        <f t="shared" si="4"/>
        <v>M6-G-25c-I-1</v>
      </c>
      <c r="AD1253" s="13"/>
      <c r="AE1253" s="12"/>
      <c r="AF1253" s="8" t="s">
        <v>45</v>
      </c>
      <c r="AG1253" s="13"/>
      <c r="AH1253" s="8" t="s">
        <v>46</v>
      </c>
      <c r="AI1253" s="8"/>
    </row>
    <row r="1254" ht="112.5" customHeight="1">
      <c r="A1254" s="6" t="s">
        <v>7267</v>
      </c>
      <c r="B1254" s="8" t="s">
        <v>7268</v>
      </c>
      <c r="C1254" s="13" t="s">
        <v>33</v>
      </c>
      <c r="D1254" s="7" t="s">
        <v>34</v>
      </c>
      <c r="E1254" s="6"/>
      <c r="F1254" s="9" t="s">
        <v>7269</v>
      </c>
      <c r="G1254" s="11" t="s">
        <v>7273</v>
      </c>
      <c r="H1254" s="10" t="s">
        <v>126</v>
      </c>
      <c r="I1254" s="6" t="s">
        <v>3359</v>
      </c>
      <c r="J1254" s="6" t="s">
        <v>194</v>
      </c>
      <c r="K1254" s="10"/>
      <c r="L1254" s="11" t="s">
        <v>7274</v>
      </c>
      <c r="M1254" s="13" t="s">
        <v>41</v>
      </c>
      <c r="N1254" s="11" t="s">
        <v>7275</v>
      </c>
      <c r="O1254" s="11" t="s">
        <v>7247</v>
      </c>
      <c r="P1254" s="12"/>
      <c r="Q1254" s="13"/>
      <c r="R1254" s="12"/>
      <c r="S1254" s="12"/>
      <c r="T1254" s="12"/>
      <c r="U1254" s="12"/>
      <c r="V1254" s="12"/>
      <c r="W1254" s="12"/>
      <c r="X1254" s="13"/>
      <c r="Y1254" s="6" t="s">
        <v>6202</v>
      </c>
      <c r="Z1254" s="17" t="s">
        <v>7276</v>
      </c>
      <c r="AA1254" s="17"/>
      <c r="AB1254" s="18"/>
      <c r="AC1254" s="13" t="str">
        <f t="shared" si="4"/>
        <v>M6-G-25c-I-2</v>
      </c>
      <c r="AD1254" s="13"/>
      <c r="AE1254" s="12"/>
      <c r="AF1254" s="8" t="s">
        <v>45</v>
      </c>
      <c r="AG1254" s="13"/>
      <c r="AH1254" s="8" t="s">
        <v>46</v>
      </c>
      <c r="AI1254" s="8"/>
    </row>
    <row r="1255" ht="112.5" customHeight="1">
      <c r="A1255" s="6" t="s">
        <v>7267</v>
      </c>
      <c r="B1255" s="8" t="s">
        <v>7268</v>
      </c>
      <c r="C1255" s="13" t="s">
        <v>33</v>
      </c>
      <c r="D1255" s="7" t="s">
        <v>34</v>
      </c>
      <c r="E1255" s="6"/>
      <c r="F1255" s="9" t="s">
        <v>7269</v>
      </c>
      <c r="G1255" s="11" t="s">
        <v>7277</v>
      </c>
      <c r="H1255" s="9"/>
      <c r="I1255" s="6" t="s">
        <v>3359</v>
      </c>
      <c r="J1255" s="6" t="s">
        <v>194</v>
      </c>
      <c r="K1255" s="10"/>
      <c r="L1255" s="11" t="s">
        <v>7278</v>
      </c>
      <c r="M1255" s="13" t="s">
        <v>41</v>
      </c>
      <c r="N1255" s="11" t="s">
        <v>7247</v>
      </c>
      <c r="O1255" s="11" t="s">
        <v>7247</v>
      </c>
      <c r="P1255" s="12"/>
      <c r="Q1255" s="13"/>
      <c r="R1255" s="12"/>
      <c r="S1255" s="12"/>
      <c r="T1255" s="12"/>
      <c r="U1255" s="12"/>
      <c r="V1255" s="12"/>
      <c r="W1255" s="12"/>
      <c r="X1255" s="13"/>
      <c r="Y1255" s="6" t="s">
        <v>6202</v>
      </c>
      <c r="Z1255" s="17" t="s">
        <v>7279</v>
      </c>
      <c r="AA1255" s="17"/>
      <c r="AB1255" s="18"/>
      <c r="AC1255" s="13" t="str">
        <f t="shared" si="4"/>
        <v>M6-G-25c-I-3</v>
      </c>
      <c r="AD1255" s="13"/>
      <c r="AE1255" s="12"/>
      <c r="AF1255" s="8" t="s">
        <v>45</v>
      </c>
      <c r="AG1255" s="13"/>
      <c r="AH1255" s="8" t="s">
        <v>46</v>
      </c>
      <c r="AI1255" s="8"/>
    </row>
    <row r="1256" ht="112.5" customHeight="1">
      <c r="A1256" s="6" t="s">
        <v>7267</v>
      </c>
      <c r="B1256" s="8" t="s">
        <v>7268</v>
      </c>
      <c r="C1256" s="13" t="s">
        <v>48</v>
      </c>
      <c r="D1256" s="7" t="s">
        <v>34</v>
      </c>
      <c r="E1256" s="6"/>
      <c r="F1256" s="9" t="s">
        <v>7280</v>
      </c>
      <c r="G1256" s="11" t="s">
        <v>7281</v>
      </c>
      <c r="H1256" s="9"/>
      <c r="I1256" s="6" t="s">
        <v>3359</v>
      </c>
      <c r="J1256" s="8" t="s">
        <v>52</v>
      </c>
      <c r="K1256" s="10" t="s">
        <v>126</v>
      </c>
      <c r="L1256" s="11" t="s">
        <v>7282</v>
      </c>
      <c r="M1256" s="13" t="s">
        <v>41</v>
      </c>
      <c r="N1256" s="11" t="s">
        <v>7247</v>
      </c>
      <c r="O1256" s="11" t="s">
        <v>7247</v>
      </c>
      <c r="P1256" s="12"/>
      <c r="Q1256" s="13"/>
      <c r="R1256" s="12"/>
      <c r="S1256" s="12"/>
      <c r="T1256" s="12"/>
      <c r="U1256" s="12"/>
      <c r="V1256" s="12"/>
      <c r="W1256" s="12"/>
      <c r="X1256" s="13"/>
      <c r="Y1256" s="6" t="s">
        <v>6202</v>
      </c>
      <c r="Z1256" s="17" t="s">
        <v>7283</v>
      </c>
      <c r="AA1256" s="17"/>
      <c r="AB1256" s="18"/>
      <c r="AC1256" s="13" t="str">
        <f t="shared" si="4"/>
        <v>M6-G-25c-E-1</v>
      </c>
      <c r="AD1256" s="13"/>
      <c r="AE1256" s="12"/>
      <c r="AF1256" s="8" t="s">
        <v>45</v>
      </c>
      <c r="AG1256" s="13"/>
      <c r="AH1256" s="8" t="s">
        <v>46</v>
      </c>
      <c r="AI1256" s="8"/>
    </row>
    <row r="1257" ht="112.5" customHeight="1">
      <c r="A1257" s="6" t="s">
        <v>7267</v>
      </c>
      <c r="B1257" s="8" t="s">
        <v>7268</v>
      </c>
      <c r="C1257" s="13" t="s">
        <v>48</v>
      </c>
      <c r="D1257" s="7" t="s">
        <v>34</v>
      </c>
      <c r="E1257" s="6"/>
      <c r="F1257" s="9" t="s">
        <v>7280</v>
      </c>
      <c r="G1257" s="11" t="s">
        <v>7284</v>
      </c>
      <c r="H1257" s="9"/>
      <c r="I1257" s="6" t="s">
        <v>3359</v>
      </c>
      <c r="J1257" s="8" t="s">
        <v>52</v>
      </c>
      <c r="K1257" s="10" t="s">
        <v>126</v>
      </c>
      <c r="L1257" s="11" t="s">
        <v>7285</v>
      </c>
      <c r="M1257" s="13" t="s">
        <v>41</v>
      </c>
      <c r="N1257" s="11" t="s">
        <v>7247</v>
      </c>
      <c r="O1257" s="11" t="s">
        <v>7247</v>
      </c>
      <c r="P1257" s="12"/>
      <c r="Q1257" s="13"/>
      <c r="R1257" s="12"/>
      <c r="S1257" s="12"/>
      <c r="T1257" s="12"/>
      <c r="U1257" s="12"/>
      <c r="V1257" s="12"/>
      <c r="W1257" s="12"/>
      <c r="X1257" s="13"/>
      <c r="Y1257" s="6" t="s">
        <v>6202</v>
      </c>
      <c r="Z1257" s="17" t="s">
        <v>7286</v>
      </c>
      <c r="AA1257" s="17"/>
      <c r="AB1257" s="18"/>
      <c r="AC1257" s="13" t="str">
        <f t="shared" si="4"/>
        <v>M6-G-25c-E-2</v>
      </c>
      <c r="AD1257" s="13"/>
      <c r="AE1257" s="12"/>
      <c r="AF1257" s="8" t="s">
        <v>45</v>
      </c>
      <c r="AG1257" s="13"/>
      <c r="AH1257" s="8" t="s">
        <v>46</v>
      </c>
      <c r="AI1257" s="8"/>
    </row>
    <row r="1258" ht="112.5" customHeight="1">
      <c r="A1258" s="6" t="s">
        <v>7267</v>
      </c>
      <c r="B1258" s="8" t="s">
        <v>7268</v>
      </c>
      <c r="C1258" s="13" t="s">
        <v>48</v>
      </c>
      <c r="D1258" s="7" t="s">
        <v>34</v>
      </c>
      <c r="E1258" s="6"/>
      <c r="F1258" s="9" t="s">
        <v>7280</v>
      </c>
      <c r="G1258" s="11" t="s">
        <v>7287</v>
      </c>
      <c r="H1258" s="9"/>
      <c r="I1258" s="6" t="s">
        <v>3359</v>
      </c>
      <c r="J1258" s="8" t="s">
        <v>52</v>
      </c>
      <c r="K1258" s="10" t="s">
        <v>126</v>
      </c>
      <c r="L1258" s="11" t="s">
        <v>7288</v>
      </c>
      <c r="M1258" s="13" t="s">
        <v>41</v>
      </c>
      <c r="N1258" s="11" t="s">
        <v>7247</v>
      </c>
      <c r="O1258" s="11" t="s">
        <v>7247</v>
      </c>
      <c r="P1258" s="12"/>
      <c r="Q1258" s="13"/>
      <c r="R1258" s="12"/>
      <c r="S1258" s="12"/>
      <c r="T1258" s="12"/>
      <c r="U1258" s="12"/>
      <c r="V1258" s="12"/>
      <c r="W1258" s="12"/>
      <c r="X1258" s="13"/>
      <c r="Y1258" s="6" t="s">
        <v>6202</v>
      </c>
      <c r="Z1258" s="17" t="s">
        <v>7289</v>
      </c>
      <c r="AA1258" s="17"/>
      <c r="AB1258" s="18"/>
      <c r="AC1258" s="13" t="str">
        <f t="shared" si="4"/>
        <v>M6-G-25c-E-3</v>
      </c>
      <c r="AD1258" s="13"/>
      <c r="AE1258" s="12"/>
      <c r="AF1258" s="8" t="s">
        <v>45</v>
      </c>
      <c r="AG1258" s="13"/>
      <c r="AH1258" s="8" t="s">
        <v>46</v>
      </c>
      <c r="AI1258" s="8"/>
    </row>
    <row r="1259" ht="112.5" customHeight="1">
      <c r="A1259" s="6" t="s">
        <v>7290</v>
      </c>
      <c r="B1259" s="6" t="s">
        <v>7291</v>
      </c>
      <c r="C1259" s="13" t="s">
        <v>33</v>
      </c>
      <c r="D1259" s="7" t="s">
        <v>34</v>
      </c>
      <c r="E1259" s="6"/>
      <c r="F1259" s="11" t="s">
        <v>7292</v>
      </c>
      <c r="G1259" s="10"/>
      <c r="H1259" s="10" t="s">
        <v>7293</v>
      </c>
      <c r="I1259" s="6"/>
      <c r="J1259" s="6" t="s">
        <v>5710</v>
      </c>
      <c r="K1259" s="10" t="s">
        <v>7294</v>
      </c>
      <c r="L1259" s="10" t="s">
        <v>7295</v>
      </c>
      <c r="M1259" s="13" t="s">
        <v>41</v>
      </c>
      <c r="N1259" s="10" t="s">
        <v>7296</v>
      </c>
      <c r="O1259" s="10" t="s">
        <v>7296</v>
      </c>
      <c r="P1259" s="12"/>
      <c r="Q1259" s="13"/>
      <c r="R1259" s="12"/>
      <c r="S1259" s="12"/>
      <c r="T1259" s="12"/>
      <c r="U1259" s="12"/>
      <c r="V1259" s="12"/>
      <c r="W1259" s="12"/>
      <c r="X1259" s="13"/>
      <c r="Y1259" s="6" t="s">
        <v>6202</v>
      </c>
      <c r="Z1259" s="15" t="s">
        <v>7297</v>
      </c>
      <c r="AA1259" s="15"/>
      <c r="AB1259" s="18"/>
      <c r="AC1259" s="13" t="str">
        <f t="shared" si="4"/>
        <v>M6-G-26a-I-1</v>
      </c>
      <c r="AD1259" s="13"/>
      <c r="AE1259" s="12"/>
      <c r="AF1259" s="8" t="s">
        <v>45</v>
      </c>
      <c r="AG1259" s="13"/>
      <c r="AH1259" s="8" t="s">
        <v>46</v>
      </c>
      <c r="AI1259" s="8"/>
    </row>
    <row r="1260" ht="112.5" customHeight="1">
      <c r="A1260" s="6" t="s">
        <v>7290</v>
      </c>
      <c r="B1260" s="6" t="s">
        <v>7291</v>
      </c>
      <c r="C1260" s="13" t="s">
        <v>48</v>
      </c>
      <c r="D1260" s="7" t="s">
        <v>34</v>
      </c>
      <c r="E1260" s="6"/>
      <c r="F1260" s="10" t="s">
        <v>7298</v>
      </c>
      <c r="G1260" s="10" t="s">
        <v>7299</v>
      </c>
      <c r="H1260" s="10" t="s">
        <v>7300</v>
      </c>
      <c r="I1260" s="6"/>
      <c r="J1260" s="6" t="s">
        <v>850</v>
      </c>
      <c r="K1260" s="11" t="s">
        <v>7301</v>
      </c>
      <c r="L1260" s="10" t="s">
        <v>7302</v>
      </c>
      <c r="M1260" s="13" t="s">
        <v>41</v>
      </c>
      <c r="N1260" s="10" t="s">
        <v>7296</v>
      </c>
      <c r="O1260" s="10" t="s">
        <v>7296</v>
      </c>
      <c r="P1260" s="12"/>
      <c r="Q1260" s="13"/>
      <c r="R1260" s="12"/>
      <c r="S1260" s="12"/>
      <c r="T1260" s="12"/>
      <c r="U1260" s="12"/>
      <c r="V1260" s="12"/>
      <c r="W1260" s="12"/>
      <c r="X1260" s="13"/>
      <c r="Y1260" s="6" t="s">
        <v>6202</v>
      </c>
      <c r="Z1260" s="15" t="s">
        <v>7303</v>
      </c>
      <c r="AA1260" s="15"/>
      <c r="AB1260" s="18"/>
      <c r="AC1260" s="13" t="str">
        <f t="shared" si="4"/>
        <v>M6-G-26a-E-1</v>
      </c>
      <c r="AD1260" s="13"/>
      <c r="AE1260" s="12"/>
      <c r="AF1260" s="8" t="s">
        <v>45</v>
      </c>
      <c r="AG1260" s="13"/>
      <c r="AH1260" s="8" t="s">
        <v>46</v>
      </c>
      <c r="AI1260" s="8"/>
    </row>
    <row r="1261" ht="112.5" customHeight="1">
      <c r="A1261" s="6" t="s">
        <v>7290</v>
      </c>
      <c r="B1261" s="6" t="s">
        <v>7291</v>
      </c>
      <c r="C1261" s="13" t="s">
        <v>48</v>
      </c>
      <c r="D1261" s="7" t="s">
        <v>34</v>
      </c>
      <c r="E1261" s="6"/>
      <c r="F1261" s="10" t="s">
        <v>7298</v>
      </c>
      <c r="G1261" s="11" t="s">
        <v>7304</v>
      </c>
      <c r="H1261" s="10"/>
      <c r="I1261" s="6"/>
      <c r="J1261" s="6" t="s">
        <v>850</v>
      </c>
      <c r="K1261" s="10" t="s">
        <v>7305</v>
      </c>
      <c r="L1261" s="11" t="s">
        <v>7306</v>
      </c>
      <c r="M1261" s="13" t="s">
        <v>41</v>
      </c>
      <c r="N1261" s="10" t="s">
        <v>7296</v>
      </c>
      <c r="O1261" s="10" t="s">
        <v>7296</v>
      </c>
      <c r="P1261" s="12"/>
      <c r="Q1261" s="13"/>
      <c r="R1261" s="12"/>
      <c r="S1261" s="12"/>
      <c r="T1261" s="12"/>
      <c r="U1261" s="12"/>
      <c r="V1261" s="12"/>
      <c r="W1261" s="12"/>
      <c r="X1261" s="13"/>
      <c r="Y1261" s="6" t="s">
        <v>6202</v>
      </c>
      <c r="Z1261" s="15" t="s">
        <v>7307</v>
      </c>
      <c r="AA1261" s="15"/>
      <c r="AB1261" s="18"/>
      <c r="AC1261" s="13" t="str">
        <f t="shared" si="4"/>
        <v>M6-G-26a-E-2</v>
      </c>
      <c r="AD1261" s="13"/>
      <c r="AE1261" s="12"/>
      <c r="AF1261" s="8" t="s">
        <v>45</v>
      </c>
      <c r="AG1261" s="13"/>
      <c r="AH1261" s="8" t="s">
        <v>46</v>
      </c>
      <c r="AI1261" s="8"/>
    </row>
    <row r="1262" ht="112.5" customHeight="1">
      <c r="A1262" s="6" t="s">
        <v>7290</v>
      </c>
      <c r="B1262" s="6" t="s">
        <v>7291</v>
      </c>
      <c r="C1262" s="13" t="s">
        <v>67</v>
      </c>
      <c r="D1262" s="8" t="s">
        <v>34</v>
      </c>
      <c r="E1262" s="6"/>
      <c r="F1262" s="10" t="s">
        <v>7308</v>
      </c>
      <c r="G1262" s="10" t="s">
        <v>7309</v>
      </c>
      <c r="H1262" s="10" t="s">
        <v>7310</v>
      </c>
      <c r="I1262" s="6" t="s">
        <v>210</v>
      </c>
      <c r="J1262" s="6" t="s">
        <v>166</v>
      </c>
      <c r="K1262" s="10" t="s">
        <v>7311</v>
      </c>
      <c r="L1262" s="10" t="s">
        <v>7312</v>
      </c>
      <c r="M1262" s="13" t="s">
        <v>41</v>
      </c>
      <c r="N1262" s="10" t="s">
        <v>7296</v>
      </c>
      <c r="O1262" s="10" t="s">
        <v>7296</v>
      </c>
      <c r="P1262" s="12"/>
      <c r="Q1262" s="13"/>
      <c r="R1262" s="12"/>
      <c r="S1262" s="12"/>
      <c r="T1262" s="12"/>
      <c r="U1262" s="12"/>
      <c r="V1262" s="12"/>
      <c r="W1262" s="12"/>
      <c r="X1262" s="13"/>
      <c r="Y1262" s="6" t="s">
        <v>6202</v>
      </c>
      <c r="Z1262" s="15" t="s">
        <v>7313</v>
      </c>
      <c r="AA1262" s="15"/>
      <c r="AB1262" s="18"/>
      <c r="AC1262" s="13" t="str">
        <f t="shared" si="4"/>
        <v>M6-G-26a-A-1</v>
      </c>
      <c r="AD1262" s="13"/>
      <c r="AE1262" s="12"/>
      <c r="AF1262" s="8" t="s">
        <v>45</v>
      </c>
      <c r="AG1262" s="13"/>
      <c r="AH1262" s="8" t="s">
        <v>46</v>
      </c>
      <c r="AI1262" s="8"/>
    </row>
    <row r="1263" ht="112.5" customHeight="1">
      <c r="A1263" s="6" t="s">
        <v>7290</v>
      </c>
      <c r="B1263" s="6" t="s">
        <v>7291</v>
      </c>
      <c r="C1263" s="13" t="s">
        <v>67</v>
      </c>
      <c r="D1263" s="8" t="s">
        <v>34</v>
      </c>
      <c r="E1263" s="6"/>
      <c r="F1263" s="11" t="s">
        <v>7314</v>
      </c>
      <c r="G1263" s="27" t="s">
        <v>7315</v>
      </c>
      <c r="H1263" s="10" t="s">
        <v>7316</v>
      </c>
      <c r="I1263" s="6" t="s">
        <v>210</v>
      </c>
      <c r="J1263" s="6" t="s">
        <v>166</v>
      </c>
      <c r="K1263" s="10" t="s">
        <v>7317</v>
      </c>
      <c r="L1263" s="10" t="s">
        <v>7318</v>
      </c>
      <c r="M1263" s="13" t="s">
        <v>41</v>
      </c>
      <c r="N1263" s="10" t="s">
        <v>7296</v>
      </c>
      <c r="O1263" s="10" t="s">
        <v>7296</v>
      </c>
      <c r="P1263" s="12"/>
      <c r="Q1263" s="13"/>
      <c r="R1263" s="12"/>
      <c r="S1263" s="12"/>
      <c r="T1263" s="12"/>
      <c r="U1263" s="12"/>
      <c r="V1263" s="12"/>
      <c r="W1263" s="12"/>
      <c r="X1263" s="13"/>
      <c r="Y1263" s="6" t="s">
        <v>6202</v>
      </c>
      <c r="Z1263" s="15" t="s">
        <v>7319</v>
      </c>
      <c r="AA1263" s="15"/>
      <c r="AB1263" s="18"/>
      <c r="AC1263" s="13" t="str">
        <f t="shared" si="4"/>
        <v>M6-G-26a-A-2</v>
      </c>
      <c r="AD1263" s="13"/>
      <c r="AE1263" s="12"/>
      <c r="AF1263" s="8" t="s">
        <v>45</v>
      </c>
      <c r="AG1263" s="13"/>
      <c r="AH1263" s="8" t="s">
        <v>46</v>
      </c>
      <c r="AI1263" s="8"/>
    </row>
    <row r="1264" ht="112.5" customHeight="1">
      <c r="A1264" s="6" t="s">
        <v>7290</v>
      </c>
      <c r="B1264" s="6" t="s">
        <v>7291</v>
      </c>
      <c r="C1264" s="13" t="s">
        <v>67</v>
      </c>
      <c r="D1264" s="8" t="s">
        <v>34</v>
      </c>
      <c r="E1264" s="6"/>
      <c r="F1264" s="11" t="s">
        <v>7320</v>
      </c>
      <c r="G1264" s="10" t="s">
        <v>7321</v>
      </c>
      <c r="H1264" s="10" t="s">
        <v>7322</v>
      </c>
      <c r="I1264" s="6" t="s">
        <v>210</v>
      </c>
      <c r="J1264" s="6" t="s">
        <v>166</v>
      </c>
      <c r="K1264" s="10" t="s">
        <v>7323</v>
      </c>
      <c r="L1264" s="10" t="s">
        <v>7324</v>
      </c>
      <c r="M1264" s="13" t="s">
        <v>41</v>
      </c>
      <c r="N1264" s="10" t="s">
        <v>7296</v>
      </c>
      <c r="O1264" s="10" t="s">
        <v>7296</v>
      </c>
      <c r="P1264" s="12"/>
      <c r="Q1264" s="13"/>
      <c r="R1264" s="12"/>
      <c r="S1264" s="12"/>
      <c r="T1264" s="12"/>
      <c r="U1264" s="12"/>
      <c r="V1264" s="12"/>
      <c r="W1264" s="12"/>
      <c r="X1264" s="13"/>
      <c r="Y1264" s="6" t="s">
        <v>6202</v>
      </c>
      <c r="Z1264" s="15" t="s">
        <v>7325</v>
      </c>
      <c r="AA1264" s="15"/>
      <c r="AB1264" s="18"/>
      <c r="AC1264" s="13" t="str">
        <f t="shared" si="4"/>
        <v>M6-G-26a-A-3</v>
      </c>
      <c r="AD1264" s="13"/>
      <c r="AE1264" s="12"/>
      <c r="AF1264" s="8" t="s">
        <v>45</v>
      </c>
      <c r="AG1264" s="13"/>
      <c r="AH1264" s="8" t="s">
        <v>46</v>
      </c>
      <c r="AI1264" s="8"/>
    </row>
    <row r="1265" ht="112.5" customHeight="1">
      <c r="A1265" s="6" t="s">
        <v>7326</v>
      </c>
      <c r="B1265" s="6" t="s">
        <v>7327</v>
      </c>
      <c r="C1265" s="13" t="s">
        <v>33</v>
      </c>
      <c r="D1265" s="7" t="s">
        <v>34</v>
      </c>
      <c r="E1265" s="6"/>
      <c r="F1265" s="9" t="s">
        <v>7328</v>
      </c>
      <c r="G1265" s="10"/>
      <c r="H1265" s="10"/>
      <c r="I1265" s="6" t="s">
        <v>3359</v>
      </c>
      <c r="J1265" s="23" t="s">
        <v>7329</v>
      </c>
      <c r="K1265" s="10"/>
      <c r="L1265" s="11" t="s">
        <v>7330</v>
      </c>
      <c r="M1265" s="13" t="s">
        <v>41</v>
      </c>
      <c r="N1265" s="11" t="s">
        <v>7331</v>
      </c>
      <c r="O1265" s="11" t="s">
        <v>7331</v>
      </c>
      <c r="P1265" s="12"/>
      <c r="Q1265" s="13"/>
      <c r="R1265" s="12"/>
      <c r="S1265" s="12"/>
      <c r="T1265" s="12"/>
      <c r="U1265" s="12"/>
      <c r="V1265" s="12"/>
      <c r="W1265" s="12"/>
      <c r="X1265" s="13"/>
      <c r="Y1265" s="6" t="s">
        <v>6202</v>
      </c>
      <c r="Z1265" s="17" t="s">
        <v>7332</v>
      </c>
      <c r="AA1265" s="17"/>
      <c r="AB1265" s="9"/>
      <c r="AC1265" s="13" t="str">
        <f t="shared" si="4"/>
        <v>M6-G-27a-I-1</v>
      </c>
      <c r="AD1265" s="13"/>
      <c r="AE1265" s="12"/>
      <c r="AF1265" s="8" t="s">
        <v>45</v>
      </c>
      <c r="AG1265" s="13"/>
      <c r="AH1265" s="8" t="s">
        <v>46</v>
      </c>
      <c r="AI1265" s="8" t="s">
        <v>47</v>
      </c>
    </row>
    <row r="1266" ht="112.5" customHeight="1">
      <c r="A1266" s="6" t="s">
        <v>7326</v>
      </c>
      <c r="B1266" s="6" t="s">
        <v>7327</v>
      </c>
      <c r="C1266" s="13" t="s">
        <v>33</v>
      </c>
      <c r="D1266" s="7" t="s">
        <v>34</v>
      </c>
      <c r="E1266" s="6"/>
      <c r="F1266" s="9" t="s">
        <v>7333</v>
      </c>
      <c r="G1266" s="10"/>
      <c r="H1266" s="10"/>
      <c r="I1266" s="6" t="s">
        <v>3359</v>
      </c>
      <c r="J1266" s="23" t="s">
        <v>7329</v>
      </c>
      <c r="K1266" s="10"/>
      <c r="L1266" s="11" t="s">
        <v>7334</v>
      </c>
      <c r="M1266" s="13" t="s">
        <v>41</v>
      </c>
      <c r="N1266" s="11" t="s">
        <v>7331</v>
      </c>
      <c r="O1266" s="11" t="s">
        <v>7331</v>
      </c>
      <c r="P1266" s="12"/>
      <c r="Q1266" s="13"/>
      <c r="R1266" s="12"/>
      <c r="S1266" s="12"/>
      <c r="T1266" s="12"/>
      <c r="U1266" s="12"/>
      <c r="V1266" s="12"/>
      <c r="W1266" s="12"/>
      <c r="X1266" s="13"/>
      <c r="Y1266" s="6" t="s">
        <v>6202</v>
      </c>
      <c r="Z1266" s="17" t="s">
        <v>7335</v>
      </c>
      <c r="AA1266" s="17"/>
      <c r="AB1266" s="9"/>
      <c r="AC1266" s="13" t="str">
        <f t="shared" si="4"/>
        <v>M6-G-27a-I-2</v>
      </c>
      <c r="AD1266" s="13"/>
      <c r="AE1266" s="12"/>
      <c r="AF1266" s="8" t="s">
        <v>45</v>
      </c>
      <c r="AG1266" s="13"/>
      <c r="AH1266" s="8" t="s">
        <v>46</v>
      </c>
      <c r="AI1266" s="8" t="s">
        <v>47</v>
      </c>
    </row>
    <row r="1267" ht="112.5" customHeight="1">
      <c r="A1267" s="6" t="s">
        <v>7326</v>
      </c>
      <c r="B1267" s="6" t="s">
        <v>7327</v>
      </c>
      <c r="C1267" s="13" t="s">
        <v>48</v>
      </c>
      <c r="D1267" s="7" t="s">
        <v>34</v>
      </c>
      <c r="E1267" s="6"/>
      <c r="F1267" s="10" t="s">
        <v>7336</v>
      </c>
      <c r="G1267" s="11" t="s">
        <v>7337</v>
      </c>
      <c r="H1267" s="9"/>
      <c r="I1267" s="6" t="s">
        <v>3359</v>
      </c>
      <c r="J1267" s="6" t="s">
        <v>52</v>
      </c>
      <c r="K1267" s="11"/>
      <c r="L1267" s="11" t="s">
        <v>7338</v>
      </c>
      <c r="M1267" s="13" t="s">
        <v>41</v>
      </c>
      <c r="N1267" s="10" t="s">
        <v>7339</v>
      </c>
      <c r="O1267" s="11" t="s">
        <v>7339</v>
      </c>
      <c r="P1267" s="12"/>
      <c r="Q1267" s="13"/>
      <c r="R1267" s="12"/>
      <c r="S1267" s="12"/>
      <c r="T1267" s="12"/>
      <c r="U1267" s="12"/>
      <c r="V1267" s="12"/>
      <c r="W1267" s="12"/>
      <c r="X1267" s="13"/>
      <c r="Y1267" s="6" t="s">
        <v>6202</v>
      </c>
      <c r="Z1267" s="17" t="s">
        <v>7340</v>
      </c>
      <c r="AA1267" s="17"/>
      <c r="AB1267" s="9"/>
      <c r="AC1267" s="13" t="str">
        <f t="shared" si="4"/>
        <v>M6-G-27a-E-1</v>
      </c>
      <c r="AD1267" s="13"/>
      <c r="AE1267" s="12"/>
      <c r="AF1267" s="8" t="s">
        <v>45</v>
      </c>
      <c r="AG1267" s="13"/>
      <c r="AH1267" s="8" t="s">
        <v>46</v>
      </c>
      <c r="AI1267" s="8" t="s">
        <v>47</v>
      </c>
    </row>
    <row r="1268" ht="112.5" customHeight="1">
      <c r="A1268" s="6" t="s">
        <v>7326</v>
      </c>
      <c r="B1268" s="6" t="s">
        <v>7327</v>
      </c>
      <c r="C1268" s="13" t="s">
        <v>48</v>
      </c>
      <c r="D1268" s="7" t="s">
        <v>34</v>
      </c>
      <c r="E1268" s="6"/>
      <c r="F1268" s="10" t="s">
        <v>7336</v>
      </c>
      <c r="G1268" s="11" t="s">
        <v>7341</v>
      </c>
      <c r="H1268" s="9"/>
      <c r="I1268" s="6" t="s">
        <v>3359</v>
      </c>
      <c r="J1268" s="6" t="s">
        <v>52</v>
      </c>
      <c r="K1268" s="11"/>
      <c r="L1268" s="11" t="s">
        <v>7342</v>
      </c>
      <c r="M1268" s="13" t="s">
        <v>41</v>
      </c>
      <c r="N1268" s="10" t="s">
        <v>7339</v>
      </c>
      <c r="O1268" s="11" t="s">
        <v>7339</v>
      </c>
      <c r="P1268" s="12"/>
      <c r="Q1268" s="13"/>
      <c r="R1268" s="12"/>
      <c r="S1268" s="12"/>
      <c r="T1268" s="12"/>
      <c r="U1268" s="12"/>
      <c r="V1268" s="12"/>
      <c r="W1268" s="12"/>
      <c r="X1268" s="13"/>
      <c r="Y1268" s="6" t="s">
        <v>6202</v>
      </c>
      <c r="Z1268" s="17" t="s">
        <v>7343</v>
      </c>
      <c r="AA1268" s="17"/>
      <c r="AB1268" s="51"/>
      <c r="AC1268" s="13" t="str">
        <f t="shared" si="4"/>
        <v>M6-G-27a-E-2</v>
      </c>
      <c r="AD1268" s="13"/>
      <c r="AE1268" s="12"/>
      <c r="AF1268" s="8" t="s">
        <v>45</v>
      </c>
      <c r="AG1268" s="13"/>
      <c r="AH1268" s="8" t="s">
        <v>46</v>
      </c>
      <c r="AI1268" s="8" t="s">
        <v>47</v>
      </c>
    </row>
    <row r="1269" ht="112.5" customHeight="1">
      <c r="A1269" s="6" t="s">
        <v>7326</v>
      </c>
      <c r="B1269" s="6" t="s">
        <v>7327</v>
      </c>
      <c r="C1269" s="13" t="s">
        <v>48</v>
      </c>
      <c r="D1269" s="7" t="s">
        <v>34</v>
      </c>
      <c r="E1269" s="6"/>
      <c r="F1269" s="10" t="s">
        <v>7336</v>
      </c>
      <c r="G1269" s="11" t="s">
        <v>7344</v>
      </c>
      <c r="H1269" s="9"/>
      <c r="I1269" s="6" t="s">
        <v>3359</v>
      </c>
      <c r="J1269" s="6" t="s">
        <v>52</v>
      </c>
      <c r="K1269" s="11"/>
      <c r="L1269" s="11" t="s">
        <v>7345</v>
      </c>
      <c r="M1269" s="13" t="s">
        <v>41</v>
      </c>
      <c r="N1269" s="10" t="s">
        <v>7339</v>
      </c>
      <c r="O1269" s="11" t="s">
        <v>7339</v>
      </c>
      <c r="P1269" s="12"/>
      <c r="Q1269" s="13"/>
      <c r="R1269" s="12"/>
      <c r="S1269" s="12"/>
      <c r="T1269" s="12"/>
      <c r="U1269" s="12"/>
      <c r="V1269" s="12"/>
      <c r="W1269" s="12"/>
      <c r="X1269" s="13"/>
      <c r="Y1269" s="6" t="s">
        <v>6202</v>
      </c>
      <c r="Z1269" s="17" t="s">
        <v>7346</v>
      </c>
      <c r="AA1269" s="17"/>
      <c r="AB1269" s="9"/>
      <c r="AC1269" s="13" t="str">
        <f t="shared" si="4"/>
        <v>M6-G-27a-E-3</v>
      </c>
      <c r="AD1269" s="13"/>
      <c r="AE1269" s="12"/>
      <c r="AF1269" s="8" t="s">
        <v>45</v>
      </c>
      <c r="AG1269" s="13"/>
      <c r="AH1269" s="8" t="s">
        <v>46</v>
      </c>
      <c r="AI1269" s="8" t="s">
        <v>47</v>
      </c>
    </row>
    <row r="1270" ht="112.5" customHeight="1">
      <c r="A1270" s="6" t="s">
        <v>7347</v>
      </c>
      <c r="B1270" s="6" t="s">
        <v>7348</v>
      </c>
      <c r="C1270" s="13" t="s">
        <v>33</v>
      </c>
      <c r="D1270" s="7" t="s">
        <v>34</v>
      </c>
      <c r="E1270" s="6"/>
      <c r="F1270" s="11" t="s">
        <v>7349</v>
      </c>
      <c r="G1270" s="10"/>
      <c r="H1270" s="10"/>
      <c r="I1270" s="6" t="s">
        <v>3359</v>
      </c>
      <c r="J1270" s="23" t="s">
        <v>7350</v>
      </c>
      <c r="K1270" s="11"/>
      <c r="L1270" s="11" t="s">
        <v>7351</v>
      </c>
      <c r="M1270" s="13" t="s">
        <v>41</v>
      </c>
      <c r="N1270" s="26" t="s">
        <v>7352</v>
      </c>
      <c r="O1270" s="11" t="s">
        <v>7353</v>
      </c>
      <c r="P1270" s="12"/>
      <c r="Q1270" s="13"/>
      <c r="R1270" s="12"/>
      <c r="S1270" s="12"/>
      <c r="T1270" s="12"/>
      <c r="U1270" s="12"/>
      <c r="V1270" s="12"/>
      <c r="W1270" s="12"/>
      <c r="X1270" s="13"/>
      <c r="Y1270" s="6" t="s">
        <v>6202</v>
      </c>
      <c r="Z1270" s="17" t="s">
        <v>7354</v>
      </c>
      <c r="AA1270" s="17"/>
      <c r="AB1270" s="9"/>
      <c r="AC1270" s="13" t="str">
        <f t="shared" si="4"/>
        <v>M6-G-27b-I-1</v>
      </c>
      <c r="AD1270" s="13"/>
      <c r="AE1270" s="12"/>
      <c r="AF1270" s="8" t="s">
        <v>45</v>
      </c>
      <c r="AG1270" s="13"/>
      <c r="AH1270" s="8" t="s">
        <v>46</v>
      </c>
      <c r="AI1270" s="8" t="s">
        <v>47</v>
      </c>
    </row>
    <row r="1271" ht="112.5" customHeight="1">
      <c r="A1271" s="6" t="s">
        <v>7347</v>
      </c>
      <c r="B1271" s="6" t="s">
        <v>7348</v>
      </c>
      <c r="C1271" s="8" t="s">
        <v>33</v>
      </c>
      <c r="D1271" s="7" t="s">
        <v>34</v>
      </c>
      <c r="E1271" s="6"/>
      <c r="F1271" s="74" t="s">
        <v>7355</v>
      </c>
      <c r="G1271" s="10"/>
      <c r="H1271" s="10"/>
      <c r="I1271" s="6" t="s">
        <v>3359</v>
      </c>
      <c r="J1271" s="23" t="s">
        <v>7350</v>
      </c>
      <c r="K1271" s="11"/>
      <c r="L1271" s="11" t="s">
        <v>7356</v>
      </c>
      <c r="M1271" s="13" t="s">
        <v>41</v>
      </c>
      <c r="N1271" s="26" t="s">
        <v>7352</v>
      </c>
      <c r="O1271" s="11" t="s">
        <v>7357</v>
      </c>
      <c r="P1271" s="12"/>
      <c r="Q1271" s="13"/>
      <c r="R1271" s="12"/>
      <c r="S1271" s="12"/>
      <c r="T1271" s="12"/>
      <c r="U1271" s="12"/>
      <c r="V1271" s="12"/>
      <c r="W1271" s="12"/>
      <c r="X1271" s="13"/>
      <c r="Y1271" s="6" t="s">
        <v>6202</v>
      </c>
      <c r="Z1271" s="17" t="s">
        <v>7358</v>
      </c>
      <c r="AA1271" s="17"/>
      <c r="AB1271" s="9"/>
      <c r="AC1271" s="13" t="str">
        <f t="shared" si="4"/>
        <v>M6-G-27b-I-2</v>
      </c>
      <c r="AD1271" s="13"/>
      <c r="AE1271" s="12"/>
      <c r="AF1271" s="8" t="s">
        <v>45</v>
      </c>
      <c r="AG1271" s="13"/>
      <c r="AH1271" s="8" t="s">
        <v>46</v>
      </c>
      <c r="AI1271" s="8" t="s">
        <v>47</v>
      </c>
    </row>
    <row r="1272" ht="112.5" customHeight="1">
      <c r="A1272" s="6" t="s">
        <v>7347</v>
      </c>
      <c r="B1272" s="6" t="s">
        <v>7348</v>
      </c>
      <c r="C1272" s="8" t="s">
        <v>33</v>
      </c>
      <c r="D1272" s="7" t="s">
        <v>34</v>
      </c>
      <c r="E1272" s="6"/>
      <c r="F1272" s="11" t="s">
        <v>7359</v>
      </c>
      <c r="G1272" s="10"/>
      <c r="H1272" s="10"/>
      <c r="I1272" s="6" t="s">
        <v>3359</v>
      </c>
      <c r="J1272" s="23" t="s">
        <v>7350</v>
      </c>
      <c r="K1272" s="11"/>
      <c r="L1272" s="11" t="s">
        <v>7360</v>
      </c>
      <c r="M1272" s="13" t="s">
        <v>41</v>
      </c>
      <c r="N1272" s="26" t="s">
        <v>7361</v>
      </c>
      <c r="O1272" s="11" t="s">
        <v>7362</v>
      </c>
      <c r="P1272" s="12"/>
      <c r="Q1272" s="13"/>
      <c r="R1272" s="12"/>
      <c r="S1272" s="12"/>
      <c r="T1272" s="12"/>
      <c r="U1272" s="12"/>
      <c r="V1272" s="12"/>
      <c r="W1272" s="12"/>
      <c r="X1272" s="13"/>
      <c r="Y1272" s="6" t="s">
        <v>6202</v>
      </c>
      <c r="Z1272" s="17" t="s">
        <v>7363</v>
      </c>
      <c r="AA1272" s="17"/>
      <c r="AB1272" s="9"/>
      <c r="AC1272" s="13" t="str">
        <f t="shared" si="4"/>
        <v>M6-G-27b-I-3</v>
      </c>
      <c r="AD1272" s="13"/>
      <c r="AE1272" s="12"/>
      <c r="AF1272" s="8" t="s">
        <v>45</v>
      </c>
      <c r="AG1272" s="13"/>
      <c r="AH1272" s="8" t="s">
        <v>46</v>
      </c>
      <c r="AI1272" s="8" t="s">
        <v>47</v>
      </c>
    </row>
    <row r="1273" ht="112.5" customHeight="1">
      <c r="A1273" s="6" t="s">
        <v>7347</v>
      </c>
      <c r="B1273" s="6" t="s">
        <v>7348</v>
      </c>
      <c r="C1273" s="8" t="s">
        <v>48</v>
      </c>
      <c r="D1273" s="7" t="s">
        <v>34</v>
      </c>
      <c r="E1273" s="6"/>
      <c r="F1273" s="74" t="s">
        <v>7364</v>
      </c>
      <c r="G1273" s="11" t="s">
        <v>7365</v>
      </c>
      <c r="H1273" s="10"/>
      <c r="I1273" s="6"/>
      <c r="J1273" s="6" t="s">
        <v>52</v>
      </c>
      <c r="K1273" s="10"/>
      <c r="L1273" s="11" t="s">
        <v>7366</v>
      </c>
      <c r="M1273" s="13" t="s">
        <v>41</v>
      </c>
      <c r="N1273" s="26" t="s">
        <v>7352</v>
      </c>
      <c r="O1273" s="11" t="s">
        <v>7367</v>
      </c>
      <c r="P1273" s="12"/>
      <c r="Q1273" s="13"/>
      <c r="R1273" s="12"/>
      <c r="S1273" s="12"/>
      <c r="T1273" s="12"/>
      <c r="U1273" s="12"/>
      <c r="V1273" s="12"/>
      <c r="W1273" s="12"/>
      <c r="X1273" s="13"/>
      <c r="Y1273" s="6" t="s">
        <v>6202</v>
      </c>
      <c r="Z1273" s="17" t="s">
        <v>7368</v>
      </c>
      <c r="AA1273" s="17"/>
      <c r="AB1273" s="9"/>
      <c r="AC1273" s="13" t="str">
        <f t="shared" si="4"/>
        <v>M6-G-27b-E-1</v>
      </c>
      <c r="AD1273" s="13"/>
      <c r="AE1273" s="12"/>
      <c r="AF1273" s="8" t="s">
        <v>45</v>
      </c>
      <c r="AG1273" s="13"/>
      <c r="AH1273" s="8" t="s">
        <v>46</v>
      </c>
      <c r="AI1273" s="8" t="s">
        <v>47</v>
      </c>
    </row>
    <row r="1274" ht="112.5" customHeight="1">
      <c r="A1274" s="6" t="s">
        <v>7347</v>
      </c>
      <c r="B1274" s="6" t="s">
        <v>7348</v>
      </c>
      <c r="C1274" s="8" t="s">
        <v>48</v>
      </c>
      <c r="D1274" s="7" t="s">
        <v>34</v>
      </c>
      <c r="E1274" s="6"/>
      <c r="F1274" s="11" t="s">
        <v>7369</v>
      </c>
      <c r="G1274" s="11" t="s">
        <v>7370</v>
      </c>
      <c r="H1274" s="10"/>
      <c r="I1274" s="6"/>
      <c r="J1274" s="6" t="s">
        <v>52</v>
      </c>
      <c r="K1274" s="10"/>
      <c r="L1274" s="11" t="s">
        <v>7371</v>
      </c>
      <c r="M1274" s="13" t="s">
        <v>41</v>
      </c>
      <c r="N1274" s="26" t="s">
        <v>7361</v>
      </c>
      <c r="O1274" s="11" t="s">
        <v>7372</v>
      </c>
      <c r="P1274" s="12"/>
      <c r="Q1274" s="13"/>
      <c r="R1274" s="12"/>
      <c r="S1274" s="12"/>
      <c r="T1274" s="12"/>
      <c r="U1274" s="12"/>
      <c r="V1274" s="12"/>
      <c r="W1274" s="12"/>
      <c r="X1274" s="13"/>
      <c r="Y1274" s="6" t="s">
        <v>6202</v>
      </c>
      <c r="Z1274" s="17" t="s">
        <v>7373</v>
      </c>
      <c r="AA1274" s="17"/>
      <c r="AB1274" s="9"/>
      <c r="AC1274" s="13" t="str">
        <f t="shared" si="4"/>
        <v>M6-G-27b-E-2</v>
      </c>
      <c r="AD1274" s="13"/>
      <c r="AE1274" s="12"/>
      <c r="AF1274" s="8" t="s">
        <v>45</v>
      </c>
      <c r="AG1274" s="13"/>
      <c r="AH1274" s="8" t="s">
        <v>46</v>
      </c>
      <c r="AI1274" s="8" t="s">
        <v>47</v>
      </c>
    </row>
    <row r="1275" ht="112.5" customHeight="1">
      <c r="A1275" s="6" t="s">
        <v>7347</v>
      </c>
      <c r="B1275" s="6" t="s">
        <v>7348</v>
      </c>
      <c r="C1275" s="8" t="s">
        <v>48</v>
      </c>
      <c r="D1275" s="7" t="s">
        <v>34</v>
      </c>
      <c r="E1275" s="6"/>
      <c r="F1275" s="74" t="s">
        <v>7374</v>
      </c>
      <c r="G1275" s="11" t="s">
        <v>7370</v>
      </c>
      <c r="H1275" s="10"/>
      <c r="I1275" s="6"/>
      <c r="J1275" s="6" t="s">
        <v>52</v>
      </c>
      <c r="K1275" s="10"/>
      <c r="L1275" s="11" t="s">
        <v>7375</v>
      </c>
      <c r="M1275" s="13" t="s">
        <v>41</v>
      </c>
      <c r="N1275" s="26" t="s">
        <v>7361</v>
      </c>
      <c r="O1275" s="11" t="s">
        <v>7376</v>
      </c>
      <c r="P1275" s="12"/>
      <c r="Q1275" s="13"/>
      <c r="R1275" s="12"/>
      <c r="S1275" s="12"/>
      <c r="T1275" s="12"/>
      <c r="U1275" s="12"/>
      <c r="V1275" s="12"/>
      <c r="W1275" s="12"/>
      <c r="X1275" s="13"/>
      <c r="Y1275" s="6" t="s">
        <v>6202</v>
      </c>
      <c r="Z1275" s="17" t="s">
        <v>7377</v>
      </c>
      <c r="AA1275" s="17"/>
      <c r="AB1275" s="9"/>
      <c r="AC1275" s="13" t="str">
        <f t="shared" si="4"/>
        <v>M6-G-27b-E-3</v>
      </c>
      <c r="AD1275" s="13"/>
      <c r="AE1275" s="12"/>
      <c r="AF1275" s="8" t="s">
        <v>45</v>
      </c>
      <c r="AG1275" s="13"/>
      <c r="AH1275" s="8" t="s">
        <v>46</v>
      </c>
      <c r="AI1275" s="8" t="s">
        <v>47</v>
      </c>
    </row>
    <row r="1276" ht="112.5" customHeight="1">
      <c r="A1276" s="6" t="s">
        <v>7378</v>
      </c>
      <c r="B1276" s="6" t="s">
        <v>7379</v>
      </c>
      <c r="C1276" s="13" t="s">
        <v>33</v>
      </c>
      <c r="D1276" s="7" t="s">
        <v>34</v>
      </c>
      <c r="E1276" s="6"/>
      <c r="F1276" s="9" t="s">
        <v>7380</v>
      </c>
      <c r="G1276" s="9" t="s">
        <v>7381</v>
      </c>
      <c r="H1276" s="10"/>
      <c r="I1276" s="6" t="s">
        <v>3359</v>
      </c>
      <c r="J1276" s="8" t="s">
        <v>194</v>
      </c>
      <c r="K1276" s="11"/>
      <c r="L1276" s="11" t="s">
        <v>7382</v>
      </c>
      <c r="M1276" s="13" t="s">
        <v>41</v>
      </c>
      <c r="N1276" s="11" t="s">
        <v>7383</v>
      </c>
      <c r="O1276" s="11" t="s">
        <v>7384</v>
      </c>
      <c r="P1276" s="12"/>
      <c r="Q1276" s="13"/>
      <c r="R1276" s="12"/>
      <c r="S1276" s="12"/>
      <c r="T1276" s="12"/>
      <c r="U1276" s="12"/>
      <c r="V1276" s="12"/>
      <c r="W1276" s="12"/>
      <c r="X1276" s="13"/>
      <c r="Y1276" s="6" t="s">
        <v>6202</v>
      </c>
      <c r="Z1276" s="17" t="s">
        <v>7385</v>
      </c>
      <c r="AA1276" s="17"/>
      <c r="AB1276" s="18"/>
      <c r="AC1276" s="13" t="str">
        <f t="shared" si="4"/>
        <v>M6-G-28a-I-1</v>
      </c>
      <c r="AD1276" s="13"/>
      <c r="AE1276" s="12"/>
      <c r="AF1276" s="8" t="s">
        <v>45</v>
      </c>
      <c r="AG1276" s="13"/>
      <c r="AH1276" s="8" t="s">
        <v>46</v>
      </c>
      <c r="AI1276" s="8"/>
    </row>
    <row r="1277" ht="112.5" customHeight="1">
      <c r="A1277" s="6" t="s">
        <v>7378</v>
      </c>
      <c r="B1277" s="6" t="s">
        <v>7379</v>
      </c>
      <c r="C1277" s="13" t="s">
        <v>48</v>
      </c>
      <c r="D1277" s="7" t="s">
        <v>34</v>
      </c>
      <c r="E1277" s="8" t="s">
        <v>3359</v>
      </c>
      <c r="F1277" s="9" t="s">
        <v>7386</v>
      </c>
      <c r="G1277" s="9" t="s">
        <v>7387</v>
      </c>
      <c r="H1277" s="10"/>
      <c r="I1277" s="6" t="s">
        <v>3359</v>
      </c>
      <c r="J1277" s="6" t="s">
        <v>52</v>
      </c>
      <c r="K1277" s="11"/>
      <c r="L1277" s="11" t="s">
        <v>7388</v>
      </c>
      <c r="M1277" s="13" t="s">
        <v>41</v>
      </c>
      <c r="N1277" s="11" t="s">
        <v>7383</v>
      </c>
      <c r="O1277" s="11" t="s">
        <v>7384</v>
      </c>
      <c r="P1277" s="12"/>
      <c r="Q1277" s="13"/>
      <c r="R1277" s="12"/>
      <c r="S1277" s="12"/>
      <c r="T1277" s="12"/>
      <c r="U1277" s="12"/>
      <c r="V1277" s="12"/>
      <c r="W1277" s="12"/>
      <c r="X1277" s="13"/>
      <c r="Y1277" s="6" t="s">
        <v>6202</v>
      </c>
      <c r="Z1277" s="17" t="s">
        <v>7389</v>
      </c>
      <c r="AA1277" s="17"/>
      <c r="AB1277" s="18"/>
      <c r="AC1277" s="13" t="str">
        <f t="shared" si="4"/>
        <v>M6-G-28a-E-1</v>
      </c>
      <c r="AD1277" s="13"/>
      <c r="AE1277" s="12"/>
      <c r="AF1277" s="8" t="s">
        <v>45</v>
      </c>
      <c r="AG1277" s="13"/>
      <c r="AH1277" s="8" t="s">
        <v>46</v>
      </c>
      <c r="AI1277" s="8"/>
    </row>
    <row r="1278" ht="112.5" customHeight="1">
      <c r="A1278" s="6" t="s">
        <v>7390</v>
      </c>
      <c r="B1278" s="6" t="s">
        <v>7391</v>
      </c>
      <c r="C1278" s="13" t="s">
        <v>33</v>
      </c>
      <c r="D1278" s="7" t="s">
        <v>34</v>
      </c>
      <c r="E1278" s="6"/>
      <c r="F1278" s="9" t="s">
        <v>7392</v>
      </c>
      <c r="G1278" s="10"/>
      <c r="H1278" s="10" t="s">
        <v>126</v>
      </c>
      <c r="I1278" s="6" t="s">
        <v>3359</v>
      </c>
      <c r="J1278" s="8" t="s">
        <v>886</v>
      </c>
      <c r="K1278" s="11"/>
      <c r="L1278" s="11" t="s">
        <v>7393</v>
      </c>
      <c r="M1278" s="13" t="s">
        <v>41</v>
      </c>
      <c r="N1278" s="11" t="s">
        <v>7394</v>
      </c>
      <c r="O1278" s="11" t="s">
        <v>7395</v>
      </c>
      <c r="P1278" s="12"/>
      <c r="Q1278" s="13"/>
      <c r="R1278" s="12"/>
      <c r="S1278" s="12"/>
      <c r="T1278" s="12"/>
      <c r="U1278" s="12"/>
      <c r="V1278" s="12"/>
      <c r="W1278" s="12"/>
      <c r="X1278" s="13"/>
      <c r="Y1278" s="6" t="s">
        <v>6202</v>
      </c>
      <c r="Z1278" s="15" t="s">
        <v>7396</v>
      </c>
      <c r="AA1278" s="15"/>
      <c r="AB1278" s="18"/>
      <c r="AC1278" s="13" t="str">
        <f t="shared" si="4"/>
        <v>M6-G-28b-I-1</v>
      </c>
      <c r="AD1278" s="13"/>
      <c r="AE1278" s="12"/>
      <c r="AF1278" s="8" t="s">
        <v>45</v>
      </c>
      <c r="AG1278" s="13"/>
      <c r="AH1278" s="8" t="s">
        <v>46</v>
      </c>
      <c r="AI1278" s="8"/>
    </row>
    <row r="1279" ht="112.5" customHeight="1">
      <c r="A1279" s="6" t="s">
        <v>7390</v>
      </c>
      <c r="B1279" s="6" t="s">
        <v>7391</v>
      </c>
      <c r="C1279" s="13" t="s">
        <v>48</v>
      </c>
      <c r="D1279" s="7" t="s">
        <v>34</v>
      </c>
      <c r="E1279" s="6"/>
      <c r="F1279" s="9" t="s">
        <v>7397</v>
      </c>
      <c r="G1279" s="9" t="s">
        <v>7398</v>
      </c>
      <c r="H1279" s="10" t="s">
        <v>126</v>
      </c>
      <c r="I1279" s="6" t="s">
        <v>3359</v>
      </c>
      <c r="J1279" s="6" t="s">
        <v>52</v>
      </c>
      <c r="K1279" s="11"/>
      <c r="L1279" s="26" t="s">
        <v>7399</v>
      </c>
      <c r="M1279" s="13" t="s">
        <v>41</v>
      </c>
      <c r="N1279" s="11" t="s">
        <v>7394</v>
      </c>
      <c r="O1279" s="11" t="s">
        <v>7395</v>
      </c>
      <c r="P1279" s="12"/>
      <c r="Q1279" s="13"/>
      <c r="R1279" s="12"/>
      <c r="S1279" s="12"/>
      <c r="T1279" s="12"/>
      <c r="U1279" s="12"/>
      <c r="V1279" s="12"/>
      <c r="W1279" s="12"/>
      <c r="X1279" s="13"/>
      <c r="Y1279" s="6" t="s">
        <v>6202</v>
      </c>
      <c r="Z1279" s="17" t="s">
        <v>7400</v>
      </c>
      <c r="AA1279" s="17"/>
      <c r="AB1279" s="18"/>
      <c r="AC1279" s="13" t="str">
        <f t="shared" si="4"/>
        <v>M6-G-28b-E-1</v>
      </c>
      <c r="AD1279" s="13"/>
      <c r="AE1279" s="12"/>
      <c r="AF1279" s="8" t="s">
        <v>45</v>
      </c>
      <c r="AG1279" s="13"/>
      <c r="AH1279" s="8" t="s">
        <v>46</v>
      </c>
      <c r="AI1279" s="8"/>
    </row>
    <row r="1280" ht="112.5" customHeight="1">
      <c r="A1280" s="6" t="s">
        <v>7401</v>
      </c>
      <c r="B1280" s="6" t="s">
        <v>7402</v>
      </c>
      <c r="C1280" s="13" t="s">
        <v>33</v>
      </c>
      <c r="D1280" s="7" t="s">
        <v>34</v>
      </c>
      <c r="E1280" s="6"/>
      <c r="F1280" s="9" t="s">
        <v>7403</v>
      </c>
      <c r="G1280" s="9" t="s">
        <v>7404</v>
      </c>
      <c r="H1280" s="10"/>
      <c r="I1280" s="6" t="s">
        <v>3359</v>
      </c>
      <c r="J1280" s="8" t="s">
        <v>194</v>
      </c>
      <c r="K1280" s="11"/>
      <c r="L1280" s="11" t="s">
        <v>7405</v>
      </c>
      <c r="M1280" s="13" t="s">
        <v>41</v>
      </c>
      <c r="N1280" s="11" t="s">
        <v>7406</v>
      </c>
      <c r="O1280" s="11" t="s">
        <v>7406</v>
      </c>
      <c r="P1280" s="12"/>
      <c r="Q1280" s="13"/>
      <c r="R1280" s="12"/>
      <c r="S1280" s="12"/>
      <c r="T1280" s="12"/>
      <c r="U1280" s="12"/>
      <c r="V1280" s="12"/>
      <c r="W1280" s="12"/>
      <c r="X1280" s="13"/>
      <c r="Y1280" s="6" t="s">
        <v>6202</v>
      </c>
      <c r="Z1280" s="17" t="s">
        <v>7407</v>
      </c>
      <c r="AA1280" s="17"/>
      <c r="AB1280" s="9"/>
      <c r="AC1280" s="13" t="str">
        <f t="shared" si="4"/>
        <v>M6-G-29a-I-1</v>
      </c>
      <c r="AD1280" s="13"/>
      <c r="AE1280" s="12"/>
      <c r="AF1280" s="8" t="s">
        <v>45</v>
      </c>
      <c r="AG1280" s="13"/>
      <c r="AH1280" s="8" t="s">
        <v>46</v>
      </c>
      <c r="AI1280" s="8" t="s">
        <v>47</v>
      </c>
    </row>
    <row r="1281" ht="112.5" customHeight="1">
      <c r="A1281" s="6" t="s">
        <v>7401</v>
      </c>
      <c r="B1281" s="6" t="s">
        <v>7402</v>
      </c>
      <c r="C1281" s="13" t="s">
        <v>48</v>
      </c>
      <c r="D1281" s="7" t="s">
        <v>34</v>
      </c>
      <c r="E1281" s="6"/>
      <c r="F1281" s="9" t="s">
        <v>7408</v>
      </c>
      <c r="G1281" s="9" t="s">
        <v>7409</v>
      </c>
      <c r="H1281" s="10"/>
      <c r="I1281" s="6" t="s">
        <v>3359</v>
      </c>
      <c r="J1281" s="6" t="s">
        <v>52</v>
      </c>
      <c r="K1281" s="11"/>
      <c r="L1281" s="11" t="s">
        <v>7410</v>
      </c>
      <c r="M1281" s="13" t="s">
        <v>41</v>
      </c>
      <c r="N1281" s="11" t="s">
        <v>7411</v>
      </c>
      <c r="O1281" s="11" t="s">
        <v>7411</v>
      </c>
      <c r="P1281" s="12"/>
      <c r="Q1281" s="13"/>
      <c r="R1281" s="12"/>
      <c r="S1281" s="12"/>
      <c r="T1281" s="12"/>
      <c r="U1281" s="12"/>
      <c r="V1281" s="12"/>
      <c r="W1281" s="12"/>
      <c r="X1281" s="13"/>
      <c r="Y1281" s="6" t="s">
        <v>6202</v>
      </c>
      <c r="Z1281" s="17" t="s">
        <v>7412</v>
      </c>
      <c r="AA1281" s="17"/>
      <c r="AB1281" s="9"/>
      <c r="AC1281" s="13" t="str">
        <f t="shared" si="4"/>
        <v>M6-G-29a-E-1</v>
      </c>
      <c r="AD1281" s="13"/>
      <c r="AE1281" s="12"/>
      <c r="AF1281" s="8" t="s">
        <v>45</v>
      </c>
      <c r="AG1281" s="13"/>
      <c r="AH1281" s="8" t="s">
        <v>46</v>
      </c>
      <c r="AI1281" s="8" t="s">
        <v>47</v>
      </c>
    </row>
    <row r="1282" ht="112.5" customHeight="1">
      <c r="A1282" s="6" t="s">
        <v>7401</v>
      </c>
      <c r="B1282" s="6" t="s">
        <v>7402</v>
      </c>
      <c r="C1282" s="13" t="s">
        <v>67</v>
      </c>
      <c r="D1282" s="7" t="s">
        <v>34</v>
      </c>
      <c r="E1282" s="6"/>
      <c r="F1282" s="9" t="s">
        <v>7413</v>
      </c>
      <c r="G1282" s="10"/>
      <c r="H1282" s="10"/>
      <c r="I1282" s="6" t="s">
        <v>3359</v>
      </c>
      <c r="J1282" s="23" t="s">
        <v>7414</v>
      </c>
      <c r="K1282" s="11"/>
      <c r="L1282" s="11" t="s">
        <v>7415</v>
      </c>
      <c r="M1282" s="8" t="s">
        <v>41</v>
      </c>
      <c r="N1282" s="11" t="s">
        <v>7411</v>
      </c>
      <c r="O1282" s="11" t="s">
        <v>7411</v>
      </c>
      <c r="P1282" s="12"/>
      <c r="Q1282" s="13"/>
      <c r="R1282" s="12"/>
      <c r="S1282" s="12"/>
      <c r="T1282" s="12"/>
      <c r="U1282" s="12"/>
      <c r="V1282" s="12"/>
      <c r="W1282" s="12"/>
      <c r="X1282" s="13"/>
      <c r="Y1282" s="6" t="s">
        <v>6202</v>
      </c>
      <c r="Z1282" s="17" t="s">
        <v>7416</v>
      </c>
      <c r="AA1282" s="17"/>
      <c r="AB1282" s="9"/>
      <c r="AC1282" s="13" t="str">
        <f t="shared" si="4"/>
        <v>M6-G-29a-A-1</v>
      </c>
      <c r="AD1282" s="13"/>
      <c r="AE1282" s="12"/>
      <c r="AF1282" s="8" t="s">
        <v>45</v>
      </c>
      <c r="AG1282" s="13"/>
      <c r="AH1282" s="8" t="s">
        <v>46</v>
      </c>
      <c r="AI1282" s="8" t="s">
        <v>47</v>
      </c>
    </row>
    <row r="1283" ht="112.5" customHeight="1">
      <c r="A1283" s="6" t="s">
        <v>7401</v>
      </c>
      <c r="B1283" s="6" t="s">
        <v>7402</v>
      </c>
      <c r="C1283" s="13" t="s">
        <v>67</v>
      </c>
      <c r="D1283" s="7" t="s">
        <v>34</v>
      </c>
      <c r="E1283" s="6"/>
      <c r="F1283" s="9" t="s">
        <v>7417</v>
      </c>
      <c r="G1283" s="10"/>
      <c r="H1283" s="10"/>
      <c r="I1283" s="6" t="s">
        <v>3359</v>
      </c>
      <c r="J1283" s="23" t="s">
        <v>7414</v>
      </c>
      <c r="K1283" s="11"/>
      <c r="L1283" s="11" t="s">
        <v>7418</v>
      </c>
      <c r="M1283" s="8" t="s">
        <v>41</v>
      </c>
      <c r="N1283" s="11" t="s">
        <v>7411</v>
      </c>
      <c r="O1283" s="11" t="s">
        <v>7411</v>
      </c>
      <c r="P1283" s="12"/>
      <c r="Q1283" s="13"/>
      <c r="R1283" s="12"/>
      <c r="S1283" s="12"/>
      <c r="T1283" s="12"/>
      <c r="U1283" s="12"/>
      <c r="V1283" s="12"/>
      <c r="W1283" s="12"/>
      <c r="X1283" s="13"/>
      <c r="Y1283" s="6" t="s">
        <v>6202</v>
      </c>
      <c r="Z1283" s="17" t="s">
        <v>7419</v>
      </c>
      <c r="AA1283" s="17"/>
      <c r="AB1283" s="9"/>
      <c r="AC1283" s="13" t="str">
        <f t="shared" si="4"/>
        <v>M6-G-29a-A-2</v>
      </c>
      <c r="AD1283" s="13"/>
      <c r="AE1283" s="12"/>
      <c r="AF1283" s="8" t="s">
        <v>45</v>
      </c>
      <c r="AG1283" s="13"/>
      <c r="AH1283" s="8" t="s">
        <v>46</v>
      </c>
      <c r="AI1283" s="8" t="s">
        <v>47</v>
      </c>
    </row>
    <row r="1284" ht="112.5" customHeight="1">
      <c r="A1284" s="6" t="s">
        <v>7401</v>
      </c>
      <c r="B1284" s="6" t="s">
        <v>7402</v>
      </c>
      <c r="C1284" s="13" t="s">
        <v>67</v>
      </c>
      <c r="D1284" s="7" t="s">
        <v>34</v>
      </c>
      <c r="E1284" s="6"/>
      <c r="F1284" s="9" t="s">
        <v>7420</v>
      </c>
      <c r="G1284" s="10"/>
      <c r="H1284" s="10"/>
      <c r="I1284" s="6" t="s">
        <v>3359</v>
      </c>
      <c r="J1284" s="23" t="s">
        <v>7414</v>
      </c>
      <c r="K1284" s="11"/>
      <c r="L1284" s="11" t="s">
        <v>7421</v>
      </c>
      <c r="M1284" s="8" t="s">
        <v>41</v>
      </c>
      <c r="N1284" s="11" t="s">
        <v>7411</v>
      </c>
      <c r="O1284" s="11" t="s">
        <v>7411</v>
      </c>
      <c r="P1284" s="12"/>
      <c r="Q1284" s="13"/>
      <c r="R1284" s="12"/>
      <c r="S1284" s="12"/>
      <c r="T1284" s="12"/>
      <c r="U1284" s="12"/>
      <c r="V1284" s="12"/>
      <c r="W1284" s="12"/>
      <c r="X1284" s="13"/>
      <c r="Y1284" s="6" t="s">
        <v>6202</v>
      </c>
      <c r="Z1284" s="17" t="s">
        <v>7422</v>
      </c>
      <c r="AA1284" s="17"/>
      <c r="AB1284" s="9"/>
      <c r="AC1284" s="13" t="str">
        <f t="shared" si="4"/>
        <v>M6-G-29a-A-3</v>
      </c>
      <c r="AD1284" s="13"/>
      <c r="AE1284" s="12"/>
      <c r="AF1284" s="8" t="s">
        <v>45</v>
      </c>
      <c r="AG1284" s="13"/>
      <c r="AH1284" s="8" t="s">
        <v>46</v>
      </c>
      <c r="AI1284" s="8" t="s">
        <v>47</v>
      </c>
    </row>
    <row r="1285" ht="112.5" customHeight="1">
      <c r="A1285" s="6" t="s">
        <v>7401</v>
      </c>
      <c r="B1285" s="6" t="s">
        <v>7402</v>
      </c>
      <c r="C1285" s="13" t="s">
        <v>67</v>
      </c>
      <c r="D1285" s="7" t="s">
        <v>34</v>
      </c>
      <c r="E1285" s="6"/>
      <c r="F1285" s="9" t="s">
        <v>7423</v>
      </c>
      <c r="G1285" s="10"/>
      <c r="H1285" s="10"/>
      <c r="I1285" s="6" t="s">
        <v>3359</v>
      </c>
      <c r="J1285" s="23" t="s">
        <v>7424</v>
      </c>
      <c r="K1285" s="11"/>
      <c r="L1285" s="11" t="s">
        <v>7425</v>
      </c>
      <c r="M1285" s="8" t="s">
        <v>41</v>
      </c>
      <c r="N1285" s="11" t="s">
        <v>7411</v>
      </c>
      <c r="O1285" s="11" t="s">
        <v>7411</v>
      </c>
      <c r="P1285" s="12"/>
      <c r="Q1285" s="13"/>
      <c r="R1285" s="12"/>
      <c r="S1285" s="12"/>
      <c r="T1285" s="12"/>
      <c r="U1285" s="12"/>
      <c r="V1285" s="12"/>
      <c r="W1285" s="12"/>
      <c r="X1285" s="13"/>
      <c r="Y1285" s="6" t="s">
        <v>6202</v>
      </c>
      <c r="Z1285" s="17" t="s">
        <v>7426</v>
      </c>
      <c r="AA1285" s="17"/>
      <c r="AB1285" s="9"/>
      <c r="AC1285" s="13" t="str">
        <f t="shared" si="4"/>
        <v>M6-G-29a-A-4</v>
      </c>
      <c r="AD1285" s="13"/>
      <c r="AE1285" s="12"/>
      <c r="AF1285" s="8" t="s">
        <v>45</v>
      </c>
      <c r="AG1285" s="13"/>
      <c r="AH1285" s="8" t="s">
        <v>46</v>
      </c>
      <c r="AI1285" s="8" t="s">
        <v>47</v>
      </c>
    </row>
    <row r="1286" ht="112.5" customHeight="1">
      <c r="A1286" s="6" t="s">
        <v>7401</v>
      </c>
      <c r="B1286" s="6" t="s">
        <v>7402</v>
      </c>
      <c r="C1286" s="13" t="s">
        <v>67</v>
      </c>
      <c r="D1286" s="7" t="s">
        <v>34</v>
      </c>
      <c r="E1286" s="6"/>
      <c r="F1286" s="9" t="s">
        <v>7427</v>
      </c>
      <c r="G1286" s="10"/>
      <c r="H1286" s="10"/>
      <c r="I1286" s="6" t="s">
        <v>3359</v>
      </c>
      <c r="J1286" s="23" t="s">
        <v>7424</v>
      </c>
      <c r="K1286" s="11"/>
      <c r="L1286" s="11" t="s">
        <v>7428</v>
      </c>
      <c r="M1286" s="8" t="s">
        <v>41</v>
      </c>
      <c r="N1286" s="11" t="s">
        <v>7411</v>
      </c>
      <c r="O1286" s="11" t="s">
        <v>7411</v>
      </c>
      <c r="P1286" s="12"/>
      <c r="Q1286" s="13"/>
      <c r="R1286" s="12"/>
      <c r="S1286" s="12"/>
      <c r="T1286" s="12"/>
      <c r="U1286" s="12"/>
      <c r="V1286" s="12"/>
      <c r="W1286" s="12"/>
      <c r="X1286" s="13"/>
      <c r="Y1286" s="6" t="s">
        <v>6202</v>
      </c>
      <c r="Z1286" s="17" t="s">
        <v>7429</v>
      </c>
      <c r="AA1286" s="17"/>
      <c r="AB1286" s="9"/>
      <c r="AC1286" s="13" t="str">
        <f t="shared" si="4"/>
        <v>M6-G-29a-A-5</v>
      </c>
      <c r="AD1286" s="13"/>
      <c r="AE1286" s="12"/>
      <c r="AF1286" s="8" t="s">
        <v>45</v>
      </c>
      <c r="AG1286" s="13"/>
      <c r="AH1286" s="8" t="s">
        <v>46</v>
      </c>
      <c r="AI1286" s="8" t="s">
        <v>47</v>
      </c>
    </row>
    <row r="1287" ht="112.5" customHeight="1">
      <c r="A1287" s="6" t="s">
        <v>7430</v>
      </c>
      <c r="B1287" s="6" t="s">
        <v>7431</v>
      </c>
      <c r="C1287" s="13" t="s">
        <v>33</v>
      </c>
      <c r="D1287" s="7" t="s">
        <v>34</v>
      </c>
      <c r="E1287" s="6"/>
      <c r="F1287" s="9" t="s">
        <v>7432</v>
      </c>
      <c r="G1287" s="11" t="s">
        <v>7433</v>
      </c>
      <c r="H1287" s="10"/>
      <c r="I1287" s="6" t="s">
        <v>3359</v>
      </c>
      <c r="J1287" s="8" t="s">
        <v>194</v>
      </c>
      <c r="K1287" s="11"/>
      <c r="L1287" s="11" t="s">
        <v>7434</v>
      </c>
      <c r="M1287" s="13" t="s">
        <v>41</v>
      </c>
      <c r="N1287" s="11" t="s">
        <v>7411</v>
      </c>
      <c r="O1287" s="11" t="s">
        <v>7411</v>
      </c>
      <c r="P1287" s="12"/>
      <c r="Q1287" s="13"/>
      <c r="R1287" s="12"/>
      <c r="S1287" s="12"/>
      <c r="T1287" s="12"/>
      <c r="U1287" s="12"/>
      <c r="V1287" s="12"/>
      <c r="W1287" s="12"/>
      <c r="X1287" s="13"/>
      <c r="Y1287" s="6" t="s">
        <v>6202</v>
      </c>
      <c r="Z1287" s="17" t="s">
        <v>7435</v>
      </c>
      <c r="AA1287" s="17"/>
      <c r="AB1287" s="9"/>
      <c r="AC1287" s="13" t="str">
        <f t="shared" si="4"/>
        <v>M6-G-29b-I-1</v>
      </c>
      <c r="AD1287" s="13"/>
      <c r="AE1287" s="12"/>
      <c r="AF1287" s="8" t="s">
        <v>45</v>
      </c>
      <c r="AG1287" s="13"/>
      <c r="AH1287" s="8" t="s">
        <v>46</v>
      </c>
      <c r="AI1287" s="8" t="s">
        <v>47</v>
      </c>
    </row>
    <row r="1288" ht="112.5" customHeight="1">
      <c r="A1288" s="6" t="s">
        <v>7430</v>
      </c>
      <c r="B1288" s="6" t="s">
        <v>7431</v>
      </c>
      <c r="C1288" s="13" t="s">
        <v>33</v>
      </c>
      <c r="D1288" s="7" t="s">
        <v>34</v>
      </c>
      <c r="E1288" s="6"/>
      <c r="F1288" s="9" t="s">
        <v>7432</v>
      </c>
      <c r="G1288" s="11" t="s">
        <v>7436</v>
      </c>
      <c r="H1288" s="10"/>
      <c r="I1288" s="6" t="s">
        <v>3359</v>
      </c>
      <c r="J1288" s="8" t="s">
        <v>194</v>
      </c>
      <c r="K1288" s="11"/>
      <c r="L1288" s="11" t="s">
        <v>7437</v>
      </c>
      <c r="M1288" s="13" t="s">
        <v>41</v>
      </c>
      <c r="N1288" s="11" t="s">
        <v>7411</v>
      </c>
      <c r="O1288" s="11" t="s">
        <v>7411</v>
      </c>
      <c r="P1288" s="12"/>
      <c r="Q1288" s="13"/>
      <c r="R1288" s="12"/>
      <c r="S1288" s="12"/>
      <c r="T1288" s="12"/>
      <c r="U1288" s="12"/>
      <c r="V1288" s="12"/>
      <c r="W1288" s="12"/>
      <c r="X1288" s="13"/>
      <c r="Y1288" s="6" t="s">
        <v>6202</v>
      </c>
      <c r="Z1288" s="17" t="s">
        <v>7438</v>
      </c>
      <c r="AA1288" s="17"/>
      <c r="AB1288" s="9"/>
      <c r="AC1288" s="13" t="str">
        <f t="shared" si="4"/>
        <v>M6-G-29b-I-2</v>
      </c>
      <c r="AD1288" s="13"/>
      <c r="AE1288" s="12"/>
      <c r="AF1288" s="8" t="s">
        <v>45</v>
      </c>
      <c r="AG1288" s="13"/>
      <c r="AH1288" s="8" t="s">
        <v>46</v>
      </c>
      <c r="AI1288" s="8" t="s">
        <v>47</v>
      </c>
    </row>
    <row r="1289" ht="112.5" customHeight="1">
      <c r="A1289" s="6" t="s">
        <v>7430</v>
      </c>
      <c r="B1289" s="6" t="s">
        <v>7431</v>
      </c>
      <c r="C1289" s="13" t="s">
        <v>48</v>
      </c>
      <c r="D1289" s="7" t="s">
        <v>34</v>
      </c>
      <c r="E1289" s="6"/>
      <c r="F1289" s="9" t="s">
        <v>7439</v>
      </c>
      <c r="G1289" s="11" t="s">
        <v>7433</v>
      </c>
      <c r="H1289" s="10"/>
      <c r="I1289" s="6" t="s">
        <v>3359</v>
      </c>
      <c r="J1289" s="6" t="s">
        <v>52</v>
      </c>
      <c r="K1289" s="11"/>
      <c r="L1289" s="11" t="s">
        <v>7434</v>
      </c>
      <c r="M1289" s="13" t="s">
        <v>41</v>
      </c>
      <c r="N1289" s="11" t="s">
        <v>7411</v>
      </c>
      <c r="O1289" s="11" t="s">
        <v>7411</v>
      </c>
      <c r="P1289" s="12"/>
      <c r="Q1289" s="13"/>
      <c r="R1289" s="12"/>
      <c r="S1289" s="12"/>
      <c r="T1289" s="12"/>
      <c r="U1289" s="12"/>
      <c r="V1289" s="12"/>
      <c r="W1289" s="12"/>
      <c r="X1289" s="13"/>
      <c r="Y1289" s="6" t="s">
        <v>6202</v>
      </c>
      <c r="Z1289" s="17" t="s">
        <v>7440</v>
      </c>
      <c r="AA1289" s="17"/>
      <c r="AB1289" s="9"/>
      <c r="AC1289" s="13" t="str">
        <f t="shared" si="4"/>
        <v>M6-G-29b-E-1</v>
      </c>
      <c r="AD1289" s="13"/>
      <c r="AE1289" s="12"/>
      <c r="AF1289" s="8" t="s">
        <v>45</v>
      </c>
      <c r="AG1289" s="13"/>
      <c r="AH1289" s="8" t="s">
        <v>46</v>
      </c>
      <c r="AI1289" s="8" t="s">
        <v>47</v>
      </c>
    </row>
    <row r="1290" ht="112.5" customHeight="1">
      <c r="A1290" s="6" t="s">
        <v>7430</v>
      </c>
      <c r="B1290" s="6" t="s">
        <v>7431</v>
      </c>
      <c r="C1290" s="13" t="s">
        <v>48</v>
      </c>
      <c r="D1290" s="7" t="s">
        <v>34</v>
      </c>
      <c r="E1290" s="6"/>
      <c r="F1290" s="9" t="s">
        <v>7439</v>
      </c>
      <c r="G1290" s="11" t="s">
        <v>7436</v>
      </c>
      <c r="H1290" s="10"/>
      <c r="I1290" s="6" t="s">
        <v>3359</v>
      </c>
      <c r="J1290" s="6" t="s">
        <v>52</v>
      </c>
      <c r="K1290" s="11"/>
      <c r="L1290" s="11" t="s">
        <v>7437</v>
      </c>
      <c r="M1290" s="13" t="s">
        <v>41</v>
      </c>
      <c r="N1290" s="11" t="s">
        <v>7411</v>
      </c>
      <c r="O1290" s="11" t="s">
        <v>7411</v>
      </c>
      <c r="P1290" s="12"/>
      <c r="Q1290" s="13"/>
      <c r="R1290" s="12"/>
      <c r="S1290" s="12"/>
      <c r="T1290" s="12"/>
      <c r="U1290" s="12"/>
      <c r="V1290" s="12"/>
      <c r="W1290" s="12"/>
      <c r="X1290" s="13"/>
      <c r="Y1290" s="6" t="s">
        <v>6202</v>
      </c>
      <c r="Z1290" s="17" t="s">
        <v>7441</v>
      </c>
      <c r="AA1290" s="17"/>
      <c r="AB1290" s="9"/>
      <c r="AC1290" s="13" t="str">
        <f t="shared" si="4"/>
        <v>M6-G-29b-E-2</v>
      </c>
      <c r="AD1290" s="13"/>
      <c r="AE1290" s="12"/>
      <c r="AF1290" s="8" t="s">
        <v>45</v>
      </c>
      <c r="AG1290" s="13"/>
      <c r="AH1290" s="8" t="s">
        <v>46</v>
      </c>
      <c r="AI1290" s="8" t="s">
        <v>47</v>
      </c>
    </row>
    <row r="1291" ht="112.5" customHeight="1">
      <c r="A1291" s="6" t="s">
        <v>7442</v>
      </c>
      <c r="B1291" s="10" t="s">
        <v>7443</v>
      </c>
      <c r="C1291" s="64" t="s">
        <v>33</v>
      </c>
      <c r="D1291" s="7" t="s">
        <v>34</v>
      </c>
      <c r="E1291" s="6"/>
      <c r="F1291" s="9" t="s">
        <v>7444</v>
      </c>
      <c r="G1291" s="11" t="s">
        <v>7445</v>
      </c>
      <c r="H1291" s="10"/>
      <c r="I1291" s="8" t="s">
        <v>210</v>
      </c>
      <c r="J1291" s="8" t="s">
        <v>194</v>
      </c>
      <c r="K1291" s="11" t="s">
        <v>7446</v>
      </c>
      <c r="L1291" s="11" t="s">
        <v>7447</v>
      </c>
      <c r="M1291" s="8" t="s">
        <v>41</v>
      </c>
      <c r="N1291" s="11" t="s">
        <v>7448</v>
      </c>
      <c r="O1291" s="11" t="s">
        <v>7449</v>
      </c>
      <c r="P1291" s="12"/>
      <c r="Q1291" s="13"/>
      <c r="R1291" s="12"/>
      <c r="S1291" s="12"/>
      <c r="T1291" s="12"/>
      <c r="U1291" s="12"/>
      <c r="V1291" s="12"/>
      <c r="W1291" s="12"/>
      <c r="X1291" s="13"/>
      <c r="Y1291" s="6" t="s">
        <v>6202</v>
      </c>
      <c r="Z1291" s="9" t="s">
        <v>7450</v>
      </c>
      <c r="AA1291" s="9"/>
      <c r="AB1291" s="9"/>
      <c r="AC1291" s="13" t="str">
        <f t="shared" si="4"/>
        <v>M6-G-38a-I-1</v>
      </c>
      <c r="AD1291" s="13"/>
      <c r="AE1291" s="12"/>
      <c r="AF1291" s="8"/>
      <c r="AG1291" s="13"/>
      <c r="AH1291" s="8"/>
      <c r="AI1291" s="8" t="s">
        <v>47</v>
      </c>
    </row>
    <row r="1292" ht="112.5" customHeight="1">
      <c r="A1292" s="6" t="s">
        <v>7442</v>
      </c>
      <c r="B1292" s="10" t="s">
        <v>7443</v>
      </c>
      <c r="C1292" s="64" t="s">
        <v>33</v>
      </c>
      <c r="D1292" s="7" t="s">
        <v>34</v>
      </c>
      <c r="E1292" s="6"/>
      <c r="F1292" s="9" t="s">
        <v>7451</v>
      </c>
      <c r="G1292" s="11" t="s">
        <v>7445</v>
      </c>
      <c r="H1292" s="10"/>
      <c r="I1292" s="8" t="s">
        <v>210</v>
      </c>
      <c r="J1292" s="8" t="s">
        <v>194</v>
      </c>
      <c r="K1292" s="11" t="s">
        <v>7446</v>
      </c>
      <c r="L1292" s="11" t="s">
        <v>7452</v>
      </c>
      <c r="M1292" s="8" t="s">
        <v>41</v>
      </c>
      <c r="N1292" s="11" t="s">
        <v>7453</v>
      </c>
      <c r="O1292" s="11" t="s">
        <v>7454</v>
      </c>
      <c r="P1292" s="12"/>
      <c r="Q1292" s="13"/>
      <c r="R1292" s="12"/>
      <c r="S1292" s="12"/>
      <c r="T1292" s="12"/>
      <c r="U1292" s="12"/>
      <c r="V1292" s="12"/>
      <c r="W1292" s="12"/>
      <c r="X1292" s="13"/>
      <c r="Y1292" s="6" t="s">
        <v>6202</v>
      </c>
      <c r="Z1292" s="9" t="s">
        <v>7455</v>
      </c>
      <c r="AA1292" s="9"/>
      <c r="AB1292" s="9"/>
      <c r="AC1292" s="13" t="str">
        <f t="shared" si="4"/>
        <v>M6-G-38a-I-2</v>
      </c>
      <c r="AD1292" s="13"/>
      <c r="AE1292" s="12"/>
      <c r="AF1292" s="8"/>
      <c r="AG1292" s="13"/>
      <c r="AH1292" s="8"/>
      <c r="AI1292" s="8" t="s">
        <v>47</v>
      </c>
    </row>
    <row r="1293" ht="112.5" customHeight="1">
      <c r="A1293" s="6" t="s">
        <v>7442</v>
      </c>
      <c r="B1293" s="10" t="s">
        <v>7443</v>
      </c>
      <c r="C1293" s="64" t="s">
        <v>33</v>
      </c>
      <c r="D1293" s="7" t="s">
        <v>34</v>
      </c>
      <c r="E1293" s="6"/>
      <c r="F1293" s="9" t="s">
        <v>7456</v>
      </c>
      <c r="G1293" s="11" t="s">
        <v>7445</v>
      </c>
      <c r="H1293" s="10"/>
      <c r="I1293" s="8" t="s">
        <v>210</v>
      </c>
      <c r="J1293" s="8" t="s">
        <v>194</v>
      </c>
      <c r="K1293" s="11" t="s">
        <v>7446</v>
      </c>
      <c r="L1293" s="11" t="s">
        <v>7457</v>
      </c>
      <c r="M1293" s="8" t="s">
        <v>41</v>
      </c>
      <c r="N1293" s="11" t="s">
        <v>7458</v>
      </c>
      <c r="O1293" s="11" t="s">
        <v>7459</v>
      </c>
      <c r="P1293" s="12"/>
      <c r="Q1293" s="13"/>
      <c r="R1293" s="12"/>
      <c r="S1293" s="12"/>
      <c r="T1293" s="12"/>
      <c r="U1293" s="12"/>
      <c r="V1293" s="12"/>
      <c r="W1293" s="12"/>
      <c r="X1293" s="13"/>
      <c r="Y1293" s="6" t="s">
        <v>6202</v>
      </c>
      <c r="Z1293" s="9" t="s">
        <v>7460</v>
      </c>
      <c r="AA1293" s="9"/>
      <c r="AB1293" s="9"/>
      <c r="AC1293" s="13" t="str">
        <f t="shared" si="4"/>
        <v>M6-G-38a-I-3</v>
      </c>
      <c r="AD1293" s="13"/>
      <c r="AE1293" s="12"/>
      <c r="AF1293" s="13"/>
      <c r="AG1293" s="13"/>
      <c r="AH1293" s="8"/>
      <c r="AI1293" s="8" t="s">
        <v>47</v>
      </c>
    </row>
    <row r="1294" ht="112.5" customHeight="1">
      <c r="A1294" s="6" t="s">
        <v>7442</v>
      </c>
      <c r="B1294" s="10" t="s">
        <v>7443</v>
      </c>
      <c r="C1294" s="65" t="s">
        <v>48</v>
      </c>
      <c r="D1294" s="7" t="s">
        <v>34</v>
      </c>
      <c r="E1294" s="6"/>
      <c r="F1294" s="9" t="s">
        <v>7461</v>
      </c>
      <c r="G1294" s="11" t="s">
        <v>7445</v>
      </c>
      <c r="H1294" s="10"/>
      <c r="I1294" s="8" t="s">
        <v>210</v>
      </c>
      <c r="J1294" s="8" t="s">
        <v>166</v>
      </c>
      <c r="K1294" s="11"/>
      <c r="L1294" s="11" t="s">
        <v>7462</v>
      </c>
      <c r="M1294" s="8" t="s">
        <v>41</v>
      </c>
      <c r="N1294" s="11" t="s">
        <v>7448</v>
      </c>
      <c r="O1294" s="11" t="s">
        <v>7463</v>
      </c>
      <c r="P1294" s="12"/>
      <c r="Q1294" s="13"/>
      <c r="R1294" s="12"/>
      <c r="S1294" s="12"/>
      <c r="T1294" s="12"/>
      <c r="U1294" s="12"/>
      <c r="V1294" s="12"/>
      <c r="W1294" s="12"/>
      <c r="X1294" s="13"/>
      <c r="Y1294" s="6" t="s">
        <v>6202</v>
      </c>
      <c r="Z1294" s="9" t="s">
        <v>7464</v>
      </c>
      <c r="AA1294" s="9"/>
      <c r="AB1294" s="9"/>
      <c r="AC1294" s="13" t="str">
        <f t="shared" si="4"/>
        <v>M6-G-38a-E-1</v>
      </c>
      <c r="AD1294" s="13"/>
      <c r="AE1294" s="12"/>
      <c r="AF1294" s="13"/>
      <c r="AG1294" s="13"/>
      <c r="AH1294" s="8"/>
      <c r="AI1294" s="8" t="s">
        <v>47</v>
      </c>
    </row>
    <row r="1295" ht="112.5" customHeight="1">
      <c r="A1295" s="6" t="s">
        <v>7442</v>
      </c>
      <c r="B1295" s="10" t="s">
        <v>7443</v>
      </c>
      <c r="C1295" s="65" t="s">
        <v>48</v>
      </c>
      <c r="D1295" s="7" t="s">
        <v>34</v>
      </c>
      <c r="E1295" s="6"/>
      <c r="F1295" s="9" t="s">
        <v>7465</v>
      </c>
      <c r="G1295" s="11" t="s">
        <v>7445</v>
      </c>
      <c r="H1295" s="10"/>
      <c r="I1295" s="8" t="s">
        <v>210</v>
      </c>
      <c r="J1295" s="8" t="s">
        <v>166</v>
      </c>
      <c r="K1295" s="11"/>
      <c r="L1295" s="11" t="s">
        <v>7466</v>
      </c>
      <c r="M1295" s="8" t="s">
        <v>41</v>
      </c>
      <c r="N1295" s="11" t="s">
        <v>7467</v>
      </c>
      <c r="O1295" s="11" t="s">
        <v>7468</v>
      </c>
      <c r="P1295" s="12"/>
      <c r="Q1295" s="13"/>
      <c r="R1295" s="12"/>
      <c r="S1295" s="12"/>
      <c r="T1295" s="12"/>
      <c r="U1295" s="12"/>
      <c r="V1295" s="12"/>
      <c r="W1295" s="12"/>
      <c r="X1295" s="13"/>
      <c r="Y1295" s="6" t="s">
        <v>6202</v>
      </c>
      <c r="Z1295" s="9" t="s">
        <v>7469</v>
      </c>
      <c r="AA1295" s="9"/>
      <c r="AB1295" s="9"/>
      <c r="AC1295" s="13" t="str">
        <f t="shared" si="4"/>
        <v>M6-G-38a-E-2</v>
      </c>
      <c r="AD1295" s="13"/>
      <c r="AE1295" s="12"/>
      <c r="AF1295" s="13"/>
      <c r="AG1295" s="13"/>
      <c r="AH1295" s="8"/>
      <c r="AI1295" s="8" t="s">
        <v>47</v>
      </c>
    </row>
    <row r="1296" ht="112.5" customHeight="1">
      <c r="A1296" s="6" t="s">
        <v>7442</v>
      </c>
      <c r="B1296" s="10" t="s">
        <v>7443</v>
      </c>
      <c r="C1296" s="65" t="s">
        <v>48</v>
      </c>
      <c r="D1296" s="7" t="s">
        <v>34</v>
      </c>
      <c r="E1296" s="6"/>
      <c r="F1296" s="9" t="s">
        <v>7470</v>
      </c>
      <c r="G1296" s="11" t="s">
        <v>7445</v>
      </c>
      <c r="H1296" s="10"/>
      <c r="I1296" s="8" t="s">
        <v>210</v>
      </c>
      <c r="J1296" s="8" t="s">
        <v>166</v>
      </c>
      <c r="K1296" s="11"/>
      <c r="L1296" s="11" t="s">
        <v>7471</v>
      </c>
      <c r="M1296" s="8" t="s">
        <v>41</v>
      </c>
      <c r="N1296" s="11" t="s">
        <v>7472</v>
      </c>
      <c r="O1296" s="11" t="s">
        <v>7473</v>
      </c>
      <c r="P1296" s="12"/>
      <c r="Q1296" s="13"/>
      <c r="R1296" s="12"/>
      <c r="S1296" s="12"/>
      <c r="T1296" s="12"/>
      <c r="U1296" s="12"/>
      <c r="V1296" s="12"/>
      <c r="W1296" s="12"/>
      <c r="X1296" s="13"/>
      <c r="Y1296" s="6" t="s">
        <v>6202</v>
      </c>
      <c r="Z1296" s="9" t="s">
        <v>7474</v>
      </c>
      <c r="AA1296" s="9"/>
      <c r="AB1296" s="9"/>
      <c r="AC1296" s="13" t="str">
        <f t="shared" si="4"/>
        <v>M6-G-38a-E-3</v>
      </c>
      <c r="AD1296" s="13"/>
      <c r="AE1296" s="12"/>
      <c r="AF1296" s="13"/>
      <c r="AG1296" s="13"/>
      <c r="AH1296" s="8"/>
      <c r="AI1296" s="8" t="s">
        <v>47</v>
      </c>
    </row>
    <row r="1297" ht="112.5" customHeight="1">
      <c r="A1297" s="6" t="s">
        <v>7475</v>
      </c>
      <c r="B1297" s="6" t="s">
        <v>7476</v>
      </c>
      <c r="C1297" s="13" t="s">
        <v>33</v>
      </c>
      <c r="D1297" s="7" t="s">
        <v>34</v>
      </c>
      <c r="E1297" s="6"/>
      <c r="F1297" s="51" t="s">
        <v>7477</v>
      </c>
      <c r="G1297" s="11"/>
      <c r="H1297" s="9"/>
      <c r="I1297" s="6" t="s">
        <v>1138</v>
      </c>
      <c r="J1297" s="6" t="s">
        <v>1277</v>
      </c>
      <c r="K1297" s="27" t="s">
        <v>7478</v>
      </c>
      <c r="L1297" s="10" t="s">
        <v>7479</v>
      </c>
      <c r="M1297" s="8" t="s">
        <v>41</v>
      </c>
      <c r="N1297" s="11" t="s">
        <v>7480</v>
      </c>
      <c r="O1297" s="11" t="s">
        <v>7481</v>
      </c>
      <c r="P1297" s="12"/>
      <c r="Q1297" s="13"/>
      <c r="R1297" s="12"/>
      <c r="S1297" s="12"/>
      <c r="T1297" s="12"/>
      <c r="U1297" s="12"/>
      <c r="V1297" s="12"/>
      <c r="W1297" s="12"/>
      <c r="X1297" s="13"/>
      <c r="Y1297" s="6" t="s">
        <v>6202</v>
      </c>
      <c r="Z1297" s="15" t="s">
        <v>7482</v>
      </c>
      <c r="AA1297" s="9"/>
      <c r="AB1297" s="18"/>
      <c r="AC1297" s="13" t="str">
        <f t="shared" si="4"/>
        <v>M6-G-30a-I-1</v>
      </c>
      <c r="AD1297" s="13"/>
      <c r="AE1297" s="12"/>
      <c r="AF1297" s="8" t="s">
        <v>45</v>
      </c>
      <c r="AG1297" s="8" t="s">
        <v>570</v>
      </c>
      <c r="AH1297" s="8"/>
      <c r="AI1297" s="8"/>
    </row>
    <row r="1298" ht="112.5" customHeight="1">
      <c r="A1298" s="6" t="s">
        <v>7475</v>
      </c>
      <c r="B1298" s="6" t="s">
        <v>7476</v>
      </c>
      <c r="C1298" s="13" t="s">
        <v>48</v>
      </c>
      <c r="D1298" s="7" t="s">
        <v>34</v>
      </c>
      <c r="E1298" s="6"/>
      <c r="F1298" s="51" t="s">
        <v>7483</v>
      </c>
      <c r="G1298" s="11" t="s">
        <v>7484</v>
      </c>
      <c r="H1298" s="9"/>
      <c r="I1298" s="8" t="s">
        <v>1138</v>
      </c>
      <c r="J1298" s="8" t="s">
        <v>166</v>
      </c>
      <c r="K1298" s="27" t="s">
        <v>7485</v>
      </c>
      <c r="L1298" s="10" t="s">
        <v>7486</v>
      </c>
      <c r="M1298" s="8" t="s">
        <v>41</v>
      </c>
      <c r="N1298" s="11" t="s">
        <v>7480</v>
      </c>
      <c r="O1298" s="11" t="s">
        <v>7487</v>
      </c>
      <c r="P1298" s="12"/>
      <c r="Q1298" s="13"/>
      <c r="R1298" s="12"/>
      <c r="S1298" s="12"/>
      <c r="T1298" s="12"/>
      <c r="U1298" s="12"/>
      <c r="V1298" s="12"/>
      <c r="W1298" s="12"/>
      <c r="X1298" s="13"/>
      <c r="Y1298" s="6" t="s">
        <v>6202</v>
      </c>
      <c r="Z1298" s="15" t="s">
        <v>7488</v>
      </c>
      <c r="AA1298" s="9"/>
      <c r="AB1298" s="12"/>
      <c r="AC1298" s="13" t="str">
        <f t="shared" si="4"/>
        <v>M6-G-30a-E-1</v>
      </c>
      <c r="AD1298" s="13"/>
      <c r="AE1298" s="12"/>
      <c r="AF1298" s="8" t="s">
        <v>45</v>
      </c>
      <c r="AG1298" s="8" t="s">
        <v>570</v>
      </c>
      <c r="AH1298" s="13"/>
      <c r="AI1298" s="13"/>
    </row>
    <row r="1299" ht="112.5" customHeight="1">
      <c r="A1299" s="6" t="s">
        <v>7475</v>
      </c>
      <c r="B1299" s="6" t="s">
        <v>7476</v>
      </c>
      <c r="C1299" s="13" t="s">
        <v>48</v>
      </c>
      <c r="D1299" s="7" t="s">
        <v>34</v>
      </c>
      <c r="E1299" s="6"/>
      <c r="F1299" s="70" t="s">
        <v>7489</v>
      </c>
      <c r="G1299" s="11" t="s">
        <v>7490</v>
      </c>
      <c r="H1299" s="10" t="s">
        <v>7491</v>
      </c>
      <c r="I1299" s="8" t="s">
        <v>1138</v>
      </c>
      <c r="J1299" s="6" t="s">
        <v>101</v>
      </c>
      <c r="K1299" s="11" t="s">
        <v>7492</v>
      </c>
      <c r="L1299" s="16" t="s">
        <v>7493</v>
      </c>
      <c r="M1299" s="8" t="s">
        <v>41</v>
      </c>
      <c r="N1299" s="11" t="s">
        <v>7480</v>
      </c>
      <c r="O1299" s="11" t="s">
        <v>7494</v>
      </c>
      <c r="P1299" s="12"/>
      <c r="Q1299" s="13"/>
      <c r="R1299" s="12"/>
      <c r="S1299" s="11" t="s">
        <v>7495</v>
      </c>
      <c r="T1299" s="11" t="s">
        <v>7496</v>
      </c>
      <c r="U1299" s="12"/>
      <c r="V1299" s="12"/>
      <c r="W1299" s="12"/>
      <c r="X1299" s="13"/>
      <c r="Y1299" s="6" t="s">
        <v>6202</v>
      </c>
      <c r="Z1299" s="15" t="s">
        <v>7497</v>
      </c>
      <c r="AA1299" s="9"/>
      <c r="AB1299" s="12"/>
      <c r="AC1299" s="13" t="str">
        <f t="shared" si="4"/>
        <v>M6-G-30a-E-2</v>
      </c>
      <c r="AD1299" s="13"/>
      <c r="AE1299" s="12"/>
      <c r="AF1299" s="8" t="s">
        <v>45</v>
      </c>
      <c r="AG1299" s="8" t="s">
        <v>570</v>
      </c>
      <c r="AH1299" s="13"/>
      <c r="AI1299" s="13"/>
    </row>
    <row r="1300" ht="112.5" customHeight="1">
      <c r="A1300" s="6" t="s">
        <v>7475</v>
      </c>
      <c r="B1300" s="6" t="s">
        <v>7476</v>
      </c>
      <c r="C1300" s="13" t="s">
        <v>67</v>
      </c>
      <c r="D1300" s="7" t="s">
        <v>34</v>
      </c>
      <c r="E1300" s="6"/>
      <c r="F1300" s="74" t="s">
        <v>7498</v>
      </c>
      <c r="G1300" s="11" t="s">
        <v>7499</v>
      </c>
      <c r="H1300" s="9"/>
      <c r="I1300" s="8" t="s">
        <v>1138</v>
      </c>
      <c r="J1300" s="6" t="s">
        <v>101</v>
      </c>
      <c r="K1300" s="6" t="s">
        <v>7500</v>
      </c>
      <c r="L1300" s="11" t="s">
        <v>7501</v>
      </c>
      <c r="M1300" s="8" t="s">
        <v>41</v>
      </c>
      <c r="N1300" s="11" t="s">
        <v>7480</v>
      </c>
      <c r="O1300" s="11" t="s">
        <v>7494</v>
      </c>
      <c r="P1300" s="12"/>
      <c r="Q1300" s="13"/>
      <c r="R1300" s="12"/>
      <c r="S1300" s="11" t="s">
        <v>7502</v>
      </c>
      <c r="T1300" s="74" t="s">
        <v>7503</v>
      </c>
      <c r="U1300" s="75" t="s">
        <v>7504</v>
      </c>
      <c r="V1300" s="75" t="s">
        <v>7505</v>
      </c>
      <c r="W1300" s="12"/>
      <c r="X1300" s="13"/>
      <c r="Y1300" s="6" t="s">
        <v>6202</v>
      </c>
      <c r="Z1300" s="15" t="s">
        <v>7506</v>
      </c>
      <c r="AA1300" s="9"/>
      <c r="AB1300" s="12"/>
      <c r="AC1300" s="13" t="str">
        <f t="shared" si="4"/>
        <v>M6-G-30a-A-1</v>
      </c>
      <c r="AD1300" s="13"/>
      <c r="AE1300" s="12"/>
      <c r="AF1300" s="8" t="s">
        <v>45</v>
      </c>
      <c r="AG1300" s="8" t="s">
        <v>570</v>
      </c>
      <c r="AH1300" s="13"/>
      <c r="AI1300" s="13"/>
    </row>
    <row r="1301" ht="112.5" customHeight="1">
      <c r="A1301" s="6" t="s">
        <v>7475</v>
      </c>
      <c r="B1301" s="6" t="s">
        <v>7476</v>
      </c>
      <c r="C1301" s="13" t="s">
        <v>67</v>
      </c>
      <c r="D1301" s="7" t="s">
        <v>34</v>
      </c>
      <c r="E1301" s="6"/>
      <c r="F1301" s="51" t="s">
        <v>7507</v>
      </c>
      <c r="G1301" s="11" t="s">
        <v>7508</v>
      </c>
      <c r="H1301" s="9"/>
      <c r="I1301" s="8" t="s">
        <v>1138</v>
      </c>
      <c r="J1301" s="6" t="s">
        <v>101</v>
      </c>
      <c r="K1301" s="11" t="s">
        <v>7509</v>
      </c>
      <c r="L1301" s="11" t="s">
        <v>7510</v>
      </c>
      <c r="M1301" s="8" t="s">
        <v>41</v>
      </c>
      <c r="N1301" s="11" t="s">
        <v>7480</v>
      </c>
      <c r="O1301" s="11" t="s">
        <v>7511</v>
      </c>
      <c r="P1301" s="12"/>
      <c r="Q1301" s="13"/>
      <c r="R1301" s="12"/>
      <c r="S1301" s="11" t="s">
        <v>7512</v>
      </c>
      <c r="T1301" s="51" t="s">
        <v>7513</v>
      </c>
      <c r="U1301" s="51" t="s">
        <v>7514</v>
      </c>
      <c r="V1301" s="51" t="s">
        <v>7515</v>
      </c>
      <c r="W1301" s="12"/>
      <c r="X1301" s="13"/>
      <c r="Y1301" s="6" t="s">
        <v>6202</v>
      </c>
      <c r="Z1301" s="15" t="s">
        <v>7516</v>
      </c>
      <c r="AA1301" s="9"/>
      <c r="AB1301" s="12"/>
      <c r="AC1301" s="13" t="str">
        <f t="shared" si="4"/>
        <v>M6-G-30a-A-2</v>
      </c>
      <c r="AD1301" s="13"/>
      <c r="AE1301" s="12"/>
      <c r="AF1301" s="8" t="s">
        <v>45</v>
      </c>
      <c r="AG1301" s="8" t="s">
        <v>570</v>
      </c>
      <c r="AH1301" s="13"/>
      <c r="AI1301" s="13"/>
    </row>
    <row r="1302" ht="112.5" customHeight="1">
      <c r="A1302" s="6" t="s">
        <v>7475</v>
      </c>
      <c r="B1302" s="6" t="s">
        <v>7476</v>
      </c>
      <c r="C1302" s="13" t="s">
        <v>67</v>
      </c>
      <c r="D1302" s="7" t="s">
        <v>34</v>
      </c>
      <c r="E1302" s="6"/>
      <c r="F1302" s="51" t="s">
        <v>7517</v>
      </c>
      <c r="G1302" s="11" t="s">
        <v>7484</v>
      </c>
      <c r="H1302" s="9"/>
      <c r="I1302" s="8" t="s">
        <v>1138</v>
      </c>
      <c r="J1302" s="6" t="s">
        <v>101</v>
      </c>
      <c r="K1302" s="11" t="s">
        <v>7518</v>
      </c>
      <c r="L1302" s="11" t="s">
        <v>7519</v>
      </c>
      <c r="M1302" s="8" t="s">
        <v>41</v>
      </c>
      <c r="N1302" s="11" t="s">
        <v>7480</v>
      </c>
      <c r="O1302" s="11" t="s">
        <v>7520</v>
      </c>
      <c r="P1302" s="12"/>
      <c r="Q1302" s="13"/>
      <c r="R1302" s="12"/>
      <c r="S1302" s="11" t="s">
        <v>7521</v>
      </c>
      <c r="T1302" s="74" t="s">
        <v>7522</v>
      </c>
      <c r="U1302" s="75" t="s">
        <v>7523</v>
      </c>
      <c r="V1302" s="75" t="s">
        <v>7524</v>
      </c>
      <c r="W1302" s="12"/>
      <c r="X1302" s="13"/>
      <c r="Y1302" s="6" t="s">
        <v>6202</v>
      </c>
      <c r="Z1302" s="15" t="s">
        <v>7525</v>
      </c>
      <c r="AA1302" s="9"/>
      <c r="AB1302" s="12"/>
      <c r="AC1302" s="13" t="str">
        <f t="shared" si="4"/>
        <v>M6-G-30a-A-3</v>
      </c>
      <c r="AD1302" s="13"/>
      <c r="AE1302" s="12"/>
      <c r="AF1302" s="8" t="s">
        <v>45</v>
      </c>
      <c r="AG1302" s="8" t="s">
        <v>570</v>
      </c>
      <c r="AH1302" s="13"/>
      <c r="AI1302" s="13"/>
    </row>
    <row r="1303" ht="112.5" customHeight="1">
      <c r="A1303" s="6" t="s">
        <v>7526</v>
      </c>
      <c r="B1303" s="6" t="s">
        <v>7527</v>
      </c>
      <c r="C1303" s="13" t="s">
        <v>33</v>
      </c>
      <c r="D1303" s="7" t="s">
        <v>34</v>
      </c>
      <c r="E1303" s="6"/>
      <c r="F1303" s="51" t="s">
        <v>7528</v>
      </c>
      <c r="G1303" s="11"/>
      <c r="H1303" s="9"/>
      <c r="I1303" s="8" t="s">
        <v>1138</v>
      </c>
      <c r="J1303" s="6" t="s">
        <v>1277</v>
      </c>
      <c r="K1303" s="11" t="s">
        <v>7529</v>
      </c>
      <c r="L1303" s="11" t="s">
        <v>7530</v>
      </c>
      <c r="M1303" s="8" t="s">
        <v>41</v>
      </c>
      <c r="N1303" s="9" t="s">
        <v>7531</v>
      </c>
      <c r="O1303" s="9" t="s">
        <v>7532</v>
      </c>
      <c r="P1303" s="9"/>
      <c r="Q1303" s="13"/>
      <c r="R1303" s="12"/>
      <c r="S1303" s="12"/>
      <c r="T1303" s="12"/>
      <c r="U1303" s="12"/>
      <c r="V1303" s="12"/>
      <c r="W1303" s="12"/>
      <c r="X1303" s="13"/>
      <c r="Y1303" s="6" t="s">
        <v>6202</v>
      </c>
      <c r="Z1303" s="15" t="s">
        <v>7533</v>
      </c>
      <c r="AA1303" s="9"/>
      <c r="AB1303" s="12"/>
      <c r="AC1303" s="13" t="str">
        <f t="shared" si="4"/>
        <v>M6-G-30b-I-1</v>
      </c>
      <c r="AD1303" s="13"/>
      <c r="AE1303" s="12"/>
      <c r="AF1303" s="8" t="s">
        <v>45</v>
      </c>
      <c r="AG1303" s="8"/>
      <c r="AH1303" s="13"/>
      <c r="AI1303" s="13"/>
    </row>
    <row r="1304" ht="112.5" customHeight="1">
      <c r="A1304" s="6" t="s">
        <v>7526</v>
      </c>
      <c r="B1304" s="6" t="s">
        <v>7527</v>
      </c>
      <c r="C1304" s="13" t="s">
        <v>33</v>
      </c>
      <c r="D1304" s="7" t="s">
        <v>34</v>
      </c>
      <c r="E1304" s="6"/>
      <c r="F1304" s="51" t="s">
        <v>7534</v>
      </c>
      <c r="G1304" s="11"/>
      <c r="H1304" s="9"/>
      <c r="I1304" s="8" t="s">
        <v>1138</v>
      </c>
      <c r="J1304" s="6" t="s">
        <v>1277</v>
      </c>
      <c r="K1304" s="11" t="s">
        <v>7529</v>
      </c>
      <c r="L1304" s="11" t="s">
        <v>7535</v>
      </c>
      <c r="M1304" s="8" t="s">
        <v>41</v>
      </c>
      <c r="N1304" s="9" t="s">
        <v>7531</v>
      </c>
      <c r="O1304" s="9" t="s">
        <v>7532</v>
      </c>
      <c r="P1304" s="9"/>
      <c r="Q1304" s="13"/>
      <c r="R1304" s="12"/>
      <c r="S1304" s="12"/>
      <c r="T1304" s="12"/>
      <c r="U1304" s="12"/>
      <c r="V1304" s="12"/>
      <c r="W1304" s="12"/>
      <c r="X1304" s="13"/>
      <c r="Y1304" s="6" t="s">
        <v>6202</v>
      </c>
      <c r="Z1304" s="15" t="s">
        <v>7536</v>
      </c>
      <c r="AA1304" s="9"/>
      <c r="AB1304" s="12"/>
      <c r="AC1304" s="13" t="str">
        <f t="shared" si="4"/>
        <v>M6-G-30b-I-2</v>
      </c>
      <c r="AD1304" s="13"/>
      <c r="AE1304" s="12"/>
      <c r="AF1304" s="8" t="s">
        <v>45</v>
      </c>
      <c r="AG1304" s="8"/>
      <c r="AH1304" s="13"/>
      <c r="AI1304" s="13"/>
    </row>
    <row r="1305" ht="112.5" customHeight="1">
      <c r="A1305" s="6" t="s">
        <v>7526</v>
      </c>
      <c r="B1305" s="6" t="s">
        <v>7527</v>
      </c>
      <c r="C1305" s="13" t="s">
        <v>48</v>
      </c>
      <c r="D1305" s="7" t="s">
        <v>34</v>
      </c>
      <c r="E1305" s="6"/>
      <c r="F1305" s="51" t="s">
        <v>7537</v>
      </c>
      <c r="G1305" s="11" t="s">
        <v>7484</v>
      </c>
      <c r="H1305" s="9"/>
      <c r="I1305" s="8" t="s">
        <v>1138</v>
      </c>
      <c r="J1305" s="6" t="s">
        <v>101</v>
      </c>
      <c r="K1305" s="11" t="s">
        <v>7529</v>
      </c>
      <c r="L1305" s="11" t="s">
        <v>7538</v>
      </c>
      <c r="M1305" s="8" t="s">
        <v>41</v>
      </c>
      <c r="N1305" s="9" t="s">
        <v>7531</v>
      </c>
      <c r="O1305" s="9" t="s">
        <v>7532</v>
      </c>
      <c r="P1305" s="9"/>
      <c r="Q1305" s="13"/>
      <c r="R1305" s="12"/>
      <c r="S1305" s="12"/>
      <c r="T1305" s="12"/>
      <c r="U1305" s="12"/>
      <c r="V1305" s="12"/>
      <c r="W1305" s="12"/>
      <c r="X1305" s="13"/>
      <c r="Y1305" s="6" t="s">
        <v>6202</v>
      </c>
      <c r="Z1305" s="15" t="s">
        <v>7539</v>
      </c>
      <c r="AA1305" s="9"/>
      <c r="AB1305" s="12"/>
      <c r="AC1305" s="13" t="str">
        <f t="shared" si="4"/>
        <v>M6-G-30b-E-1</v>
      </c>
      <c r="AD1305" s="13"/>
      <c r="AE1305" s="12"/>
      <c r="AF1305" s="8" t="s">
        <v>45</v>
      </c>
      <c r="AG1305" s="8"/>
      <c r="AH1305" s="13"/>
      <c r="AI1305" s="13"/>
    </row>
    <row r="1306" ht="112.5" customHeight="1">
      <c r="A1306" s="6" t="s">
        <v>7526</v>
      </c>
      <c r="B1306" s="6" t="s">
        <v>7527</v>
      </c>
      <c r="C1306" s="13" t="s">
        <v>48</v>
      </c>
      <c r="D1306" s="7" t="s">
        <v>34</v>
      </c>
      <c r="E1306" s="6"/>
      <c r="F1306" s="51" t="s">
        <v>7540</v>
      </c>
      <c r="G1306" s="11" t="s">
        <v>7484</v>
      </c>
      <c r="H1306" s="9"/>
      <c r="I1306" s="8" t="s">
        <v>1138</v>
      </c>
      <c r="J1306" s="6" t="s">
        <v>101</v>
      </c>
      <c r="K1306" s="11" t="s">
        <v>7529</v>
      </c>
      <c r="L1306" s="11" t="s">
        <v>7541</v>
      </c>
      <c r="M1306" s="8" t="s">
        <v>41</v>
      </c>
      <c r="N1306" s="9" t="s">
        <v>7531</v>
      </c>
      <c r="O1306" s="9" t="s">
        <v>7532</v>
      </c>
      <c r="P1306" s="9"/>
      <c r="Q1306" s="13"/>
      <c r="R1306" s="12"/>
      <c r="S1306" s="12"/>
      <c r="T1306" s="12"/>
      <c r="U1306" s="12"/>
      <c r="V1306" s="12"/>
      <c r="W1306" s="12"/>
      <c r="X1306" s="13"/>
      <c r="Y1306" s="6" t="s">
        <v>6202</v>
      </c>
      <c r="Z1306" s="15" t="s">
        <v>7542</v>
      </c>
      <c r="AA1306" s="9"/>
      <c r="AB1306" s="12"/>
      <c r="AC1306" s="13" t="str">
        <f t="shared" si="4"/>
        <v>M6-G-30b-E-2</v>
      </c>
      <c r="AD1306" s="13"/>
      <c r="AE1306" s="12"/>
      <c r="AF1306" s="8" t="s">
        <v>45</v>
      </c>
      <c r="AG1306" s="8"/>
      <c r="AH1306" s="13"/>
      <c r="AI1306" s="13"/>
    </row>
    <row r="1307" ht="112.5" customHeight="1">
      <c r="A1307" s="6" t="s">
        <v>7526</v>
      </c>
      <c r="B1307" s="6" t="s">
        <v>7527</v>
      </c>
      <c r="C1307" s="13" t="s">
        <v>67</v>
      </c>
      <c r="D1307" s="7" t="s">
        <v>34</v>
      </c>
      <c r="E1307" s="6"/>
      <c r="F1307" s="51" t="s">
        <v>7543</v>
      </c>
      <c r="G1307" s="11" t="s">
        <v>7544</v>
      </c>
      <c r="H1307" s="9"/>
      <c r="I1307" s="8" t="s">
        <v>37</v>
      </c>
      <c r="J1307" s="6" t="s">
        <v>101</v>
      </c>
      <c r="K1307" s="11" t="s">
        <v>7545</v>
      </c>
      <c r="L1307" s="11" t="s">
        <v>7546</v>
      </c>
      <c r="M1307" s="8" t="s">
        <v>41</v>
      </c>
      <c r="N1307" s="9" t="s">
        <v>7531</v>
      </c>
      <c r="O1307" s="9" t="s">
        <v>7547</v>
      </c>
      <c r="P1307" s="12"/>
      <c r="Q1307" s="13"/>
      <c r="R1307" s="12"/>
      <c r="S1307" s="14"/>
      <c r="T1307" s="14"/>
      <c r="U1307" s="11"/>
      <c r="V1307" s="51"/>
      <c r="W1307" s="51"/>
      <c r="X1307" s="13"/>
      <c r="Y1307" s="6" t="s">
        <v>6202</v>
      </c>
      <c r="Z1307" s="15" t="s">
        <v>7548</v>
      </c>
      <c r="AA1307" s="9"/>
      <c r="AB1307" s="12"/>
      <c r="AC1307" s="13" t="str">
        <f t="shared" si="4"/>
        <v>M6-G-30b-A-1</v>
      </c>
      <c r="AD1307" s="13"/>
      <c r="AE1307" s="12"/>
      <c r="AF1307" s="8" t="s">
        <v>45</v>
      </c>
      <c r="AG1307" s="8"/>
      <c r="AH1307" s="13"/>
      <c r="AI1307" s="13"/>
    </row>
    <row r="1308" ht="112.5" customHeight="1">
      <c r="A1308" s="6" t="s">
        <v>7526</v>
      </c>
      <c r="B1308" s="6" t="s">
        <v>7527</v>
      </c>
      <c r="C1308" s="13" t="s">
        <v>67</v>
      </c>
      <c r="D1308" s="7" t="s">
        <v>34</v>
      </c>
      <c r="E1308" s="6"/>
      <c r="F1308" s="51" t="s">
        <v>7549</v>
      </c>
      <c r="G1308" s="11" t="s">
        <v>7550</v>
      </c>
      <c r="H1308" s="9"/>
      <c r="I1308" s="8" t="s">
        <v>1138</v>
      </c>
      <c r="J1308" s="6" t="s">
        <v>101</v>
      </c>
      <c r="K1308" s="11" t="s">
        <v>7551</v>
      </c>
      <c r="L1308" s="11" t="s">
        <v>7552</v>
      </c>
      <c r="M1308" s="8" t="s">
        <v>41</v>
      </c>
      <c r="N1308" s="9" t="s">
        <v>7531</v>
      </c>
      <c r="O1308" s="9" t="s">
        <v>7553</v>
      </c>
      <c r="P1308" s="12"/>
      <c r="Q1308" s="13"/>
      <c r="R1308" s="12"/>
      <c r="S1308" s="14"/>
      <c r="T1308" s="14"/>
      <c r="U1308" s="11"/>
      <c r="V1308" s="51"/>
      <c r="W1308" s="51"/>
      <c r="X1308" s="13"/>
      <c r="Y1308" s="6" t="s">
        <v>6202</v>
      </c>
      <c r="Z1308" s="15" t="s">
        <v>7554</v>
      </c>
      <c r="AA1308" s="9"/>
      <c r="AB1308" s="12"/>
      <c r="AC1308" s="13" t="str">
        <f t="shared" si="4"/>
        <v>M6-G-30b-A-2</v>
      </c>
      <c r="AD1308" s="13"/>
      <c r="AE1308" s="12"/>
      <c r="AF1308" s="8" t="s">
        <v>45</v>
      </c>
      <c r="AG1308" s="8"/>
      <c r="AH1308" s="13"/>
      <c r="AI1308" s="13"/>
    </row>
    <row r="1309" ht="112.5" customHeight="1">
      <c r="A1309" s="6" t="s">
        <v>7526</v>
      </c>
      <c r="B1309" s="6" t="s">
        <v>7527</v>
      </c>
      <c r="C1309" s="13" t="s">
        <v>67</v>
      </c>
      <c r="D1309" s="7" t="s">
        <v>34</v>
      </c>
      <c r="E1309" s="6"/>
      <c r="F1309" s="51" t="s">
        <v>7555</v>
      </c>
      <c r="G1309" s="11" t="s">
        <v>7556</v>
      </c>
      <c r="H1309" s="9"/>
      <c r="I1309" s="8" t="s">
        <v>7557</v>
      </c>
      <c r="J1309" s="6" t="s">
        <v>101</v>
      </c>
      <c r="K1309" s="11" t="s">
        <v>7558</v>
      </c>
      <c r="L1309" s="11" t="s">
        <v>7559</v>
      </c>
      <c r="M1309" s="8" t="s">
        <v>41</v>
      </c>
      <c r="N1309" s="9" t="s">
        <v>7531</v>
      </c>
      <c r="O1309" s="9" t="s">
        <v>7553</v>
      </c>
      <c r="P1309" s="12"/>
      <c r="Q1309" s="13"/>
      <c r="R1309" s="12"/>
      <c r="S1309" s="14"/>
      <c r="T1309" s="14"/>
      <c r="U1309" s="11"/>
      <c r="V1309" s="51"/>
      <c r="W1309" s="51"/>
      <c r="X1309" s="13"/>
      <c r="Y1309" s="6" t="s">
        <v>6202</v>
      </c>
      <c r="Z1309" s="15" t="s">
        <v>7560</v>
      </c>
      <c r="AA1309" s="9"/>
      <c r="AB1309" s="12"/>
      <c r="AC1309" s="13" t="str">
        <f t="shared" si="4"/>
        <v>M6-G-30b-A-3</v>
      </c>
      <c r="AD1309" s="13"/>
      <c r="AE1309" s="12"/>
      <c r="AF1309" s="8" t="s">
        <v>45</v>
      </c>
      <c r="AG1309" s="8"/>
      <c r="AH1309" s="13"/>
      <c r="AI1309" s="13"/>
    </row>
    <row r="1310" ht="112.5" customHeight="1">
      <c r="A1310" s="6" t="s">
        <v>7561</v>
      </c>
      <c r="B1310" s="6" t="s">
        <v>7562</v>
      </c>
      <c r="C1310" s="13" t="s">
        <v>33</v>
      </c>
      <c r="D1310" s="7" t="s">
        <v>34</v>
      </c>
      <c r="E1310" s="6"/>
      <c r="F1310" s="51" t="s">
        <v>7563</v>
      </c>
      <c r="G1310" s="11"/>
      <c r="H1310" s="9"/>
      <c r="I1310" s="8" t="s">
        <v>3359</v>
      </c>
      <c r="J1310" s="6" t="s">
        <v>1277</v>
      </c>
      <c r="K1310" s="10" t="s">
        <v>7564</v>
      </c>
      <c r="L1310" s="10" t="s">
        <v>7565</v>
      </c>
      <c r="M1310" s="8" t="s">
        <v>41</v>
      </c>
      <c r="N1310" s="9" t="s">
        <v>7566</v>
      </c>
      <c r="O1310" s="9" t="s">
        <v>7567</v>
      </c>
      <c r="P1310" s="9" t="s">
        <v>7568</v>
      </c>
      <c r="Q1310" s="13"/>
      <c r="R1310" s="12"/>
      <c r="S1310" s="12"/>
      <c r="T1310" s="12"/>
      <c r="U1310" s="12"/>
      <c r="V1310" s="12"/>
      <c r="W1310" s="12"/>
      <c r="X1310" s="13"/>
      <c r="Y1310" s="6" t="s">
        <v>6202</v>
      </c>
      <c r="Z1310" s="15" t="s">
        <v>7569</v>
      </c>
      <c r="AA1310" s="9"/>
      <c r="AB1310" s="12"/>
      <c r="AC1310" s="13" t="str">
        <f t="shared" si="4"/>
        <v>M6-G-30c-I-1</v>
      </c>
      <c r="AD1310" s="13"/>
      <c r="AE1310" s="12"/>
      <c r="AF1310" s="8" t="s">
        <v>45</v>
      </c>
      <c r="AG1310" s="8" t="s">
        <v>570</v>
      </c>
      <c r="AH1310" s="13"/>
      <c r="AI1310" s="13"/>
    </row>
    <row r="1311" ht="112.5" customHeight="1">
      <c r="A1311" s="6" t="s">
        <v>7561</v>
      </c>
      <c r="B1311" s="6" t="s">
        <v>7562</v>
      </c>
      <c r="C1311" s="13" t="s">
        <v>48</v>
      </c>
      <c r="D1311" s="7" t="s">
        <v>34</v>
      </c>
      <c r="E1311" s="6"/>
      <c r="F1311" s="51" t="s">
        <v>7570</v>
      </c>
      <c r="G1311" s="11" t="s">
        <v>7484</v>
      </c>
      <c r="H1311" s="9"/>
      <c r="I1311" s="8" t="s">
        <v>3359</v>
      </c>
      <c r="J1311" s="6" t="s">
        <v>101</v>
      </c>
      <c r="K1311" s="11" t="s">
        <v>7571</v>
      </c>
      <c r="L1311" s="11" t="s">
        <v>7572</v>
      </c>
      <c r="M1311" s="8" t="s">
        <v>41</v>
      </c>
      <c r="N1311" s="9" t="s">
        <v>7566</v>
      </c>
      <c r="O1311" s="11" t="s">
        <v>7573</v>
      </c>
      <c r="P1311" s="11"/>
      <c r="Q1311" s="13"/>
      <c r="R1311" s="12"/>
      <c r="S1311" s="12"/>
      <c r="T1311" s="12"/>
      <c r="U1311" s="12"/>
      <c r="V1311" s="12"/>
      <c r="W1311" s="12"/>
      <c r="X1311" s="13"/>
      <c r="Y1311" s="6" t="s">
        <v>6202</v>
      </c>
      <c r="Z1311" s="15" t="s">
        <v>7574</v>
      </c>
      <c r="AA1311" s="9"/>
      <c r="AB1311" s="12"/>
      <c r="AC1311" s="13" t="str">
        <f t="shared" si="4"/>
        <v>M6-G-30c-E-1</v>
      </c>
      <c r="AD1311" s="13"/>
      <c r="AE1311" s="12"/>
      <c r="AF1311" s="8" t="s">
        <v>45</v>
      </c>
      <c r="AG1311" s="8" t="s">
        <v>570</v>
      </c>
      <c r="AH1311" s="13"/>
      <c r="AI1311" s="13"/>
    </row>
    <row r="1312" ht="112.5" customHeight="1">
      <c r="A1312" s="6" t="s">
        <v>7561</v>
      </c>
      <c r="B1312" s="6" t="s">
        <v>7562</v>
      </c>
      <c r="C1312" s="13" t="s">
        <v>67</v>
      </c>
      <c r="D1312" s="7" t="s">
        <v>34</v>
      </c>
      <c r="E1312" s="6"/>
      <c r="F1312" s="9" t="s">
        <v>7575</v>
      </c>
      <c r="G1312" s="16" t="s">
        <v>7576</v>
      </c>
      <c r="H1312" s="9"/>
      <c r="I1312" s="8" t="s">
        <v>3359</v>
      </c>
      <c r="J1312" s="6" t="s">
        <v>101</v>
      </c>
      <c r="K1312" s="10" t="s">
        <v>7577</v>
      </c>
      <c r="L1312" s="10" t="s">
        <v>7578</v>
      </c>
      <c r="M1312" s="8" t="s">
        <v>41</v>
      </c>
      <c r="N1312" s="9" t="s">
        <v>7566</v>
      </c>
      <c r="O1312" s="11" t="s">
        <v>7579</v>
      </c>
      <c r="P1312" s="11" t="s">
        <v>7580</v>
      </c>
      <c r="Q1312" s="13"/>
      <c r="R1312" s="12"/>
      <c r="S1312" s="12"/>
      <c r="T1312" s="12"/>
      <c r="U1312" s="12"/>
      <c r="V1312" s="12"/>
      <c r="W1312" s="12"/>
      <c r="X1312" s="13"/>
      <c r="Y1312" s="6" t="s">
        <v>6202</v>
      </c>
      <c r="Z1312" s="15" t="s">
        <v>7581</v>
      </c>
      <c r="AA1312" s="9"/>
      <c r="AB1312" s="12"/>
      <c r="AC1312" s="13" t="str">
        <f t="shared" si="4"/>
        <v>M6-G-30c-A-1</v>
      </c>
      <c r="AD1312" s="13"/>
      <c r="AE1312" s="12"/>
      <c r="AF1312" s="8" t="s">
        <v>45</v>
      </c>
      <c r="AG1312" s="8" t="s">
        <v>570</v>
      </c>
      <c r="AH1312" s="13"/>
      <c r="AI1312" s="13"/>
    </row>
    <row r="1313" ht="112.5" customHeight="1">
      <c r="A1313" s="6" t="s">
        <v>7561</v>
      </c>
      <c r="B1313" s="6" t="s">
        <v>7562</v>
      </c>
      <c r="C1313" s="13" t="s">
        <v>67</v>
      </c>
      <c r="D1313" s="7" t="s">
        <v>34</v>
      </c>
      <c r="E1313" s="6"/>
      <c r="F1313" s="9" t="s">
        <v>7582</v>
      </c>
      <c r="G1313" s="11" t="s">
        <v>7583</v>
      </c>
      <c r="H1313" s="9"/>
      <c r="I1313" s="8" t="s">
        <v>210</v>
      </c>
      <c r="J1313" s="6" t="s">
        <v>101</v>
      </c>
      <c r="K1313" s="10" t="s">
        <v>7584</v>
      </c>
      <c r="L1313" s="10" t="s">
        <v>7585</v>
      </c>
      <c r="M1313" s="8" t="s">
        <v>41</v>
      </c>
      <c r="N1313" s="9" t="s">
        <v>7566</v>
      </c>
      <c r="O1313" s="11" t="s">
        <v>7586</v>
      </c>
      <c r="P1313" s="11" t="s">
        <v>7568</v>
      </c>
      <c r="Q1313" s="13"/>
      <c r="R1313" s="12"/>
      <c r="S1313" s="12"/>
      <c r="T1313" s="12"/>
      <c r="U1313" s="12"/>
      <c r="V1313" s="12"/>
      <c r="W1313" s="12"/>
      <c r="X1313" s="13"/>
      <c r="Y1313" s="6" t="s">
        <v>6202</v>
      </c>
      <c r="Z1313" s="15" t="s">
        <v>7587</v>
      </c>
      <c r="AA1313" s="9"/>
      <c r="AB1313" s="12"/>
      <c r="AC1313" s="13" t="str">
        <f t="shared" si="4"/>
        <v>M6-G-30c-A-2</v>
      </c>
      <c r="AD1313" s="13"/>
      <c r="AE1313" s="12"/>
      <c r="AF1313" s="8" t="s">
        <v>45</v>
      </c>
      <c r="AG1313" s="8" t="s">
        <v>570</v>
      </c>
      <c r="AH1313" s="13"/>
      <c r="AI1313" s="13"/>
    </row>
    <row r="1314" ht="112.5" customHeight="1">
      <c r="A1314" s="6" t="s">
        <v>7561</v>
      </c>
      <c r="B1314" s="6" t="s">
        <v>7562</v>
      </c>
      <c r="C1314" s="13" t="s">
        <v>67</v>
      </c>
      <c r="D1314" s="7" t="s">
        <v>34</v>
      </c>
      <c r="E1314" s="6"/>
      <c r="F1314" s="9" t="s">
        <v>7588</v>
      </c>
      <c r="G1314" s="11" t="s">
        <v>7589</v>
      </c>
      <c r="H1314" s="9"/>
      <c r="I1314" s="8" t="s">
        <v>3359</v>
      </c>
      <c r="J1314" s="6" t="s">
        <v>101</v>
      </c>
      <c r="K1314" s="10" t="s">
        <v>7590</v>
      </c>
      <c r="L1314" s="10" t="s">
        <v>7591</v>
      </c>
      <c r="M1314" s="8" t="s">
        <v>41</v>
      </c>
      <c r="N1314" s="9" t="s">
        <v>7566</v>
      </c>
      <c r="O1314" s="9" t="s">
        <v>7592</v>
      </c>
      <c r="P1314" s="9" t="s">
        <v>7593</v>
      </c>
      <c r="Q1314" s="13"/>
      <c r="R1314" s="12"/>
      <c r="S1314" s="12"/>
      <c r="T1314" s="12"/>
      <c r="U1314" s="12"/>
      <c r="V1314" s="12"/>
      <c r="W1314" s="12"/>
      <c r="X1314" s="13"/>
      <c r="Y1314" s="6" t="s">
        <v>6202</v>
      </c>
      <c r="Z1314" s="15" t="s">
        <v>7594</v>
      </c>
      <c r="AA1314" s="9"/>
      <c r="AB1314" s="12"/>
      <c r="AC1314" s="13" t="str">
        <f t="shared" si="4"/>
        <v>M6-G-30c-A-3</v>
      </c>
      <c r="AD1314" s="13"/>
      <c r="AE1314" s="12"/>
      <c r="AF1314" s="8" t="s">
        <v>45</v>
      </c>
      <c r="AG1314" s="8" t="s">
        <v>570</v>
      </c>
      <c r="AH1314" s="13"/>
      <c r="AI1314" s="13"/>
    </row>
    <row r="1315" ht="112.5" customHeight="1">
      <c r="A1315" s="6" t="s">
        <v>7595</v>
      </c>
      <c r="B1315" s="6" t="s">
        <v>7596</v>
      </c>
      <c r="C1315" s="13" t="s">
        <v>33</v>
      </c>
      <c r="D1315" s="7" t="s">
        <v>34</v>
      </c>
      <c r="E1315" s="6"/>
      <c r="F1315" s="66" t="s">
        <v>7597</v>
      </c>
      <c r="G1315" s="10"/>
      <c r="H1315" s="10" t="s">
        <v>7598</v>
      </c>
      <c r="I1315" s="8" t="s">
        <v>3359</v>
      </c>
      <c r="J1315" s="6" t="s">
        <v>1277</v>
      </c>
      <c r="K1315" s="10" t="s">
        <v>7599</v>
      </c>
      <c r="L1315" s="10" t="s">
        <v>7600</v>
      </c>
      <c r="M1315" s="13" t="s">
        <v>41</v>
      </c>
      <c r="N1315" s="11" t="s">
        <v>7601</v>
      </c>
      <c r="O1315" s="11" t="s">
        <v>7602</v>
      </c>
      <c r="P1315" s="14"/>
      <c r="Q1315" s="13"/>
      <c r="R1315" s="12"/>
      <c r="S1315" s="12"/>
      <c r="T1315" s="12"/>
      <c r="U1315" s="12"/>
      <c r="V1315" s="12"/>
      <c r="W1315" s="12"/>
      <c r="X1315" s="13"/>
      <c r="Y1315" s="6" t="s">
        <v>6202</v>
      </c>
      <c r="Z1315" s="15" t="s">
        <v>7603</v>
      </c>
      <c r="AA1315" s="9"/>
      <c r="AB1315" s="12"/>
      <c r="AC1315" s="13" t="str">
        <f t="shared" si="4"/>
        <v>M6-G-30d-I-1</v>
      </c>
      <c r="AD1315" s="13"/>
      <c r="AE1315" s="12"/>
      <c r="AF1315" s="8" t="s">
        <v>45</v>
      </c>
      <c r="AG1315" s="8" t="s">
        <v>570</v>
      </c>
      <c r="AH1315" s="13"/>
      <c r="AI1315" s="13"/>
    </row>
    <row r="1316" ht="112.5" customHeight="1">
      <c r="A1316" s="6" t="s">
        <v>7595</v>
      </c>
      <c r="B1316" s="6" t="s">
        <v>7596</v>
      </c>
      <c r="C1316" s="13" t="s">
        <v>48</v>
      </c>
      <c r="D1316" s="7" t="s">
        <v>34</v>
      </c>
      <c r="E1316" s="6"/>
      <c r="F1316" s="66" t="s">
        <v>7604</v>
      </c>
      <c r="G1316" s="10" t="s">
        <v>7484</v>
      </c>
      <c r="H1316" s="10" t="s">
        <v>7605</v>
      </c>
      <c r="I1316" s="8" t="s">
        <v>3359</v>
      </c>
      <c r="J1316" s="6" t="s">
        <v>101</v>
      </c>
      <c r="K1316" s="10" t="s">
        <v>7599</v>
      </c>
      <c r="L1316" s="10" t="s">
        <v>7606</v>
      </c>
      <c r="M1316" s="13" t="s">
        <v>41</v>
      </c>
      <c r="N1316" s="11" t="s">
        <v>7601</v>
      </c>
      <c r="O1316" s="11" t="s">
        <v>7602</v>
      </c>
      <c r="P1316" s="9"/>
      <c r="Q1316" s="13"/>
      <c r="R1316" s="12"/>
      <c r="S1316" s="12"/>
      <c r="T1316" s="12"/>
      <c r="U1316" s="12"/>
      <c r="V1316" s="12"/>
      <c r="W1316" s="12"/>
      <c r="X1316" s="13"/>
      <c r="Y1316" s="6" t="s">
        <v>6202</v>
      </c>
      <c r="Z1316" s="15" t="s">
        <v>7607</v>
      </c>
      <c r="AA1316" s="9"/>
      <c r="AB1316" s="12"/>
      <c r="AC1316" s="13" t="str">
        <f t="shared" si="4"/>
        <v>M6-G-30d-E-1</v>
      </c>
      <c r="AD1316" s="13"/>
      <c r="AE1316" s="12"/>
      <c r="AF1316" s="8" t="s">
        <v>45</v>
      </c>
      <c r="AG1316" s="8" t="s">
        <v>570</v>
      </c>
      <c r="AH1316" s="13"/>
      <c r="AI1316" s="13"/>
    </row>
    <row r="1317" ht="112.5" customHeight="1">
      <c r="A1317" s="6" t="s">
        <v>7595</v>
      </c>
      <c r="B1317" s="6" t="s">
        <v>7596</v>
      </c>
      <c r="C1317" s="13" t="s">
        <v>67</v>
      </c>
      <c r="D1317" s="7" t="s">
        <v>34</v>
      </c>
      <c r="E1317" s="6"/>
      <c r="F1317" s="51" t="s">
        <v>7608</v>
      </c>
      <c r="G1317" s="51" t="s">
        <v>7609</v>
      </c>
      <c r="H1317" s="9"/>
      <c r="I1317" s="8" t="s">
        <v>3359</v>
      </c>
      <c r="J1317" s="8" t="s">
        <v>101</v>
      </c>
      <c r="K1317" s="11" t="s">
        <v>7610</v>
      </c>
      <c r="L1317" s="11" t="s">
        <v>7611</v>
      </c>
      <c r="M1317" s="8" t="s">
        <v>41</v>
      </c>
      <c r="N1317" s="11" t="s">
        <v>7601</v>
      </c>
      <c r="O1317" s="9" t="s">
        <v>7602</v>
      </c>
      <c r="P1317" s="9"/>
      <c r="Q1317" s="13"/>
      <c r="R1317" s="12"/>
      <c r="S1317" s="12"/>
      <c r="T1317" s="12"/>
      <c r="U1317" s="12"/>
      <c r="V1317" s="12"/>
      <c r="W1317" s="12"/>
      <c r="X1317" s="13"/>
      <c r="Y1317" s="6" t="s">
        <v>6202</v>
      </c>
      <c r="Z1317" s="15" t="s">
        <v>7612</v>
      </c>
      <c r="AA1317" s="9"/>
      <c r="AB1317" s="12"/>
      <c r="AC1317" s="13" t="str">
        <f t="shared" si="4"/>
        <v>M6-G-30d-A-1</v>
      </c>
      <c r="AD1317" s="13"/>
      <c r="AE1317" s="12"/>
      <c r="AF1317" s="8" t="s">
        <v>45</v>
      </c>
      <c r="AG1317" s="8" t="s">
        <v>570</v>
      </c>
      <c r="AH1317" s="13"/>
      <c r="AI1317" s="13"/>
    </row>
    <row r="1318" ht="112.5" customHeight="1">
      <c r="A1318" s="6" t="s">
        <v>7595</v>
      </c>
      <c r="B1318" s="6" t="s">
        <v>7596</v>
      </c>
      <c r="C1318" s="13" t="s">
        <v>67</v>
      </c>
      <c r="D1318" s="7" t="s">
        <v>34</v>
      </c>
      <c r="E1318" s="6"/>
      <c r="F1318" s="70" t="s">
        <v>7613</v>
      </c>
      <c r="G1318" s="11" t="s">
        <v>7614</v>
      </c>
      <c r="H1318" s="9"/>
      <c r="I1318" s="8" t="s">
        <v>3359</v>
      </c>
      <c r="J1318" s="8" t="s">
        <v>101</v>
      </c>
      <c r="K1318" s="8" t="s">
        <v>7615</v>
      </c>
      <c r="L1318" s="8" t="s">
        <v>7616</v>
      </c>
      <c r="M1318" s="8" t="s">
        <v>41</v>
      </c>
      <c r="N1318" s="11" t="s">
        <v>7601</v>
      </c>
      <c r="O1318" s="11" t="s">
        <v>7602</v>
      </c>
      <c r="P1318" s="14"/>
      <c r="Q1318" s="13"/>
      <c r="R1318" s="12"/>
      <c r="S1318" s="12"/>
      <c r="T1318" s="12"/>
      <c r="U1318" s="12"/>
      <c r="V1318" s="12"/>
      <c r="W1318" s="12"/>
      <c r="X1318" s="13"/>
      <c r="Y1318" s="6" t="s">
        <v>6202</v>
      </c>
      <c r="Z1318" s="15" t="s">
        <v>7617</v>
      </c>
      <c r="AA1318" s="9"/>
      <c r="AB1318" s="12"/>
      <c r="AC1318" s="13" t="str">
        <f t="shared" si="4"/>
        <v>M6-G-30d-A-2</v>
      </c>
      <c r="AD1318" s="13"/>
      <c r="AE1318" s="12"/>
      <c r="AF1318" s="8" t="s">
        <v>45</v>
      </c>
      <c r="AG1318" s="8" t="s">
        <v>570</v>
      </c>
      <c r="AH1318" s="13"/>
      <c r="AI1318" s="13"/>
    </row>
    <row r="1319" ht="112.5" customHeight="1">
      <c r="A1319" s="6" t="s">
        <v>7595</v>
      </c>
      <c r="B1319" s="6" t="s">
        <v>7596</v>
      </c>
      <c r="C1319" s="13" t="s">
        <v>67</v>
      </c>
      <c r="D1319" s="7" t="s">
        <v>34</v>
      </c>
      <c r="E1319" s="6"/>
      <c r="F1319" s="9" t="s">
        <v>7618</v>
      </c>
      <c r="G1319" s="76" t="s">
        <v>7619</v>
      </c>
      <c r="H1319" s="9"/>
      <c r="I1319" s="8" t="s">
        <v>210</v>
      </c>
      <c r="J1319" s="8" t="s">
        <v>101</v>
      </c>
      <c r="K1319" s="8" t="s">
        <v>7620</v>
      </c>
      <c r="L1319" s="8" t="s">
        <v>7621</v>
      </c>
      <c r="M1319" s="8" t="s">
        <v>41</v>
      </c>
      <c r="N1319" s="11" t="s">
        <v>7601</v>
      </c>
      <c r="O1319" s="11" t="s">
        <v>7602</v>
      </c>
      <c r="P1319" s="14"/>
      <c r="Q1319" s="13"/>
      <c r="R1319" s="12"/>
      <c r="S1319" s="12"/>
      <c r="T1319" s="12"/>
      <c r="U1319" s="12"/>
      <c r="V1319" s="12"/>
      <c r="W1319" s="12"/>
      <c r="X1319" s="13"/>
      <c r="Y1319" s="6" t="s">
        <v>6202</v>
      </c>
      <c r="Z1319" s="15" t="s">
        <v>7622</v>
      </c>
      <c r="AA1319" s="9"/>
      <c r="AB1319" s="12"/>
      <c r="AC1319" s="13" t="str">
        <f t="shared" si="4"/>
        <v>M6-G-30d-A-3</v>
      </c>
      <c r="AD1319" s="13"/>
      <c r="AE1319" s="12"/>
      <c r="AF1319" s="8" t="s">
        <v>45</v>
      </c>
      <c r="AG1319" s="8" t="s">
        <v>570</v>
      </c>
      <c r="AH1319" s="13"/>
      <c r="AI1319" s="13"/>
    </row>
    <row r="1320" ht="112.5" customHeight="1">
      <c r="A1320" s="6" t="s">
        <v>7623</v>
      </c>
      <c r="B1320" s="6" t="s">
        <v>7624</v>
      </c>
      <c r="C1320" s="13" t="s">
        <v>33</v>
      </c>
      <c r="D1320" s="7" t="s">
        <v>34</v>
      </c>
      <c r="E1320" s="6"/>
      <c r="F1320" s="9" t="s">
        <v>7625</v>
      </c>
      <c r="G1320" s="11" t="s">
        <v>7626</v>
      </c>
      <c r="H1320" s="9"/>
      <c r="I1320" s="8" t="s">
        <v>3359</v>
      </c>
      <c r="J1320" s="8" t="s">
        <v>194</v>
      </c>
      <c r="K1320" s="10" t="s">
        <v>7627</v>
      </c>
      <c r="L1320" s="11" t="s">
        <v>7628</v>
      </c>
      <c r="M1320" s="8" t="s">
        <v>41</v>
      </c>
      <c r="N1320" s="9" t="s">
        <v>7629</v>
      </c>
      <c r="O1320" s="9" t="s">
        <v>7630</v>
      </c>
      <c r="P1320" s="12"/>
      <c r="Q1320" s="13"/>
      <c r="R1320" s="12"/>
      <c r="S1320" s="12"/>
      <c r="T1320" s="12"/>
      <c r="U1320" s="12"/>
      <c r="V1320" s="12"/>
      <c r="W1320" s="12"/>
      <c r="X1320" s="13"/>
      <c r="Y1320" s="6" t="s">
        <v>6202</v>
      </c>
      <c r="Z1320" s="15" t="s">
        <v>7631</v>
      </c>
      <c r="AA1320" s="9"/>
      <c r="AB1320" s="12"/>
      <c r="AC1320" s="13" t="str">
        <f t="shared" si="4"/>
        <v>M6-G-31a-I-1</v>
      </c>
      <c r="AD1320" s="13"/>
      <c r="AE1320" s="12"/>
      <c r="AF1320" s="8" t="s">
        <v>45</v>
      </c>
      <c r="AG1320" s="13"/>
      <c r="AH1320" s="13"/>
      <c r="AI1320" s="13"/>
    </row>
    <row r="1321" ht="112.5" customHeight="1">
      <c r="A1321" s="6" t="s">
        <v>7623</v>
      </c>
      <c r="B1321" s="6" t="s">
        <v>7624</v>
      </c>
      <c r="C1321" s="13" t="s">
        <v>33</v>
      </c>
      <c r="D1321" s="7" t="s">
        <v>34</v>
      </c>
      <c r="E1321" s="6"/>
      <c r="F1321" s="9" t="s">
        <v>7632</v>
      </c>
      <c r="G1321" s="11" t="s">
        <v>7626</v>
      </c>
      <c r="H1321" s="9"/>
      <c r="I1321" s="8" t="s">
        <v>3359</v>
      </c>
      <c r="J1321" s="8" t="s">
        <v>194</v>
      </c>
      <c r="K1321" s="11" t="s">
        <v>7627</v>
      </c>
      <c r="L1321" s="11" t="s">
        <v>7633</v>
      </c>
      <c r="M1321" s="8" t="s">
        <v>41</v>
      </c>
      <c r="N1321" s="9" t="s">
        <v>7629</v>
      </c>
      <c r="O1321" s="9" t="s">
        <v>7634</v>
      </c>
      <c r="P1321" s="12"/>
      <c r="Q1321" s="13"/>
      <c r="R1321" s="12"/>
      <c r="S1321" s="12"/>
      <c r="T1321" s="12"/>
      <c r="U1321" s="12"/>
      <c r="V1321" s="12"/>
      <c r="W1321" s="12"/>
      <c r="X1321" s="13"/>
      <c r="Y1321" s="6" t="s">
        <v>6202</v>
      </c>
      <c r="Z1321" s="15" t="s">
        <v>7635</v>
      </c>
      <c r="AA1321" s="9"/>
      <c r="AB1321" s="12"/>
      <c r="AC1321" s="13" t="str">
        <f t="shared" si="4"/>
        <v>M6-G-31a-I-2</v>
      </c>
      <c r="AD1321" s="13"/>
      <c r="AE1321" s="12"/>
      <c r="AF1321" s="8" t="s">
        <v>45</v>
      </c>
      <c r="AG1321" s="13"/>
      <c r="AH1321" s="13"/>
      <c r="AI1321" s="13"/>
    </row>
    <row r="1322" ht="112.5" customHeight="1">
      <c r="A1322" s="6" t="s">
        <v>7623</v>
      </c>
      <c r="B1322" s="6" t="s">
        <v>7624</v>
      </c>
      <c r="C1322" s="13" t="s">
        <v>48</v>
      </c>
      <c r="D1322" s="7" t="s">
        <v>34</v>
      </c>
      <c r="E1322" s="6"/>
      <c r="F1322" s="9" t="s">
        <v>7636</v>
      </c>
      <c r="G1322" s="11" t="s">
        <v>7626</v>
      </c>
      <c r="H1322" s="9"/>
      <c r="I1322" s="8" t="s">
        <v>3359</v>
      </c>
      <c r="J1322" s="8" t="s">
        <v>166</v>
      </c>
      <c r="K1322" s="11" t="s">
        <v>7637</v>
      </c>
      <c r="L1322" s="11" t="s">
        <v>7638</v>
      </c>
      <c r="M1322" s="8" t="s">
        <v>41</v>
      </c>
      <c r="N1322" s="9" t="s">
        <v>7629</v>
      </c>
      <c r="O1322" s="9" t="s">
        <v>7630</v>
      </c>
      <c r="P1322" s="12"/>
      <c r="Q1322" s="13"/>
      <c r="R1322" s="12"/>
      <c r="S1322" s="12"/>
      <c r="T1322" s="12"/>
      <c r="U1322" s="12"/>
      <c r="V1322" s="12"/>
      <c r="W1322" s="12"/>
      <c r="X1322" s="13"/>
      <c r="Y1322" s="6" t="s">
        <v>6202</v>
      </c>
      <c r="Z1322" s="15" t="s">
        <v>7639</v>
      </c>
      <c r="AA1322" s="9"/>
      <c r="AB1322" s="12"/>
      <c r="AC1322" s="13" t="str">
        <f t="shared" si="4"/>
        <v>M6-G-31a-E-1</v>
      </c>
      <c r="AD1322" s="13"/>
      <c r="AE1322" s="12"/>
      <c r="AF1322" s="8" t="s">
        <v>45</v>
      </c>
      <c r="AG1322" s="13"/>
      <c r="AH1322" s="13"/>
      <c r="AI1322" s="13"/>
    </row>
    <row r="1323" ht="112.5" customHeight="1">
      <c r="A1323" s="6" t="s">
        <v>7623</v>
      </c>
      <c r="B1323" s="6" t="s">
        <v>7624</v>
      </c>
      <c r="C1323" s="13" t="s">
        <v>48</v>
      </c>
      <c r="D1323" s="7" t="s">
        <v>34</v>
      </c>
      <c r="E1323" s="6"/>
      <c r="F1323" s="9" t="s">
        <v>7640</v>
      </c>
      <c r="G1323" s="11" t="s">
        <v>7626</v>
      </c>
      <c r="H1323" s="9"/>
      <c r="I1323" s="8" t="s">
        <v>3359</v>
      </c>
      <c r="J1323" s="8" t="s">
        <v>166</v>
      </c>
      <c r="K1323" s="10" t="s">
        <v>7637</v>
      </c>
      <c r="L1323" s="10" t="s">
        <v>7641</v>
      </c>
      <c r="M1323" s="8" t="s">
        <v>41</v>
      </c>
      <c r="N1323" s="9" t="s">
        <v>7629</v>
      </c>
      <c r="O1323" s="9" t="s">
        <v>7634</v>
      </c>
      <c r="P1323" s="12"/>
      <c r="Q1323" s="13"/>
      <c r="R1323" s="12"/>
      <c r="S1323" s="12"/>
      <c r="T1323" s="12"/>
      <c r="U1323" s="12"/>
      <c r="V1323" s="12"/>
      <c r="W1323" s="12"/>
      <c r="X1323" s="13"/>
      <c r="Y1323" s="6" t="s">
        <v>6202</v>
      </c>
      <c r="Z1323" s="15" t="s">
        <v>7642</v>
      </c>
      <c r="AA1323" s="9"/>
      <c r="AB1323" s="12"/>
      <c r="AC1323" s="13" t="str">
        <f t="shared" si="4"/>
        <v>M6-G-31a-E-2</v>
      </c>
      <c r="AD1323" s="13"/>
      <c r="AE1323" s="12"/>
      <c r="AF1323" s="8" t="s">
        <v>45</v>
      </c>
      <c r="AG1323" s="13"/>
      <c r="AH1323" s="13"/>
      <c r="AI1323" s="13"/>
    </row>
    <row r="1324" ht="112.5" customHeight="1">
      <c r="A1324" s="6" t="s">
        <v>7623</v>
      </c>
      <c r="B1324" s="6" t="s">
        <v>7624</v>
      </c>
      <c r="C1324" s="13" t="s">
        <v>67</v>
      </c>
      <c r="D1324" s="7" t="s">
        <v>34</v>
      </c>
      <c r="E1324" s="6"/>
      <c r="F1324" s="11" t="s">
        <v>7643</v>
      </c>
      <c r="G1324" s="11" t="s">
        <v>7644</v>
      </c>
      <c r="H1324" s="9"/>
      <c r="I1324" s="8" t="s">
        <v>210</v>
      </c>
      <c r="J1324" s="8" t="s">
        <v>166</v>
      </c>
      <c r="K1324" s="10" t="s">
        <v>7645</v>
      </c>
      <c r="L1324" s="27" t="s">
        <v>7646</v>
      </c>
      <c r="M1324" s="8" t="s">
        <v>41</v>
      </c>
      <c r="N1324" s="10" t="s">
        <v>7629</v>
      </c>
      <c r="O1324" s="10" t="s">
        <v>7647</v>
      </c>
      <c r="P1324" s="12"/>
      <c r="Q1324" s="13"/>
      <c r="R1324" s="12"/>
      <c r="S1324" s="12"/>
      <c r="T1324" s="12"/>
      <c r="U1324" s="12"/>
      <c r="V1324" s="12"/>
      <c r="W1324" s="12"/>
      <c r="X1324" s="13"/>
      <c r="Y1324" s="6" t="s">
        <v>6202</v>
      </c>
      <c r="Z1324" s="15" t="s">
        <v>7648</v>
      </c>
      <c r="AA1324" s="9"/>
      <c r="AB1324" s="12"/>
      <c r="AC1324" s="13" t="str">
        <f t="shared" si="4"/>
        <v>M6-G-31a-A-1</v>
      </c>
      <c r="AD1324" s="13"/>
      <c r="AE1324" s="12"/>
      <c r="AF1324" s="8" t="s">
        <v>45</v>
      </c>
      <c r="AG1324" s="13"/>
      <c r="AH1324" s="13"/>
      <c r="AI1324" s="13"/>
    </row>
    <row r="1325" ht="112.5" customHeight="1">
      <c r="A1325" s="6" t="s">
        <v>7623</v>
      </c>
      <c r="B1325" s="6" t="s">
        <v>7624</v>
      </c>
      <c r="C1325" s="13" t="s">
        <v>67</v>
      </c>
      <c r="D1325" s="7" t="s">
        <v>34</v>
      </c>
      <c r="E1325" s="6"/>
      <c r="F1325" s="11" t="s">
        <v>7649</v>
      </c>
      <c r="G1325" s="11" t="s">
        <v>7650</v>
      </c>
      <c r="H1325" s="9"/>
      <c r="I1325" s="8" t="s">
        <v>210</v>
      </c>
      <c r="J1325" s="8" t="s">
        <v>166</v>
      </c>
      <c r="K1325" s="10" t="s">
        <v>7651</v>
      </c>
      <c r="L1325" s="10" t="s">
        <v>7652</v>
      </c>
      <c r="M1325" s="8" t="s">
        <v>41</v>
      </c>
      <c r="N1325" s="9" t="s">
        <v>7629</v>
      </c>
      <c r="O1325" s="9" t="s">
        <v>7653</v>
      </c>
      <c r="P1325" s="12"/>
      <c r="Q1325" s="13"/>
      <c r="R1325" s="12"/>
      <c r="S1325" s="12"/>
      <c r="T1325" s="12"/>
      <c r="U1325" s="12"/>
      <c r="V1325" s="12"/>
      <c r="W1325" s="12"/>
      <c r="X1325" s="13"/>
      <c r="Y1325" s="6" t="s">
        <v>6202</v>
      </c>
      <c r="Z1325" s="15" t="s">
        <v>7654</v>
      </c>
      <c r="AA1325" s="9"/>
      <c r="AB1325" s="12"/>
      <c r="AC1325" s="13" t="str">
        <f t="shared" si="4"/>
        <v>M6-G-31a-A-2</v>
      </c>
      <c r="AD1325" s="13"/>
      <c r="AE1325" s="12"/>
      <c r="AF1325" s="8" t="s">
        <v>45</v>
      </c>
      <c r="AG1325" s="13"/>
      <c r="AH1325" s="13"/>
      <c r="AI1325" s="13"/>
    </row>
    <row r="1326" ht="112.5" customHeight="1">
      <c r="A1326" s="6" t="s">
        <v>7623</v>
      </c>
      <c r="B1326" s="6" t="s">
        <v>7624</v>
      </c>
      <c r="C1326" s="13" t="s">
        <v>67</v>
      </c>
      <c r="D1326" s="7" t="s">
        <v>34</v>
      </c>
      <c r="E1326" s="6"/>
      <c r="F1326" s="11" t="s">
        <v>7655</v>
      </c>
      <c r="G1326" s="11" t="s">
        <v>7656</v>
      </c>
      <c r="H1326" s="9"/>
      <c r="I1326" s="8" t="s">
        <v>210</v>
      </c>
      <c r="J1326" s="8" t="s">
        <v>166</v>
      </c>
      <c r="K1326" s="10" t="s">
        <v>7657</v>
      </c>
      <c r="L1326" s="10" t="s">
        <v>7658</v>
      </c>
      <c r="M1326" s="8" t="s">
        <v>41</v>
      </c>
      <c r="N1326" s="9" t="s">
        <v>7629</v>
      </c>
      <c r="O1326" s="9" t="s">
        <v>7659</v>
      </c>
      <c r="P1326" s="12"/>
      <c r="Q1326" s="13"/>
      <c r="R1326" s="12"/>
      <c r="S1326" s="12"/>
      <c r="T1326" s="12"/>
      <c r="U1326" s="12"/>
      <c r="V1326" s="12"/>
      <c r="W1326" s="12"/>
      <c r="X1326" s="13"/>
      <c r="Y1326" s="6" t="s">
        <v>6202</v>
      </c>
      <c r="Z1326" s="15" t="s">
        <v>7660</v>
      </c>
      <c r="AA1326" s="9"/>
      <c r="AB1326" s="12"/>
      <c r="AC1326" s="13" t="str">
        <f t="shared" si="4"/>
        <v>M6-G-31a-A-3</v>
      </c>
      <c r="AD1326" s="13"/>
      <c r="AE1326" s="12"/>
      <c r="AF1326" s="8" t="s">
        <v>45</v>
      </c>
      <c r="AG1326" s="13"/>
      <c r="AH1326" s="13"/>
      <c r="AI1326" s="13"/>
    </row>
    <row r="1327" ht="112.5" customHeight="1">
      <c r="A1327" s="6" t="s">
        <v>7661</v>
      </c>
      <c r="B1327" s="6" t="s">
        <v>7662</v>
      </c>
      <c r="C1327" s="13" t="s">
        <v>33</v>
      </c>
      <c r="D1327" s="7" t="s">
        <v>34</v>
      </c>
      <c r="E1327" s="6"/>
      <c r="F1327" s="66" t="s">
        <v>7663</v>
      </c>
      <c r="G1327" s="10"/>
      <c r="H1327" s="9"/>
      <c r="I1327" s="77" t="s">
        <v>3359</v>
      </c>
      <c r="J1327" s="8" t="s">
        <v>160</v>
      </c>
      <c r="K1327" s="11" t="s">
        <v>7664</v>
      </c>
      <c r="L1327" s="11" t="s">
        <v>7665</v>
      </c>
      <c r="M1327" s="13" t="s">
        <v>41</v>
      </c>
      <c r="N1327" s="10" t="s">
        <v>7666</v>
      </c>
      <c r="O1327" s="10" t="s">
        <v>7667</v>
      </c>
      <c r="P1327" s="12"/>
      <c r="Q1327" s="13"/>
      <c r="R1327" s="12"/>
      <c r="S1327" s="12"/>
      <c r="T1327" s="12"/>
      <c r="U1327" s="12"/>
      <c r="V1327" s="12"/>
      <c r="W1327" s="12"/>
      <c r="X1327" s="13"/>
      <c r="Y1327" s="6" t="s">
        <v>6202</v>
      </c>
      <c r="Z1327" s="15" t="s">
        <v>7668</v>
      </c>
      <c r="AA1327" s="9"/>
      <c r="AB1327" s="12"/>
      <c r="AC1327" s="13" t="str">
        <f t="shared" si="4"/>
        <v>M6-G-31b-I-1</v>
      </c>
      <c r="AD1327" s="13"/>
      <c r="AE1327" s="12"/>
      <c r="AF1327" s="8" t="s">
        <v>45</v>
      </c>
      <c r="AG1327" s="13"/>
      <c r="AH1327" s="13"/>
      <c r="AI1327" s="13"/>
    </row>
    <row r="1328" ht="112.5" customHeight="1">
      <c r="A1328" s="6" t="s">
        <v>7661</v>
      </c>
      <c r="B1328" s="6" t="s">
        <v>7662</v>
      </c>
      <c r="C1328" s="13" t="s">
        <v>33</v>
      </c>
      <c r="D1328" s="7" t="s">
        <v>34</v>
      </c>
      <c r="E1328" s="6"/>
      <c r="F1328" s="66" t="s">
        <v>7669</v>
      </c>
      <c r="G1328" s="10"/>
      <c r="H1328" s="9"/>
      <c r="I1328" s="77" t="s">
        <v>3359</v>
      </c>
      <c r="J1328" s="8" t="s">
        <v>160</v>
      </c>
      <c r="K1328" s="11" t="s">
        <v>7664</v>
      </c>
      <c r="L1328" s="11" t="s">
        <v>7670</v>
      </c>
      <c r="M1328" s="13" t="s">
        <v>41</v>
      </c>
      <c r="N1328" s="10" t="s">
        <v>7666</v>
      </c>
      <c r="O1328" s="10" t="s">
        <v>7667</v>
      </c>
      <c r="P1328" s="12"/>
      <c r="Q1328" s="13"/>
      <c r="R1328" s="12"/>
      <c r="S1328" s="12"/>
      <c r="T1328" s="12"/>
      <c r="U1328" s="12"/>
      <c r="V1328" s="12"/>
      <c r="W1328" s="12"/>
      <c r="X1328" s="13"/>
      <c r="Y1328" s="6" t="s">
        <v>6202</v>
      </c>
      <c r="Z1328" s="15" t="s">
        <v>7671</v>
      </c>
      <c r="AA1328" s="9"/>
      <c r="AB1328" s="12"/>
      <c r="AC1328" s="13" t="str">
        <f t="shared" si="4"/>
        <v>M6-G-31b-I-2</v>
      </c>
      <c r="AD1328" s="13"/>
      <c r="AE1328" s="12"/>
      <c r="AF1328" s="8" t="s">
        <v>45</v>
      </c>
      <c r="AG1328" s="13"/>
      <c r="AH1328" s="13"/>
      <c r="AI1328" s="13"/>
    </row>
    <row r="1329" ht="112.5" customHeight="1">
      <c r="A1329" s="6" t="s">
        <v>7661</v>
      </c>
      <c r="B1329" s="6" t="s">
        <v>7662</v>
      </c>
      <c r="C1329" s="13" t="s">
        <v>48</v>
      </c>
      <c r="D1329" s="7" t="s">
        <v>34</v>
      </c>
      <c r="E1329" s="6"/>
      <c r="F1329" s="66" t="s">
        <v>7672</v>
      </c>
      <c r="G1329" s="11" t="s">
        <v>7626</v>
      </c>
      <c r="H1329" s="9"/>
      <c r="I1329" s="77" t="s">
        <v>3359</v>
      </c>
      <c r="J1329" s="8" t="s">
        <v>166</v>
      </c>
      <c r="K1329" s="11" t="s">
        <v>7673</v>
      </c>
      <c r="L1329" s="11" t="s">
        <v>7674</v>
      </c>
      <c r="M1329" s="13" t="s">
        <v>41</v>
      </c>
      <c r="N1329" s="10" t="s">
        <v>7666</v>
      </c>
      <c r="O1329" s="10" t="s">
        <v>7667</v>
      </c>
      <c r="P1329" s="12"/>
      <c r="Q1329" s="13"/>
      <c r="R1329" s="12"/>
      <c r="S1329" s="12"/>
      <c r="T1329" s="12"/>
      <c r="U1329" s="12"/>
      <c r="V1329" s="12"/>
      <c r="W1329" s="12"/>
      <c r="X1329" s="13"/>
      <c r="Y1329" s="6" t="s">
        <v>6202</v>
      </c>
      <c r="Z1329" s="15" t="s">
        <v>7675</v>
      </c>
      <c r="AA1329" s="9"/>
      <c r="AB1329" s="12"/>
      <c r="AC1329" s="13" t="str">
        <f t="shared" si="4"/>
        <v>M6-G-31b-E-1</v>
      </c>
      <c r="AD1329" s="13"/>
      <c r="AE1329" s="12"/>
      <c r="AF1329" s="8" t="s">
        <v>45</v>
      </c>
      <c r="AG1329" s="13"/>
      <c r="AH1329" s="13"/>
      <c r="AI1329" s="13"/>
    </row>
    <row r="1330" ht="112.5" customHeight="1">
      <c r="A1330" s="6" t="s">
        <v>7661</v>
      </c>
      <c r="B1330" s="6" t="s">
        <v>7662</v>
      </c>
      <c r="C1330" s="13" t="s">
        <v>48</v>
      </c>
      <c r="D1330" s="7" t="s">
        <v>34</v>
      </c>
      <c r="E1330" s="6"/>
      <c r="F1330" s="66" t="s">
        <v>7676</v>
      </c>
      <c r="G1330" s="11" t="s">
        <v>7626</v>
      </c>
      <c r="H1330" s="9"/>
      <c r="I1330" s="77" t="s">
        <v>3359</v>
      </c>
      <c r="J1330" s="8" t="s">
        <v>166</v>
      </c>
      <c r="K1330" s="11" t="s">
        <v>7677</v>
      </c>
      <c r="L1330" s="11" t="s">
        <v>7678</v>
      </c>
      <c r="M1330" s="13" t="s">
        <v>41</v>
      </c>
      <c r="N1330" s="10" t="s">
        <v>7666</v>
      </c>
      <c r="O1330" s="10" t="s">
        <v>7667</v>
      </c>
      <c r="P1330" s="12"/>
      <c r="Q1330" s="13"/>
      <c r="R1330" s="12"/>
      <c r="S1330" s="12"/>
      <c r="T1330" s="12"/>
      <c r="U1330" s="12"/>
      <c r="V1330" s="12"/>
      <c r="W1330" s="12"/>
      <c r="X1330" s="13"/>
      <c r="Y1330" s="6" t="s">
        <v>6202</v>
      </c>
      <c r="Z1330" s="15" t="s">
        <v>7679</v>
      </c>
      <c r="AA1330" s="9"/>
      <c r="AB1330" s="12"/>
      <c r="AC1330" s="13" t="str">
        <f t="shared" si="4"/>
        <v>M6-G-31b-E-2</v>
      </c>
      <c r="AD1330" s="13"/>
      <c r="AE1330" s="12"/>
      <c r="AF1330" s="8" t="s">
        <v>45</v>
      </c>
      <c r="AG1330" s="13"/>
      <c r="AH1330" s="13"/>
      <c r="AI1330" s="13"/>
    </row>
    <row r="1331" ht="112.5" customHeight="1">
      <c r="A1331" s="6" t="s">
        <v>7661</v>
      </c>
      <c r="B1331" s="6" t="s">
        <v>7662</v>
      </c>
      <c r="C1331" s="13" t="s">
        <v>67</v>
      </c>
      <c r="D1331" s="7" t="s">
        <v>34</v>
      </c>
      <c r="E1331" s="6"/>
      <c r="F1331" s="74" t="s">
        <v>7680</v>
      </c>
      <c r="G1331" s="11" t="s">
        <v>7681</v>
      </c>
      <c r="H1331" s="9"/>
      <c r="I1331" s="78" t="s">
        <v>210</v>
      </c>
      <c r="J1331" s="8" t="s">
        <v>166</v>
      </c>
      <c r="K1331" s="10" t="s">
        <v>7682</v>
      </c>
      <c r="L1331" s="10" t="s">
        <v>7683</v>
      </c>
      <c r="M1331" s="13" t="s">
        <v>41</v>
      </c>
      <c r="N1331" s="10" t="s">
        <v>7666</v>
      </c>
      <c r="O1331" s="11" t="s">
        <v>7684</v>
      </c>
      <c r="P1331" s="12"/>
      <c r="Q1331" s="13"/>
      <c r="R1331" s="12"/>
      <c r="S1331" s="12"/>
      <c r="T1331" s="12"/>
      <c r="U1331" s="12"/>
      <c r="V1331" s="12"/>
      <c r="W1331" s="12"/>
      <c r="X1331" s="13"/>
      <c r="Y1331" s="6" t="s">
        <v>6202</v>
      </c>
      <c r="Z1331" s="15" t="s">
        <v>7685</v>
      </c>
      <c r="AA1331" s="9"/>
      <c r="AB1331" s="12"/>
      <c r="AC1331" s="13" t="str">
        <f t="shared" si="4"/>
        <v>M6-G-31b-A-1</v>
      </c>
      <c r="AD1331" s="13"/>
      <c r="AE1331" s="12"/>
      <c r="AF1331" s="8" t="s">
        <v>45</v>
      </c>
      <c r="AG1331" s="13"/>
      <c r="AH1331" s="13"/>
      <c r="AI1331" s="13"/>
    </row>
    <row r="1332" ht="112.5" customHeight="1">
      <c r="A1332" s="6" t="s">
        <v>7661</v>
      </c>
      <c r="B1332" s="6" t="s">
        <v>7662</v>
      </c>
      <c r="C1332" s="13" t="s">
        <v>67</v>
      </c>
      <c r="D1332" s="7" t="s">
        <v>34</v>
      </c>
      <c r="E1332" s="6"/>
      <c r="F1332" s="74" t="s">
        <v>7686</v>
      </c>
      <c r="G1332" s="11" t="s">
        <v>7687</v>
      </c>
      <c r="H1332" s="9"/>
      <c r="I1332" s="78" t="s">
        <v>210</v>
      </c>
      <c r="J1332" s="8" t="s">
        <v>166</v>
      </c>
      <c r="K1332" s="10" t="s">
        <v>7688</v>
      </c>
      <c r="L1332" s="10" t="s">
        <v>7689</v>
      </c>
      <c r="M1332" s="13" t="s">
        <v>41</v>
      </c>
      <c r="N1332" s="10" t="s">
        <v>7666</v>
      </c>
      <c r="O1332" s="10" t="s">
        <v>7667</v>
      </c>
      <c r="P1332" s="12"/>
      <c r="Q1332" s="13"/>
      <c r="R1332" s="12"/>
      <c r="S1332" s="12"/>
      <c r="T1332" s="12"/>
      <c r="U1332" s="12"/>
      <c r="V1332" s="12"/>
      <c r="W1332" s="12"/>
      <c r="X1332" s="13"/>
      <c r="Y1332" s="6" t="s">
        <v>6202</v>
      </c>
      <c r="Z1332" s="15" t="s">
        <v>7690</v>
      </c>
      <c r="AA1332" s="9"/>
      <c r="AB1332" s="12"/>
      <c r="AC1332" s="13" t="str">
        <f t="shared" si="4"/>
        <v>M6-G-31b-A-2</v>
      </c>
      <c r="AD1332" s="13"/>
      <c r="AE1332" s="12"/>
      <c r="AF1332" s="8" t="s">
        <v>45</v>
      </c>
      <c r="AG1332" s="13"/>
      <c r="AH1332" s="13"/>
      <c r="AI1332" s="13"/>
    </row>
    <row r="1333" ht="112.5" customHeight="1">
      <c r="A1333" s="6" t="s">
        <v>7661</v>
      </c>
      <c r="B1333" s="6" t="s">
        <v>7662</v>
      </c>
      <c r="C1333" s="13" t="s">
        <v>67</v>
      </c>
      <c r="D1333" s="7" t="s">
        <v>34</v>
      </c>
      <c r="E1333" s="6"/>
      <c r="F1333" s="79" t="s">
        <v>7691</v>
      </c>
      <c r="G1333" s="11" t="s">
        <v>7692</v>
      </c>
      <c r="H1333" s="9"/>
      <c r="I1333" s="78" t="s">
        <v>210</v>
      </c>
      <c r="J1333" s="8" t="s">
        <v>166</v>
      </c>
      <c r="K1333" s="10" t="s">
        <v>7693</v>
      </c>
      <c r="L1333" s="10" t="s">
        <v>7689</v>
      </c>
      <c r="M1333" s="13" t="s">
        <v>41</v>
      </c>
      <c r="N1333" s="10" t="s">
        <v>7666</v>
      </c>
      <c r="O1333" s="10" t="s">
        <v>7667</v>
      </c>
      <c r="P1333" s="12"/>
      <c r="Q1333" s="13"/>
      <c r="R1333" s="12"/>
      <c r="S1333" s="12"/>
      <c r="T1333" s="12"/>
      <c r="U1333" s="12"/>
      <c r="V1333" s="12"/>
      <c r="W1333" s="12"/>
      <c r="X1333" s="13"/>
      <c r="Y1333" s="6" t="s">
        <v>6202</v>
      </c>
      <c r="Z1333" s="15" t="s">
        <v>7694</v>
      </c>
      <c r="AA1333" s="9"/>
      <c r="AB1333" s="12"/>
      <c r="AC1333" s="13" t="str">
        <f t="shared" si="4"/>
        <v>M6-G-31b-A-3</v>
      </c>
      <c r="AD1333" s="13"/>
      <c r="AE1333" s="12"/>
      <c r="AF1333" s="8" t="s">
        <v>45</v>
      </c>
      <c r="AG1333" s="13"/>
      <c r="AH1333" s="13"/>
      <c r="AI1333" s="13"/>
    </row>
    <row r="1334" ht="112.5" customHeight="1">
      <c r="A1334" s="6" t="s">
        <v>7695</v>
      </c>
      <c r="B1334" s="6" t="s">
        <v>7696</v>
      </c>
      <c r="C1334" s="13" t="s">
        <v>33</v>
      </c>
      <c r="D1334" s="7" t="s">
        <v>34</v>
      </c>
      <c r="E1334" s="6"/>
      <c r="F1334" s="9" t="s">
        <v>7697</v>
      </c>
      <c r="G1334" s="11" t="s">
        <v>7626</v>
      </c>
      <c r="H1334" s="9"/>
      <c r="I1334" s="8" t="s">
        <v>3359</v>
      </c>
      <c r="J1334" s="8" t="s">
        <v>850</v>
      </c>
      <c r="K1334" s="11" t="s">
        <v>7698</v>
      </c>
      <c r="L1334" s="11" t="s">
        <v>7699</v>
      </c>
      <c r="M1334" s="8" t="s">
        <v>41</v>
      </c>
      <c r="N1334" s="9" t="s">
        <v>7700</v>
      </c>
      <c r="O1334" s="9" t="s">
        <v>7701</v>
      </c>
      <c r="P1334" s="12"/>
      <c r="Q1334" s="13"/>
      <c r="R1334" s="12"/>
      <c r="S1334" s="12"/>
      <c r="T1334" s="12"/>
      <c r="U1334" s="12"/>
      <c r="V1334" s="12"/>
      <c r="W1334" s="12"/>
      <c r="X1334" s="13"/>
      <c r="Y1334" s="6" t="s">
        <v>6202</v>
      </c>
      <c r="Z1334" s="15" t="s">
        <v>7702</v>
      </c>
      <c r="AA1334" s="9"/>
      <c r="AB1334" s="12"/>
      <c r="AC1334" s="13" t="str">
        <f t="shared" si="4"/>
        <v>M6-G-31c-I-1</v>
      </c>
      <c r="AD1334" s="13"/>
      <c r="AE1334" s="12"/>
      <c r="AF1334" s="8" t="s">
        <v>45</v>
      </c>
      <c r="AG1334" s="13"/>
      <c r="AH1334" s="13"/>
      <c r="AI1334" s="13"/>
    </row>
    <row r="1335" ht="112.5" customHeight="1">
      <c r="A1335" s="6" t="s">
        <v>7695</v>
      </c>
      <c r="B1335" s="6" t="s">
        <v>7696</v>
      </c>
      <c r="C1335" s="13" t="s">
        <v>33</v>
      </c>
      <c r="D1335" s="7" t="s">
        <v>34</v>
      </c>
      <c r="E1335" s="6"/>
      <c r="F1335" s="9" t="s">
        <v>7703</v>
      </c>
      <c r="G1335" s="11" t="s">
        <v>7626</v>
      </c>
      <c r="H1335" s="9"/>
      <c r="I1335" s="8" t="s">
        <v>3359</v>
      </c>
      <c r="J1335" s="8" t="s">
        <v>850</v>
      </c>
      <c r="K1335" s="11" t="s">
        <v>7698</v>
      </c>
      <c r="L1335" s="11" t="s">
        <v>7704</v>
      </c>
      <c r="M1335" s="8" t="s">
        <v>41</v>
      </c>
      <c r="N1335" s="9" t="s">
        <v>7700</v>
      </c>
      <c r="O1335" s="9" t="s">
        <v>7705</v>
      </c>
      <c r="P1335" s="12"/>
      <c r="Q1335" s="13"/>
      <c r="R1335" s="12"/>
      <c r="S1335" s="12"/>
      <c r="T1335" s="12"/>
      <c r="U1335" s="12"/>
      <c r="V1335" s="12"/>
      <c r="W1335" s="12"/>
      <c r="X1335" s="13"/>
      <c r="Y1335" s="6" t="s">
        <v>6202</v>
      </c>
      <c r="Z1335" s="15" t="s">
        <v>7706</v>
      </c>
      <c r="AA1335" s="9"/>
      <c r="AB1335" s="12"/>
      <c r="AC1335" s="13" t="str">
        <f t="shared" si="4"/>
        <v>M6-G-31c-I-2</v>
      </c>
      <c r="AD1335" s="13"/>
      <c r="AE1335" s="12"/>
      <c r="AF1335" s="8" t="s">
        <v>45</v>
      </c>
      <c r="AG1335" s="13"/>
      <c r="AH1335" s="13"/>
      <c r="AI1335" s="13"/>
    </row>
    <row r="1336" ht="112.5" customHeight="1">
      <c r="A1336" s="6" t="s">
        <v>7695</v>
      </c>
      <c r="B1336" s="6" t="s">
        <v>7696</v>
      </c>
      <c r="C1336" s="13" t="s">
        <v>48</v>
      </c>
      <c r="D1336" s="7" t="s">
        <v>34</v>
      </c>
      <c r="E1336" s="6"/>
      <c r="F1336" s="9" t="s">
        <v>7707</v>
      </c>
      <c r="G1336" s="11" t="s">
        <v>7708</v>
      </c>
      <c r="H1336" s="9"/>
      <c r="I1336" s="8" t="s">
        <v>3359</v>
      </c>
      <c r="J1336" s="8" t="s">
        <v>101</v>
      </c>
      <c r="K1336" s="10" t="s">
        <v>7709</v>
      </c>
      <c r="L1336" s="11" t="s">
        <v>7710</v>
      </c>
      <c r="M1336" s="8" t="s">
        <v>41</v>
      </c>
      <c r="N1336" s="9" t="s">
        <v>7700</v>
      </c>
      <c r="O1336" s="9" t="s">
        <v>7701</v>
      </c>
      <c r="P1336" s="12"/>
      <c r="Q1336" s="13"/>
      <c r="R1336" s="12"/>
      <c r="S1336" s="12"/>
      <c r="T1336" s="12"/>
      <c r="U1336" s="12"/>
      <c r="V1336" s="12"/>
      <c r="W1336" s="12"/>
      <c r="X1336" s="13"/>
      <c r="Y1336" s="6" t="s">
        <v>6202</v>
      </c>
      <c r="Z1336" s="15" t="s">
        <v>7711</v>
      </c>
      <c r="AA1336" s="9"/>
      <c r="AB1336" s="12"/>
      <c r="AC1336" s="13" t="str">
        <f t="shared" si="4"/>
        <v>M6-G-31c-E-1</v>
      </c>
      <c r="AD1336" s="13"/>
      <c r="AE1336" s="12"/>
      <c r="AF1336" s="8" t="s">
        <v>45</v>
      </c>
      <c r="AG1336" s="13"/>
      <c r="AH1336" s="13"/>
      <c r="AI1336" s="13"/>
    </row>
    <row r="1337" ht="112.5" customHeight="1">
      <c r="A1337" s="6" t="s">
        <v>7695</v>
      </c>
      <c r="B1337" s="6" t="s">
        <v>7696</v>
      </c>
      <c r="C1337" s="13" t="s">
        <v>48</v>
      </c>
      <c r="D1337" s="7" t="s">
        <v>34</v>
      </c>
      <c r="E1337" s="6"/>
      <c r="F1337" s="9" t="s">
        <v>7712</v>
      </c>
      <c r="G1337" s="11" t="s">
        <v>7708</v>
      </c>
      <c r="H1337" s="9"/>
      <c r="I1337" s="8" t="s">
        <v>3359</v>
      </c>
      <c r="J1337" s="8" t="s">
        <v>101</v>
      </c>
      <c r="K1337" s="10" t="s">
        <v>7709</v>
      </c>
      <c r="L1337" s="11" t="s">
        <v>7713</v>
      </c>
      <c r="M1337" s="8" t="s">
        <v>41</v>
      </c>
      <c r="N1337" s="9" t="s">
        <v>7700</v>
      </c>
      <c r="O1337" s="9" t="s">
        <v>7705</v>
      </c>
      <c r="P1337" s="12"/>
      <c r="Q1337" s="13"/>
      <c r="R1337" s="12"/>
      <c r="S1337" s="12"/>
      <c r="T1337" s="12"/>
      <c r="U1337" s="12"/>
      <c r="V1337" s="12"/>
      <c r="W1337" s="12"/>
      <c r="X1337" s="13"/>
      <c r="Y1337" s="6" t="s">
        <v>6202</v>
      </c>
      <c r="Z1337" s="15" t="s">
        <v>7714</v>
      </c>
      <c r="AA1337" s="9"/>
      <c r="AB1337" s="12"/>
      <c r="AC1337" s="13" t="str">
        <f t="shared" si="4"/>
        <v>M6-G-31c-E-2</v>
      </c>
      <c r="AD1337" s="13"/>
      <c r="AE1337" s="12"/>
      <c r="AF1337" s="8" t="s">
        <v>45</v>
      </c>
      <c r="AG1337" s="13"/>
      <c r="AH1337" s="13"/>
      <c r="AI1337" s="13"/>
    </row>
    <row r="1338" ht="112.5" customHeight="1">
      <c r="A1338" s="6" t="s">
        <v>7695</v>
      </c>
      <c r="B1338" s="6" t="s">
        <v>7696</v>
      </c>
      <c r="C1338" s="13" t="s">
        <v>67</v>
      </c>
      <c r="D1338" s="7" t="s">
        <v>34</v>
      </c>
      <c r="E1338" s="6"/>
      <c r="F1338" s="66" t="s">
        <v>7715</v>
      </c>
      <c r="G1338" s="10" t="s">
        <v>7716</v>
      </c>
      <c r="H1338" s="9"/>
      <c r="I1338" s="8" t="s">
        <v>3359</v>
      </c>
      <c r="J1338" s="6" t="s">
        <v>101</v>
      </c>
      <c r="K1338" s="10" t="s">
        <v>7717</v>
      </c>
      <c r="L1338" s="10" t="s">
        <v>7718</v>
      </c>
      <c r="M1338" s="6" t="s">
        <v>41</v>
      </c>
      <c r="N1338" s="10" t="s">
        <v>7700</v>
      </c>
      <c r="O1338" s="10" t="s">
        <v>7705</v>
      </c>
      <c r="P1338" s="12"/>
      <c r="Q1338" s="13"/>
      <c r="R1338" s="12"/>
      <c r="S1338" s="12"/>
      <c r="T1338" s="12"/>
      <c r="U1338" s="12"/>
      <c r="V1338" s="12"/>
      <c r="W1338" s="12"/>
      <c r="X1338" s="13"/>
      <c r="Y1338" s="6" t="s">
        <v>6202</v>
      </c>
      <c r="Z1338" s="15" t="s">
        <v>7719</v>
      </c>
      <c r="AA1338" s="9"/>
      <c r="AB1338" s="12"/>
      <c r="AC1338" s="13" t="str">
        <f t="shared" si="4"/>
        <v>M6-G-31c-A-1</v>
      </c>
      <c r="AD1338" s="13"/>
      <c r="AE1338" s="12"/>
      <c r="AF1338" s="8" t="s">
        <v>45</v>
      </c>
      <c r="AG1338" s="13"/>
      <c r="AH1338" s="13"/>
      <c r="AI1338" s="13"/>
    </row>
    <row r="1339" ht="112.5" customHeight="1">
      <c r="A1339" s="6" t="s">
        <v>7695</v>
      </c>
      <c r="B1339" s="6" t="s">
        <v>7696</v>
      </c>
      <c r="C1339" s="13" t="s">
        <v>67</v>
      </c>
      <c r="D1339" s="7" t="s">
        <v>34</v>
      </c>
      <c r="E1339" s="6"/>
      <c r="F1339" s="9" t="s">
        <v>7720</v>
      </c>
      <c r="G1339" s="11" t="s">
        <v>7721</v>
      </c>
      <c r="H1339" s="9"/>
      <c r="I1339" s="8" t="s">
        <v>3359</v>
      </c>
      <c r="J1339" s="6" t="s">
        <v>101</v>
      </c>
      <c r="K1339" s="10" t="s">
        <v>7590</v>
      </c>
      <c r="L1339" s="10" t="s">
        <v>7722</v>
      </c>
      <c r="M1339" s="6" t="s">
        <v>41</v>
      </c>
      <c r="N1339" s="10" t="s">
        <v>7700</v>
      </c>
      <c r="O1339" s="10" t="s">
        <v>7701</v>
      </c>
      <c r="P1339" s="12"/>
      <c r="Q1339" s="13"/>
      <c r="R1339" s="12"/>
      <c r="S1339" s="12"/>
      <c r="T1339" s="12"/>
      <c r="U1339" s="12"/>
      <c r="V1339" s="12"/>
      <c r="W1339" s="12"/>
      <c r="X1339" s="13"/>
      <c r="Y1339" s="6" t="s">
        <v>6202</v>
      </c>
      <c r="Z1339" s="15" t="s">
        <v>7723</v>
      </c>
      <c r="AA1339" s="9"/>
      <c r="AB1339" s="12"/>
      <c r="AC1339" s="13" t="str">
        <f t="shared" si="4"/>
        <v>M6-G-31c-A-2</v>
      </c>
      <c r="AD1339" s="13"/>
      <c r="AE1339" s="12"/>
      <c r="AF1339" s="8" t="s">
        <v>45</v>
      </c>
      <c r="AG1339" s="13"/>
      <c r="AH1339" s="13"/>
      <c r="AI1339" s="13"/>
    </row>
    <row r="1340" ht="112.5" customHeight="1">
      <c r="A1340" s="6" t="s">
        <v>7695</v>
      </c>
      <c r="B1340" s="6" t="s">
        <v>7696</v>
      </c>
      <c r="C1340" s="13" t="s">
        <v>67</v>
      </c>
      <c r="D1340" s="7" t="s">
        <v>34</v>
      </c>
      <c r="E1340" s="6"/>
      <c r="F1340" s="9" t="s">
        <v>7724</v>
      </c>
      <c r="G1340" s="11" t="s">
        <v>7725</v>
      </c>
      <c r="H1340" s="9"/>
      <c r="I1340" s="8" t="s">
        <v>3359</v>
      </c>
      <c r="J1340" s="8" t="s">
        <v>101</v>
      </c>
      <c r="K1340" s="11" t="s">
        <v>7726</v>
      </c>
      <c r="L1340" s="11" t="s">
        <v>7727</v>
      </c>
      <c r="M1340" s="6" t="s">
        <v>41</v>
      </c>
      <c r="N1340" s="10" t="s">
        <v>7700</v>
      </c>
      <c r="O1340" s="10" t="s">
        <v>7728</v>
      </c>
      <c r="P1340" s="12"/>
      <c r="Q1340" s="13"/>
      <c r="R1340" s="12"/>
      <c r="S1340" s="12"/>
      <c r="T1340" s="12"/>
      <c r="U1340" s="12"/>
      <c r="V1340" s="12"/>
      <c r="W1340" s="12"/>
      <c r="X1340" s="13"/>
      <c r="Y1340" s="6" t="s">
        <v>6202</v>
      </c>
      <c r="Z1340" s="15" t="s">
        <v>7729</v>
      </c>
      <c r="AA1340" s="9"/>
      <c r="AB1340" s="12"/>
      <c r="AC1340" s="13" t="str">
        <f t="shared" si="4"/>
        <v>M6-G-31c-A-3</v>
      </c>
      <c r="AD1340" s="13"/>
      <c r="AE1340" s="12"/>
      <c r="AF1340" s="8" t="s">
        <v>45</v>
      </c>
      <c r="AG1340" s="13"/>
      <c r="AH1340" s="13"/>
      <c r="AI1340" s="13"/>
    </row>
    <row r="1341" ht="112.5" customHeight="1">
      <c r="A1341" s="6" t="s">
        <v>7730</v>
      </c>
      <c r="B1341" s="6" t="s">
        <v>7731</v>
      </c>
      <c r="C1341" s="13" t="s">
        <v>33</v>
      </c>
      <c r="D1341" s="7" t="s">
        <v>34</v>
      </c>
      <c r="E1341" s="6"/>
      <c r="F1341" s="9" t="s">
        <v>7732</v>
      </c>
      <c r="G1341" s="11"/>
      <c r="H1341" s="9"/>
      <c r="I1341" s="8" t="s">
        <v>3359</v>
      </c>
      <c r="J1341" s="8" t="s">
        <v>160</v>
      </c>
      <c r="K1341" s="10" t="s">
        <v>7733</v>
      </c>
      <c r="L1341" s="11" t="s">
        <v>7734</v>
      </c>
      <c r="M1341" s="8" t="s">
        <v>41</v>
      </c>
      <c r="N1341" s="9" t="s">
        <v>7735</v>
      </c>
      <c r="O1341" s="9" t="s">
        <v>7736</v>
      </c>
      <c r="P1341" s="12"/>
      <c r="Q1341" s="13"/>
      <c r="R1341" s="12"/>
      <c r="S1341" s="12"/>
      <c r="T1341" s="12"/>
      <c r="U1341" s="12"/>
      <c r="V1341" s="12"/>
      <c r="W1341" s="12"/>
      <c r="X1341" s="13"/>
      <c r="Y1341" s="6" t="s">
        <v>6202</v>
      </c>
      <c r="Z1341" s="15" t="s">
        <v>7737</v>
      </c>
      <c r="AA1341" s="9"/>
      <c r="AB1341" s="12"/>
      <c r="AC1341" s="13" t="str">
        <f t="shared" si="4"/>
        <v>M6-G-31d-I-1</v>
      </c>
      <c r="AD1341" s="13"/>
      <c r="AE1341" s="12"/>
      <c r="AF1341" s="8" t="s">
        <v>45</v>
      </c>
      <c r="AG1341" s="13"/>
      <c r="AH1341" s="13"/>
      <c r="AI1341" s="13"/>
    </row>
    <row r="1342" ht="112.5" customHeight="1">
      <c r="A1342" s="6" t="s">
        <v>7730</v>
      </c>
      <c r="B1342" s="6" t="s">
        <v>7731</v>
      </c>
      <c r="C1342" s="13" t="s">
        <v>33</v>
      </c>
      <c r="D1342" s="7" t="s">
        <v>34</v>
      </c>
      <c r="E1342" s="6"/>
      <c r="F1342" s="9" t="s">
        <v>7738</v>
      </c>
      <c r="G1342" s="11"/>
      <c r="H1342" s="9"/>
      <c r="I1342" s="8" t="s">
        <v>3359</v>
      </c>
      <c r="J1342" s="8" t="s">
        <v>160</v>
      </c>
      <c r="K1342" s="10" t="s">
        <v>7733</v>
      </c>
      <c r="L1342" s="11" t="s">
        <v>7739</v>
      </c>
      <c r="M1342" s="8" t="s">
        <v>41</v>
      </c>
      <c r="N1342" s="9" t="s">
        <v>7735</v>
      </c>
      <c r="O1342" s="9" t="s">
        <v>7736</v>
      </c>
      <c r="P1342" s="12"/>
      <c r="Q1342" s="13"/>
      <c r="R1342" s="12"/>
      <c r="S1342" s="12"/>
      <c r="T1342" s="12"/>
      <c r="U1342" s="12"/>
      <c r="V1342" s="12"/>
      <c r="W1342" s="12"/>
      <c r="X1342" s="13"/>
      <c r="Y1342" s="6" t="s">
        <v>6202</v>
      </c>
      <c r="Z1342" s="15" t="s">
        <v>7740</v>
      </c>
      <c r="AA1342" s="9"/>
      <c r="AB1342" s="12"/>
      <c r="AC1342" s="13" t="str">
        <f t="shared" si="4"/>
        <v>M6-G-31d-I-2</v>
      </c>
      <c r="AD1342" s="13"/>
      <c r="AE1342" s="12"/>
      <c r="AF1342" s="8" t="s">
        <v>45</v>
      </c>
      <c r="AG1342" s="13"/>
      <c r="AH1342" s="13"/>
      <c r="AI1342" s="13"/>
    </row>
    <row r="1343" ht="112.5" customHeight="1">
      <c r="A1343" s="6" t="s">
        <v>7730</v>
      </c>
      <c r="B1343" s="6" t="s">
        <v>7731</v>
      </c>
      <c r="C1343" s="13" t="s">
        <v>48</v>
      </c>
      <c r="D1343" s="7" t="s">
        <v>34</v>
      </c>
      <c r="E1343" s="6"/>
      <c r="F1343" s="66" t="s">
        <v>7741</v>
      </c>
      <c r="G1343" s="11" t="s">
        <v>7708</v>
      </c>
      <c r="H1343" s="9"/>
      <c r="I1343" s="8" t="s">
        <v>3359</v>
      </c>
      <c r="J1343" s="6" t="s">
        <v>101</v>
      </c>
      <c r="K1343" s="10" t="s">
        <v>7742</v>
      </c>
      <c r="L1343" s="11" t="s">
        <v>7743</v>
      </c>
      <c r="M1343" s="6" t="s">
        <v>41</v>
      </c>
      <c r="N1343" s="10" t="s">
        <v>7735</v>
      </c>
      <c r="O1343" s="10" t="s">
        <v>7736</v>
      </c>
      <c r="P1343" s="12"/>
      <c r="Q1343" s="13"/>
      <c r="R1343" s="12"/>
      <c r="S1343" s="12"/>
      <c r="T1343" s="12"/>
      <c r="U1343" s="12"/>
      <c r="V1343" s="12"/>
      <c r="W1343" s="12"/>
      <c r="X1343" s="13"/>
      <c r="Y1343" s="6" t="s">
        <v>6202</v>
      </c>
      <c r="Z1343" s="15" t="s">
        <v>7744</v>
      </c>
      <c r="AA1343" s="9"/>
      <c r="AB1343" s="12"/>
      <c r="AC1343" s="13" t="str">
        <f t="shared" si="4"/>
        <v>M6-G-31d-E-1</v>
      </c>
      <c r="AD1343" s="13"/>
      <c r="AE1343" s="12"/>
      <c r="AF1343" s="8" t="s">
        <v>45</v>
      </c>
      <c r="AG1343" s="13"/>
      <c r="AH1343" s="13"/>
      <c r="AI1343" s="13"/>
    </row>
    <row r="1344" ht="112.5" customHeight="1">
      <c r="A1344" s="6" t="s">
        <v>7730</v>
      </c>
      <c r="B1344" s="6" t="s">
        <v>7731</v>
      </c>
      <c r="C1344" s="13" t="s">
        <v>48</v>
      </c>
      <c r="D1344" s="7" t="s">
        <v>34</v>
      </c>
      <c r="E1344" s="6"/>
      <c r="F1344" s="66" t="s">
        <v>7745</v>
      </c>
      <c r="G1344" s="11" t="s">
        <v>7708</v>
      </c>
      <c r="H1344" s="9"/>
      <c r="I1344" s="8" t="s">
        <v>3359</v>
      </c>
      <c r="J1344" s="6" t="s">
        <v>101</v>
      </c>
      <c r="K1344" s="10" t="s">
        <v>7742</v>
      </c>
      <c r="L1344" s="11" t="s">
        <v>7746</v>
      </c>
      <c r="M1344" s="8" t="s">
        <v>41</v>
      </c>
      <c r="N1344" s="9" t="s">
        <v>7735</v>
      </c>
      <c r="O1344" s="10" t="s">
        <v>7736</v>
      </c>
      <c r="P1344" s="12"/>
      <c r="Q1344" s="13"/>
      <c r="R1344" s="12"/>
      <c r="S1344" s="12"/>
      <c r="T1344" s="12"/>
      <c r="U1344" s="12"/>
      <c r="V1344" s="12"/>
      <c r="W1344" s="12"/>
      <c r="X1344" s="13"/>
      <c r="Y1344" s="6" t="s">
        <v>6202</v>
      </c>
      <c r="Z1344" s="15" t="s">
        <v>7747</v>
      </c>
      <c r="AA1344" s="9"/>
      <c r="AB1344" s="12"/>
      <c r="AC1344" s="13" t="str">
        <f t="shared" si="4"/>
        <v>M6-G-31d-E-2</v>
      </c>
      <c r="AD1344" s="13"/>
      <c r="AE1344" s="12"/>
      <c r="AF1344" s="8" t="s">
        <v>45</v>
      </c>
      <c r="AG1344" s="13"/>
      <c r="AH1344" s="13"/>
      <c r="AI1344" s="13"/>
    </row>
    <row r="1345" ht="112.5" customHeight="1">
      <c r="A1345" s="6" t="s">
        <v>7730</v>
      </c>
      <c r="B1345" s="6" t="s">
        <v>7731</v>
      </c>
      <c r="C1345" s="13" t="s">
        <v>67</v>
      </c>
      <c r="D1345" s="7" t="s">
        <v>34</v>
      </c>
      <c r="E1345" s="6"/>
      <c r="F1345" s="9" t="s">
        <v>7748</v>
      </c>
      <c r="G1345" s="11" t="s">
        <v>7749</v>
      </c>
      <c r="H1345" s="9"/>
      <c r="I1345" s="8" t="s">
        <v>3359</v>
      </c>
      <c r="J1345" s="6" t="s">
        <v>101</v>
      </c>
      <c r="K1345" s="10" t="s">
        <v>7750</v>
      </c>
      <c r="L1345" s="11" t="s">
        <v>7751</v>
      </c>
      <c r="M1345" s="8" t="s">
        <v>41</v>
      </c>
      <c r="N1345" s="9" t="s">
        <v>7735</v>
      </c>
      <c r="O1345" s="10" t="s">
        <v>7736</v>
      </c>
      <c r="P1345" s="12"/>
      <c r="Q1345" s="13"/>
      <c r="R1345" s="12"/>
      <c r="S1345" s="12"/>
      <c r="T1345" s="12"/>
      <c r="U1345" s="12"/>
      <c r="V1345" s="12"/>
      <c r="W1345" s="12"/>
      <c r="X1345" s="13"/>
      <c r="Y1345" s="6" t="s">
        <v>6202</v>
      </c>
      <c r="Z1345" s="15" t="s">
        <v>7752</v>
      </c>
      <c r="AA1345" s="9"/>
      <c r="AB1345" s="12"/>
      <c r="AC1345" s="13" t="str">
        <f t="shared" si="4"/>
        <v>M6-G-31d-A-1</v>
      </c>
      <c r="AD1345" s="13"/>
      <c r="AE1345" s="12"/>
      <c r="AF1345" s="8" t="s">
        <v>45</v>
      </c>
      <c r="AG1345" s="13"/>
      <c r="AH1345" s="13"/>
      <c r="AI1345" s="13"/>
    </row>
    <row r="1346" ht="112.5" customHeight="1">
      <c r="A1346" s="6" t="s">
        <v>7730</v>
      </c>
      <c r="B1346" s="6" t="s">
        <v>7731</v>
      </c>
      <c r="C1346" s="13" t="s">
        <v>67</v>
      </c>
      <c r="D1346" s="7" t="s">
        <v>34</v>
      </c>
      <c r="E1346" s="6"/>
      <c r="F1346" s="9" t="s">
        <v>7753</v>
      </c>
      <c r="G1346" s="11" t="s">
        <v>7754</v>
      </c>
      <c r="H1346" s="9"/>
      <c r="I1346" s="6"/>
      <c r="J1346" s="6" t="s">
        <v>101</v>
      </c>
      <c r="K1346" s="10" t="s">
        <v>7755</v>
      </c>
      <c r="L1346" s="11" t="s">
        <v>7756</v>
      </c>
      <c r="M1346" s="8" t="s">
        <v>41</v>
      </c>
      <c r="N1346" s="9" t="s">
        <v>7735</v>
      </c>
      <c r="O1346" s="10" t="s">
        <v>7736</v>
      </c>
      <c r="P1346" s="12"/>
      <c r="Q1346" s="13"/>
      <c r="R1346" s="12"/>
      <c r="S1346" s="12"/>
      <c r="T1346" s="12"/>
      <c r="U1346" s="12"/>
      <c r="V1346" s="12"/>
      <c r="W1346" s="12"/>
      <c r="X1346" s="13"/>
      <c r="Y1346" s="6" t="s">
        <v>6202</v>
      </c>
      <c r="Z1346" s="15" t="s">
        <v>7757</v>
      </c>
      <c r="AA1346" s="9"/>
      <c r="AB1346" s="12"/>
      <c r="AC1346" s="13" t="str">
        <f t="shared" si="4"/>
        <v>M6-G-31d-A-2</v>
      </c>
      <c r="AD1346" s="13"/>
      <c r="AE1346" s="12"/>
      <c r="AF1346" s="8" t="s">
        <v>45</v>
      </c>
      <c r="AG1346" s="13"/>
      <c r="AH1346" s="13"/>
      <c r="AI1346" s="13"/>
    </row>
    <row r="1347" ht="112.5" customHeight="1">
      <c r="A1347" s="6" t="s">
        <v>7730</v>
      </c>
      <c r="B1347" s="6" t="s">
        <v>7731</v>
      </c>
      <c r="C1347" s="13" t="s">
        <v>67</v>
      </c>
      <c r="D1347" s="7" t="s">
        <v>34</v>
      </c>
      <c r="E1347" s="6"/>
      <c r="F1347" s="9" t="s">
        <v>7758</v>
      </c>
      <c r="G1347" s="11" t="s">
        <v>7754</v>
      </c>
      <c r="H1347" s="9"/>
      <c r="I1347" s="6"/>
      <c r="J1347" s="6" t="s">
        <v>101</v>
      </c>
      <c r="K1347" s="10" t="s">
        <v>7759</v>
      </c>
      <c r="L1347" s="11" t="s">
        <v>7760</v>
      </c>
      <c r="M1347" s="8" t="s">
        <v>41</v>
      </c>
      <c r="N1347" s="9" t="s">
        <v>7735</v>
      </c>
      <c r="O1347" s="10" t="s">
        <v>7736</v>
      </c>
      <c r="P1347" s="12"/>
      <c r="Q1347" s="13"/>
      <c r="R1347" s="12"/>
      <c r="S1347" s="12"/>
      <c r="T1347" s="12"/>
      <c r="U1347" s="12"/>
      <c r="V1347" s="12"/>
      <c r="W1347" s="12"/>
      <c r="X1347" s="13"/>
      <c r="Y1347" s="6" t="s">
        <v>6202</v>
      </c>
      <c r="Z1347" s="15" t="s">
        <v>7761</v>
      </c>
      <c r="AA1347" s="9"/>
      <c r="AB1347" s="12"/>
      <c r="AC1347" s="13" t="str">
        <f t="shared" si="4"/>
        <v>M6-G-31d-A-3</v>
      </c>
      <c r="AD1347" s="13"/>
      <c r="AE1347" s="12"/>
      <c r="AF1347" s="8" t="s">
        <v>45</v>
      </c>
      <c r="AG1347" s="13"/>
      <c r="AH1347" s="13"/>
      <c r="AI1347" s="13"/>
    </row>
    <row r="1348" ht="112.5" customHeight="1">
      <c r="A1348" s="6" t="s">
        <v>7762</v>
      </c>
      <c r="B1348" s="6" t="s">
        <v>7763</v>
      </c>
      <c r="C1348" s="13" t="s">
        <v>33</v>
      </c>
      <c r="D1348" s="7" t="s">
        <v>34</v>
      </c>
      <c r="E1348" s="6"/>
      <c r="F1348" s="70" t="s">
        <v>7764</v>
      </c>
      <c r="G1348" s="10"/>
      <c r="H1348" s="10" t="s">
        <v>7765</v>
      </c>
      <c r="I1348" s="6" t="s">
        <v>3359</v>
      </c>
      <c r="J1348" s="23" t="s">
        <v>260</v>
      </c>
      <c r="K1348" s="11" t="s">
        <v>7766</v>
      </c>
      <c r="L1348" s="11" t="s">
        <v>7767</v>
      </c>
      <c r="M1348" s="13" t="s">
        <v>41</v>
      </c>
      <c r="N1348" s="11" t="s">
        <v>7768</v>
      </c>
      <c r="O1348" s="11" t="s">
        <v>7769</v>
      </c>
      <c r="P1348" s="12"/>
      <c r="Q1348" s="13"/>
      <c r="R1348" s="12"/>
      <c r="S1348" s="12"/>
      <c r="T1348" s="12"/>
      <c r="U1348" s="12"/>
      <c r="V1348" s="12"/>
      <c r="W1348" s="12"/>
      <c r="X1348" s="13"/>
      <c r="Y1348" s="6" t="s">
        <v>6202</v>
      </c>
      <c r="Z1348" s="15" t="s">
        <v>7770</v>
      </c>
      <c r="AA1348" s="15"/>
      <c r="AB1348" s="9"/>
      <c r="AC1348" s="13" t="str">
        <f t="shared" si="4"/>
        <v>M6-G-32a-I-1</v>
      </c>
      <c r="AD1348" s="13"/>
      <c r="AE1348" s="12"/>
      <c r="AF1348" s="8" t="s">
        <v>45</v>
      </c>
      <c r="AG1348" s="13"/>
      <c r="AH1348" s="8" t="s">
        <v>46</v>
      </c>
      <c r="AI1348" s="8" t="s">
        <v>47</v>
      </c>
    </row>
    <row r="1349" ht="112.5" customHeight="1">
      <c r="A1349" s="6" t="s">
        <v>7762</v>
      </c>
      <c r="B1349" s="6" t="s">
        <v>7763</v>
      </c>
      <c r="C1349" s="13" t="s">
        <v>48</v>
      </c>
      <c r="D1349" s="7" t="s">
        <v>34</v>
      </c>
      <c r="E1349" s="6"/>
      <c r="F1349" s="9"/>
      <c r="G1349" s="11"/>
      <c r="H1349" s="10" t="s">
        <v>7771</v>
      </c>
      <c r="I1349" s="6" t="s">
        <v>3359</v>
      </c>
      <c r="J1349" s="8" t="s">
        <v>101</v>
      </c>
      <c r="K1349" s="11" t="s">
        <v>7772</v>
      </c>
      <c r="L1349" s="10"/>
      <c r="M1349" s="8" t="s">
        <v>575</v>
      </c>
      <c r="N1349" s="9"/>
      <c r="O1349" s="9"/>
      <c r="P1349" s="12"/>
      <c r="Q1349" s="13"/>
      <c r="R1349" s="9" t="s">
        <v>7773</v>
      </c>
      <c r="S1349" s="11" t="s">
        <v>7774</v>
      </c>
      <c r="T1349" s="11" t="s">
        <v>7775</v>
      </c>
      <c r="U1349" s="11" t="s">
        <v>7776</v>
      </c>
      <c r="V1349" s="11" t="s">
        <v>7777</v>
      </c>
      <c r="W1349" s="11" t="s">
        <v>7778</v>
      </c>
      <c r="X1349" s="13"/>
      <c r="Y1349" s="6" t="s">
        <v>6202</v>
      </c>
      <c r="Z1349" s="15" t="s">
        <v>7779</v>
      </c>
      <c r="AA1349" s="15"/>
      <c r="AB1349" s="9"/>
      <c r="AC1349" s="13" t="str">
        <f t="shared" si="4"/>
        <v>M6-G-32a-E-1</v>
      </c>
      <c r="AD1349" s="13"/>
      <c r="AE1349" s="12"/>
      <c r="AF1349" s="8" t="s">
        <v>45</v>
      </c>
      <c r="AG1349" s="13"/>
      <c r="AH1349" s="8" t="s">
        <v>46</v>
      </c>
      <c r="AI1349" s="8" t="s">
        <v>47</v>
      </c>
    </row>
    <row r="1350" ht="112.5" customHeight="1">
      <c r="A1350" s="6" t="s">
        <v>7762</v>
      </c>
      <c r="B1350" s="6" t="s">
        <v>7763</v>
      </c>
      <c r="C1350" s="13" t="s">
        <v>48</v>
      </c>
      <c r="D1350" s="7" t="s">
        <v>34</v>
      </c>
      <c r="E1350" s="6"/>
      <c r="F1350" s="9"/>
      <c r="G1350" s="11"/>
      <c r="H1350" s="10" t="s">
        <v>7780</v>
      </c>
      <c r="I1350" s="6" t="s">
        <v>3359</v>
      </c>
      <c r="J1350" s="8" t="s">
        <v>101</v>
      </c>
      <c r="K1350" s="11" t="s">
        <v>7781</v>
      </c>
      <c r="L1350" s="10"/>
      <c r="M1350" s="13" t="s">
        <v>575</v>
      </c>
      <c r="N1350" s="9"/>
      <c r="O1350" s="9"/>
      <c r="P1350" s="12"/>
      <c r="Q1350" s="13"/>
      <c r="R1350" s="9" t="s">
        <v>7782</v>
      </c>
      <c r="S1350" s="11" t="s">
        <v>7783</v>
      </c>
      <c r="T1350" s="11" t="s">
        <v>7784</v>
      </c>
      <c r="U1350" s="11" t="s">
        <v>7785</v>
      </c>
      <c r="V1350" s="11" t="s">
        <v>7786</v>
      </c>
      <c r="W1350" s="11" t="s">
        <v>7787</v>
      </c>
      <c r="X1350" s="13"/>
      <c r="Y1350" s="6" t="s">
        <v>6202</v>
      </c>
      <c r="Z1350" s="15" t="s">
        <v>7788</v>
      </c>
      <c r="AA1350" s="15"/>
      <c r="AB1350" s="9"/>
      <c r="AC1350" s="13" t="str">
        <f t="shared" si="4"/>
        <v>M6-G-32a-E-2</v>
      </c>
      <c r="AD1350" s="13"/>
      <c r="AE1350" s="12"/>
      <c r="AF1350" s="8" t="s">
        <v>45</v>
      </c>
      <c r="AG1350" s="13"/>
      <c r="AH1350" s="8" t="s">
        <v>46</v>
      </c>
      <c r="AI1350" s="8" t="s">
        <v>47</v>
      </c>
    </row>
    <row r="1351" ht="112.5" customHeight="1">
      <c r="A1351" s="6" t="s">
        <v>7762</v>
      </c>
      <c r="B1351" s="6" t="s">
        <v>7763</v>
      </c>
      <c r="C1351" s="13" t="s">
        <v>48</v>
      </c>
      <c r="D1351" s="7" t="s">
        <v>34</v>
      </c>
      <c r="E1351" s="6"/>
      <c r="F1351" s="51"/>
      <c r="G1351" s="11"/>
      <c r="H1351" s="10" t="s">
        <v>7789</v>
      </c>
      <c r="I1351" s="6" t="s">
        <v>3359</v>
      </c>
      <c r="J1351" s="8" t="s">
        <v>101</v>
      </c>
      <c r="K1351" s="11" t="s">
        <v>7790</v>
      </c>
      <c r="L1351" s="10"/>
      <c r="M1351" s="13" t="s">
        <v>575</v>
      </c>
      <c r="N1351" s="9"/>
      <c r="O1351" s="9"/>
      <c r="P1351" s="12"/>
      <c r="Q1351" s="13"/>
      <c r="R1351" s="9" t="s">
        <v>7791</v>
      </c>
      <c r="S1351" s="11" t="s">
        <v>7792</v>
      </c>
      <c r="T1351" s="11" t="s">
        <v>7793</v>
      </c>
      <c r="U1351" s="11" t="s">
        <v>7794</v>
      </c>
      <c r="V1351" s="11" t="s">
        <v>7795</v>
      </c>
      <c r="W1351" s="11" t="s">
        <v>7796</v>
      </c>
      <c r="X1351" s="13"/>
      <c r="Y1351" s="6" t="s">
        <v>6202</v>
      </c>
      <c r="Z1351" s="15" t="s">
        <v>7797</v>
      </c>
      <c r="AA1351" s="15"/>
      <c r="AB1351" s="9"/>
      <c r="AC1351" s="13" t="str">
        <f t="shared" si="4"/>
        <v>M6-G-32a-E-3</v>
      </c>
      <c r="AD1351" s="13"/>
      <c r="AE1351" s="12"/>
      <c r="AF1351" s="8" t="s">
        <v>45</v>
      </c>
      <c r="AG1351" s="13"/>
      <c r="AH1351" s="8" t="s">
        <v>46</v>
      </c>
      <c r="AI1351" s="8" t="s">
        <v>47</v>
      </c>
    </row>
    <row r="1352" ht="112.5" customHeight="1">
      <c r="A1352" s="6" t="s">
        <v>7762</v>
      </c>
      <c r="B1352" s="6" t="s">
        <v>7763</v>
      </c>
      <c r="C1352" s="13" t="s">
        <v>67</v>
      </c>
      <c r="D1352" s="7" t="s">
        <v>34</v>
      </c>
      <c r="E1352" s="6"/>
      <c r="F1352" s="9"/>
      <c r="G1352" s="11"/>
      <c r="H1352" s="10" t="s">
        <v>7798</v>
      </c>
      <c r="I1352" s="6"/>
      <c r="J1352" s="8" t="s">
        <v>101</v>
      </c>
      <c r="K1352" s="11" t="s">
        <v>7799</v>
      </c>
      <c r="L1352" s="11"/>
      <c r="M1352" s="13" t="s">
        <v>575</v>
      </c>
      <c r="N1352" s="9"/>
      <c r="O1352" s="9"/>
      <c r="P1352" s="12"/>
      <c r="Q1352" s="13"/>
      <c r="R1352" s="9" t="s">
        <v>7800</v>
      </c>
      <c r="S1352" s="11" t="s">
        <v>7801</v>
      </c>
      <c r="T1352" s="11" t="s">
        <v>7802</v>
      </c>
      <c r="U1352" s="11" t="s">
        <v>7803</v>
      </c>
      <c r="V1352" s="11" t="s">
        <v>7804</v>
      </c>
      <c r="W1352" s="11" t="s">
        <v>7805</v>
      </c>
      <c r="X1352" s="13"/>
      <c r="Y1352" s="6" t="s">
        <v>6202</v>
      </c>
      <c r="Z1352" s="15" t="s">
        <v>7806</v>
      </c>
      <c r="AA1352" s="15"/>
      <c r="AB1352" s="9"/>
      <c r="AC1352" s="13" t="str">
        <f t="shared" si="4"/>
        <v>M6-G-32a-A-1</v>
      </c>
      <c r="AD1352" s="13"/>
      <c r="AE1352" s="12"/>
      <c r="AF1352" s="8" t="s">
        <v>45</v>
      </c>
      <c r="AG1352" s="13"/>
      <c r="AH1352" s="8" t="s">
        <v>46</v>
      </c>
      <c r="AI1352" s="8" t="s">
        <v>47</v>
      </c>
    </row>
    <row r="1353" ht="112.5" customHeight="1">
      <c r="A1353" s="6" t="s">
        <v>7762</v>
      </c>
      <c r="B1353" s="6" t="s">
        <v>7763</v>
      </c>
      <c r="C1353" s="13" t="s">
        <v>67</v>
      </c>
      <c r="D1353" s="7" t="s">
        <v>34</v>
      </c>
      <c r="E1353" s="6"/>
      <c r="F1353" s="9"/>
      <c r="G1353" s="10"/>
      <c r="H1353" s="10" t="s">
        <v>7807</v>
      </c>
      <c r="I1353" s="6"/>
      <c r="J1353" s="8" t="s">
        <v>101</v>
      </c>
      <c r="K1353" s="11" t="s">
        <v>7808</v>
      </c>
      <c r="L1353" s="10"/>
      <c r="M1353" s="13" t="s">
        <v>575</v>
      </c>
      <c r="N1353" s="9"/>
      <c r="O1353" s="9"/>
      <c r="P1353" s="12"/>
      <c r="Q1353" s="13"/>
      <c r="R1353" s="9" t="s">
        <v>7809</v>
      </c>
      <c r="S1353" s="11" t="s">
        <v>7810</v>
      </c>
      <c r="T1353" s="11" t="s">
        <v>7811</v>
      </c>
      <c r="U1353" s="11" t="s">
        <v>7812</v>
      </c>
      <c r="V1353" s="11" t="s">
        <v>7813</v>
      </c>
      <c r="W1353" s="11" t="s">
        <v>7814</v>
      </c>
      <c r="X1353" s="13"/>
      <c r="Y1353" s="6" t="s">
        <v>6202</v>
      </c>
      <c r="Z1353" s="15" t="s">
        <v>7815</v>
      </c>
      <c r="AA1353" s="15"/>
      <c r="AB1353" s="9"/>
      <c r="AC1353" s="13" t="str">
        <f t="shared" si="4"/>
        <v>M6-G-32a-A-2</v>
      </c>
      <c r="AD1353" s="13"/>
      <c r="AE1353" s="12"/>
      <c r="AF1353" s="8" t="s">
        <v>45</v>
      </c>
      <c r="AG1353" s="13"/>
      <c r="AH1353" s="8" t="s">
        <v>46</v>
      </c>
      <c r="AI1353" s="8" t="s">
        <v>47</v>
      </c>
    </row>
    <row r="1354" ht="112.5" customHeight="1">
      <c r="A1354" s="6" t="s">
        <v>7762</v>
      </c>
      <c r="B1354" s="6" t="s">
        <v>7763</v>
      </c>
      <c r="C1354" s="13" t="s">
        <v>67</v>
      </c>
      <c r="D1354" s="7" t="s">
        <v>34</v>
      </c>
      <c r="E1354" s="6"/>
      <c r="F1354" s="9"/>
      <c r="G1354" s="10"/>
      <c r="H1354" s="10" t="s">
        <v>7816</v>
      </c>
      <c r="I1354" s="6"/>
      <c r="J1354" s="8" t="s">
        <v>101</v>
      </c>
      <c r="K1354" s="11" t="s">
        <v>7817</v>
      </c>
      <c r="L1354" s="11"/>
      <c r="M1354" s="13" t="s">
        <v>575</v>
      </c>
      <c r="N1354" s="9"/>
      <c r="O1354" s="9"/>
      <c r="P1354" s="12"/>
      <c r="Q1354" s="13"/>
      <c r="R1354" s="9" t="s">
        <v>7818</v>
      </c>
      <c r="S1354" s="11" t="s">
        <v>7819</v>
      </c>
      <c r="T1354" s="11" t="s">
        <v>7820</v>
      </c>
      <c r="U1354" s="11" t="s">
        <v>7821</v>
      </c>
      <c r="V1354" s="11" t="s">
        <v>7822</v>
      </c>
      <c r="W1354" s="11" t="s">
        <v>7823</v>
      </c>
      <c r="X1354" s="13"/>
      <c r="Y1354" s="6" t="s">
        <v>6202</v>
      </c>
      <c r="Z1354" s="15" t="s">
        <v>7824</v>
      </c>
      <c r="AA1354" s="15"/>
      <c r="AB1354" s="9"/>
      <c r="AC1354" s="13" t="str">
        <f t="shared" si="4"/>
        <v>M6-G-32a-A-3</v>
      </c>
      <c r="AD1354" s="13"/>
      <c r="AE1354" s="12"/>
      <c r="AF1354" s="8" t="s">
        <v>45</v>
      </c>
      <c r="AG1354" s="13"/>
      <c r="AH1354" s="8" t="s">
        <v>46</v>
      </c>
      <c r="AI1354" s="8" t="s">
        <v>47</v>
      </c>
    </row>
    <row r="1355" ht="112.5" customHeight="1">
      <c r="A1355" s="6" t="s">
        <v>7825</v>
      </c>
      <c r="B1355" s="6" t="s">
        <v>7826</v>
      </c>
      <c r="C1355" s="13" t="s">
        <v>33</v>
      </c>
      <c r="D1355" s="7" t="s">
        <v>34</v>
      </c>
      <c r="E1355" s="6"/>
      <c r="F1355" s="9" t="s">
        <v>7827</v>
      </c>
      <c r="G1355" s="10"/>
      <c r="H1355" s="10" t="s">
        <v>7828</v>
      </c>
      <c r="I1355" s="6" t="s">
        <v>3359</v>
      </c>
      <c r="J1355" s="23" t="s">
        <v>260</v>
      </c>
      <c r="K1355" s="11" t="s">
        <v>7781</v>
      </c>
      <c r="L1355" s="66" t="s">
        <v>7829</v>
      </c>
      <c r="M1355" s="13" t="s">
        <v>41</v>
      </c>
      <c r="N1355" s="11" t="s">
        <v>7830</v>
      </c>
      <c r="O1355" s="11" t="s">
        <v>7831</v>
      </c>
      <c r="P1355" s="12"/>
      <c r="Q1355" s="13"/>
      <c r="R1355" s="12"/>
      <c r="S1355" s="12"/>
      <c r="T1355" s="12"/>
      <c r="U1355" s="12"/>
      <c r="V1355" s="12"/>
      <c r="W1355" s="12"/>
      <c r="X1355" s="13"/>
      <c r="Y1355" s="6" t="s">
        <v>6202</v>
      </c>
      <c r="Z1355" s="15" t="s">
        <v>7832</v>
      </c>
      <c r="AA1355" s="15"/>
      <c r="AB1355" s="9"/>
      <c r="AC1355" s="13" t="str">
        <f t="shared" si="4"/>
        <v>M6-G-32b-I-1</v>
      </c>
      <c r="AD1355" s="13"/>
      <c r="AE1355" s="12"/>
      <c r="AF1355" s="8" t="s">
        <v>45</v>
      </c>
      <c r="AG1355" s="13"/>
      <c r="AH1355" s="8" t="s">
        <v>46</v>
      </c>
      <c r="AI1355" s="8" t="s">
        <v>47</v>
      </c>
    </row>
    <row r="1356" ht="112.5" customHeight="1">
      <c r="A1356" s="6" t="s">
        <v>7825</v>
      </c>
      <c r="B1356" s="6" t="s">
        <v>7826</v>
      </c>
      <c r="C1356" s="13" t="s">
        <v>48</v>
      </c>
      <c r="D1356" s="7" t="s">
        <v>34</v>
      </c>
      <c r="E1356" s="6"/>
      <c r="F1356" s="9"/>
      <c r="G1356" s="11"/>
      <c r="H1356" s="10" t="s">
        <v>7833</v>
      </c>
      <c r="I1356" s="6" t="s">
        <v>3359</v>
      </c>
      <c r="J1356" s="8" t="s">
        <v>101</v>
      </c>
      <c r="K1356" s="11" t="s">
        <v>7834</v>
      </c>
      <c r="L1356" s="11"/>
      <c r="M1356" s="13" t="s">
        <v>575</v>
      </c>
      <c r="N1356" s="9"/>
      <c r="O1356" s="9"/>
      <c r="P1356" s="12"/>
      <c r="Q1356" s="13"/>
      <c r="R1356" s="72" t="s">
        <v>7835</v>
      </c>
      <c r="S1356" s="11" t="s">
        <v>7836</v>
      </c>
      <c r="T1356" s="11" t="s">
        <v>7837</v>
      </c>
      <c r="U1356" s="11" t="s">
        <v>7838</v>
      </c>
      <c r="V1356" s="11" t="s">
        <v>7839</v>
      </c>
      <c r="W1356" s="11" t="s">
        <v>7840</v>
      </c>
      <c r="X1356" s="13"/>
      <c r="Y1356" s="6" t="s">
        <v>6202</v>
      </c>
      <c r="Z1356" s="15" t="s">
        <v>7841</v>
      </c>
      <c r="AA1356" s="15"/>
      <c r="AB1356" s="9"/>
      <c r="AC1356" s="13" t="str">
        <f t="shared" si="4"/>
        <v>M6-G-32b-E-1</v>
      </c>
      <c r="AD1356" s="13"/>
      <c r="AE1356" s="12"/>
      <c r="AF1356" s="8" t="s">
        <v>45</v>
      </c>
      <c r="AG1356" s="13"/>
      <c r="AH1356" s="8" t="s">
        <v>46</v>
      </c>
      <c r="AI1356" s="8" t="s">
        <v>47</v>
      </c>
    </row>
    <row r="1357" ht="112.5" customHeight="1">
      <c r="A1357" s="6" t="s">
        <v>7825</v>
      </c>
      <c r="B1357" s="6" t="s">
        <v>7826</v>
      </c>
      <c r="C1357" s="13" t="s">
        <v>48</v>
      </c>
      <c r="D1357" s="7" t="s">
        <v>34</v>
      </c>
      <c r="E1357" s="6"/>
      <c r="F1357" s="70"/>
      <c r="G1357" s="11"/>
      <c r="H1357" s="10" t="s">
        <v>7842</v>
      </c>
      <c r="I1357" s="6" t="s">
        <v>3359</v>
      </c>
      <c r="J1357" s="6" t="s">
        <v>166</v>
      </c>
      <c r="K1357" s="11" t="s">
        <v>7843</v>
      </c>
      <c r="L1357" s="11"/>
      <c r="M1357" s="13" t="s">
        <v>575</v>
      </c>
      <c r="N1357" s="9"/>
      <c r="O1357" s="9"/>
      <c r="P1357" s="12"/>
      <c r="Q1357" s="13"/>
      <c r="R1357" s="9" t="s">
        <v>7844</v>
      </c>
      <c r="S1357" s="11" t="s">
        <v>7845</v>
      </c>
      <c r="T1357" s="11" t="s">
        <v>7846</v>
      </c>
      <c r="U1357" s="11" t="s">
        <v>7847</v>
      </c>
      <c r="V1357" s="11" t="s">
        <v>7848</v>
      </c>
      <c r="W1357" s="11" t="s">
        <v>7849</v>
      </c>
      <c r="X1357" s="13"/>
      <c r="Y1357" s="6" t="s">
        <v>6202</v>
      </c>
      <c r="Z1357" s="15" t="s">
        <v>7850</v>
      </c>
      <c r="AA1357" s="15"/>
      <c r="AB1357" s="9"/>
      <c r="AC1357" s="13" t="str">
        <f t="shared" si="4"/>
        <v>M6-G-32b-E-2</v>
      </c>
      <c r="AD1357" s="13"/>
      <c r="AE1357" s="12"/>
      <c r="AF1357" s="8" t="s">
        <v>45</v>
      </c>
      <c r="AG1357" s="13"/>
      <c r="AH1357" s="8" t="s">
        <v>46</v>
      </c>
      <c r="AI1357" s="8" t="s">
        <v>47</v>
      </c>
    </row>
    <row r="1358" ht="112.5" customHeight="1">
      <c r="A1358" s="6" t="s">
        <v>7825</v>
      </c>
      <c r="B1358" s="6" t="s">
        <v>7826</v>
      </c>
      <c r="C1358" s="13" t="s">
        <v>67</v>
      </c>
      <c r="D1358" s="7" t="s">
        <v>34</v>
      </c>
      <c r="E1358" s="6"/>
      <c r="F1358" s="11" t="s">
        <v>7851</v>
      </c>
      <c r="G1358" s="11" t="s">
        <v>7852</v>
      </c>
      <c r="H1358" s="10" t="s">
        <v>7853</v>
      </c>
      <c r="I1358" s="6" t="s">
        <v>210</v>
      </c>
      <c r="J1358" s="6" t="s">
        <v>166</v>
      </c>
      <c r="K1358" s="10" t="s">
        <v>7854</v>
      </c>
      <c r="L1358" s="11" t="s">
        <v>7855</v>
      </c>
      <c r="M1358" s="8" t="s">
        <v>575</v>
      </c>
      <c r="N1358" s="10" t="s">
        <v>7830</v>
      </c>
      <c r="O1358" s="10" t="s">
        <v>7856</v>
      </c>
      <c r="P1358" s="12"/>
      <c r="Q1358" s="13"/>
      <c r="R1358" s="12"/>
      <c r="S1358" s="11" t="s">
        <v>7857</v>
      </c>
      <c r="T1358" s="11" t="s">
        <v>7858</v>
      </c>
      <c r="U1358" s="11" t="s">
        <v>7859</v>
      </c>
      <c r="V1358" s="11" t="s">
        <v>7860</v>
      </c>
      <c r="W1358" s="11" t="s">
        <v>7861</v>
      </c>
      <c r="X1358" s="13"/>
      <c r="Y1358" s="6" t="s">
        <v>6202</v>
      </c>
      <c r="Z1358" s="15" t="s">
        <v>7862</v>
      </c>
      <c r="AA1358" s="15"/>
      <c r="AB1358" s="9"/>
      <c r="AC1358" s="13" t="str">
        <f t="shared" si="4"/>
        <v>M6-G-32b-A-1</v>
      </c>
      <c r="AD1358" s="13"/>
      <c r="AE1358" s="12"/>
      <c r="AF1358" s="8" t="s">
        <v>45</v>
      </c>
      <c r="AG1358" s="8"/>
      <c r="AH1358" s="8" t="s">
        <v>46</v>
      </c>
      <c r="AI1358" s="8" t="s">
        <v>47</v>
      </c>
    </row>
    <row r="1359" ht="112.5" customHeight="1">
      <c r="A1359" s="6" t="s">
        <v>7825</v>
      </c>
      <c r="B1359" s="6" t="s">
        <v>7826</v>
      </c>
      <c r="C1359" s="13" t="s">
        <v>67</v>
      </c>
      <c r="D1359" s="7" t="s">
        <v>34</v>
      </c>
      <c r="E1359" s="6"/>
      <c r="F1359" s="11" t="s">
        <v>7863</v>
      </c>
      <c r="G1359" s="11" t="s">
        <v>7852</v>
      </c>
      <c r="H1359" s="10" t="s">
        <v>7864</v>
      </c>
      <c r="I1359" s="6" t="s">
        <v>210</v>
      </c>
      <c r="J1359" s="6" t="s">
        <v>166</v>
      </c>
      <c r="K1359" s="10" t="s">
        <v>7865</v>
      </c>
      <c r="L1359" s="11" t="s">
        <v>7866</v>
      </c>
      <c r="M1359" s="8" t="s">
        <v>575</v>
      </c>
      <c r="N1359" s="10" t="s">
        <v>7830</v>
      </c>
      <c r="O1359" s="10" t="s">
        <v>7867</v>
      </c>
      <c r="P1359" s="12"/>
      <c r="Q1359" s="13"/>
      <c r="R1359" s="12"/>
      <c r="S1359" s="11" t="s">
        <v>7868</v>
      </c>
      <c r="T1359" s="11" t="s">
        <v>7858</v>
      </c>
      <c r="U1359" s="11" t="s">
        <v>7859</v>
      </c>
      <c r="V1359" s="11" t="s">
        <v>7869</v>
      </c>
      <c r="W1359" s="11" t="s">
        <v>7870</v>
      </c>
      <c r="X1359" s="13"/>
      <c r="Y1359" s="6" t="s">
        <v>6202</v>
      </c>
      <c r="Z1359" s="15" t="s">
        <v>7871</v>
      </c>
      <c r="AA1359" s="15"/>
      <c r="AB1359" s="9"/>
      <c r="AC1359" s="13" t="str">
        <f t="shared" si="4"/>
        <v>M6-G-32b-A-2</v>
      </c>
      <c r="AD1359" s="13"/>
      <c r="AE1359" s="12"/>
      <c r="AF1359" s="8" t="s">
        <v>45</v>
      </c>
      <c r="AG1359" s="8"/>
      <c r="AH1359" s="8" t="s">
        <v>46</v>
      </c>
      <c r="AI1359" s="8" t="s">
        <v>47</v>
      </c>
    </row>
    <row r="1360" ht="112.5" customHeight="1">
      <c r="A1360" s="6" t="s">
        <v>7825</v>
      </c>
      <c r="B1360" s="6" t="s">
        <v>7826</v>
      </c>
      <c r="C1360" s="13" t="s">
        <v>67</v>
      </c>
      <c r="D1360" s="7" t="s">
        <v>34</v>
      </c>
      <c r="E1360" s="6"/>
      <c r="F1360" s="11" t="s">
        <v>7872</v>
      </c>
      <c r="G1360" s="11" t="s">
        <v>7873</v>
      </c>
      <c r="H1360" s="10" t="s">
        <v>7874</v>
      </c>
      <c r="I1360" s="6" t="s">
        <v>210</v>
      </c>
      <c r="J1360" s="6" t="s">
        <v>166</v>
      </c>
      <c r="K1360" s="10" t="s">
        <v>7875</v>
      </c>
      <c r="L1360" s="10" t="s">
        <v>7876</v>
      </c>
      <c r="M1360" s="8" t="s">
        <v>575</v>
      </c>
      <c r="N1360" s="10" t="s">
        <v>7830</v>
      </c>
      <c r="O1360" s="10" t="s">
        <v>7877</v>
      </c>
      <c r="P1360" s="12"/>
      <c r="Q1360" s="13"/>
      <c r="R1360" s="12"/>
      <c r="S1360" s="11" t="s">
        <v>7878</v>
      </c>
      <c r="T1360" s="11" t="s">
        <v>7858</v>
      </c>
      <c r="U1360" s="11" t="s">
        <v>7859</v>
      </c>
      <c r="V1360" s="11" t="s">
        <v>7879</v>
      </c>
      <c r="W1360" s="11" t="s">
        <v>7880</v>
      </c>
      <c r="X1360" s="13"/>
      <c r="Y1360" s="6" t="s">
        <v>6202</v>
      </c>
      <c r="Z1360" s="15" t="s">
        <v>7881</v>
      </c>
      <c r="AA1360" s="15"/>
      <c r="AB1360" s="9"/>
      <c r="AC1360" s="13" t="str">
        <f t="shared" si="4"/>
        <v>M6-G-32b-A-3</v>
      </c>
      <c r="AD1360" s="13"/>
      <c r="AE1360" s="12"/>
      <c r="AF1360" s="8" t="s">
        <v>45</v>
      </c>
      <c r="AG1360" s="8"/>
      <c r="AH1360" s="8" t="s">
        <v>46</v>
      </c>
      <c r="AI1360" s="8" t="s">
        <v>47</v>
      </c>
    </row>
    <row r="1361" ht="112.5" customHeight="1">
      <c r="A1361" s="6" t="s">
        <v>7882</v>
      </c>
      <c r="B1361" s="6" t="s">
        <v>7883</v>
      </c>
      <c r="C1361" s="13" t="s">
        <v>33</v>
      </c>
      <c r="D1361" s="7" t="s">
        <v>34</v>
      </c>
      <c r="E1361" s="6"/>
      <c r="F1361" s="11" t="s">
        <v>7884</v>
      </c>
      <c r="G1361" s="10"/>
      <c r="H1361" s="10" t="s">
        <v>7885</v>
      </c>
      <c r="I1361" s="13"/>
      <c r="J1361" s="8" t="s">
        <v>160</v>
      </c>
      <c r="K1361" s="11" t="s">
        <v>7886</v>
      </c>
      <c r="L1361" s="11" t="s">
        <v>7887</v>
      </c>
      <c r="M1361" s="13" t="s">
        <v>41</v>
      </c>
      <c r="N1361" s="10" t="s">
        <v>7888</v>
      </c>
      <c r="O1361" s="11" t="s">
        <v>7889</v>
      </c>
      <c r="P1361" s="42" t="s">
        <v>7890</v>
      </c>
      <c r="Q1361" s="13"/>
      <c r="R1361" s="12"/>
      <c r="S1361" s="12"/>
      <c r="T1361" s="12"/>
      <c r="U1361" s="12"/>
      <c r="V1361" s="12"/>
      <c r="W1361" s="12"/>
      <c r="X1361" s="13"/>
      <c r="Y1361" s="6" t="s">
        <v>6202</v>
      </c>
      <c r="Z1361" s="15" t="s">
        <v>7891</v>
      </c>
      <c r="AA1361" s="15"/>
      <c r="AB1361" s="9"/>
      <c r="AC1361" s="13" t="str">
        <f t="shared" si="4"/>
        <v>M6-G-32c-I-1</v>
      </c>
      <c r="AD1361" s="13"/>
      <c r="AE1361" s="12"/>
      <c r="AF1361" s="8" t="s">
        <v>45</v>
      </c>
      <c r="AG1361" s="8" t="s">
        <v>570</v>
      </c>
      <c r="AH1361" s="8" t="s">
        <v>46</v>
      </c>
      <c r="AI1361" s="8" t="s">
        <v>47</v>
      </c>
    </row>
    <row r="1362" ht="112.5" customHeight="1">
      <c r="A1362" s="6" t="s">
        <v>7882</v>
      </c>
      <c r="B1362" s="6" t="s">
        <v>7883</v>
      </c>
      <c r="C1362" s="13" t="s">
        <v>48</v>
      </c>
      <c r="D1362" s="7" t="s">
        <v>34</v>
      </c>
      <c r="E1362" s="7"/>
      <c r="F1362" s="11" t="s">
        <v>7892</v>
      </c>
      <c r="G1362" s="11" t="s">
        <v>7893</v>
      </c>
      <c r="H1362" s="10" t="s">
        <v>7894</v>
      </c>
      <c r="I1362" s="42" t="s">
        <v>7890</v>
      </c>
      <c r="J1362" s="6" t="s">
        <v>166</v>
      </c>
      <c r="K1362" s="11" t="s">
        <v>4814</v>
      </c>
      <c r="L1362" s="11" t="s">
        <v>7895</v>
      </c>
      <c r="M1362" s="8" t="s">
        <v>575</v>
      </c>
      <c r="N1362" s="10" t="s">
        <v>7888</v>
      </c>
      <c r="O1362" s="11" t="s">
        <v>7889</v>
      </c>
      <c r="P1362" s="14"/>
      <c r="Q1362" s="14"/>
      <c r="R1362" s="14"/>
      <c r="S1362" s="11" t="s">
        <v>7896</v>
      </c>
      <c r="T1362" s="11" t="s">
        <v>7897</v>
      </c>
      <c r="U1362" s="11" t="s">
        <v>7898</v>
      </c>
      <c r="V1362" s="9" t="s">
        <v>7899</v>
      </c>
      <c r="W1362" s="9"/>
      <c r="X1362" s="13"/>
      <c r="Y1362" s="6" t="s">
        <v>6202</v>
      </c>
      <c r="Z1362" s="15" t="s">
        <v>7900</v>
      </c>
      <c r="AA1362" s="15"/>
      <c r="AB1362" s="9"/>
      <c r="AC1362" s="13" t="str">
        <f t="shared" si="4"/>
        <v>M6-G-32c-E-1</v>
      </c>
      <c r="AD1362" s="13"/>
      <c r="AE1362" s="12"/>
      <c r="AF1362" s="8" t="s">
        <v>45</v>
      </c>
      <c r="AG1362" s="8"/>
      <c r="AH1362" s="8" t="s">
        <v>46</v>
      </c>
      <c r="AI1362" s="8" t="s">
        <v>47</v>
      </c>
    </row>
    <row r="1363" ht="112.5" customHeight="1">
      <c r="A1363" s="6" t="s">
        <v>7882</v>
      </c>
      <c r="B1363" s="6" t="s">
        <v>7883</v>
      </c>
      <c r="C1363" s="13" t="s">
        <v>67</v>
      </c>
      <c r="D1363" s="7" t="s">
        <v>34</v>
      </c>
      <c r="E1363" s="7"/>
      <c r="F1363" s="11" t="s">
        <v>7901</v>
      </c>
      <c r="G1363" s="11" t="s">
        <v>7902</v>
      </c>
      <c r="H1363" s="10" t="s">
        <v>7903</v>
      </c>
      <c r="I1363" s="6"/>
      <c r="J1363" s="6" t="s">
        <v>166</v>
      </c>
      <c r="K1363" s="10" t="s">
        <v>7904</v>
      </c>
      <c r="L1363" s="10" t="s">
        <v>7905</v>
      </c>
      <c r="M1363" s="8" t="s">
        <v>575</v>
      </c>
      <c r="N1363" s="10" t="s">
        <v>7888</v>
      </c>
      <c r="O1363" s="11" t="s">
        <v>7889</v>
      </c>
      <c r="P1363" s="14"/>
      <c r="Q1363" s="14"/>
      <c r="R1363" s="14"/>
      <c r="S1363" s="11" t="s">
        <v>7906</v>
      </c>
      <c r="T1363" s="11" t="s">
        <v>7907</v>
      </c>
      <c r="U1363" s="11" t="s">
        <v>7908</v>
      </c>
      <c r="V1363" s="11" t="s">
        <v>7909</v>
      </c>
      <c r="W1363" s="12"/>
      <c r="X1363" s="13"/>
      <c r="Y1363" s="6" t="s">
        <v>6202</v>
      </c>
      <c r="Z1363" s="15" t="s">
        <v>7910</v>
      </c>
      <c r="AA1363" s="15"/>
      <c r="AB1363" s="9"/>
      <c r="AC1363" s="13" t="str">
        <f t="shared" si="4"/>
        <v>M6-G-32c-A-1</v>
      </c>
      <c r="AD1363" s="13"/>
      <c r="AE1363" s="12"/>
      <c r="AF1363" s="8" t="s">
        <v>45</v>
      </c>
      <c r="AG1363" s="8"/>
      <c r="AH1363" s="8" t="s">
        <v>46</v>
      </c>
      <c r="AI1363" s="8" t="s">
        <v>47</v>
      </c>
    </row>
    <row r="1364" ht="112.5" customHeight="1">
      <c r="A1364" s="6" t="s">
        <v>7882</v>
      </c>
      <c r="B1364" s="6" t="s">
        <v>7883</v>
      </c>
      <c r="C1364" s="13" t="s">
        <v>67</v>
      </c>
      <c r="D1364" s="7" t="s">
        <v>34</v>
      </c>
      <c r="E1364" s="7"/>
      <c r="F1364" s="11" t="s">
        <v>7911</v>
      </c>
      <c r="G1364" s="11" t="s">
        <v>7912</v>
      </c>
      <c r="H1364" s="10" t="s">
        <v>7913</v>
      </c>
      <c r="I1364" s="6"/>
      <c r="J1364" s="6" t="s">
        <v>166</v>
      </c>
      <c r="K1364" s="10" t="s">
        <v>7914</v>
      </c>
      <c r="L1364" s="11" t="s">
        <v>7915</v>
      </c>
      <c r="M1364" s="8" t="s">
        <v>575</v>
      </c>
      <c r="N1364" s="10" t="s">
        <v>7888</v>
      </c>
      <c r="O1364" s="11" t="s">
        <v>7889</v>
      </c>
      <c r="P1364" s="14"/>
      <c r="Q1364" s="14"/>
      <c r="R1364" s="14"/>
      <c r="S1364" s="11" t="s">
        <v>7916</v>
      </c>
      <c r="T1364" s="11" t="s">
        <v>7917</v>
      </c>
      <c r="U1364" s="11" t="s">
        <v>7898</v>
      </c>
      <c r="V1364" s="11" t="s">
        <v>7918</v>
      </c>
      <c r="W1364" s="12"/>
      <c r="X1364" s="13"/>
      <c r="Y1364" s="6" t="s">
        <v>6202</v>
      </c>
      <c r="Z1364" s="15" t="s">
        <v>7919</v>
      </c>
      <c r="AA1364" s="15"/>
      <c r="AB1364" s="9"/>
      <c r="AC1364" s="13" t="str">
        <f t="shared" si="4"/>
        <v>M6-G-32c-A-2</v>
      </c>
      <c r="AD1364" s="13"/>
      <c r="AE1364" s="12"/>
      <c r="AF1364" s="8" t="s">
        <v>45</v>
      </c>
      <c r="AG1364" s="8"/>
      <c r="AH1364" s="8" t="s">
        <v>46</v>
      </c>
      <c r="AI1364" s="8" t="s">
        <v>47</v>
      </c>
    </row>
    <row r="1365" ht="112.5" customHeight="1">
      <c r="A1365" s="6" t="s">
        <v>7882</v>
      </c>
      <c r="B1365" s="6" t="s">
        <v>7883</v>
      </c>
      <c r="C1365" s="13" t="s">
        <v>67</v>
      </c>
      <c r="D1365" s="7" t="s">
        <v>34</v>
      </c>
      <c r="E1365" s="7"/>
      <c r="F1365" s="11" t="s">
        <v>7920</v>
      </c>
      <c r="G1365" s="11" t="s">
        <v>7921</v>
      </c>
      <c r="H1365" s="10" t="s">
        <v>7922</v>
      </c>
      <c r="I1365" s="6"/>
      <c r="J1365" s="6" t="s">
        <v>166</v>
      </c>
      <c r="K1365" s="10" t="s">
        <v>7923</v>
      </c>
      <c r="L1365" s="10" t="s">
        <v>7924</v>
      </c>
      <c r="M1365" s="8" t="s">
        <v>575</v>
      </c>
      <c r="N1365" s="10" t="s">
        <v>7888</v>
      </c>
      <c r="O1365" s="11" t="s">
        <v>7889</v>
      </c>
      <c r="P1365" s="14"/>
      <c r="Q1365" s="14"/>
      <c r="R1365" s="14"/>
      <c r="S1365" s="11" t="s">
        <v>7925</v>
      </c>
      <c r="T1365" s="11" t="s">
        <v>7926</v>
      </c>
      <c r="U1365" s="11" t="s">
        <v>7898</v>
      </c>
      <c r="V1365" s="11" t="s">
        <v>7927</v>
      </c>
      <c r="W1365" s="12"/>
      <c r="X1365" s="13"/>
      <c r="Y1365" s="6" t="s">
        <v>6202</v>
      </c>
      <c r="Z1365" s="15" t="s">
        <v>7928</v>
      </c>
      <c r="AA1365" s="15"/>
      <c r="AB1365" s="9"/>
      <c r="AC1365" s="13" t="str">
        <f t="shared" si="4"/>
        <v>M6-G-32c-A-3</v>
      </c>
      <c r="AD1365" s="13"/>
      <c r="AE1365" s="12"/>
      <c r="AF1365" s="8" t="s">
        <v>45</v>
      </c>
      <c r="AG1365" s="8"/>
      <c r="AH1365" s="8" t="s">
        <v>46</v>
      </c>
      <c r="AI1365" s="8" t="s">
        <v>47</v>
      </c>
    </row>
    <row r="1366" ht="112.5" customHeight="1">
      <c r="A1366" s="6" t="s">
        <v>7929</v>
      </c>
      <c r="B1366" s="6" t="s">
        <v>7930</v>
      </c>
      <c r="C1366" s="13" t="s">
        <v>33</v>
      </c>
      <c r="D1366" s="7" t="s">
        <v>34</v>
      </c>
      <c r="E1366" s="6"/>
      <c r="F1366" s="11" t="s">
        <v>7931</v>
      </c>
      <c r="G1366" s="10" t="s">
        <v>7932</v>
      </c>
      <c r="H1366" s="10" t="s">
        <v>7933</v>
      </c>
      <c r="I1366" s="6" t="s">
        <v>3359</v>
      </c>
      <c r="J1366" s="6" t="s">
        <v>1259</v>
      </c>
      <c r="K1366" s="10" t="s">
        <v>4814</v>
      </c>
      <c r="L1366" s="11" t="s">
        <v>7934</v>
      </c>
      <c r="M1366" s="13" t="s">
        <v>41</v>
      </c>
      <c r="N1366" s="11" t="s">
        <v>7935</v>
      </c>
      <c r="O1366" s="11" t="s">
        <v>7936</v>
      </c>
      <c r="P1366" s="12"/>
      <c r="Q1366" s="13"/>
      <c r="R1366" s="12"/>
      <c r="S1366" s="12"/>
      <c r="T1366" s="12"/>
      <c r="U1366" s="12"/>
      <c r="V1366" s="12"/>
      <c r="W1366" s="12"/>
      <c r="X1366" s="13"/>
      <c r="Y1366" s="6" t="s">
        <v>6202</v>
      </c>
      <c r="Z1366" s="15" t="s">
        <v>7937</v>
      </c>
      <c r="AA1366" s="15"/>
      <c r="AB1366" s="9"/>
      <c r="AC1366" s="13" t="str">
        <f t="shared" si="4"/>
        <v>M6-G-32d-I-1</v>
      </c>
      <c r="AD1366" s="13"/>
      <c r="AE1366" s="12"/>
      <c r="AF1366" s="8" t="s">
        <v>45</v>
      </c>
      <c r="AG1366" s="8" t="s">
        <v>570</v>
      </c>
      <c r="AH1366" s="8" t="s">
        <v>46</v>
      </c>
      <c r="AI1366" s="8" t="s">
        <v>47</v>
      </c>
    </row>
    <row r="1367" ht="112.5" customHeight="1">
      <c r="A1367" s="6" t="s">
        <v>7929</v>
      </c>
      <c r="B1367" s="6" t="s">
        <v>7930</v>
      </c>
      <c r="C1367" s="13" t="s">
        <v>48</v>
      </c>
      <c r="D1367" s="7" t="s">
        <v>34</v>
      </c>
      <c r="E1367" s="8"/>
      <c r="F1367" s="11" t="s">
        <v>7938</v>
      </c>
      <c r="G1367" s="10" t="s">
        <v>7893</v>
      </c>
      <c r="H1367" s="10" t="s">
        <v>7939</v>
      </c>
      <c r="I1367" s="6" t="s">
        <v>3359</v>
      </c>
      <c r="J1367" s="6" t="s">
        <v>166</v>
      </c>
      <c r="K1367" s="10" t="s">
        <v>4814</v>
      </c>
      <c r="L1367" s="11" t="s">
        <v>7940</v>
      </c>
      <c r="M1367" s="8" t="s">
        <v>575</v>
      </c>
      <c r="N1367" s="11" t="s">
        <v>7935</v>
      </c>
      <c r="O1367" s="11" t="s">
        <v>7941</v>
      </c>
      <c r="P1367" s="12"/>
      <c r="Q1367" s="13"/>
      <c r="R1367" s="12"/>
      <c r="S1367" s="11" t="s">
        <v>7942</v>
      </c>
      <c r="T1367" s="11" t="s">
        <v>7943</v>
      </c>
      <c r="U1367" s="11" t="s">
        <v>7944</v>
      </c>
      <c r="V1367" s="11" t="s">
        <v>7945</v>
      </c>
      <c r="W1367" s="12"/>
      <c r="X1367" s="13"/>
      <c r="Y1367" s="6" t="s">
        <v>6202</v>
      </c>
      <c r="Z1367" s="15" t="s">
        <v>7946</v>
      </c>
      <c r="AA1367" s="15"/>
      <c r="AB1367" s="9"/>
      <c r="AC1367" s="13" t="str">
        <f t="shared" si="4"/>
        <v>M6-G-32d-E-1</v>
      </c>
      <c r="AD1367" s="13"/>
      <c r="AE1367" s="12"/>
      <c r="AF1367" s="8" t="s">
        <v>45</v>
      </c>
      <c r="AG1367" s="8" t="s">
        <v>570</v>
      </c>
      <c r="AH1367" s="8" t="s">
        <v>46</v>
      </c>
      <c r="AI1367" s="8" t="s">
        <v>47</v>
      </c>
    </row>
    <row r="1368" ht="112.5" customHeight="1">
      <c r="A1368" s="6" t="s">
        <v>7929</v>
      </c>
      <c r="B1368" s="6" t="s">
        <v>7930</v>
      </c>
      <c r="C1368" s="13" t="s">
        <v>67</v>
      </c>
      <c r="D1368" s="7" t="s">
        <v>34</v>
      </c>
      <c r="E1368" s="8"/>
      <c r="F1368" s="11" t="s">
        <v>7947</v>
      </c>
      <c r="G1368" s="11" t="s">
        <v>7948</v>
      </c>
      <c r="H1368" s="10" t="s">
        <v>7949</v>
      </c>
      <c r="I1368" s="6"/>
      <c r="J1368" s="6" t="s">
        <v>166</v>
      </c>
      <c r="K1368" s="10" t="s">
        <v>7950</v>
      </c>
      <c r="L1368" s="11" t="s">
        <v>7951</v>
      </c>
      <c r="M1368" s="8" t="s">
        <v>575</v>
      </c>
      <c r="N1368" s="11" t="s">
        <v>7935</v>
      </c>
      <c r="O1368" s="11" t="s">
        <v>7952</v>
      </c>
      <c r="P1368" s="12"/>
      <c r="Q1368" s="13"/>
      <c r="R1368" s="12"/>
      <c r="S1368" s="11" t="s">
        <v>7953</v>
      </c>
      <c r="T1368" s="11" t="s">
        <v>7943</v>
      </c>
      <c r="U1368" s="11" t="s">
        <v>7944</v>
      </c>
      <c r="V1368" s="11" t="s">
        <v>7954</v>
      </c>
      <c r="W1368" s="12"/>
      <c r="X1368" s="13"/>
      <c r="Y1368" s="6" t="s">
        <v>6202</v>
      </c>
      <c r="Z1368" s="15" t="s">
        <v>7955</v>
      </c>
      <c r="AA1368" s="15"/>
      <c r="AB1368" s="9"/>
      <c r="AC1368" s="13" t="str">
        <f t="shared" si="4"/>
        <v>M6-G-32d-A-1</v>
      </c>
      <c r="AD1368" s="13"/>
      <c r="AE1368" s="12"/>
      <c r="AF1368" s="8" t="s">
        <v>45</v>
      </c>
      <c r="AG1368" s="8" t="s">
        <v>570</v>
      </c>
      <c r="AH1368" s="8" t="s">
        <v>46</v>
      </c>
      <c r="AI1368" s="8" t="s">
        <v>47</v>
      </c>
    </row>
    <row r="1369" ht="112.5" customHeight="1">
      <c r="A1369" s="6" t="s">
        <v>7929</v>
      </c>
      <c r="B1369" s="6" t="s">
        <v>7930</v>
      </c>
      <c r="C1369" s="13" t="s">
        <v>67</v>
      </c>
      <c r="D1369" s="7" t="s">
        <v>34</v>
      </c>
      <c r="E1369" s="8"/>
      <c r="F1369" s="11" t="s">
        <v>7956</v>
      </c>
      <c r="G1369" s="11" t="s">
        <v>7957</v>
      </c>
      <c r="H1369" s="10" t="s">
        <v>7958</v>
      </c>
      <c r="I1369" s="6"/>
      <c r="J1369" s="6" t="s">
        <v>166</v>
      </c>
      <c r="K1369" s="10" t="s">
        <v>7959</v>
      </c>
      <c r="L1369" s="11" t="s">
        <v>7951</v>
      </c>
      <c r="M1369" s="8" t="s">
        <v>575</v>
      </c>
      <c r="N1369" s="10" t="s">
        <v>7960</v>
      </c>
      <c r="O1369" s="11" t="s">
        <v>7952</v>
      </c>
      <c r="P1369" s="12"/>
      <c r="Q1369" s="13"/>
      <c r="R1369" s="12"/>
      <c r="S1369" s="11" t="s">
        <v>7961</v>
      </c>
      <c r="T1369" s="11" t="s">
        <v>7943</v>
      </c>
      <c r="U1369" s="11" t="s">
        <v>7944</v>
      </c>
      <c r="V1369" s="11" t="s">
        <v>7954</v>
      </c>
      <c r="W1369" s="12"/>
      <c r="X1369" s="13"/>
      <c r="Y1369" s="6" t="s">
        <v>6202</v>
      </c>
      <c r="Z1369" s="15" t="s">
        <v>7962</v>
      </c>
      <c r="AA1369" s="15"/>
      <c r="AB1369" s="9"/>
      <c r="AC1369" s="13" t="str">
        <f t="shared" si="4"/>
        <v>M6-G-32d-A-2</v>
      </c>
      <c r="AD1369" s="13"/>
      <c r="AE1369" s="12"/>
      <c r="AF1369" s="8" t="s">
        <v>45</v>
      </c>
      <c r="AG1369" s="8" t="s">
        <v>570</v>
      </c>
      <c r="AH1369" s="8" t="s">
        <v>46</v>
      </c>
      <c r="AI1369" s="8" t="s">
        <v>47</v>
      </c>
    </row>
    <row r="1370" ht="112.5" customHeight="1">
      <c r="A1370" s="6" t="s">
        <v>7929</v>
      </c>
      <c r="B1370" s="6" t="s">
        <v>7930</v>
      </c>
      <c r="C1370" s="13" t="s">
        <v>67</v>
      </c>
      <c r="D1370" s="7" t="s">
        <v>34</v>
      </c>
      <c r="E1370" s="8"/>
      <c r="F1370" s="11" t="s">
        <v>7963</v>
      </c>
      <c r="G1370" s="11" t="s">
        <v>7964</v>
      </c>
      <c r="H1370" s="10" t="s">
        <v>7965</v>
      </c>
      <c r="I1370" s="6"/>
      <c r="J1370" s="6" t="s">
        <v>166</v>
      </c>
      <c r="K1370" s="10" t="s">
        <v>7875</v>
      </c>
      <c r="L1370" s="11" t="s">
        <v>7951</v>
      </c>
      <c r="M1370" s="8" t="s">
        <v>575</v>
      </c>
      <c r="N1370" s="10" t="s">
        <v>7960</v>
      </c>
      <c r="O1370" s="11" t="s">
        <v>7952</v>
      </c>
      <c r="P1370" s="12"/>
      <c r="Q1370" s="13"/>
      <c r="R1370" s="12"/>
      <c r="S1370" s="11" t="s">
        <v>7953</v>
      </c>
      <c r="T1370" s="11" t="s">
        <v>7943</v>
      </c>
      <c r="U1370" s="11" t="s">
        <v>7944</v>
      </c>
      <c r="V1370" s="11" t="s">
        <v>7954</v>
      </c>
      <c r="W1370" s="12"/>
      <c r="X1370" s="13"/>
      <c r="Y1370" s="6" t="s">
        <v>6202</v>
      </c>
      <c r="Z1370" s="15" t="s">
        <v>7966</v>
      </c>
      <c r="AA1370" s="15"/>
      <c r="AB1370" s="9"/>
      <c r="AC1370" s="13" t="str">
        <f t="shared" si="4"/>
        <v>M6-G-32d-A-3</v>
      </c>
      <c r="AD1370" s="13"/>
      <c r="AE1370" s="12"/>
      <c r="AF1370" s="8" t="s">
        <v>45</v>
      </c>
      <c r="AG1370" s="8" t="s">
        <v>570</v>
      </c>
      <c r="AH1370" s="8" t="s">
        <v>46</v>
      </c>
      <c r="AI1370" s="8" t="s">
        <v>47</v>
      </c>
    </row>
    <row r="1371" ht="112.5" customHeight="1">
      <c r="A1371" s="6" t="s">
        <v>7967</v>
      </c>
      <c r="B1371" s="10" t="s">
        <v>7968</v>
      </c>
      <c r="C1371" s="64" t="s">
        <v>33</v>
      </c>
      <c r="D1371" s="7" t="s">
        <v>34</v>
      </c>
      <c r="E1371" s="8"/>
      <c r="F1371" s="11" t="s">
        <v>7969</v>
      </c>
      <c r="G1371" s="11" t="s">
        <v>7970</v>
      </c>
      <c r="H1371" s="10"/>
      <c r="I1371" s="6" t="s">
        <v>210</v>
      </c>
      <c r="J1371" s="8" t="s">
        <v>194</v>
      </c>
      <c r="K1371" s="11" t="s">
        <v>7971</v>
      </c>
      <c r="L1371" s="11" t="s">
        <v>7972</v>
      </c>
      <c r="M1371" s="6" t="s">
        <v>41</v>
      </c>
      <c r="N1371" s="10" t="s">
        <v>7973</v>
      </c>
      <c r="O1371" s="11" t="s">
        <v>7974</v>
      </c>
      <c r="P1371" s="12"/>
      <c r="Q1371" s="13"/>
      <c r="R1371" s="12"/>
      <c r="S1371" s="11"/>
      <c r="T1371" s="11"/>
      <c r="U1371" s="11"/>
      <c r="V1371" s="11"/>
      <c r="W1371" s="12"/>
      <c r="X1371" s="13"/>
      <c r="Y1371" s="6" t="s">
        <v>6202</v>
      </c>
      <c r="Z1371" s="9" t="s">
        <v>7975</v>
      </c>
      <c r="AA1371" s="9"/>
      <c r="AB1371" s="9"/>
      <c r="AC1371" s="13" t="str">
        <f t="shared" si="4"/>
        <v>M6-G-35a-I-1</v>
      </c>
      <c r="AD1371" s="13"/>
      <c r="AE1371" s="12"/>
      <c r="AF1371" s="13"/>
      <c r="AG1371" s="8"/>
      <c r="AH1371" s="8"/>
      <c r="AI1371" s="8" t="s">
        <v>47</v>
      </c>
    </row>
    <row r="1372" ht="112.5" customHeight="1">
      <c r="A1372" s="6" t="s">
        <v>7967</v>
      </c>
      <c r="B1372" s="10" t="s">
        <v>7968</v>
      </c>
      <c r="C1372" s="64" t="s">
        <v>33</v>
      </c>
      <c r="D1372" s="7" t="s">
        <v>34</v>
      </c>
      <c r="E1372" s="8"/>
      <c r="F1372" s="11" t="s">
        <v>7976</v>
      </c>
      <c r="G1372" s="11" t="s">
        <v>7970</v>
      </c>
      <c r="H1372" s="10"/>
      <c r="I1372" s="6" t="s">
        <v>210</v>
      </c>
      <c r="J1372" s="8" t="s">
        <v>194</v>
      </c>
      <c r="K1372" s="11" t="s">
        <v>7977</v>
      </c>
      <c r="L1372" s="11" t="s">
        <v>7978</v>
      </c>
      <c r="M1372" s="6" t="s">
        <v>41</v>
      </c>
      <c r="N1372" s="10" t="s">
        <v>7973</v>
      </c>
      <c r="O1372" s="11" t="s">
        <v>7974</v>
      </c>
      <c r="P1372" s="12"/>
      <c r="Q1372" s="13"/>
      <c r="R1372" s="12"/>
      <c r="S1372" s="11"/>
      <c r="T1372" s="11"/>
      <c r="U1372" s="11"/>
      <c r="V1372" s="11"/>
      <c r="W1372" s="12"/>
      <c r="X1372" s="13"/>
      <c r="Y1372" s="6" t="s">
        <v>6202</v>
      </c>
      <c r="Z1372" s="9" t="s">
        <v>7979</v>
      </c>
      <c r="AA1372" s="9"/>
      <c r="AB1372" s="9"/>
      <c r="AC1372" s="13" t="str">
        <f t="shared" si="4"/>
        <v>M6-G-35a-I-2</v>
      </c>
      <c r="AD1372" s="13"/>
      <c r="AE1372" s="12"/>
      <c r="AF1372" s="13"/>
      <c r="AG1372" s="8"/>
      <c r="AH1372" s="8"/>
      <c r="AI1372" s="8" t="s">
        <v>47</v>
      </c>
    </row>
    <row r="1373" ht="112.5" customHeight="1">
      <c r="A1373" s="6" t="s">
        <v>7967</v>
      </c>
      <c r="B1373" s="10" t="s">
        <v>7968</v>
      </c>
      <c r="C1373" s="64" t="s">
        <v>33</v>
      </c>
      <c r="D1373" s="7" t="s">
        <v>34</v>
      </c>
      <c r="E1373" s="8"/>
      <c r="F1373" s="11" t="s">
        <v>7980</v>
      </c>
      <c r="G1373" s="11" t="s">
        <v>7970</v>
      </c>
      <c r="H1373" s="10"/>
      <c r="I1373" s="6" t="s">
        <v>210</v>
      </c>
      <c r="J1373" s="8" t="s">
        <v>194</v>
      </c>
      <c r="K1373" s="11" t="s">
        <v>7981</v>
      </c>
      <c r="L1373" s="11" t="s">
        <v>7982</v>
      </c>
      <c r="M1373" s="6" t="s">
        <v>41</v>
      </c>
      <c r="N1373" s="10" t="s">
        <v>7973</v>
      </c>
      <c r="O1373" s="10" t="s">
        <v>7983</v>
      </c>
      <c r="P1373" s="12"/>
      <c r="Q1373" s="13"/>
      <c r="R1373" s="12"/>
      <c r="S1373" s="11"/>
      <c r="T1373" s="11"/>
      <c r="U1373" s="11"/>
      <c r="V1373" s="11"/>
      <c r="W1373" s="12"/>
      <c r="X1373" s="13"/>
      <c r="Y1373" s="6" t="s">
        <v>6202</v>
      </c>
      <c r="Z1373" s="9" t="s">
        <v>7984</v>
      </c>
      <c r="AA1373" s="9"/>
      <c r="AB1373" s="9"/>
      <c r="AC1373" s="13" t="str">
        <f t="shared" si="4"/>
        <v>M6-G-35a-I-3</v>
      </c>
      <c r="AD1373" s="13"/>
      <c r="AE1373" s="12"/>
      <c r="AF1373" s="13"/>
      <c r="AG1373" s="8"/>
      <c r="AH1373" s="8"/>
      <c r="AI1373" s="8" t="s">
        <v>47</v>
      </c>
    </row>
    <row r="1374" ht="112.5" customHeight="1">
      <c r="A1374" s="6" t="s">
        <v>7967</v>
      </c>
      <c r="B1374" s="10" t="s">
        <v>7968</v>
      </c>
      <c r="C1374" s="65" t="s">
        <v>48</v>
      </c>
      <c r="D1374" s="7" t="s">
        <v>34</v>
      </c>
      <c r="E1374" s="8"/>
      <c r="F1374" s="11" t="s">
        <v>7985</v>
      </c>
      <c r="G1374" s="10" t="s">
        <v>7970</v>
      </c>
      <c r="H1374" s="10"/>
      <c r="I1374" s="6" t="s">
        <v>210</v>
      </c>
      <c r="J1374" s="6" t="s">
        <v>166</v>
      </c>
      <c r="K1374" s="11" t="s">
        <v>7986</v>
      </c>
      <c r="L1374" s="11" t="s">
        <v>7987</v>
      </c>
      <c r="M1374" s="6" t="s">
        <v>41</v>
      </c>
      <c r="N1374" s="10" t="s">
        <v>7973</v>
      </c>
      <c r="O1374" s="11" t="s">
        <v>7988</v>
      </c>
      <c r="P1374" s="12"/>
      <c r="Q1374" s="13"/>
      <c r="R1374" s="12"/>
      <c r="S1374" s="11"/>
      <c r="T1374" s="11"/>
      <c r="U1374" s="11"/>
      <c r="V1374" s="11"/>
      <c r="W1374" s="12"/>
      <c r="X1374" s="13"/>
      <c r="Y1374" s="6" t="s">
        <v>6202</v>
      </c>
      <c r="Z1374" s="9" t="s">
        <v>7989</v>
      </c>
      <c r="AA1374" s="9"/>
      <c r="AB1374" s="9"/>
      <c r="AC1374" s="13" t="str">
        <f t="shared" si="4"/>
        <v>M6-G-35a-E-1</v>
      </c>
      <c r="AD1374" s="13"/>
      <c r="AE1374" s="12"/>
      <c r="AF1374" s="13"/>
      <c r="AG1374" s="8"/>
      <c r="AH1374" s="8"/>
      <c r="AI1374" s="8" t="s">
        <v>47</v>
      </c>
    </row>
    <row r="1375" ht="112.5" customHeight="1">
      <c r="A1375" s="6" t="s">
        <v>7967</v>
      </c>
      <c r="B1375" s="10" t="s">
        <v>7968</v>
      </c>
      <c r="C1375" s="65" t="s">
        <v>48</v>
      </c>
      <c r="D1375" s="7" t="s">
        <v>34</v>
      </c>
      <c r="E1375" s="8"/>
      <c r="F1375" s="11" t="s">
        <v>7990</v>
      </c>
      <c r="G1375" s="10" t="s">
        <v>7970</v>
      </c>
      <c r="H1375" s="10"/>
      <c r="I1375" s="6" t="s">
        <v>210</v>
      </c>
      <c r="J1375" s="6" t="s">
        <v>166</v>
      </c>
      <c r="K1375" s="11" t="s">
        <v>7991</v>
      </c>
      <c r="L1375" s="11" t="s">
        <v>7992</v>
      </c>
      <c r="M1375" s="6" t="s">
        <v>41</v>
      </c>
      <c r="N1375" s="10" t="s">
        <v>7973</v>
      </c>
      <c r="O1375" s="11" t="s">
        <v>7993</v>
      </c>
      <c r="P1375" s="12"/>
      <c r="Q1375" s="13"/>
      <c r="R1375" s="12"/>
      <c r="S1375" s="11"/>
      <c r="T1375" s="11"/>
      <c r="U1375" s="11"/>
      <c r="V1375" s="11"/>
      <c r="W1375" s="12"/>
      <c r="X1375" s="13"/>
      <c r="Y1375" s="6" t="s">
        <v>6202</v>
      </c>
      <c r="Z1375" s="9" t="s">
        <v>7994</v>
      </c>
      <c r="AA1375" s="9"/>
      <c r="AB1375" s="9"/>
      <c r="AC1375" s="13" t="str">
        <f t="shared" si="4"/>
        <v>M6-G-35a-E-2</v>
      </c>
      <c r="AD1375" s="13"/>
      <c r="AE1375" s="12"/>
      <c r="AF1375" s="13"/>
      <c r="AG1375" s="8"/>
      <c r="AH1375" s="8"/>
      <c r="AI1375" s="8" t="s">
        <v>47</v>
      </c>
    </row>
    <row r="1376" ht="112.5" customHeight="1">
      <c r="A1376" s="6" t="s">
        <v>7967</v>
      </c>
      <c r="B1376" s="10" t="s">
        <v>7968</v>
      </c>
      <c r="C1376" s="65" t="s">
        <v>48</v>
      </c>
      <c r="D1376" s="7" t="s">
        <v>34</v>
      </c>
      <c r="E1376" s="8"/>
      <c r="F1376" s="10" t="s">
        <v>7995</v>
      </c>
      <c r="G1376" s="10" t="s">
        <v>7970</v>
      </c>
      <c r="H1376" s="10"/>
      <c r="I1376" s="6" t="s">
        <v>210</v>
      </c>
      <c r="J1376" s="6" t="s">
        <v>166</v>
      </c>
      <c r="K1376" s="10" t="s">
        <v>7996</v>
      </c>
      <c r="L1376" s="10" t="s">
        <v>7997</v>
      </c>
      <c r="M1376" s="6" t="s">
        <v>41</v>
      </c>
      <c r="N1376" s="10" t="s">
        <v>7973</v>
      </c>
      <c r="O1376" s="10" t="s">
        <v>7983</v>
      </c>
      <c r="P1376" s="12"/>
      <c r="Q1376" s="13"/>
      <c r="R1376" s="12"/>
      <c r="S1376" s="11"/>
      <c r="T1376" s="11"/>
      <c r="U1376" s="11"/>
      <c r="V1376" s="11"/>
      <c r="W1376" s="12"/>
      <c r="X1376" s="13"/>
      <c r="Y1376" s="6" t="s">
        <v>6202</v>
      </c>
      <c r="Z1376" s="9" t="s">
        <v>7998</v>
      </c>
      <c r="AA1376" s="9"/>
      <c r="AB1376" s="9"/>
      <c r="AC1376" s="13" t="str">
        <f t="shared" si="4"/>
        <v>M6-G-35a-E-3</v>
      </c>
      <c r="AD1376" s="13"/>
      <c r="AE1376" s="12"/>
      <c r="AF1376" s="13"/>
      <c r="AG1376" s="8"/>
      <c r="AH1376" s="8"/>
      <c r="AI1376" s="8" t="s">
        <v>47</v>
      </c>
    </row>
    <row r="1377" ht="112.5" customHeight="1">
      <c r="A1377" s="6" t="s">
        <v>7999</v>
      </c>
      <c r="B1377" s="6" t="s">
        <v>8000</v>
      </c>
      <c r="C1377" s="13" t="s">
        <v>33</v>
      </c>
      <c r="D1377" s="7" t="s">
        <v>34</v>
      </c>
      <c r="E1377" s="6"/>
      <c r="F1377" s="9" t="s">
        <v>8001</v>
      </c>
      <c r="G1377" s="10"/>
      <c r="H1377" s="10"/>
      <c r="I1377" s="6" t="s">
        <v>8002</v>
      </c>
      <c r="J1377" s="23" t="s">
        <v>344</v>
      </c>
      <c r="K1377" s="11" t="s">
        <v>8003</v>
      </c>
      <c r="L1377" s="11" t="s">
        <v>8004</v>
      </c>
      <c r="M1377" s="13" t="s">
        <v>41</v>
      </c>
      <c r="N1377" s="11" t="s">
        <v>8005</v>
      </c>
      <c r="O1377" s="11" t="s">
        <v>8006</v>
      </c>
      <c r="P1377" s="12"/>
      <c r="Q1377" s="13"/>
      <c r="R1377" s="12"/>
      <c r="S1377" s="12"/>
      <c r="T1377" s="12"/>
      <c r="U1377" s="12"/>
      <c r="V1377" s="12"/>
      <c r="W1377" s="12"/>
      <c r="X1377" s="13"/>
      <c r="Y1377" s="6" t="s">
        <v>8007</v>
      </c>
      <c r="Z1377" s="17" t="s">
        <v>8008</v>
      </c>
      <c r="AA1377" s="17"/>
      <c r="AB1377" s="18"/>
      <c r="AC1377" s="13" t="str">
        <f t="shared" si="4"/>
        <v>M6-EyP-1a-I-1</v>
      </c>
      <c r="AD1377" s="13"/>
      <c r="AE1377" s="12"/>
      <c r="AF1377" s="8" t="s">
        <v>45</v>
      </c>
      <c r="AG1377" s="13"/>
      <c r="AH1377" s="8" t="s">
        <v>46</v>
      </c>
      <c r="AI1377" s="8"/>
    </row>
    <row r="1378" ht="112.5" customHeight="1">
      <c r="A1378" s="6" t="s">
        <v>7999</v>
      </c>
      <c r="B1378" s="6" t="s">
        <v>8000</v>
      </c>
      <c r="C1378" s="13" t="s">
        <v>33</v>
      </c>
      <c r="D1378" s="7" t="s">
        <v>34</v>
      </c>
      <c r="E1378" s="6"/>
      <c r="F1378" s="9" t="s">
        <v>8009</v>
      </c>
      <c r="G1378" s="10"/>
      <c r="H1378" s="10"/>
      <c r="I1378" s="6" t="s">
        <v>8002</v>
      </c>
      <c r="J1378" s="23" t="s">
        <v>344</v>
      </c>
      <c r="K1378" s="11" t="s">
        <v>8010</v>
      </c>
      <c r="L1378" s="11" t="s">
        <v>8004</v>
      </c>
      <c r="M1378" s="13" t="s">
        <v>41</v>
      </c>
      <c r="N1378" s="11" t="s">
        <v>8005</v>
      </c>
      <c r="O1378" s="11" t="s">
        <v>8006</v>
      </c>
      <c r="P1378" s="12"/>
      <c r="Q1378" s="13"/>
      <c r="R1378" s="12"/>
      <c r="S1378" s="12"/>
      <c r="T1378" s="12"/>
      <c r="U1378" s="12"/>
      <c r="V1378" s="12"/>
      <c r="W1378" s="12"/>
      <c r="X1378" s="13"/>
      <c r="Y1378" s="6" t="s">
        <v>8007</v>
      </c>
      <c r="Z1378" s="17" t="s">
        <v>8011</v>
      </c>
      <c r="AA1378" s="17"/>
      <c r="AB1378" s="18"/>
      <c r="AC1378" s="13" t="str">
        <f t="shared" si="4"/>
        <v>M6-EyP-1a-I-2</v>
      </c>
      <c r="AD1378" s="13"/>
      <c r="AE1378" s="12"/>
      <c r="AF1378" s="8" t="s">
        <v>45</v>
      </c>
      <c r="AG1378" s="13"/>
      <c r="AH1378" s="8" t="s">
        <v>46</v>
      </c>
      <c r="AI1378" s="8"/>
    </row>
    <row r="1379" ht="112.5" customHeight="1">
      <c r="A1379" s="6" t="s">
        <v>7999</v>
      </c>
      <c r="B1379" s="6" t="s">
        <v>8000</v>
      </c>
      <c r="C1379" s="13" t="s">
        <v>48</v>
      </c>
      <c r="D1379" s="7" t="s">
        <v>34</v>
      </c>
      <c r="E1379" s="6"/>
      <c r="F1379" s="9" t="s">
        <v>8012</v>
      </c>
      <c r="G1379" s="11" t="s">
        <v>8013</v>
      </c>
      <c r="H1379" s="10"/>
      <c r="I1379" s="6" t="s">
        <v>210</v>
      </c>
      <c r="J1379" s="6" t="s">
        <v>52</v>
      </c>
      <c r="K1379" s="11" t="s">
        <v>8014</v>
      </c>
      <c r="L1379" s="11" t="s">
        <v>8015</v>
      </c>
      <c r="M1379" s="13" t="s">
        <v>41</v>
      </c>
      <c r="N1379" s="11" t="s">
        <v>8005</v>
      </c>
      <c r="O1379" s="11" t="s">
        <v>8006</v>
      </c>
      <c r="P1379" s="12"/>
      <c r="Q1379" s="13"/>
      <c r="R1379" s="12"/>
      <c r="S1379" s="12"/>
      <c r="T1379" s="12"/>
      <c r="U1379" s="12"/>
      <c r="V1379" s="12"/>
      <c r="W1379" s="12"/>
      <c r="X1379" s="13"/>
      <c r="Y1379" s="6" t="s">
        <v>8007</v>
      </c>
      <c r="Z1379" s="17" t="s">
        <v>8016</v>
      </c>
      <c r="AA1379" s="17"/>
      <c r="AB1379" s="18"/>
      <c r="AC1379" s="13" t="str">
        <f t="shared" si="4"/>
        <v>M6-EyP-1a-E-1</v>
      </c>
      <c r="AD1379" s="13"/>
      <c r="AE1379" s="12"/>
      <c r="AF1379" s="8" t="s">
        <v>45</v>
      </c>
      <c r="AG1379" s="13"/>
      <c r="AH1379" s="8" t="s">
        <v>46</v>
      </c>
      <c r="AI1379" s="8"/>
    </row>
    <row r="1380" ht="112.5" customHeight="1">
      <c r="A1380" s="6" t="s">
        <v>7999</v>
      </c>
      <c r="B1380" s="6" t="s">
        <v>8000</v>
      </c>
      <c r="C1380" s="13" t="s">
        <v>48</v>
      </c>
      <c r="D1380" s="7" t="s">
        <v>34</v>
      </c>
      <c r="E1380" s="6"/>
      <c r="F1380" s="9" t="s">
        <v>8012</v>
      </c>
      <c r="G1380" s="11" t="s">
        <v>8013</v>
      </c>
      <c r="H1380" s="10"/>
      <c r="I1380" s="6" t="s">
        <v>210</v>
      </c>
      <c r="J1380" s="6" t="s">
        <v>52</v>
      </c>
      <c r="K1380" s="11" t="s">
        <v>8017</v>
      </c>
      <c r="L1380" s="11" t="s">
        <v>8018</v>
      </c>
      <c r="M1380" s="13" t="s">
        <v>41</v>
      </c>
      <c r="N1380" s="11" t="s">
        <v>8019</v>
      </c>
      <c r="O1380" s="11" t="s">
        <v>8020</v>
      </c>
      <c r="P1380" s="12"/>
      <c r="Q1380" s="13"/>
      <c r="R1380" s="12"/>
      <c r="S1380" s="12"/>
      <c r="T1380" s="12"/>
      <c r="U1380" s="12"/>
      <c r="V1380" s="12"/>
      <c r="W1380" s="12"/>
      <c r="X1380" s="13"/>
      <c r="Y1380" s="6" t="s">
        <v>8007</v>
      </c>
      <c r="Z1380" s="17" t="s">
        <v>8021</v>
      </c>
      <c r="AA1380" s="17"/>
      <c r="AB1380" s="18"/>
      <c r="AC1380" s="13" t="str">
        <f t="shared" si="4"/>
        <v>M6-EyP-1a-E-2</v>
      </c>
      <c r="AD1380" s="13"/>
      <c r="AE1380" s="12"/>
      <c r="AF1380" s="8" t="s">
        <v>45</v>
      </c>
      <c r="AG1380" s="13"/>
      <c r="AH1380" s="8" t="s">
        <v>46</v>
      </c>
      <c r="AI1380" s="8"/>
    </row>
    <row r="1381" ht="112.5" customHeight="1">
      <c r="A1381" s="6" t="s">
        <v>8022</v>
      </c>
      <c r="B1381" s="10" t="s">
        <v>8023</v>
      </c>
      <c r="C1381" s="64" t="s">
        <v>33</v>
      </c>
      <c r="D1381" s="7" t="s">
        <v>34</v>
      </c>
      <c r="E1381" s="6"/>
      <c r="F1381" s="11" t="s">
        <v>8024</v>
      </c>
      <c r="G1381" s="10"/>
      <c r="H1381" s="6"/>
      <c r="I1381" s="6" t="s">
        <v>210</v>
      </c>
      <c r="J1381" s="6" t="s">
        <v>2380</v>
      </c>
      <c r="K1381" s="10" t="s">
        <v>8025</v>
      </c>
      <c r="L1381" s="80"/>
      <c r="M1381" s="38" t="s">
        <v>41</v>
      </c>
      <c r="N1381" s="10" t="s">
        <v>8026</v>
      </c>
      <c r="O1381" s="10" t="s">
        <v>8026</v>
      </c>
      <c r="P1381" s="12"/>
      <c r="Q1381" s="13"/>
      <c r="R1381" s="12"/>
      <c r="S1381" s="12"/>
      <c r="T1381" s="12"/>
      <c r="U1381" s="12"/>
      <c r="V1381" s="12"/>
      <c r="W1381" s="12"/>
      <c r="X1381" s="13"/>
      <c r="Y1381" s="6" t="s">
        <v>8007</v>
      </c>
      <c r="Z1381" s="9" t="s">
        <v>8027</v>
      </c>
      <c r="AA1381" s="9"/>
      <c r="AB1381" s="9"/>
      <c r="AC1381" s="13" t="str">
        <f t="shared" si="4"/>
        <v>M6-EyP-17a-I-1</v>
      </c>
      <c r="AD1381" s="13"/>
      <c r="AE1381" s="12"/>
      <c r="AF1381" s="13"/>
      <c r="AG1381" s="13"/>
      <c r="AH1381" s="8"/>
      <c r="AI1381" s="8" t="s">
        <v>47</v>
      </c>
    </row>
    <row r="1382" ht="112.5" customHeight="1">
      <c r="A1382" s="6" t="s">
        <v>8028</v>
      </c>
      <c r="B1382" s="6" t="s">
        <v>8029</v>
      </c>
      <c r="C1382" s="13" t="s">
        <v>33</v>
      </c>
      <c r="D1382" s="7" t="s">
        <v>34</v>
      </c>
      <c r="E1382" s="6"/>
      <c r="F1382" s="9" t="s">
        <v>8030</v>
      </c>
      <c r="G1382" s="10"/>
      <c r="H1382" s="6" t="s">
        <v>210</v>
      </c>
      <c r="I1382" s="6"/>
      <c r="J1382" s="23" t="s">
        <v>8031</v>
      </c>
      <c r="K1382" s="11" t="s">
        <v>8032</v>
      </c>
      <c r="L1382" s="11" t="s">
        <v>8033</v>
      </c>
      <c r="M1382" s="13" t="s">
        <v>41</v>
      </c>
      <c r="N1382" s="11" t="s">
        <v>8034</v>
      </c>
      <c r="O1382" s="11" t="s">
        <v>8035</v>
      </c>
      <c r="P1382" s="12"/>
      <c r="Q1382" s="13"/>
      <c r="R1382" s="12"/>
      <c r="S1382" s="12"/>
      <c r="T1382" s="12"/>
      <c r="U1382" s="12"/>
      <c r="V1382" s="12"/>
      <c r="W1382" s="12"/>
      <c r="X1382" s="13"/>
      <c r="Y1382" s="6" t="s">
        <v>8007</v>
      </c>
      <c r="Z1382" s="15" t="s">
        <v>8036</v>
      </c>
      <c r="AA1382" s="15"/>
      <c r="AB1382" s="9"/>
      <c r="AC1382" s="13" t="str">
        <f t="shared" si="4"/>
        <v>M6-EyP-2a-I-1</v>
      </c>
      <c r="AD1382" s="13"/>
      <c r="AE1382" s="12"/>
      <c r="AF1382" s="8" t="s">
        <v>45</v>
      </c>
      <c r="AG1382" s="13"/>
      <c r="AH1382" s="8" t="s">
        <v>46</v>
      </c>
      <c r="AI1382" s="8" t="s">
        <v>47</v>
      </c>
    </row>
    <row r="1383" ht="112.5" customHeight="1">
      <c r="A1383" s="6" t="s">
        <v>8028</v>
      </c>
      <c r="B1383" s="6" t="s">
        <v>8029</v>
      </c>
      <c r="C1383" s="8" t="s">
        <v>33</v>
      </c>
      <c r="D1383" s="7" t="s">
        <v>34</v>
      </c>
      <c r="E1383" s="6"/>
      <c r="F1383" s="9" t="s">
        <v>8037</v>
      </c>
      <c r="G1383" s="10"/>
      <c r="H1383" s="10"/>
      <c r="I1383" s="6"/>
      <c r="J1383" s="23" t="s">
        <v>8031</v>
      </c>
      <c r="K1383" s="10" t="s">
        <v>8032</v>
      </c>
      <c r="L1383" s="10" t="s">
        <v>8038</v>
      </c>
      <c r="M1383" s="13" t="s">
        <v>41</v>
      </c>
      <c r="N1383" s="11" t="s">
        <v>8034</v>
      </c>
      <c r="O1383" s="11" t="s">
        <v>8039</v>
      </c>
      <c r="P1383" s="12"/>
      <c r="Q1383" s="13"/>
      <c r="R1383" s="12"/>
      <c r="S1383" s="12"/>
      <c r="T1383" s="12"/>
      <c r="U1383" s="12"/>
      <c r="V1383" s="12"/>
      <c r="W1383" s="12"/>
      <c r="X1383" s="13"/>
      <c r="Y1383" s="6" t="s">
        <v>8007</v>
      </c>
      <c r="Z1383" s="15" t="s">
        <v>8040</v>
      </c>
      <c r="AA1383" s="15"/>
      <c r="AB1383" s="9"/>
      <c r="AC1383" s="13" t="str">
        <f t="shared" si="4"/>
        <v>M6-EyP-2a-I-2</v>
      </c>
      <c r="AD1383" s="13"/>
      <c r="AE1383" s="12"/>
      <c r="AF1383" s="8" t="s">
        <v>45</v>
      </c>
      <c r="AG1383" s="13"/>
      <c r="AH1383" s="8" t="s">
        <v>46</v>
      </c>
      <c r="AI1383" s="8" t="s">
        <v>47</v>
      </c>
    </row>
    <row r="1384" ht="112.5" customHeight="1">
      <c r="A1384" s="6" t="s">
        <v>8028</v>
      </c>
      <c r="B1384" s="6" t="s">
        <v>8029</v>
      </c>
      <c r="C1384" s="8" t="s">
        <v>48</v>
      </c>
      <c r="D1384" s="7" t="s">
        <v>34</v>
      </c>
      <c r="E1384" s="6"/>
      <c r="F1384" s="9" t="s">
        <v>8041</v>
      </c>
      <c r="G1384" s="11" t="s">
        <v>8042</v>
      </c>
      <c r="H1384" s="6" t="s">
        <v>210</v>
      </c>
      <c r="I1384" s="6"/>
      <c r="J1384" s="6" t="s">
        <v>101</v>
      </c>
      <c r="K1384" s="10" t="s">
        <v>8043</v>
      </c>
      <c r="L1384" s="10" t="s">
        <v>8044</v>
      </c>
      <c r="M1384" s="13" t="s">
        <v>41</v>
      </c>
      <c r="N1384" s="11" t="s">
        <v>8034</v>
      </c>
      <c r="O1384" s="11" t="s">
        <v>8045</v>
      </c>
      <c r="P1384" s="12"/>
      <c r="Q1384" s="13"/>
      <c r="R1384" s="12"/>
      <c r="S1384" s="12"/>
      <c r="T1384" s="12"/>
      <c r="U1384" s="12"/>
      <c r="V1384" s="12"/>
      <c r="W1384" s="12"/>
      <c r="X1384" s="13"/>
      <c r="Y1384" s="6" t="s">
        <v>8007</v>
      </c>
      <c r="Z1384" s="15" t="s">
        <v>8046</v>
      </c>
      <c r="AA1384" s="15"/>
      <c r="AB1384" s="9"/>
      <c r="AC1384" s="13" t="str">
        <f t="shared" si="4"/>
        <v>M6-EyP-2a-E-1</v>
      </c>
      <c r="AD1384" s="13"/>
      <c r="AE1384" s="12"/>
      <c r="AF1384" s="8" t="s">
        <v>45</v>
      </c>
      <c r="AG1384" s="13"/>
      <c r="AH1384" s="8" t="s">
        <v>46</v>
      </c>
      <c r="AI1384" s="8" t="s">
        <v>47</v>
      </c>
    </row>
    <row r="1385" ht="112.5" customHeight="1">
      <c r="A1385" s="6" t="s">
        <v>8028</v>
      </c>
      <c r="B1385" s="6" t="s">
        <v>8029</v>
      </c>
      <c r="C1385" s="8" t="s">
        <v>48</v>
      </c>
      <c r="D1385" s="7" t="s">
        <v>34</v>
      </c>
      <c r="E1385" s="6"/>
      <c r="F1385" s="9" t="s">
        <v>8047</v>
      </c>
      <c r="G1385" s="11" t="s">
        <v>8042</v>
      </c>
      <c r="H1385" s="6" t="s">
        <v>210</v>
      </c>
      <c r="I1385" s="6"/>
      <c r="J1385" s="6" t="s">
        <v>101</v>
      </c>
      <c r="K1385" s="10" t="s">
        <v>8043</v>
      </c>
      <c r="L1385" s="10" t="s">
        <v>8048</v>
      </c>
      <c r="M1385" s="13" t="s">
        <v>41</v>
      </c>
      <c r="N1385" s="11" t="s">
        <v>8034</v>
      </c>
      <c r="O1385" s="11" t="s">
        <v>8049</v>
      </c>
      <c r="P1385" s="12"/>
      <c r="Q1385" s="13"/>
      <c r="R1385" s="12"/>
      <c r="S1385" s="12"/>
      <c r="T1385" s="12"/>
      <c r="U1385" s="12"/>
      <c r="V1385" s="12"/>
      <c r="W1385" s="12"/>
      <c r="X1385" s="13"/>
      <c r="Y1385" s="6" t="s">
        <v>8007</v>
      </c>
      <c r="Z1385" s="15" t="s">
        <v>8050</v>
      </c>
      <c r="AA1385" s="15"/>
      <c r="AB1385" s="9"/>
      <c r="AC1385" s="13" t="str">
        <f t="shared" si="4"/>
        <v>M6-EyP-2a-E-2</v>
      </c>
      <c r="AD1385" s="13"/>
      <c r="AE1385" s="12"/>
      <c r="AF1385" s="8" t="s">
        <v>45</v>
      </c>
      <c r="AG1385" s="13"/>
      <c r="AH1385" s="8" t="s">
        <v>46</v>
      </c>
      <c r="AI1385" s="8" t="s">
        <v>47</v>
      </c>
    </row>
    <row r="1386" ht="112.5" customHeight="1">
      <c r="A1386" s="6" t="s">
        <v>8028</v>
      </c>
      <c r="B1386" s="6" t="s">
        <v>8029</v>
      </c>
      <c r="C1386" s="8" t="s">
        <v>48</v>
      </c>
      <c r="D1386" s="7" t="s">
        <v>34</v>
      </c>
      <c r="E1386" s="6"/>
      <c r="F1386" s="9" t="s">
        <v>8051</v>
      </c>
      <c r="G1386" s="26" t="s">
        <v>8042</v>
      </c>
      <c r="H1386" s="6" t="s">
        <v>210</v>
      </c>
      <c r="I1386" s="6"/>
      <c r="J1386" s="6" t="s">
        <v>101</v>
      </c>
      <c r="K1386" s="10" t="s">
        <v>8043</v>
      </c>
      <c r="L1386" s="10" t="s">
        <v>8052</v>
      </c>
      <c r="M1386" s="13" t="s">
        <v>41</v>
      </c>
      <c r="N1386" s="11" t="s">
        <v>8034</v>
      </c>
      <c r="O1386" s="11" t="s">
        <v>8053</v>
      </c>
      <c r="P1386" s="12"/>
      <c r="Q1386" s="13"/>
      <c r="R1386" s="12"/>
      <c r="S1386" s="12"/>
      <c r="T1386" s="12"/>
      <c r="U1386" s="12"/>
      <c r="V1386" s="12"/>
      <c r="W1386" s="12"/>
      <c r="X1386" s="13"/>
      <c r="Y1386" s="6" t="s">
        <v>8007</v>
      </c>
      <c r="Z1386" s="15" t="s">
        <v>8054</v>
      </c>
      <c r="AA1386" s="15"/>
      <c r="AB1386" s="9"/>
      <c r="AC1386" s="13" t="str">
        <f t="shared" si="4"/>
        <v>M6-EyP-2a-E-3</v>
      </c>
      <c r="AD1386" s="13"/>
      <c r="AE1386" s="12"/>
      <c r="AF1386" s="8" t="s">
        <v>45</v>
      </c>
      <c r="AG1386" s="13"/>
      <c r="AH1386" s="8" t="s">
        <v>46</v>
      </c>
      <c r="AI1386" s="8" t="s">
        <v>47</v>
      </c>
    </row>
    <row r="1387" ht="112.5" customHeight="1">
      <c r="A1387" s="6" t="s">
        <v>8028</v>
      </c>
      <c r="B1387" s="6" t="s">
        <v>8029</v>
      </c>
      <c r="C1387" s="13" t="s">
        <v>67</v>
      </c>
      <c r="D1387" s="7" t="s">
        <v>34</v>
      </c>
      <c r="E1387" s="6"/>
      <c r="F1387" s="9" t="s">
        <v>8055</v>
      </c>
      <c r="G1387" s="11" t="s">
        <v>8056</v>
      </c>
      <c r="H1387" s="6" t="s">
        <v>210</v>
      </c>
      <c r="I1387" s="6"/>
      <c r="J1387" s="6" t="s">
        <v>101</v>
      </c>
      <c r="K1387" s="11" t="s">
        <v>8057</v>
      </c>
      <c r="L1387" s="10" t="s">
        <v>8058</v>
      </c>
      <c r="M1387" s="13" t="s">
        <v>41</v>
      </c>
      <c r="N1387" s="11" t="s">
        <v>8034</v>
      </c>
      <c r="O1387" s="11" t="s">
        <v>8059</v>
      </c>
      <c r="P1387" s="12"/>
      <c r="Q1387" s="13"/>
      <c r="R1387" s="12"/>
      <c r="S1387" s="12"/>
      <c r="T1387" s="12"/>
      <c r="U1387" s="12"/>
      <c r="V1387" s="12"/>
      <c r="W1387" s="12"/>
      <c r="X1387" s="13"/>
      <c r="Y1387" s="6" t="s">
        <v>8007</v>
      </c>
      <c r="Z1387" s="15" t="s">
        <v>8060</v>
      </c>
      <c r="AA1387" s="15"/>
      <c r="AB1387" s="9"/>
      <c r="AC1387" s="13" t="str">
        <f t="shared" si="4"/>
        <v>M6-EyP-2a-A-1</v>
      </c>
      <c r="AD1387" s="13"/>
      <c r="AE1387" s="12"/>
      <c r="AF1387" s="8" t="s">
        <v>45</v>
      </c>
      <c r="AG1387" s="13"/>
      <c r="AH1387" s="8" t="s">
        <v>46</v>
      </c>
      <c r="AI1387" s="8" t="s">
        <v>47</v>
      </c>
    </row>
    <row r="1388" ht="112.5" customHeight="1">
      <c r="A1388" s="6" t="s">
        <v>8028</v>
      </c>
      <c r="B1388" s="6" t="s">
        <v>8029</v>
      </c>
      <c r="C1388" s="13" t="s">
        <v>67</v>
      </c>
      <c r="D1388" s="7" t="s">
        <v>34</v>
      </c>
      <c r="E1388" s="6"/>
      <c r="F1388" s="9" t="s">
        <v>8061</v>
      </c>
      <c r="G1388" s="11" t="s">
        <v>8062</v>
      </c>
      <c r="H1388" s="6" t="s">
        <v>210</v>
      </c>
      <c r="I1388" s="6"/>
      <c r="J1388" s="6" t="s">
        <v>101</v>
      </c>
      <c r="K1388" s="10" t="s">
        <v>8063</v>
      </c>
      <c r="L1388" s="10" t="s">
        <v>8064</v>
      </c>
      <c r="M1388" s="13" t="s">
        <v>41</v>
      </c>
      <c r="N1388" s="11" t="s">
        <v>8034</v>
      </c>
      <c r="O1388" s="11" t="s">
        <v>8065</v>
      </c>
      <c r="P1388" s="12"/>
      <c r="Q1388" s="13"/>
      <c r="R1388" s="12"/>
      <c r="S1388" s="12"/>
      <c r="T1388" s="12"/>
      <c r="U1388" s="12"/>
      <c r="V1388" s="12"/>
      <c r="W1388" s="12"/>
      <c r="X1388" s="13"/>
      <c r="Y1388" s="6" t="s">
        <v>8007</v>
      </c>
      <c r="Z1388" s="15" t="s">
        <v>8066</v>
      </c>
      <c r="AA1388" s="15"/>
      <c r="AB1388" s="9"/>
      <c r="AC1388" s="13" t="str">
        <f t="shared" si="4"/>
        <v>M6-EyP-2a-A-2</v>
      </c>
      <c r="AD1388" s="13"/>
      <c r="AE1388" s="12"/>
      <c r="AF1388" s="8" t="s">
        <v>45</v>
      </c>
      <c r="AG1388" s="13"/>
      <c r="AH1388" s="8" t="s">
        <v>46</v>
      </c>
      <c r="AI1388" s="8" t="s">
        <v>47</v>
      </c>
    </row>
    <row r="1389" ht="112.5" customHeight="1">
      <c r="A1389" s="6" t="s">
        <v>8028</v>
      </c>
      <c r="B1389" s="6" t="s">
        <v>8029</v>
      </c>
      <c r="C1389" s="13" t="s">
        <v>67</v>
      </c>
      <c r="D1389" s="7" t="s">
        <v>34</v>
      </c>
      <c r="E1389" s="6"/>
      <c r="F1389" s="9" t="s">
        <v>8067</v>
      </c>
      <c r="G1389" s="11" t="s">
        <v>8068</v>
      </c>
      <c r="H1389" s="6" t="s">
        <v>210</v>
      </c>
      <c r="I1389" s="6"/>
      <c r="J1389" s="6" t="s">
        <v>101</v>
      </c>
      <c r="K1389" s="10" t="s">
        <v>8063</v>
      </c>
      <c r="L1389" s="10" t="s">
        <v>8069</v>
      </c>
      <c r="M1389" s="13" t="s">
        <v>41</v>
      </c>
      <c r="N1389" s="11" t="s">
        <v>8034</v>
      </c>
      <c r="O1389" s="11" t="s">
        <v>8070</v>
      </c>
      <c r="P1389" s="12"/>
      <c r="Q1389" s="13"/>
      <c r="R1389" s="12"/>
      <c r="S1389" s="12"/>
      <c r="T1389" s="12"/>
      <c r="U1389" s="12"/>
      <c r="V1389" s="12"/>
      <c r="W1389" s="12"/>
      <c r="X1389" s="13"/>
      <c r="Y1389" s="6" t="s">
        <v>8007</v>
      </c>
      <c r="Z1389" s="15" t="s">
        <v>8071</v>
      </c>
      <c r="AA1389" s="15"/>
      <c r="AB1389" s="9"/>
      <c r="AC1389" s="13" t="str">
        <f t="shared" si="4"/>
        <v>M6-EyP-2a-A-3</v>
      </c>
      <c r="AD1389" s="13"/>
      <c r="AE1389" s="12"/>
      <c r="AF1389" s="8" t="s">
        <v>45</v>
      </c>
      <c r="AG1389" s="13"/>
      <c r="AH1389" s="8" t="s">
        <v>46</v>
      </c>
      <c r="AI1389" s="8" t="s">
        <v>47</v>
      </c>
    </row>
    <row r="1390" ht="112.5" customHeight="1">
      <c r="A1390" s="6" t="s">
        <v>8072</v>
      </c>
      <c r="B1390" s="6" t="s">
        <v>8073</v>
      </c>
      <c r="C1390" s="13" t="s">
        <v>33</v>
      </c>
      <c r="D1390" s="7" t="s">
        <v>34</v>
      </c>
      <c r="E1390" s="6"/>
      <c r="F1390" s="9" t="s">
        <v>8074</v>
      </c>
      <c r="G1390" s="10"/>
      <c r="H1390" s="6" t="s">
        <v>210</v>
      </c>
      <c r="I1390" s="6"/>
      <c r="J1390" s="23" t="s">
        <v>260</v>
      </c>
      <c r="K1390" s="11" t="s">
        <v>8075</v>
      </c>
      <c r="L1390" s="11" t="s">
        <v>8076</v>
      </c>
      <c r="M1390" s="13" t="s">
        <v>41</v>
      </c>
      <c r="N1390" s="11" t="s">
        <v>8034</v>
      </c>
      <c r="O1390" s="11" t="s">
        <v>8077</v>
      </c>
      <c r="P1390" s="12"/>
      <c r="Q1390" s="13"/>
      <c r="R1390" s="12"/>
      <c r="S1390" s="12"/>
      <c r="T1390" s="12"/>
      <c r="U1390" s="12"/>
      <c r="V1390" s="12"/>
      <c r="W1390" s="12"/>
      <c r="X1390" s="13"/>
      <c r="Y1390" s="6" t="s">
        <v>8007</v>
      </c>
      <c r="Z1390" s="15" t="s">
        <v>8078</v>
      </c>
      <c r="AA1390" s="15"/>
      <c r="AB1390" s="9"/>
      <c r="AC1390" s="13" t="str">
        <f t="shared" si="4"/>
        <v>M6-EyP-2b-I-1</v>
      </c>
      <c r="AD1390" s="13"/>
      <c r="AE1390" s="12"/>
      <c r="AF1390" s="8" t="s">
        <v>45</v>
      </c>
      <c r="AG1390" s="13"/>
      <c r="AH1390" s="8" t="s">
        <v>46</v>
      </c>
      <c r="AI1390" s="8" t="s">
        <v>47</v>
      </c>
    </row>
    <row r="1391" ht="112.5" customHeight="1">
      <c r="A1391" s="6" t="s">
        <v>8072</v>
      </c>
      <c r="B1391" s="6" t="s">
        <v>8073</v>
      </c>
      <c r="C1391" s="8" t="s">
        <v>33</v>
      </c>
      <c r="D1391" s="7" t="s">
        <v>34</v>
      </c>
      <c r="E1391" s="6"/>
      <c r="F1391" s="9" t="s">
        <v>8079</v>
      </c>
      <c r="G1391" s="22"/>
      <c r="H1391" s="81" t="s">
        <v>210</v>
      </c>
      <c r="I1391" s="6"/>
      <c r="J1391" s="23" t="s">
        <v>260</v>
      </c>
      <c r="K1391" s="11" t="s">
        <v>8080</v>
      </c>
      <c r="L1391" s="11" t="s">
        <v>8081</v>
      </c>
      <c r="M1391" s="13" t="s">
        <v>41</v>
      </c>
      <c r="N1391" s="11" t="s">
        <v>8034</v>
      </c>
      <c r="O1391" s="11" t="s">
        <v>8082</v>
      </c>
      <c r="P1391" s="12"/>
      <c r="Q1391" s="13"/>
      <c r="R1391" s="12"/>
      <c r="S1391" s="12"/>
      <c r="T1391" s="12"/>
      <c r="U1391" s="12"/>
      <c r="V1391" s="12"/>
      <c r="W1391" s="12"/>
      <c r="X1391" s="13"/>
      <c r="Y1391" s="6" t="s">
        <v>8007</v>
      </c>
      <c r="Z1391" s="15" t="s">
        <v>8083</v>
      </c>
      <c r="AA1391" s="15"/>
      <c r="AB1391" s="9"/>
      <c r="AC1391" s="13" t="str">
        <f t="shared" si="4"/>
        <v>M6-EyP-2b-I-2</v>
      </c>
      <c r="AD1391" s="13"/>
      <c r="AE1391" s="12"/>
      <c r="AF1391" s="8" t="s">
        <v>45</v>
      </c>
      <c r="AG1391" s="13"/>
      <c r="AH1391" s="8" t="s">
        <v>46</v>
      </c>
      <c r="AI1391" s="8" t="s">
        <v>47</v>
      </c>
    </row>
    <row r="1392" ht="112.5" customHeight="1">
      <c r="A1392" s="6" t="s">
        <v>8072</v>
      </c>
      <c r="B1392" s="6" t="s">
        <v>8073</v>
      </c>
      <c r="C1392" s="8" t="s">
        <v>33</v>
      </c>
      <c r="D1392" s="7" t="s">
        <v>34</v>
      </c>
      <c r="E1392" s="6"/>
      <c r="F1392" s="9" t="s">
        <v>8084</v>
      </c>
      <c r="G1392" s="10"/>
      <c r="H1392" s="10"/>
      <c r="I1392" s="6"/>
      <c r="J1392" s="23" t="s">
        <v>260</v>
      </c>
      <c r="K1392" s="10" t="s">
        <v>8085</v>
      </c>
      <c r="L1392" s="11" t="s">
        <v>8086</v>
      </c>
      <c r="M1392" s="13" t="s">
        <v>41</v>
      </c>
      <c r="N1392" s="11" t="s">
        <v>8034</v>
      </c>
      <c r="O1392" s="11" t="s">
        <v>8087</v>
      </c>
      <c r="P1392" s="12"/>
      <c r="Q1392" s="13"/>
      <c r="R1392" s="12"/>
      <c r="S1392" s="12"/>
      <c r="T1392" s="12"/>
      <c r="U1392" s="12"/>
      <c r="V1392" s="12"/>
      <c r="W1392" s="12"/>
      <c r="X1392" s="13"/>
      <c r="Y1392" s="6" t="s">
        <v>8007</v>
      </c>
      <c r="Z1392" s="15" t="s">
        <v>8088</v>
      </c>
      <c r="AA1392" s="15"/>
      <c r="AB1392" s="9"/>
      <c r="AC1392" s="13" t="str">
        <f t="shared" si="4"/>
        <v>M6-EyP-2b-I-3</v>
      </c>
      <c r="AD1392" s="13"/>
      <c r="AE1392" s="12"/>
      <c r="AF1392" s="8" t="s">
        <v>45</v>
      </c>
      <c r="AG1392" s="13"/>
      <c r="AH1392" s="8" t="s">
        <v>46</v>
      </c>
      <c r="AI1392" s="8" t="s">
        <v>47</v>
      </c>
    </row>
    <row r="1393" ht="112.5" customHeight="1">
      <c r="A1393" s="6" t="s">
        <v>8072</v>
      </c>
      <c r="B1393" s="6" t="s">
        <v>8073</v>
      </c>
      <c r="C1393" s="8" t="s">
        <v>48</v>
      </c>
      <c r="D1393" s="7" t="s">
        <v>34</v>
      </c>
      <c r="E1393" s="6"/>
      <c r="F1393" s="9" t="s">
        <v>8089</v>
      </c>
      <c r="G1393" s="11" t="s">
        <v>8090</v>
      </c>
      <c r="H1393" s="10"/>
      <c r="I1393" s="6"/>
      <c r="J1393" s="6" t="s">
        <v>101</v>
      </c>
      <c r="K1393" s="11" t="s">
        <v>8091</v>
      </c>
      <c r="L1393" s="11" t="s">
        <v>8092</v>
      </c>
      <c r="M1393" s="13" t="s">
        <v>41</v>
      </c>
      <c r="N1393" s="11" t="s">
        <v>8034</v>
      </c>
      <c r="O1393" s="11" t="s">
        <v>8093</v>
      </c>
      <c r="P1393" s="12"/>
      <c r="Q1393" s="13"/>
      <c r="R1393" s="12"/>
      <c r="S1393" s="12"/>
      <c r="T1393" s="12"/>
      <c r="U1393" s="12"/>
      <c r="V1393" s="12"/>
      <c r="W1393" s="12"/>
      <c r="X1393" s="13"/>
      <c r="Y1393" s="6" t="s">
        <v>8007</v>
      </c>
      <c r="Z1393" s="15" t="s">
        <v>8094</v>
      </c>
      <c r="AA1393" s="15"/>
      <c r="AB1393" s="9"/>
      <c r="AC1393" s="13" t="str">
        <f t="shared" si="4"/>
        <v>M6-EyP-2b-E-1</v>
      </c>
      <c r="AD1393" s="13"/>
      <c r="AE1393" s="12"/>
      <c r="AF1393" s="8" t="s">
        <v>45</v>
      </c>
      <c r="AG1393" s="13"/>
      <c r="AH1393" s="8" t="s">
        <v>46</v>
      </c>
      <c r="AI1393" s="8" t="s">
        <v>47</v>
      </c>
    </row>
    <row r="1394" ht="112.5" customHeight="1">
      <c r="A1394" s="6" t="s">
        <v>8072</v>
      </c>
      <c r="B1394" s="6" t="s">
        <v>8073</v>
      </c>
      <c r="C1394" s="8" t="s">
        <v>48</v>
      </c>
      <c r="D1394" s="7" t="s">
        <v>34</v>
      </c>
      <c r="E1394" s="6"/>
      <c r="F1394" s="9" t="s">
        <v>8095</v>
      </c>
      <c r="G1394" s="11" t="s">
        <v>8096</v>
      </c>
      <c r="H1394" s="10"/>
      <c r="I1394" s="6"/>
      <c r="J1394" s="6" t="s">
        <v>101</v>
      </c>
      <c r="K1394" s="10" t="s">
        <v>8097</v>
      </c>
      <c r="L1394" s="11" t="s">
        <v>8092</v>
      </c>
      <c r="M1394" s="13" t="s">
        <v>41</v>
      </c>
      <c r="N1394" s="11" t="s">
        <v>8034</v>
      </c>
      <c r="O1394" s="11" t="s">
        <v>8098</v>
      </c>
      <c r="P1394" s="12"/>
      <c r="Q1394" s="13"/>
      <c r="R1394" s="12"/>
      <c r="S1394" s="12"/>
      <c r="T1394" s="12"/>
      <c r="U1394" s="12"/>
      <c r="V1394" s="12"/>
      <c r="W1394" s="12"/>
      <c r="X1394" s="13"/>
      <c r="Y1394" s="6" t="s">
        <v>8007</v>
      </c>
      <c r="Z1394" s="15" t="s">
        <v>8099</v>
      </c>
      <c r="AA1394" s="15"/>
      <c r="AB1394" s="9"/>
      <c r="AC1394" s="13" t="str">
        <f t="shared" si="4"/>
        <v>M6-EyP-2b-E-2</v>
      </c>
      <c r="AD1394" s="13"/>
      <c r="AE1394" s="12"/>
      <c r="AF1394" s="8" t="s">
        <v>45</v>
      </c>
      <c r="AG1394" s="13"/>
      <c r="AH1394" s="8" t="s">
        <v>46</v>
      </c>
      <c r="AI1394" s="8" t="s">
        <v>47</v>
      </c>
    </row>
    <row r="1395" ht="112.5" customHeight="1">
      <c r="A1395" s="6" t="s">
        <v>8072</v>
      </c>
      <c r="B1395" s="6" t="s">
        <v>8073</v>
      </c>
      <c r="C1395" s="8" t="s">
        <v>48</v>
      </c>
      <c r="D1395" s="7" t="s">
        <v>34</v>
      </c>
      <c r="E1395" s="6"/>
      <c r="F1395" s="9" t="s">
        <v>8100</v>
      </c>
      <c r="G1395" s="11" t="s">
        <v>8101</v>
      </c>
      <c r="H1395" s="10"/>
      <c r="I1395" s="6"/>
      <c r="J1395" s="6" t="s">
        <v>101</v>
      </c>
      <c r="K1395" s="11" t="s">
        <v>8102</v>
      </c>
      <c r="L1395" s="11" t="s">
        <v>8103</v>
      </c>
      <c r="M1395" s="13" t="s">
        <v>41</v>
      </c>
      <c r="N1395" s="11" t="s">
        <v>8034</v>
      </c>
      <c r="O1395" s="11" t="s">
        <v>8104</v>
      </c>
      <c r="P1395" s="12"/>
      <c r="Q1395" s="13"/>
      <c r="R1395" s="12"/>
      <c r="S1395" s="12"/>
      <c r="T1395" s="12"/>
      <c r="U1395" s="12"/>
      <c r="V1395" s="12"/>
      <c r="W1395" s="12"/>
      <c r="X1395" s="8"/>
      <c r="Y1395" s="6" t="s">
        <v>8007</v>
      </c>
      <c r="Z1395" s="15" t="s">
        <v>8105</v>
      </c>
      <c r="AA1395" s="15"/>
      <c r="AB1395" s="9"/>
      <c r="AC1395" s="13" t="str">
        <f t="shared" si="4"/>
        <v>M6-EyP-2b-E-3</v>
      </c>
      <c r="AD1395" s="13"/>
      <c r="AE1395" s="12"/>
      <c r="AF1395" s="8" t="s">
        <v>45</v>
      </c>
      <c r="AG1395" s="13"/>
      <c r="AH1395" s="8" t="s">
        <v>46</v>
      </c>
      <c r="AI1395" s="8" t="s">
        <v>47</v>
      </c>
    </row>
    <row r="1396" ht="112.5" customHeight="1">
      <c r="A1396" s="8" t="s">
        <v>8106</v>
      </c>
      <c r="B1396" s="8" t="s">
        <v>8107</v>
      </c>
      <c r="C1396" s="8" t="s">
        <v>33</v>
      </c>
      <c r="D1396" s="7" t="s">
        <v>34</v>
      </c>
      <c r="E1396" s="6"/>
      <c r="F1396" s="10" t="s">
        <v>8108</v>
      </c>
      <c r="G1396" s="11"/>
      <c r="H1396" s="10"/>
      <c r="I1396" s="6" t="s">
        <v>210</v>
      </c>
      <c r="J1396" s="6" t="s">
        <v>160</v>
      </c>
      <c r="K1396" s="10" t="s">
        <v>8109</v>
      </c>
      <c r="L1396" s="10" t="s">
        <v>8110</v>
      </c>
      <c r="M1396" s="13" t="s">
        <v>41</v>
      </c>
      <c r="N1396" s="10" t="s">
        <v>8111</v>
      </c>
      <c r="O1396" s="10" t="s">
        <v>8111</v>
      </c>
      <c r="P1396" s="12"/>
      <c r="Q1396" s="13"/>
      <c r="R1396" s="12"/>
      <c r="S1396" s="12"/>
      <c r="T1396" s="12"/>
      <c r="U1396" s="12"/>
      <c r="V1396" s="12"/>
      <c r="W1396" s="12"/>
      <c r="X1396" s="8"/>
      <c r="Y1396" s="6" t="s">
        <v>8007</v>
      </c>
      <c r="Z1396" s="9" t="s">
        <v>8112</v>
      </c>
      <c r="AA1396" s="9"/>
      <c r="AB1396" s="9"/>
      <c r="AC1396" s="13" t="str">
        <f t="shared" si="4"/>
        <v>M6-EyP-18a-I-1</v>
      </c>
      <c r="AD1396" s="13"/>
      <c r="AE1396" s="12"/>
      <c r="AF1396" s="13"/>
      <c r="AG1396" s="13"/>
      <c r="AH1396" s="8"/>
      <c r="AI1396" s="8" t="s">
        <v>47</v>
      </c>
    </row>
    <row r="1397" ht="112.5" customHeight="1">
      <c r="A1397" s="8" t="s">
        <v>8106</v>
      </c>
      <c r="B1397" s="8" t="s">
        <v>8107</v>
      </c>
      <c r="C1397" s="8" t="s">
        <v>33</v>
      </c>
      <c r="D1397" s="7" t="s">
        <v>34</v>
      </c>
      <c r="E1397" s="6"/>
      <c r="F1397" s="10" t="s">
        <v>8113</v>
      </c>
      <c r="G1397" s="11"/>
      <c r="H1397" s="10"/>
      <c r="I1397" s="6" t="s">
        <v>210</v>
      </c>
      <c r="J1397" s="6" t="s">
        <v>1277</v>
      </c>
      <c r="K1397" s="10" t="s">
        <v>8114</v>
      </c>
      <c r="L1397" s="10" t="s">
        <v>8115</v>
      </c>
      <c r="M1397" s="38" t="s">
        <v>41</v>
      </c>
      <c r="N1397" s="10" t="s">
        <v>8116</v>
      </c>
      <c r="O1397" s="10" t="s">
        <v>8116</v>
      </c>
      <c r="P1397" s="12"/>
      <c r="Q1397" s="13"/>
      <c r="R1397" s="12"/>
      <c r="S1397" s="12"/>
      <c r="T1397" s="12"/>
      <c r="U1397" s="12"/>
      <c r="V1397" s="12"/>
      <c r="W1397" s="12"/>
      <c r="X1397" s="8"/>
      <c r="Y1397" s="6" t="s">
        <v>8007</v>
      </c>
      <c r="Z1397" s="9" t="s">
        <v>8117</v>
      </c>
      <c r="AA1397" s="9"/>
      <c r="AB1397" s="9"/>
      <c r="AC1397" s="13" t="str">
        <f t="shared" si="4"/>
        <v>M6-EyP-18a-I-2</v>
      </c>
      <c r="AD1397" s="13"/>
      <c r="AE1397" s="12"/>
      <c r="AF1397" s="13"/>
      <c r="AG1397" s="13"/>
      <c r="AH1397" s="8"/>
      <c r="AI1397" s="8" t="s">
        <v>47</v>
      </c>
    </row>
    <row r="1398" ht="112.5" customHeight="1">
      <c r="A1398" s="8" t="s">
        <v>8106</v>
      </c>
      <c r="B1398" s="8" t="s">
        <v>8107</v>
      </c>
      <c r="C1398" s="8" t="s">
        <v>33</v>
      </c>
      <c r="D1398" s="7" t="s">
        <v>34</v>
      </c>
      <c r="E1398" s="6"/>
      <c r="F1398" s="10" t="s">
        <v>8118</v>
      </c>
      <c r="G1398" s="11"/>
      <c r="H1398" s="10"/>
      <c r="I1398" s="6" t="s">
        <v>210</v>
      </c>
      <c r="J1398" s="6" t="s">
        <v>1277</v>
      </c>
      <c r="K1398" s="10" t="s">
        <v>8119</v>
      </c>
      <c r="L1398" s="10" t="s">
        <v>8120</v>
      </c>
      <c r="M1398" s="38" t="s">
        <v>41</v>
      </c>
      <c r="N1398" s="10" t="s">
        <v>8121</v>
      </c>
      <c r="O1398" s="10" t="s">
        <v>8121</v>
      </c>
      <c r="P1398" s="12"/>
      <c r="Q1398" s="13"/>
      <c r="R1398" s="12"/>
      <c r="S1398" s="12"/>
      <c r="T1398" s="12"/>
      <c r="U1398" s="12"/>
      <c r="V1398" s="12"/>
      <c r="W1398" s="12"/>
      <c r="X1398" s="8"/>
      <c r="Y1398" s="6" t="s">
        <v>8007</v>
      </c>
      <c r="Z1398" s="9" t="s">
        <v>8122</v>
      </c>
      <c r="AA1398" s="9"/>
      <c r="AB1398" s="9"/>
      <c r="AC1398" s="13" t="str">
        <f t="shared" si="4"/>
        <v>M6-EyP-18a-I-3</v>
      </c>
      <c r="AD1398" s="13"/>
      <c r="AE1398" s="12"/>
      <c r="AF1398" s="13"/>
      <c r="AG1398" s="13"/>
      <c r="AH1398" s="8"/>
      <c r="AI1398" s="8" t="s">
        <v>47</v>
      </c>
    </row>
    <row r="1399" ht="112.5" customHeight="1">
      <c r="A1399" s="8" t="s">
        <v>8106</v>
      </c>
      <c r="B1399" s="8" t="s">
        <v>8107</v>
      </c>
      <c r="C1399" s="8" t="s">
        <v>33</v>
      </c>
      <c r="D1399" s="7" t="s">
        <v>34</v>
      </c>
      <c r="E1399" s="6"/>
      <c r="F1399" s="10" t="s">
        <v>8123</v>
      </c>
      <c r="G1399" s="11"/>
      <c r="H1399" s="10"/>
      <c r="I1399" s="6" t="s">
        <v>210</v>
      </c>
      <c r="J1399" s="6" t="s">
        <v>1277</v>
      </c>
      <c r="K1399" s="10" t="s">
        <v>8109</v>
      </c>
      <c r="L1399" s="11" t="s">
        <v>8124</v>
      </c>
      <c r="M1399" s="38" t="s">
        <v>41</v>
      </c>
      <c r="N1399" s="27" t="s">
        <v>8125</v>
      </c>
      <c r="O1399" s="27" t="s">
        <v>8125</v>
      </c>
      <c r="P1399" s="12"/>
      <c r="Q1399" s="13"/>
      <c r="R1399" s="12"/>
      <c r="S1399" s="12"/>
      <c r="T1399" s="12"/>
      <c r="U1399" s="12"/>
      <c r="V1399" s="12"/>
      <c r="W1399" s="12"/>
      <c r="X1399" s="8"/>
      <c r="Y1399" s="6" t="s">
        <v>8007</v>
      </c>
      <c r="Z1399" s="9" t="s">
        <v>8126</v>
      </c>
      <c r="AA1399" s="9"/>
      <c r="AB1399" s="9"/>
      <c r="AC1399" s="13" t="str">
        <f t="shared" si="4"/>
        <v>M6-EyP-18a-I-4</v>
      </c>
      <c r="AD1399" s="13"/>
      <c r="AE1399" s="12"/>
      <c r="AF1399" s="13"/>
      <c r="AG1399" s="13"/>
      <c r="AH1399" s="8"/>
      <c r="AI1399" s="8" t="s">
        <v>47</v>
      </c>
    </row>
    <row r="1400" ht="112.5" customHeight="1">
      <c r="A1400" s="6" t="s">
        <v>8127</v>
      </c>
      <c r="B1400" s="6" t="s">
        <v>8128</v>
      </c>
      <c r="C1400" s="13" t="s">
        <v>33</v>
      </c>
      <c r="D1400" s="7" t="s">
        <v>34</v>
      </c>
      <c r="E1400" s="6"/>
      <c r="F1400" s="9" t="s">
        <v>8129</v>
      </c>
      <c r="G1400" s="10"/>
      <c r="H1400" s="10"/>
      <c r="I1400" s="6" t="s">
        <v>210</v>
      </c>
      <c r="J1400" s="23" t="s">
        <v>260</v>
      </c>
      <c r="K1400" s="11" t="s">
        <v>8130</v>
      </c>
      <c r="L1400" s="11" t="s">
        <v>8131</v>
      </c>
      <c r="M1400" s="13" t="s">
        <v>41</v>
      </c>
      <c r="N1400" s="11" t="s">
        <v>8132</v>
      </c>
      <c r="O1400" s="11" t="s">
        <v>8133</v>
      </c>
      <c r="P1400" s="14"/>
      <c r="Q1400" s="13"/>
      <c r="R1400" s="12"/>
      <c r="S1400" s="12"/>
      <c r="T1400" s="12"/>
      <c r="U1400" s="12"/>
      <c r="V1400" s="12"/>
      <c r="W1400" s="12"/>
      <c r="X1400" s="13"/>
      <c r="Y1400" s="6" t="s">
        <v>8007</v>
      </c>
      <c r="Z1400" s="15" t="s">
        <v>8134</v>
      </c>
      <c r="AA1400" s="15"/>
      <c r="AB1400" s="9"/>
      <c r="AC1400" s="13" t="str">
        <f t="shared" si="4"/>
        <v>M6-EyP-3a-I-1</v>
      </c>
      <c r="AD1400" s="13"/>
      <c r="AE1400" s="12"/>
      <c r="AF1400" s="8" t="s">
        <v>45</v>
      </c>
      <c r="AG1400" s="13"/>
      <c r="AH1400" s="8" t="s">
        <v>46</v>
      </c>
      <c r="AI1400" s="8" t="s">
        <v>47</v>
      </c>
    </row>
    <row r="1401" ht="112.5" customHeight="1">
      <c r="A1401" s="6" t="s">
        <v>8127</v>
      </c>
      <c r="B1401" s="6" t="s">
        <v>8128</v>
      </c>
      <c r="C1401" s="13" t="s">
        <v>33</v>
      </c>
      <c r="D1401" s="7" t="s">
        <v>34</v>
      </c>
      <c r="E1401" s="6"/>
      <c r="F1401" s="9" t="s">
        <v>8135</v>
      </c>
      <c r="G1401" s="10"/>
      <c r="H1401" s="10"/>
      <c r="I1401" s="6" t="s">
        <v>210</v>
      </c>
      <c r="J1401" s="23" t="s">
        <v>260</v>
      </c>
      <c r="K1401" s="11" t="s">
        <v>8136</v>
      </c>
      <c r="L1401" s="11" t="s">
        <v>8137</v>
      </c>
      <c r="M1401" s="13" t="s">
        <v>41</v>
      </c>
      <c r="N1401" s="11" t="s">
        <v>8132</v>
      </c>
      <c r="O1401" s="11" t="s">
        <v>8138</v>
      </c>
      <c r="P1401" s="14"/>
      <c r="Q1401" s="13"/>
      <c r="R1401" s="12"/>
      <c r="S1401" s="12"/>
      <c r="T1401" s="12"/>
      <c r="U1401" s="12"/>
      <c r="V1401" s="12"/>
      <c r="W1401" s="12"/>
      <c r="X1401" s="13"/>
      <c r="Y1401" s="6" t="s">
        <v>8007</v>
      </c>
      <c r="Z1401" s="15" t="s">
        <v>8139</v>
      </c>
      <c r="AA1401" s="15"/>
      <c r="AB1401" s="9"/>
      <c r="AC1401" s="13" t="str">
        <f t="shared" si="4"/>
        <v>M6-EyP-3a-I-2</v>
      </c>
      <c r="AD1401" s="13"/>
      <c r="AE1401" s="12"/>
      <c r="AF1401" s="8" t="s">
        <v>45</v>
      </c>
      <c r="AG1401" s="13"/>
      <c r="AH1401" s="8" t="s">
        <v>46</v>
      </c>
      <c r="AI1401" s="8" t="s">
        <v>47</v>
      </c>
    </row>
    <row r="1402" ht="112.5" customHeight="1">
      <c r="A1402" s="6" t="s">
        <v>8127</v>
      </c>
      <c r="B1402" s="6" t="s">
        <v>8128</v>
      </c>
      <c r="C1402" s="13" t="s">
        <v>48</v>
      </c>
      <c r="D1402" s="7" t="s">
        <v>34</v>
      </c>
      <c r="E1402" s="6"/>
      <c r="F1402" s="9" t="s">
        <v>8140</v>
      </c>
      <c r="G1402" s="11" t="s">
        <v>8141</v>
      </c>
      <c r="H1402" s="10"/>
      <c r="I1402" s="6" t="s">
        <v>210</v>
      </c>
      <c r="J1402" s="8" t="s">
        <v>2979</v>
      </c>
      <c r="K1402" s="11" t="s">
        <v>8142</v>
      </c>
      <c r="L1402" s="11" t="s">
        <v>8143</v>
      </c>
      <c r="M1402" s="13" t="s">
        <v>41</v>
      </c>
      <c r="N1402" s="11" t="s">
        <v>8132</v>
      </c>
      <c r="O1402" s="11" t="s">
        <v>8144</v>
      </c>
      <c r="P1402" s="11"/>
      <c r="Q1402" s="13"/>
      <c r="R1402" s="12"/>
      <c r="S1402" s="12"/>
      <c r="T1402" s="12"/>
      <c r="U1402" s="12"/>
      <c r="V1402" s="12"/>
      <c r="W1402" s="12"/>
      <c r="X1402" s="13"/>
      <c r="Y1402" s="6" t="s">
        <v>8007</v>
      </c>
      <c r="Z1402" s="15" t="s">
        <v>8145</v>
      </c>
      <c r="AA1402" s="15"/>
      <c r="AB1402" s="9"/>
      <c r="AC1402" s="13" t="str">
        <f t="shared" si="4"/>
        <v>M6-EyP-3a-E-1</v>
      </c>
      <c r="AD1402" s="13"/>
      <c r="AE1402" s="12"/>
      <c r="AF1402" s="8" t="s">
        <v>45</v>
      </c>
      <c r="AG1402" s="13"/>
      <c r="AH1402" s="8" t="s">
        <v>46</v>
      </c>
      <c r="AI1402" s="8" t="s">
        <v>47</v>
      </c>
    </row>
    <row r="1403" ht="112.5" customHeight="1">
      <c r="A1403" s="6" t="s">
        <v>8127</v>
      </c>
      <c r="B1403" s="6" t="s">
        <v>8128</v>
      </c>
      <c r="C1403" s="13" t="s">
        <v>67</v>
      </c>
      <c r="D1403" s="7" t="s">
        <v>34</v>
      </c>
      <c r="E1403" s="6"/>
      <c r="F1403" s="9"/>
      <c r="G1403" s="11"/>
      <c r="H1403" s="10"/>
      <c r="I1403" s="6" t="s">
        <v>210</v>
      </c>
      <c r="J1403" s="8" t="s">
        <v>101</v>
      </c>
      <c r="K1403" s="11" t="s">
        <v>8146</v>
      </c>
      <c r="L1403" s="10"/>
      <c r="M1403" s="8" t="s">
        <v>575</v>
      </c>
      <c r="N1403" s="9"/>
      <c r="O1403" s="9"/>
      <c r="P1403" s="12"/>
      <c r="Q1403" s="13"/>
      <c r="R1403" s="9" t="s">
        <v>8147</v>
      </c>
      <c r="S1403" s="11" t="s">
        <v>8148</v>
      </c>
      <c r="T1403" s="11" t="s">
        <v>8149</v>
      </c>
      <c r="U1403" s="11" t="s">
        <v>8150</v>
      </c>
      <c r="V1403" s="11" t="s">
        <v>8151</v>
      </c>
      <c r="W1403" s="12"/>
      <c r="X1403" s="13"/>
      <c r="Y1403" s="6" t="s">
        <v>8007</v>
      </c>
      <c r="Z1403" s="15" t="s">
        <v>8152</v>
      </c>
      <c r="AA1403" s="15"/>
      <c r="AB1403" s="9"/>
      <c r="AC1403" s="13" t="str">
        <f t="shared" si="4"/>
        <v>M6-EyP-3a-A-1</v>
      </c>
      <c r="AD1403" s="13"/>
      <c r="AE1403" s="12"/>
      <c r="AF1403" s="8" t="s">
        <v>45</v>
      </c>
      <c r="AG1403" s="13"/>
      <c r="AH1403" s="8" t="s">
        <v>46</v>
      </c>
      <c r="AI1403" s="8" t="s">
        <v>47</v>
      </c>
    </row>
    <row r="1404" ht="112.5" customHeight="1">
      <c r="A1404" s="6" t="s">
        <v>8127</v>
      </c>
      <c r="B1404" s="6" t="s">
        <v>8128</v>
      </c>
      <c r="C1404" s="13" t="s">
        <v>67</v>
      </c>
      <c r="D1404" s="7" t="s">
        <v>34</v>
      </c>
      <c r="E1404" s="6"/>
      <c r="F1404" s="18"/>
      <c r="G1404" s="10"/>
      <c r="H1404" s="10"/>
      <c r="I1404" s="6" t="s">
        <v>210</v>
      </c>
      <c r="J1404" s="8" t="s">
        <v>101</v>
      </c>
      <c r="K1404" s="11" t="s">
        <v>8153</v>
      </c>
      <c r="L1404" s="10"/>
      <c r="M1404" s="8" t="s">
        <v>575</v>
      </c>
      <c r="N1404" s="9"/>
      <c r="O1404" s="9"/>
      <c r="P1404" s="12"/>
      <c r="Q1404" s="13"/>
      <c r="R1404" s="9" t="s">
        <v>8154</v>
      </c>
      <c r="S1404" s="11" t="s">
        <v>8155</v>
      </c>
      <c r="T1404" s="11" t="s">
        <v>8156</v>
      </c>
      <c r="U1404" s="11" t="s">
        <v>8157</v>
      </c>
      <c r="V1404" s="11" t="s">
        <v>8158</v>
      </c>
      <c r="W1404" s="12"/>
      <c r="X1404" s="13"/>
      <c r="Y1404" s="6" t="s">
        <v>8007</v>
      </c>
      <c r="Z1404" s="15" t="s">
        <v>8159</v>
      </c>
      <c r="AA1404" s="15"/>
      <c r="AB1404" s="9"/>
      <c r="AC1404" s="13" t="str">
        <f t="shared" si="4"/>
        <v>M6-EyP-3a-A-2</v>
      </c>
      <c r="AD1404" s="13"/>
      <c r="AE1404" s="12"/>
      <c r="AF1404" s="8" t="s">
        <v>45</v>
      </c>
      <c r="AG1404" s="13"/>
      <c r="AH1404" s="8" t="s">
        <v>46</v>
      </c>
      <c r="AI1404" s="8" t="s">
        <v>47</v>
      </c>
    </row>
    <row r="1405" ht="112.5" customHeight="1">
      <c r="A1405" s="6" t="s">
        <v>8127</v>
      </c>
      <c r="B1405" s="6" t="s">
        <v>8128</v>
      </c>
      <c r="C1405" s="13" t="s">
        <v>67</v>
      </c>
      <c r="D1405" s="7" t="s">
        <v>34</v>
      </c>
      <c r="E1405" s="6"/>
      <c r="F1405" s="9"/>
      <c r="G1405" s="10"/>
      <c r="H1405" s="10"/>
      <c r="I1405" s="6" t="s">
        <v>210</v>
      </c>
      <c r="J1405" s="8" t="s">
        <v>101</v>
      </c>
      <c r="K1405" s="11" t="s">
        <v>8160</v>
      </c>
      <c r="L1405" s="11"/>
      <c r="M1405" s="13" t="s">
        <v>575</v>
      </c>
      <c r="N1405" s="9"/>
      <c r="O1405" s="9"/>
      <c r="P1405" s="12"/>
      <c r="Q1405" s="13"/>
      <c r="R1405" s="9" t="s">
        <v>8161</v>
      </c>
      <c r="S1405" s="11" t="s">
        <v>8162</v>
      </c>
      <c r="T1405" s="11" t="s">
        <v>8163</v>
      </c>
      <c r="U1405" s="11" t="s">
        <v>8164</v>
      </c>
      <c r="V1405" s="11" t="s">
        <v>8165</v>
      </c>
      <c r="W1405" s="12"/>
      <c r="X1405" s="13"/>
      <c r="Y1405" s="6" t="s">
        <v>8007</v>
      </c>
      <c r="Z1405" s="15" t="s">
        <v>8166</v>
      </c>
      <c r="AA1405" s="15"/>
      <c r="AB1405" s="9"/>
      <c r="AC1405" s="13" t="str">
        <f t="shared" si="4"/>
        <v>M6-EyP-3a-A-3</v>
      </c>
      <c r="AD1405" s="13"/>
      <c r="AE1405" s="12"/>
      <c r="AF1405" s="8" t="s">
        <v>45</v>
      </c>
      <c r="AG1405" s="13"/>
      <c r="AH1405" s="8" t="s">
        <v>46</v>
      </c>
      <c r="AI1405" s="8" t="s">
        <v>47</v>
      </c>
    </row>
    <row r="1406" ht="112.5" customHeight="1">
      <c r="A1406" s="6" t="s">
        <v>8167</v>
      </c>
      <c r="B1406" s="6" t="s">
        <v>8168</v>
      </c>
      <c r="C1406" s="13" t="s">
        <v>33</v>
      </c>
      <c r="D1406" s="7" t="s">
        <v>34</v>
      </c>
      <c r="E1406" s="6"/>
      <c r="F1406" s="9" t="s">
        <v>8169</v>
      </c>
      <c r="G1406" s="10"/>
      <c r="H1406" s="10"/>
      <c r="I1406" s="6"/>
      <c r="J1406" s="23" t="s">
        <v>260</v>
      </c>
      <c r="K1406" s="10" t="s">
        <v>8170</v>
      </c>
      <c r="L1406" s="11" t="s">
        <v>8171</v>
      </c>
      <c r="M1406" s="13" t="s">
        <v>41</v>
      </c>
      <c r="N1406" s="11" t="s">
        <v>8172</v>
      </c>
      <c r="O1406" s="11" t="s">
        <v>8173</v>
      </c>
      <c r="P1406" s="12"/>
      <c r="Q1406" s="13"/>
      <c r="R1406" s="12"/>
      <c r="S1406" s="12"/>
      <c r="T1406" s="12"/>
      <c r="U1406" s="12"/>
      <c r="V1406" s="12"/>
      <c r="W1406" s="12"/>
      <c r="X1406" s="13"/>
      <c r="Y1406" s="6" t="s">
        <v>8007</v>
      </c>
      <c r="Z1406" s="15" t="s">
        <v>8174</v>
      </c>
      <c r="AA1406" s="15"/>
      <c r="AB1406" s="9"/>
      <c r="AC1406" s="13" t="str">
        <f t="shared" si="4"/>
        <v>M6-EyP-4a-I-1</v>
      </c>
      <c r="AD1406" s="13"/>
      <c r="AE1406" s="12"/>
      <c r="AF1406" s="8" t="s">
        <v>45</v>
      </c>
      <c r="AG1406" s="13"/>
      <c r="AH1406" s="8" t="s">
        <v>46</v>
      </c>
      <c r="AI1406" s="8" t="s">
        <v>47</v>
      </c>
    </row>
    <row r="1407" ht="112.5" customHeight="1">
      <c r="A1407" s="6" t="s">
        <v>8167</v>
      </c>
      <c r="B1407" s="6" t="s">
        <v>8168</v>
      </c>
      <c r="C1407" s="13" t="s">
        <v>48</v>
      </c>
      <c r="D1407" s="7" t="s">
        <v>34</v>
      </c>
      <c r="E1407" s="6"/>
      <c r="F1407" s="9" t="s">
        <v>8175</v>
      </c>
      <c r="G1407" s="11" t="s">
        <v>8176</v>
      </c>
      <c r="H1407" s="10"/>
      <c r="I1407" s="6"/>
      <c r="J1407" s="6" t="s">
        <v>166</v>
      </c>
      <c r="K1407" s="10" t="s">
        <v>8170</v>
      </c>
      <c r="L1407" s="10" t="s">
        <v>8177</v>
      </c>
      <c r="M1407" s="13" t="s">
        <v>41</v>
      </c>
      <c r="N1407" s="11" t="s">
        <v>8172</v>
      </c>
      <c r="O1407" s="11" t="s">
        <v>8178</v>
      </c>
      <c r="P1407" s="12"/>
      <c r="Q1407" s="13"/>
      <c r="R1407" s="12"/>
      <c r="S1407" s="12"/>
      <c r="T1407" s="12"/>
      <c r="U1407" s="12"/>
      <c r="V1407" s="12"/>
      <c r="W1407" s="12"/>
      <c r="X1407" s="13"/>
      <c r="Y1407" s="6" t="s">
        <v>8007</v>
      </c>
      <c r="Z1407" s="15" t="s">
        <v>8179</v>
      </c>
      <c r="AA1407" s="15"/>
      <c r="AB1407" s="9"/>
      <c r="AC1407" s="13" t="str">
        <f t="shared" si="4"/>
        <v>M6-EyP-4a-E-1</v>
      </c>
      <c r="AD1407" s="13"/>
      <c r="AE1407" s="12"/>
      <c r="AF1407" s="8" t="s">
        <v>45</v>
      </c>
      <c r="AG1407" s="13"/>
      <c r="AH1407" s="8" t="s">
        <v>46</v>
      </c>
      <c r="AI1407" s="8" t="s">
        <v>47</v>
      </c>
    </row>
    <row r="1408" ht="112.5" customHeight="1">
      <c r="A1408" s="6" t="s">
        <v>8167</v>
      </c>
      <c r="B1408" s="6" t="s">
        <v>8168</v>
      </c>
      <c r="C1408" s="13" t="s">
        <v>48</v>
      </c>
      <c r="D1408" s="7" t="s">
        <v>34</v>
      </c>
      <c r="E1408" s="6"/>
      <c r="F1408" s="9" t="s">
        <v>8180</v>
      </c>
      <c r="G1408" s="11" t="s">
        <v>8176</v>
      </c>
      <c r="H1408" s="10"/>
      <c r="I1408" s="6"/>
      <c r="J1408" s="6" t="s">
        <v>166</v>
      </c>
      <c r="K1408" s="10" t="s">
        <v>8170</v>
      </c>
      <c r="L1408" s="10" t="s">
        <v>8177</v>
      </c>
      <c r="M1408" s="13" t="s">
        <v>41</v>
      </c>
      <c r="N1408" s="11" t="s">
        <v>8172</v>
      </c>
      <c r="O1408" s="11" t="s">
        <v>8181</v>
      </c>
      <c r="P1408" s="12"/>
      <c r="Q1408" s="13"/>
      <c r="R1408" s="12"/>
      <c r="S1408" s="12"/>
      <c r="T1408" s="12"/>
      <c r="U1408" s="12"/>
      <c r="V1408" s="12"/>
      <c r="W1408" s="12"/>
      <c r="X1408" s="13"/>
      <c r="Y1408" s="6" t="s">
        <v>8007</v>
      </c>
      <c r="Z1408" s="15" t="s">
        <v>8182</v>
      </c>
      <c r="AA1408" s="15"/>
      <c r="AB1408" s="9"/>
      <c r="AC1408" s="13" t="str">
        <f t="shared" si="4"/>
        <v>M6-EyP-4a-E-2</v>
      </c>
      <c r="AD1408" s="13"/>
      <c r="AE1408" s="12"/>
      <c r="AF1408" s="8" t="s">
        <v>45</v>
      </c>
      <c r="AG1408" s="13"/>
      <c r="AH1408" s="8" t="s">
        <v>46</v>
      </c>
      <c r="AI1408" s="8" t="s">
        <v>47</v>
      </c>
    </row>
    <row r="1409" ht="112.5" customHeight="1">
      <c r="A1409" s="6" t="s">
        <v>8167</v>
      </c>
      <c r="B1409" s="6" t="s">
        <v>8168</v>
      </c>
      <c r="C1409" s="13" t="s">
        <v>67</v>
      </c>
      <c r="D1409" s="7" t="s">
        <v>34</v>
      </c>
      <c r="E1409" s="6"/>
      <c r="F1409" s="9" t="s">
        <v>8183</v>
      </c>
      <c r="G1409" s="11" t="s">
        <v>8184</v>
      </c>
      <c r="H1409" s="10"/>
      <c r="I1409" s="6"/>
      <c r="J1409" s="6" t="s">
        <v>166</v>
      </c>
      <c r="K1409" s="10" t="s">
        <v>8185</v>
      </c>
      <c r="L1409" s="10" t="s">
        <v>8186</v>
      </c>
      <c r="M1409" s="13" t="s">
        <v>41</v>
      </c>
      <c r="N1409" s="11" t="s">
        <v>8172</v>
      </c>
      <c r="O1409" s="11" t="s">
        <v>8187</v>
      </c>
      <c r="P1409" s="12"/>
      <c r="Q1409" s="13"/>
      <c r="R1409" s="12"/>
      <c r="S1409" s="12"/>
      <c r="T1409" s="12"/>
      <c r="U1409" s="12"/>
      <c r="V1409" s="12"/>
      <c r="W1409" s="12"/>
      <c r="X1409" s="13"/>
      <c r="Y1409" s="6" t="s">
        <v>8007</v>
      </c>
      <c r="Z1409" s="15" t="s">
        <v>8188</v>
      </c>
      <c r="AA1409" s="15"/>
      <c r="AB1409" s="9"/>
      <c r="AC1409" s="13" t="str">
        <f t="shared" si="4"/>
        <v>M6-EyP-4a-A-1</v>
      </c>
      <c r="AD1409" s="13"/>
      <c r="AE1409" s="12"/>
      <c r="AF1409" s="8" t="s">
        <v>45</v>
      </c>
      <c r="AG1409" s="13"/>
      <c r="AH1409" s="8" t="s">
        <v>46</v>
      </c>
      <c r="AI1409" s="8" t="s">
        <v>47</v>
      </c>
    </row>
    <row r="1410" ht="112.5" customHeight="1">
      <c r="A1410" s="6" t="s">
        <v>8167</v>
      </c>
      <c r="B1410" s="6" t="s">
        <v>8168</v>
      </c>
      <c r="C1410" s="13" t="s">
        <v>67</v>
      </c>
      <c r="D1410" s="7" t="s">
        <v>34</v>
      </c>
      <c r="E1410" s="6"/>
      <c r="F1410" s="9" t="s">
        <v>8189</v>
      </c>
      <c r="G1410" s="11" t="s">
        <v>8190</v>
      </c>
      <c r="H1410" s="10"/>
      <c r="I1410" s="6"/>
      <c r="J1410" s="6" t="s">
        <v>166</v>
      </c>
      <c r="K1410" s="10" t="s">
        <v>8191</v>
      </c>
      <c r="L1410" s="10" t="s">
        <v>8192</v>
      </c>
      <c r="M1410" s="13" t="s">
        <v>41</v>
      </c>
      <c r="N1410" s="11" t="s">
        <v>8172</v>
      </c>
      <c r="O1410" s="11" t="s">
        <v>8193</v>
      </c>
      <c r="P1410" s="12"/>
      <c r="Q1410" s="13"/>
      <c r="R1410" s="12"/>
      <c r="S1410" s="12"/>
      <c r="T1410" s="12"/>
      <c r="U1410" s="12"/>
      <c r="V1410" s="12"/>
      <c r="W1410" s="12"/>
      <c r="X1410" s="13"/>
      <c r="Y1410" s="6" t="s">
        <v>8007</v>
      </c>
      <c r="Z1410" s="15" t="s">
        <v>8194</v>
      </c>
      <c r="AA1410" s="15"/>
      <c r="AB1410" s="9"/>
      <c r="AC1410" s="13" t="str">
        <f t="shared" si="4"/>
        <v>M6-EyP-4a-A-2</v>
      </c>
      <c r="AD1410" s="13"/>
      <c r="AE1410" s="12"/>
      <c r="AF1410" s="8" t="s">
        <v>45</v>
      </c>
      <c r="AG1410" s="13"/>
      <c r="AH1410" s="8" t="s">
        <v>46</v>
      </c>
      <c r="AI1410" s="8" t="s">
        <v>47</v>
      </c>
    </row>
    <row r="1411" ht="112.5" customHeight="1">
      <c r="A1411" s="6" t="s">
        <v>8167</v>
      </c>
      <c r="B1411" s="6" t="s">
        <v>8168</v>
      </c>
      <c r="C1411" s="13" t="s">
        <v>67</v>
      </c>
      <c r="D1411" s="7" t="s">
        <v>34</v>
      </c>
      <c r="E1411" s="6"/>
      <c r="F1411" s="9" t="s">
        <v>8195</v>
      </c>
      <c r="G1411" s="11" t="s">
        <v>8196</v>
      </c>
      <c r="H1411" s="10"/>
      <c r="I1411" s="6"/>
      <c r="J1411" s="6" t="s">
        <v>166</v>
      </c>
      <c r="K1411" s="10" t="s">
        <v>8197</v>
      </c>
      <c r="L1411" s="10" t="s">
        <v>8192</v>
      </c>
      <c r="M1411" s="13" t="s">
        <v>41</v>
      </c>
      <c r="N1411" s="11" t="s">
        <v>8172</v>
      </c>
      <c r="O1411" s="11" t="s">
        <v>8198</v>
      </c>
      <c r="P1411" s="12"/>
      <c r="Q1411" s="13"/>
      <c r="R1411" s="12"/>
      <c r="S1411" s="12"/>
      <c r="T1411" s="12"/>
      <c r="U1411" s="12"/>
      <c r="V1411" s="12"/>
      <c r="W1411" s="12"/>
      <c r="X1411" s="13"/>
      <c r="Y1411" s="6" t="s">
        <v>8007</v>
      </c>
      <c r="Z1411" s="15" t="s">
        <v>8199</v>
      </c>
      <c r="AA1411" s="15"/>
      <c r="AB1411" s="9"/>
      <c r="AC1411" s="13" t="str">
        <f t="shared" si="4"/>
        <v>M6-EyP-4a-A-3</v>
      </c>
      <c r="AD1411" s="13"/>
      <c r="AE1411" s="12"/>
      <c r="AF1411" s="8" t="s">
        <v>45</v>
      </c>
      <c r="AG1411" s="13"/>
      <c r="AH1411" s="8" t="s">
        <v>46</v>
      </c>
      <c r="AI1411" s="8" t="s">
        <v>47</v>
      </c>
    </row>
    <row r="1412" ht="112.5" customHeight="1">
      <c r="A1412" s="6" t="s">
        <v>8200</v>
      </c>
      <c r="B1412" s="6" t="s">
        <v>8201</v>
      </c>
      <c r="C1412" s="13" t="s">
        <v>33</v>
      </c>
      <c r="D1412" s="7" t="s">
        <v>34</v>
      </c>
      <c r="E1412" s="6"/>
      <c r="F1412" s="9" t="s">
        <v>8202</v>
      </c>
      <c r="G1412" s="10"/>
      <c r="H1412" s="10"/>
      <c r="I1412" s="6"/>
      <c r="J1412" s="23" t="s">
        <v>260</v>
      </c>
      <c r="K1412" s="10" t="s">
        <v>8203</v>
      </c>
      <c r="L1412" s="11" t="s">
        <v>8204</v>
      </c>
      <c r="M1412" s="13" t="s">
        <v>41</v>
      </c>
      <c r="N1412" s="11" t="s">
        <v>8205</v>
      </c>
      <c r="O1412" s="11" t="s">
        <v>8205</v>
      </c>
      <c r="P1412" s="14"/>
      <c r="Q1412" s="13"/>
      <c r="R1412" s="12"/>
      <c r="S1412" s="12"/>
      <c r="T1412" s="12"/>
      <c r="U1412" s="12"/>
      <c r="V1412" s="12"/>
      <c r="W1412" s="12"/>
      <c r="X1412" s="13"/>
      <c r="Y1412" s="6" t="s">
        <v>8007</v>
      </c>
      <c r="Z1412" s="15" t="s">
        <v>8206</v>
      </c>
      <c r="AA1412" s="15"/>
      <c r="AB1412" s="9"/>
      <c r="AC1412" s="13" t="str">
        <f t="shared" si="4"/>
        <v>M6-EyP-5a-I-1</v>
      </c>
      <c r="AD1412" s="13"/>
      <c r="AE1412" s="12"/>
      <c r="AF1412" s="8" t="s">
        <v>45</v>
      </c>
      <c r="AG1412" s="13"/>
      <c r="AH1412" s="8" t="s">
        <v>46</v>
      </c>
      <c r="AI1412" s="8" t="s">
        <v>47</v>
      </c>
    </row>
    <row r="1413" ht="112.5" customHeight="1">
      <c r="A1413" s="6" t="s">
        <v>8200</v>
      </c>
      <c r="B1413" s="6" t="s">
        <v>8201</v>
      </c>
      <c r="C1413" s="13" t="s">
        <v>33</v>
      </c>
      <c r="D1413" s="7" t="s">
        <v>34</v>
      </c>
      <c r="E1413" s="6"/>
      <c r="F1413" s="9" t="s">
        <v>8207</v>
      </c>
      <c r="G1413" s="10"/>
      <c r="H1413" s="10"/>
      <c r="I1413" s="6"/>
      <c r="J1413" s="23" t="s">
        <v>260</v>
      </c>
      <c r="K1413" s="10" t="s">
        <v>8208</v>
      </c>
      <c r="L1413" s="11" t="s">
        <v>8209</v>
      </c>
      <c r="M1413" s="13" t="s">
        <v>41</v>
      </c>
      <c r="N1413" s="11" t="s">
        <v>8205</v>
      </c>
      <c r="O1413" s="11" t="s">
        <v>8205</v>
      </c>
      <c r="P1413" s="14"/>
      <c r="Q1413" s="13"/>
      <c r="R1413" s="12"/>
      <c r="S1413" s="12"/>
      <c r="T1413" s="12"/>
      <c r="U1413" s="12"/>
      <c r="V1413" s="12"/>
      <c r="W1413" s="12"/>
      <c r="X1413" s="13"/>
      <c r="Y1413" s="6" t="s">
        <v>8007</v>
      </c>
      <c r="Z1413" s="15" t="s">
        <v>8210</v>
      </c>
      <c r="AA1413" s="15"/>
      <c r="AB1413" s="9"/>
      <c r="AC1413" s="13" t="str">
        <f t="shared" si="4"/>
        <v>M6-EyP-5a-I-2</v>
      </c>
      <c r="AD1413" s="13"/>
      <c r="AE1413" s="12"/>
      <c r="AF1413" s="8" t="s">
        <v>45</v>
      </c>
      <c r="AG1413" s="13"/>
      <c r="AH1413" s="8" t="s">
        <v>46</v>
      </c>
      <c r="AI1413" s="8" t="s">
        <v>47</v>
      </c>
    </row>
    <row r="1414" ht="112.5" customHeight="1">
      <c r="A1414" s="6" t="s">
        <v>8200</v>
      </c>
      <c r="B1414" s="6" t="s">
        <v>8201</v>
      </c>
      <c r="C1414" s="8" t="s">
        <v>48</v>
      </c>
      <c r="D1414" s="7" t="s">
        <v>34</v>
      </c>
      <c r="E1414" s="6"/>
      <c r="F1414" s="9" t="s">
        <v>8211</v>
      </c>
      <c r="G1414" s="11" t="s">
        <v>8212</v>
      </c>
      <c r="H1414" s="10"/>
      <c r="I1414" s="6"/>
      <c r="J1414" s="6" t="s">
        <v>101</v>
      </c>
      <c r="K1414" s="10" t="s">
        <v>8203</v>
      </c>
      <c r="L1414" s="11" t="s">
        <v>8213</v>
      </c>
      <c r="M1414" s="13" t="s">
        <v>41</v>
      </c>
      <c r="N1414" s="11" t="s">
        <v>8205</v>
      </c>
      <c r="O1414" s="11" t="s">
        <v>8205</v>
      </c>
      <c r="P1414" s="14"/>
      <c r="Q1414" s="13"/>
      <c r="R1414" s="12"/>
      <c r="S1414" s="12"/>
      <c r="T1414" s="12"/>
      <c r="U1414" s="12"/>
      <c r="V1414" s="12"/>
      <c r="W1414" s="12"/>
      <c r="X1414" s="13"/>
      <c r="Y1414" s="6" t="s">
        <v>8007</v>
      </c>
      <c r="Z1414" s="15" t="s">
        <v>8214</v>
      </c>
      <c r="AA1414" s="15"/>
      <c r="AB1414" s="9"/>
      <c r="AC1414" s="13" t="str">
        <f t="shared" si="4"/>
        <v>M6-EyP-5a-E-1</v>
      </c>
      <c r="AD1414" s="13"/>
      <c r="AE1414" s="12"/>
      <c r="AF1414" s="8" t="s">
        <v>45</v>
      </c>
      <c r="AG1414" s="13"/>
      <c r="AH1414" s="8" t="s">
        <v>46</v>
      </c>
      <c r="AI1414" s="8" t="s">
        <v>47</v>
      </c>
    </row>
    <row r="1415" ht="112.5" customHeight="1">
      <c r="A1415" s="6" t="s">
        <v>8200</v>
      </c>
      <c r="B1415" s="6" t="s">
        <v>8201</v>
      </c>
      <c r="C1415" s="8" t="s">
        <v>48</v>
      </c>
      <c r="D1415" s="7" t="s">
        <v>34</v>
      </c>
      <c r="E1415" s="6"/>
      <c r="F1415" s="9" t="s">
        <v>8215</v>
      </c>
      <c r="G1415" s="11" t="s">
        <v>8212</v>
      </c>
      <c r="H1415" s="10"/>
      <c r="I1415" s="6"/>
      <c r="J1415" s="6" t="s">
        <v>101</v>
      </c>
      <c r="K1415" s="10" t="s">
        <v>8208</v>
      </c>
      <c r="L1415" s="11" t="s">
        <v>8216</v>
      </c>
      <c r="M1415" s="13" t="s">
        <v>41</v>
      </c>
      <c r="N1415" s="11" t="s">
        <v>8205</v>
      </c>
      <c r="O1415" s="11" t="s">
        <v>8205</v>
      </c>
      <c r="P1415" s="14"/>
      <c r="Q1415" s="13"/>
      <c r="R1415" s="12"/>
      <c r="S1415" s="12"/>
      <c r="T1415" s="12"/>
      <c r="U1415" s="12"/>
      <c r="V1415" s="12"/>
      <c r="W1415" s="12"/>
      <c r="X1415" s="13"/>
      <c r="Y1415" s="6" t="s">
        <v>8007</v>
      </c>
      <c r="Z1415" s="15" t="s">
        <v>8217</v>
      </c>
      <c r="AA1415" s="15"/>
      <c r="AB1415" s="9"/>
      <c r="AC1415" s="13" t="str">
        <f t="shared" si="4"/>
        <v>M6-EyP-5a-E-2</v>
      </c>
      <c r="AD1415" s="13"/>
      <c r="AE1415" s="12"/>
      <c r="AF1415" s="8" t="s">
        <v>45</v>
      </c>
      <c r="AG1415" s="13"/>
      <c r="AH1415" s="8" t="s">
        <v>46</v>
      </c>
      <c r="AI1415" s="8" t="s">
        <v>47</v>
      </c>
    </row>
    <row r="1416" ht="112.5" customHeight="1">
      <c r="A1416" s="6" t="s">
        <v>8200</v>
      </c>
      <c r="B1416" s="6" t="s">
        <v>8201</v>
      </c>
      <c r="C1416" s="13" t="s">
        <v>67</v>
      </c>
      <c r="D1416" s="7" t="s">
        <v>34</v>
      </c>
      <c r="E1416" s="6"/>
      <c r="F1416" s="9" t="s">
        <v>8218</v>
      </c>
      <c r="G1416" s="11" t="s">
        <v>8212</v>
      </c>
      <c r="H1416" s="10"/>
      <c r="I1416" s="6"/>
      <c r="J1416" s="6" t="s">
        <v>101</v>
      </c>
      <c r="K1416" s="10" t="s">
        <v>8219</v>
      </c>
      <c r="L1416" s="11" t="s">
        <v>8220</v>
      </c>
      <c r="M1416" s="13" t="s">
        <v>41</v>
      </c>
      <c r="N1416" s="11" t="s">
        <v>8205</v>
      </c>
      <c r="O1416" s="11" t="s">
        <v>8205</v>
      </c>
      <c r="P1416" s="14"/>
      <c r="Q1416" s="13"/>
      <c r="R1416" s="12"/>
      <c r="S1416" s="12"/>
      <c r="T1416" s="12"/>
      <c r="U1416" s="12"/>
      <c r="V1416" s="12"/>
      <c r="W1416" s="12"/>
      <c r="X1416" s="13"/>
      <c r="Y1416" s="6" t="s">
        <v>8007</v>
      </c>
      <c r="Z1416" s="15" t="s">
        <v>8221</v>
      </c>
      <c r="AA1416" s="15"/>
      <c r="AB1416" s="9"/>
      <c r="AC1416" s="13" t="str">
        <f t="shared" si="4"/>
        <v>M6-EyP-5a-A-1</v>
      </c>
      <c r="AD1416" s="13"/>
      <c r="AE1416" s="12"/>
      <c r="AF1416" s="8" t="s">
        <v>45</v>
      </c>
      <c r="AG1416" s="13"/>
      <c r="AH1416" s="8" t="s">
        <v>46</v>
      </c>
      <c r="AI1416" s="8" t="s">
        <v>47</v>
      </c>
    </row>
    <row r="1417" ht="112.5" customHeight="1">
      <c r="A1417" s="6" t="s">
        <v>8200</v>
      </c>
      <c r="B1417" s="6" t="s">
        <v>8201</v>
      </c>
      <c r="C1417" s="13" t="s">
        <v>67</v>
      </c>
      <c r="D1417" s="7" t="s">
        <v>34</v>
      </c>
      <c r="E1417" s="6"/>
      <c r="F1417" s="9" t="s">
        <v>8222</v>
      </c>
      <c r="G1417" s="11" t="s">
        <v>8212</v>
      </c>
      <c r="H1417" s="10"/>
      <c r="I1417" s="6"/>
      <c r="J1417" s="6" t="s">
        <v>101</v>
      </c>
      <c r="K1417" s="10" t="s">
        <v>8223</v>
      </c>
      <c r="L1417" s="11" t="s">
        <v>8224</v>
      </c>
      <c r="M1417" s="13" t="s">
        <v>41</v>
      </c>
      <c r="N1417" s="11" t="s">
        <v>8205</v>
      </c>
      <c r="O1417" s="11" t="s">
        <v>8205</v>
      </c>
      <c r="P1417" s="14"/>
      <c r="Q1417" s="13"/>
      <c r="R1417" s="12"/>
      <c r="S1417" s="12"/>
      <c r="T1417" s="12"/>
      <c r="U1417" s="12"/>
      <c r="V1417" s="12"/>
      <c r="W1417" s="12"/>
      <c r="X1417" s="13"/>
      <c r="Y1417" s="6" t="s">
        <v>8007</v>
      </c>
      <c r="Z1417" s="15" t="s">
        <v>8225</v>
      </c>
      <c r="AA1417" s="15"/>
      <c r="AB1417" s="9"/>
      <c r="AC1417" s="13" t="str">
        <f t="shared" si="4"/>
        <v>M6-EyP-5a-A-2</v>
      </c>
      <c r="AD1417" s="13"/>
      <c r="AE1417" s="12"/>
      <c r="AF1417" s="8" t="s">
        <v>45</v>
      </c>
      <c r="AG1417" s="13"/>
      <c r="AH1417" s="8" t="s">
        <v>46</v>
      </c>
      <c r="AI1417" s="8" t="s">
        <v>47</v>
      </c>
    </row>
    <row r="1418" ht="112.5" customHeight="1">
      <c r="A1418" s="6" t="s">
        <v>8200</v>
      </c>
      <c r="B1418" s="6" t="s">
        <v>8201</v>
      </c>
      <c r="C1418" s="13" t="s">
        <v>67</v>
      </c>
      <c r="D1418" s="7" t="s">
        <v>34</v>
      </c>
      <c r="E1418" s="6"/>
      <c r="F1418" s="9" t="s">
        <v>8226</v>
      </c>
      <c r="G1418" s="11" t="s">
        <v>8212</v>
      </c>
      <c r="H1418" s="10"/>
      <c r="I1418" s="6"/>
      <c r="J1418" s="6" t="s">
        <v>101</v>
      </c>
      <c r="K1418" s="10" t="s">
        <v>8227</v>
      </c>
      <c r="L1418" s="10" t="s">
        <v>8228</v>
      </c>
      <c r="M1418" s="13" t="s">
        <v>41</v>
      </c>
      <c r="N1418" s="11" t="s">
        <v>8205</v>
      </c>
      <c r="O1418" s="11" t="s">
        <v>8205</v>
      </c>
      <c r="P1418" s="12"/>
      <c r="Q1418" s="13"/>
      <c r="R1418" s="12"/>
      <c r="S1418" s="12"/>
      <c r="T1418" s="12"/>
      <c r="U1418" s="12"/>
      <c r="V1418" s="12"/>
      <c r="W1418" s="12"/>
      <c r="X1418" s="13"/>
      <c r="Y1418" s="6" t="s">
        <v>8007</v>
      </c>
      <c r="Z1418" s="15" t="s">
        <v>8229</v>
      </c>
      <c r="AA1418" s="15"/>
      <c r="AB1418" s="9"/>
      <c r="AC1418" s="13" t="str">
        <f t="shared" si="4"/>
        <v>M6-EyP-5a-A-3</v>
      </c>
      <c r="AD1418" s="13"/>
      <c r="AE1418" s="12"/>
      <c r="AF1418" s="8" t="s">
        <v>45</v>
      </c>
      <c r="AG1418" s="13"/>
      <c r="AH1418" s="8" t="s">
        <v>46</v>
      </c>
      <c r="AI1418" s="8" t="s">
        <v>47</v>
      </c>
    </row>
    <row r="1419" ht="112.5" customHeight="1">
      <c r="A1419" s="6" t="s">
        <v>8230</v>
      </c>
      <c r="B1419" s="6" t="s">
        <v>8231</v>
      </c>
      <c r="C1419" s="13" t="s">
        <v>33</v>
      </c>
      <c r="D1419" s="7" t="s">
        <v>34</v>
      </c>
      <c r="E1419" s="6"/>
      <c r="F1419" s="11" t="s">
        <v>8232</v>
      </c>
      <c r="G1419" s="10"/>
      <c r="H1419" s="10"/>
      <c r="I1419" s="6"/>
      <c r="J1419" s="6" t="s">
        <v>160</v>
      </c>
      <c r="K1419" s="10" t="s">
        <v>8233</v>
      </c>
      <c r="L1419" s="11" t="s">
        <v>8234</v>
      </c>
      <c r="M1419" s="13" t="s">
        <v>41</v>
      </c>
      <c r="N1419" s="11" t="s">
        <v>8235</v>
      </c>
      <c r="O1419" s="11" t="s">
        <v>8236</v>
      </c>
      <c r="P1419" s="12"/>
      <c r="Q1419" s="13"/>
      <c r="R1419" s="12"/>
      <c r="S1419" s="12"/>
      <c r="T1419" s="12"/>
      <c r="U1419" s="12"/>
      <c r="V1419" s="12"/>
      <c r="W1419" s="12"/>
      <c r="X1419" s="13"/>
      <c r="Y1419" s="6" t="s">
        <v>8007</v>
      </c>
      <c r="Z1419" s="15" t="s">
        <v>8237</v>
      </c>
      <c r="AA1419" s="15"/>
      <c r="AB1419" s="9"/>
      <c r="AC1419" s="13" t="str">
        <f t="shared" si="4"/>
        <v>M6-EyP-6a-I-1</v>
      </c>
      <c r="AD1419" s="13"/>
      <c r="AE1419" s="12"/>
      <c r="AF1419" s="8" t="s">
        <v>45</v>
      </c>
      <c r="AG1419" s="8" t="s">
        <v>570</v>
      </c>
      <c r="AH1419" s="8" t="s">
        <v>46</v>
      </c>
      <c r="AI1419" s="8" t="s">
        <v>47</v>
      </c>
    </row>
    <row r="1420" ht="112.5" customHeight="1">
      <c r="A1420" s="6" t="s">
        <v>8230</v>
      </c>
      <c r="B1420" s="6" t="s">
        <v>8231</v>
      </c>
      <c r="C1420" s="13" t="s">
        <v>48</v>
      </c>
      <c r="D1420" s="7" t="s">
        <v>34</v>
      </c>
      <c r="E1420" s="6"/>
      <c r="F1420" s="11" t="s">
        <v>8238</v>
      </c>
      <c r="G1420" s="11" t="s">
        <v>8239</v>
      </c>
      <c r="H1420" s="10"/>
      <c r="I1420" s="6"/>
      <c r="J1420" s="6" t="s">
        <v>101</v>
      </c>
      <c r="K1420" s="10" t="s">
        <v>8233</v>
      </c>
      <c r="L1420" s="10" t="s">
        <v>8240</v>
      </c>
      <c r="M1420" s="14" t="s">
        <v>41</v>
      </c>
      <c r="N1420" s="10" t="s">
        <v>8235</v>
      </c>
      <c r="O1420" s="10" t="s">
        <v>8241</v>
      </c>
      <c r="P1420" s="12"/>
      <c r="Q1420" s="13"/>
      <c r="R1420" s="12"/>
      <c r="S1420" s="12"/>
      <c r="T1420" s="12"/>
      <c r="U1420" s="12"/>
      <c r="V1420" s="12"/>
      <c r="W1420" s="12"/>
      <c r="X1420" s="13"/>
      <c r="Y1420" s="6" t="s">
        <v>8007</v>
      </c>
      <c r="Z1420" s="15" t="s">
        <v>8242</v>
      </c>
      <c r="AA1420" s="15"/>
      <c r="AB1420" s="9"/>
      <c r="AC1420" s="13" t="str">
        <f t="shared" si="4"/>
        <v>M6-EyP-6a-E-1</v>
      </c>
      <c r="AD1420" s="13"/>
      <c r="AE1420" s="12"/>
      <c r="AF1420" s="8" t="s">
        <v>45</v>
      </c>
      <c r="AG1420" s="8" t="s">
        <v>570</v>
      </c>
      <c r="AH1420" s="8" t="s">
        <v>46</v>
      </c>
      <c r="AI1420" s="8" t="s">
        <v>47</v>
      </c>
    </row>
    <row r="1421" ht="112.5" customHeight="1">
      <c r="A1421" s="6" t="s">
        <v>8230</v>
      </c>
      <c r="B1421" s="6" t="s">
        <v>8231</v>
      </c>
      <c r="C1421" s="13" t="s">
        <v>67</v>
      </c>
      <c r="D1421" s="7" t="s">
        <v>34</v>
      </c>
      <c r="E1421" s="6"/>
      <c r="F1421" s="9" t="s">
        <v>8243</v>
      </c>
      <c r="G1421" s="11" t="s">
        <v>8244</v>
      </c>
      <c r="H1421" s="10"/>
      <c r="I1421" s="6"/>
      <c r="J1421" s="6" t="s">
        <v>101</v>
      </c>
      <c r="K1421" s="10" t="s">
        <v>8245</v>
      </c>
      <c r="L1421" s="11" t="s">
        <v>8246</v>
      </c>
      <c r="M1421" s="13" t="s">
        <v>41</v>
      </c>
      <c r="N1421" s="11" t="s">
        <v>8235</v>
      </c>
      <c r="O1421" s="11" t="s">
        <v>8247</v>
      </c>
      <c r="P1421" s="12"/>
      <c r="Q1421" s="13"/>
      <c r="R1421" s="12"/>
      <c r="S1421" s="12"/>
      <c r="T1421" s="12"/>
      <c r="U1421" s="12"/>
      <c r="V1421" s="12"/>
      <c r="W1421" s="12"/>
      <c r="X1421" s="13"/>
      <c r="Y1421" s="6" t="s">
        <v>8007</v>
      </c>
      <c r="Z1421" s="15" t="s">
        <v>8248</v>
      </c>
      <c r="AA1421" s="15"/>
      <c r="AB1421" s="9"/>
      <c r="AC1421" s="13" t="str">
        <f t="shared" si="4"/>
        <v>M6-EyP-6a-A-1</v>
      </c>
      <c r="AD1421" s="13"/>
      <c r="AE1421" s="12"/>
      <c r="AF1421" s="8" t="s">
        <v>45</v>
      </c>
      <c r="AG1421" s="13"/>
      <c r="AH1421" s="8" t="s">
        <v>46</v>
      </c>
      <c r="AI1421" s="8" t="s">
        <v>47</v>
      </c>
    </row>
    <row r="1422" ht="112.5" customHeight="1">
      <c r="A1422" s="6" t="s">
        <v>8230</v>
      </c>
      <c r="B1422" s="6" t="s">
        <v>8231</v>
      </c>
      <c r="C1422" s="13" t="s">
        <v>67</v>
      </c>
      <c r="D1422" s="7" t="s">
        <v>34</v>
      </c>
      <c r="E1422" s="6"/>
      <c r="F1422" s="9" t="s">
        <v>8249</v>
      </c>
      <c r="G1422" s="11" t="s">
        <v>8250</v>
      </c>
      <c r="H1422" s="10"/>
      <c r="I1422" s="6"/>
      <c r="J1422" s="6" t="s">
        <v>101</v>
      </c>
      <c r="K1422" s="10" t="s">
        <v>8251</v>
      </c>
      <c r="L1422" s="11" t="s">
        <v>8246</v>
      </c>
      <c r="M1422" s="13" t="s">
        <v>41</v>
      </c>
      <c r="N1422" s="11" t="s">
        <v>8235</v>
      </c>
      <c r="O1422" s="11" t="s">
        <v>8247</v>
      </c>
      <c r="P1422" s="12"/>
      <c r="Q1422" s="13"/>
      <c r="R1422" s="12"/>
      <c r="S1422" s="12"/>
      <c r="T1422" s="12"/>
      <c r="U1422" s="12"/>
      <c r="V1422" s="12"/>
      <c r="W1422" s="12"/>
      <c r="X1422" s="13"/>
      <c r="Y1422" s="6" t="s">
        <v>8007</v>
      </c>
      <c r="Z1422" s="15" t="s">
        <v>8252</v>
      </c>
      <c r="AA1422" s="15"/>
      <c r="AB1422" s="9"/>
      <c r="AC1422" s="13" t="str">
        <f t="shared" si="4"/>
        <v>M6-EyP-6a-A-2</v>
      </c>
      <c r="AD1422" s="13"/>
      <c r="AE1422" s="12"/>
      <c r="AF1422" s="8" t="s">
        <v>45</v>
      </c>
      <c r="AG1422" s="13"/>
      <c r="AH1422" s="8" t="s">
        <v>46</v>
      </c>
      <c r="AI1422" s="8" t="s">
        <v>47</v>
      </c>
    </row>
    <row r="1423" ht="112.5" customHeight="1">
      <c r="A1423" s="6" t="s">
        <v>8230</v>
      </c>
      <c r="B1423" s="6" t="s">
        <v>8231</v>
      </c>
      <c r="C1423" s="13" t="s">
        <v>67</v>
      </c>
      <c r="D1423" s="7" t="s">
        <v>34</v>
      </c>
      <c r="E1423" s="6"/>
      <c r="F1423" s="9" t="s">
        <v>8253</v>
      </c>
      <c r="G1423" s="11" t="s">
        <v>8254</v>
      </c>
      <c r="H1423" s="10"/>
      <c r="I1423" s="6"/>
      <c r="J1423" s="6" t="s">
        <v>101</v>
      </c>
      <c r="K1423" s="10" t="s">
        <v>8255</v>
      </c>
      <c r="L1423" s="11" t="s">
        <v>8246</v>
      </c>
      <c r="M1423" s="13" t="s">
        <v>41</v>
      </c>
      <c r="N1423" s="11" t="s">
        <v>8235</v>
      </c>
      <c r="O1423" s="11" t="s">
        <v>8247</v>
      </c>
      <c r="P1423" s="12"/>
      <c r="Q1423" s="13"/>
      <c r="R1423" s="12"/>
      <c r="S1423" s="12"/>
      <c r="T1423" s="12"/>
      <c r="U1423" s="12"/>
      <c r="V1423" s="12"/>
      <c r="W1423" s="12"/>
      <c r="X1423" s="13"/>
      <c r="Y1423" s="6" t="s">
        <v>8007</v>
      </c>
      <c r="Z1423" s="15" t="s">
        <v>8256</v>
      </c>
      <c r="AA1423" s="15"/>
      <c r="AB1423" s="9"/>
      <c r="AC1423" s="13" t="str">
        <f t="shared" si="4"/>
        <v>M6-EyP-6a-A-3</v>
      </c>
      <c r="AD1423" s="13"/>
      <c r="AE1423" s="12"/>
      <c r="AF1423" s="8" t="s">
        <v>45</v>
      </c>
      <c r="AG1423" s="13"/>
      <c r="AH1423" s="8" t="s">
        <v>46</v>
      </c>
      <c r="AI1423" s="8" t="s">
        <v>47</v>
      </c>
    </row>
    <row r="1424" ht="112.5" customHeight="1">
      <c r="A1424" s="6" t="s">
        <v>8257</v>
      </c>
      <c r="B1424" s="10" t="s">
        <v>8258</v>
      </c>
      <c r="C1424" s="64" t="s">
        <v>33</v>
      </c>
      <c r="D1424" s="7" t="s">
        <v>34</v>
      </c>
      <c r="E1424" s="6"/>
      <c r="F1424" s="10" t="s">
        <v>8259</v>
      </c>
      <c r="G1424" s="11"/>
      <c r="H1424" s="10"/>
      <c r="I1424" s="6" t="s">
        <v>210</v>
      </c>
      <c r="J1424" s="6" t="s">
        <v>160</v>
      </c>
      <c r="K1424" s="10" t="s">
        <v>8260</v>
      </c>
      <c r="L1424" s="11" t="s">
        <v>8261</v>
      </c>
      <c r="M1424" s="13" t="s">
        <v>41</v>
      </c>
      <c r="N1424" s="10" t="s">
        <v>8262</v>
      </c>
      <c r="O1424" s="10" t="s">
        <v>8263</v>
      </c>
      <c r="P1424" s="12"/>
      <c r="Q1424" s="13"/>
      <c r="R1424" s="12"/>
      <c r="S1424" s="12"/>
      <c r="T1424" s="12"/>
      <c r="U1424" s="12"/>
      <c r="V1424" s="12"/>
      <c r="W1424" s="12"/>
      <c r="X1424" s="13"/>
      <c r="Y1424" s="6" t="s">
        <v>8007</v>
      </c>
      <c r="Z1424" s="9" t="s">
        <v>8264</v>
      </c>
      <c r="AA1424" s="9"/>
      <c r="AB1424" s="9"/>
      <c r="AC1424" s="13" t="str">
        <f t="shared" si="4"/>
        <v>M6-EyP-19a-I-1</v>
      </c>
      <c r="AD1424" s="13"/>
      <c r="AE1424" s="12"/>
      <c r="AF1424" s="13"/>
      <c r="AG1424" s="13"/>
      <c r="AH1424" s="8"/>
      <c r="AI1424" s="8" t="s">
        <v>47</v>
      </c>
    </row>
    <row r="1425" ht="112.5" customHeight="1">
      <c r="A1425" s="6" t="s">
        <v>8257</v>
      </c>
      <c r="B1425" s="10" t="s">
        <v>8258</v>
      </c>
      <c r="C1425" s="65" t="s">
        <v>48</v>
      </c>
      <c r="D1425" s="7" t="s">
        <v>34</v>
      </c>
      <c r="E1425" s="6"/>
      <c r="F1425" s="10" t="s">
        <v>8265</v>
      </c>
      <c r="G1425" s="11" t="s">
        <v>8266</v>
      </c>
      <c r="H1425" s="10"/>
      <c r="I1425" s="6" t="s">
        <v>210</v>
      </c>
      <c r="J1425" s="6" t="s">
        <v>101</v>
      </c>
      <c r="K1425" s="10" t="s">
        <v>8267</v>
      </c>
      <c r="L1425" s="10" t="s">
        <v>8268</v>
      </c>
      <c r="M1425" s="13" t="s">
        <v>41</v>
      </c>
      <c r="N1425" s="10" t="s">
        <v>8262</v>
      </c>
      <c r="O1425" s="10" t="s">
        <v>8263</v>
      </c>
      <c r="P1425" s="12"/>
      <c r="Q1425" s="13"/>
      <c r="R1425" s="12"/>
      <c r="S1425" s="12"/>
      <c r="T1425" s="12"/>
      <c r="U1425" s="12"/>
      <c r="V1425" s="12"/>
      <c r="W1425" s="12"/>
      <c r="X1425" s="13"/>
      <c r="Y1425" s="6" t="s">
        <v>8007</v>
      </c>
      <c r="Z1425" s="9" t="s">
        <v>8269</v>
      </c>
      <c r="AA1425" s="9"/>
      <c r="AB1425" s="9"/>
      <c r="AC1425" s="13" t="str">
        <f t="shared" si="4"/>
        <v>M6-EyP-19a-E-1</v>
      </c>
      <c r="AD1425" s="13"/>
      <c r="AE1425" s="12"/>
      <c r="AF1425" s="13"/>
      <c r="AG1425" s="13"/>
      <c r="AH1425" s="8"/>
      <c r="AI1425" s="8" t="s">
        <v>47</v>
      </c>
    </row>
    <row r="1426" ht="112.5" customHeight="1">
      <c r="A1426" s="6" t="s">
        <v>8270</v>
      </c>
      <c r="B1426" s="11" t="s">
        <v>8271</v>
      </c>
      <c r="C1426" s="8" t="s">
        <v>33</v>
      </c>
      <c r="D1426" s="7" t="s">
        <v>34</v>
      </c>
      <c r="E1426" s="6"/>
      <c r="F1426" s="10" t="s">
        <v>8272</v>
      </c>
      <c r="G1426" s="11"/>
      <c r="H1426" s="10"/>
      <c r="I1426" s="6" t="s">
        <v>210</v>
      </c>
      <c r="J1426" s="6" t="s">
        <v>160</v>
      </c>
      <c r="K1426" s="10" t="s">
        <v>8273</v>
      </c>
      <c r="L1426" s="10" t="s">
        <v>8274</v>
      </c>
      <c r="M1426" s="38" t="s">
        <v>41</v>
      </c>
      <c r="N1426" s="10" t="s">
        <v>8275</v>
      </c>
      <c r="O1426" s="10" t="s">
        <v>8276</v>
      </c>
      <c r="P1426" s="12"/>
      <c r="Q1426" s="13"/>
      <c r="R1426" s="12"/>
      <c r="S1426" s="12"/>
      <c r="T1426" s="12"/>
      <c r="U1426" s="12"/>
      <c r="V1426" s="12"/>
      <c r="W1426" s="12"/>
      <c r="X1426" s="13"/>
      <c r="Y1426" s="6" t="s">
        <v>8007</v>
      </c>
      <c r="Z1426" s="9" t="s">
        <v>8277</v>
      </c>
      <c r="AA1426" s="9"/>
      <c r="AB1426" s="9"/>
      <c r="AC1426" s="13" t="str">
        <f t="shared" si="4"/>
        <v>M6-EyP-20a-I-1</v>
      </c>
      <c r="AD1426" s="13"/>
      <c r="AE1426" s="12"/>
      <c r="AF1426" s="13"/>
      <c r="AG1426" s="13"/>
      <c r="AH1426" s="8"/>
      <c r="AI1426" s="8" t="s">
        <v>47</v>
      </c>
    </row>
    <row r="1427" ht="112.5" customHeight="1">
      <c r="A1427" s="6" t="s">
        <v>8270</v>
      </c>
      <c r="B1427" s="11" t="s">
        <v>8271</v>
      </c>
      <c r="C1427" s="8" t="s">
        <v>33</v>
      </c>
      <c r="D1427" s="7" t="s">
        <v>34</v>
      </c>
      <c r="E1427" s="6"/>
      <c r="F1427" s="10" t="s">
        <v>8278</v>
      </c>
      <c r="G1427" s="11"/>
      <c r="H1427" s="10"/>
      <c r="I1427" s="6" t="s">
        <v>210</v>
      </c>
      <c r="J1427" s="6" t="s">
        <v>160</v>
      </c>
      <c r="K1427" s="10" t="s">
        <v>8279</v>
      </c>
      <c r="L1427" s="11" t="s">
        <v>8280</v>
      </c>
      <c r="M1427" s="38" t="s">
        <v>41</v>
      </c>
      <c r="N1427" s="10" t="s">
        <v>8281</v>
      </c>
      <c r="O1427" s="10" t="s">
        <v>8282</v>
      </c>
      <c r="P1427" s="12"/>
      <c r="Q1427" s="13"/>
      <c r="R1427" s="12"/>
      <c r="S1427" s="12"/>
      <c r="T1427" s="12"/>
      <c r="U1427" s="12"/>
      <c r="V1427" s="12"/>
      <c r="W1427" s="12"/>
      <c r="X1427" s="13"/>
      <c r="Y1427" s="6" t="s">
        <v>8007</v>
      </c>
      <c r="Z1427" s="9" t="s">
        <v>8283</v>
      </c>
      <c r="AA1427" s="9"/>
      <c r="AB1427" s="9"/>
      <c r="AC1427" s="13" t="str">
        <f t="shared" si="4"/>
        <v>M6-EyP-20a-I-2</v>
      </c>
      <c r="AD1427" s="13"/>
      <c r="AE1427" s="12"/>
      <c r="AF1427" s="13"/>
      <c r="AG1427" s="13"/>
      <c r="AH1427" s="8"/>
      <c r="AI1427" s="8" t="s">
        <v>47</v>
      </c>
    </row>
    <row r="1428" ht="112.5" customHeight="1">
      <c r="A1428" s="6" t="s">
        <v>8270</v>
      </c>
      <c r="B1428" s="11" t="s">
        <v>8271</v>
      </c>
      <c r="C1428" s="8" t="s">
        <v>33</v>
      </c>
      <c r="D1428" s="7" t="s">
        <v>34</v>
      </c>
      <c r="E1428" s="6"/>
      <c r="F1428" s="10" t="s">
        <v>8284</v>
      </c>
      <c r="G1428" s="11"/>
      <c r="H1428" s="10"/>
      <c r="I1428" s="6" t="s">
        <v>210</v>
      </c>
      <c r="J1428" s="6" t="s">
        <v>160</v>
      </c>
      <c r="K1428" s="10" t="s">
        <v>8285</v>
      </c>
      <c r="L1428" s="10" t="s">
        <v>8286</v>
      </c>
      <c r="M1428" s="38" t="s">
        <v>41</v>
      </c>
      <c r="N1428" s="10" t="s">
        <v>8287</v>
      </c>
      <c r="O1428" s="10" t="s">
        <v>8288</v>
      </c>
      <c r="P1428" s="12"/>
      <c r="Q1428" s="13"/>
      <c r="R1428" s="12"/>
      <c r="S1428" s="12"/>
      <c r="T1428" s="12"/>
      <c r="U1428" s="12"/>
      <c r="V1428" s="12"/>
      <c r="W1428" s="12"/>
      <c r="X1428" s="13"/>
      <c r="Y1428" s="6" t="s">
        <v>8007</v>
      </c>
      <c r="Z1428" s="9" t="s">
        <v>8289</v>
      </c>
      <c r="AA1428" s="9"/>
      <c r="AB1428" s="9"/>
      <c r="AC1428" s="13" t="str">
        <f t="shared" si="4"/>
        <v>M6-EyP-20a-I-3</v>
      </c>
      <c r="AD1428" s="13"/>
      <c r="AE1428" s="12"/>
      <c r="AF1428" s="13"/>
      <c r="AG1428" s="13"/>
      <c r="AH1428" s="8"/>
      <c r="AI1428" s="8" t="s">
        <v>47</v>
      </c>
    </row>
    <row r="1429" ht="112.5" customHeight="1">
      <c r="A1429" s="6" t="s">
        <v>8270</v>
      </c>
      <c r="B1429" s="11" t="s">
        <v>8271</v>
      </c>
      <c r="C1429" s="8" t="s">
        <v>48</v>
      </c>
      <c r="D1429" s="7" t="s">
        <v>34</v>
      </c>
      <c r="E1429" s="6"/>
      <c r="F1429" s="10" t="s">
        <v>8290</v>
      </c>
      <c r="G1429" s="10" t="s">
        <v>8291</v>
      </c>
      <c r="H1429" s="10"/>
      <c r="I1429" s="6" t="s">
        <v>210</v>
      </c>
      <c r="J1429" s="6" t="s">
        <v>101</v>
      </c>
      <c r="K1429" s="10" t="s">
        <v>8273</v>
      </c>
      <c r="L1429" s="10" t="s">
        <v>8292</v>
      </c>
      <c r="M1429" s="38" t="s">
        <v>41</v>
      </c>
      <c r="N1429" s="10" t="s">
        <v>8275</v>
      </c>
      <c r="O1429" s="10" t="s">
        <v>8276</v>
      </c>
      <c r="P1429" s="12"/>
      <c r="Q1429" s="13"/>
      <c r="R1429" s="12"/>
      <c r="S1429" s="12"/>
      <c r="T1429" s="12"/>
      <c r="U1429" s="12"/>
      <c r="V1429" s="12"/>
      <c r="W1429" s="12"/>
      <c r="X1429" s="13"/>
      <c r="Y1429" s="6" t="s">
        <v>8007</v>
      </c>
      <c r="Z1429" s="9" t="s">
        <v>8293</v>
      </c>
      <c r="AA1429" s="9"/>
      <c r="AB1429" s="9"/>
      <c r="AC1429" s="13" t="str">
        <f t="shared" si="4"/>
        <v>M6-EyP-20a-E-1</v>
      </c>
      <c r="AD1429" s="13"/>
      <c r="AE1429" s="12"/>
      <c r="AF1429" s="13"/>
      <c r="AG1429" s="13"/>
      <c r="AH1429" s="8"/>
      <c r="AI1429" s="8" t="s">
        <v>47</v>
      </c>
    </row>
    <row r="1430" ht="112.5" customHeight="1">
      <c r="A1430" s="6" t="s">
        <v>8270</v>
      </c>
      <c r="B1430" s="11" t="s">
        <v>8271</v>
      </c>
      <c r="C1430" s="8" t="s">
        <v>48</v>
      </c>
      <c r="D1430" s="7" t="s">
        <v>34</v>
      </c>
      <c r="E1430" s="6"/>
      <c r="F1430" s="10" t="s">
        <v>8294</v>
      </c>
      <c r="G1430" s="10" t="s">
        <v>8291</v>
      </c>
      <c r="H1430" s="10"/>
      <c r="I1430" s="6" t="s">
        <v>210</v>
      </c>
      <c r="J1430" s="6" t="s">
        <v>101</v>
      </c>
      <c r="K1430" s="10" t="s">
        <v>8279</v>
      </c>
      <c r="L1430" s="10" t="s">
        <v>8295</v>
      </c>
      <c r="M1430" s="38" t="s">
        <v>41</v>
      </c>
      <c r="N1430" s="10" t="s">
        <v>8281</v>
      </c>
      <c r="O1430" s="10" t="s">
        <v>8282</v>
      </c>
      <c r="P1430" s="12"/>
      <c r="Q1430" s="13"/>
      <c r="R1430" s="12"/>
      <c r="S1430" s="12"/>
      <c r="T1430" s="12"/>
      <c r="U1430" s="12"/>
      <c r="V1430" s="12"/>
      <c r="W1430" s="12"/>
      <c r="X1430" s="13"/>
      <c r="Y1430" s="6" t="s">
        <v>8007</v>
      </c>
      <c r="Z1430" s="9" t="s">
        <v>8296</v>
      </c>
      <c r="AA1430" s="9"/>
      <c r="AB1430" s="9"/>
      <c r="AC1430" s="13" t="str">
        <f t="shared" si="4"/>
        <v>M6-EyP-20a-E-2</v>
      </c>
      <c r="AD1430" s="13"/>
      <c r="AE1430" s="12"/>
      <c r="AF1430" s="13"/>
      <c r="AG1430" s="13"/>
      <c r="AH1430" s="8"/>
      <c r="AI1430" s="8" t="s">
        <v>47</v>
      </c>
    </row>
    <row r="1431" ht="112.5" customHeight="1">
      <c r="A1431" s="6" t="s">
        <v>8270</v>
      </c>
      <c r="B1431" s="11" t="s">
        <v>8271</v>
      </c>
      <c r="C1431" s="8" t="s">
        <v>48</v>
      </c>
      <c r="D1431" s="7" t="s">
        <v>34</v>
      </c>
      <c r="E1431" s="6"/>
      <c r="F1431" s="10" t="s">
        <v>8297</v>
      </c>
      <c r="G1431" s="10" t="s">
        <v>8291</v>
      </c>
      <c r="H1431" s="10"/>
      <c r="I1431" s="6" t="s">
        <v>210</v>
      </c>
      <c r="J1431" s="6" t="s">
        <v>101</v>
      </c>
      <c r="K1431" s="11" t="s">
        <v>8298</v>
      </c>
      <c r="L1431" s="10" t="s">
        <v>8299</v>
      </c>
      <c r="M1431" s="38" t="s">
        <v>41</v>
      </c>
      <c r="N1431" s="10" t="s">
        <v>8287</v>
      </c>
      <c r="O1431" s="10" t="s">
        <v>8288</v>
      </c>
      <c r="P1431" s="12"/>
      <c r="Q1431" s="13"/>
      <c r="R1431" s="12"/>
      <c r="S1431" s="12"/>
      <c r="T1431" s="12"/>
      <c r="U1431" s="12"/>
      <c r="V1431" s="12"/>
      <c r="W1431" s="12"/>
      <c r="X1431" s="13"/>
      <c r="Y1431" s="6" t="s">
        <v>8007</v>
      </c>
      <c r="Z1431" s="9" t="s">
        <v>8300</v>
      </c>
      <c r="AA1431" s="9"/>
      <c r="AB1431" s="9"/>
      <c r="AC1431" s="13" t="str">
        <f t="shared" si="4"/>
        <v>M6-EyP-20a-E-3</v>
      </c>
      <c r="AD1431" s="13"/>
      <c r="AE1431" s="12"/>
      <c r="AF1431" s="13"/>
      <c r="AG1431" s="13"/>
      <c r="AH1431" s="8"/>
      <c r="AI1431" s="8" t="s">
        <v>47</v>
      </c>
    </row>
    <row r="1432" ht="112.5" customHeight="1">
      <c r="A1432" s="8" t="s">
        <v>8301</v>
      </c>
      <c r="B1432" s="11" t="s">
        <v>8302</v>
      </c>
      <c r="C1432" s="8" t="s">
        <v>33</v>
      </c>
      <c r="D1432" s="7" t="s">
        <v>34</v>
      </c>
      <c r="E1432" s="6"/>
      <c r="F1432" s="11" t="s">
        <v>8303</v>
      </c>
      <c r="G1432" s="10"/>
      <c r="H1432" s="10"/>
      <c r="I1432" s="6"/>
      <c r="J1432" s="6" t="s">
        <v>160</v>
      </c>
      <c r="K1432" s="11" t="s">
        <v>8304</v>
      </c>
      <c r="L1432" s="10"/>
      <c r="M1432" s="14" t="s">
        <v>41</v>
      </c>
      <c r="N1432" s="10" t="s">
        <v>8305</v>
      </c>
      <c r="O1432" s="11" t="s">
        <v>8306</v>
      </c>
      <c r="P1432" s="12"/>
      <c r="Q1432" s="13"/>
      <c r="R1432" s="12"/>
      <c r="S1432" s="12"/>
      <c r="T1432" s="12"/>
      <c r="U1432" s="12"/>
      <c r="V1432" s="12"/>
      <c r="W1432" s="12"/>
      <c r="X1432" s="13"/>
      <c r="Y1432" s="6" t="s">
        <v>8007</v>
      </c>
      <c r="Z1432" s="17" t="s">
        <v>8307</v>
      </c>
      <c r="AA1432" s="9"/>
      <c r="AB1432" s="9"/>
      <c r="AC1432" s="13" t="str">
        <f t="shared" si="4"/>
        <v>M6-EyP-21a-I-1</v>
      </c>
      <c r="AD1432" s="13"/>
      <c r="AE1432" s="12"/>
      <c r="AF1432" s="8" t="s">
        <v>45</v>
      </c>
      <c r="AG1432" s="13"/>
      <c r="AH1432" s="8"/>
      <c r="AI1432" s="8" t="s">
        <v>47</v>
      </c>
    </row>
    <row r="1433" ht="112.5" customHeight="1">
      <c r="A1433" s="8" t="s">
        <v>8301</v>
      </c>
      <c r="B1433" s="11" t="s">
        <v>8302</v>
      </c>
      <c r="C1433" s="8" t="s">
        <v>33</v>
      </c>
      <c r="D1433" s="7" t="s">
        <v>34</v>
      </c>
      <c r="E1433" s="6"/>
      <c r="F1433" s="11" t="s">
        <v>8308</v>
      </c>
      <c r="G1433" s="10"/>
      <c r="H1433" s="10"/>
      <c r="I1433" s="6"/>
      <c r="J1433" s="6" t="s">
        <v>160</v>
      </c>
      <c r="K1433" s="11" t="s">
        <v>8309</v>
      </c>
      <c r="L1433" s="10"/>
      <c r="M1433" s="14" t="s">
        <v>41</v>
      </c>
      <c r="N1433" s="10" t="s">
        <v>8305</v>
      </c>
      <c r="O1433" s="11" t="s">
        <v>8310</v>
      </c>
      <c r="P1433" s="12"/>
      <c r="Q1433" s="13"/>
      <c r="R1433" s="12"/>
      <c r="S1433" s="12"/>
      <c r="T1433" s="12"/>
      <c r="U1433" s="12"/>
      <c r="V1433" s="12"/>
      <c r="W1433" s="12"/>
      <c r="X1433" s="13"/>
      <c r="Y1433" s="6" t="s">
        <v>8007</v>
      </c>
      <c r="Z1433" s="17" t="s">
        <v>8311</v>
      </c>
      <c r="AA1433" s="9"/>
      <c r="AB1433" s="9"/>
      <c r="AC1433" s="13" t="str">
        <f t="shared" si="4"/>
        <v>M6-EyP-21a-I-2</v>
      </c>
      <c r="AD1433" s="13"/>
      <c r="AE1433" s="12"/>
      <c r="AF1433" s="8" t="s">
        <v>45</v>
      </c>
      <c r="AG1433" s="13"/>
      <c r="AH1433" s="8"/>
      <c r="AI1433" s="8" t="s">
        <v>47</v>
      </c>
    </row>
    <row r="1434" ht="112.5" customHeight="1">
      <c r="A1434" s="8" t="s">
        <v>8301</v>
      </c>
      <c r="B1434" s="11" t="s">
        <v>8302</v>
      </c>
      <c r="C1434" s="8" t="s">
        <v>33</v>
      </c>
      <c r="D1434" s="7" t="s">
        <v>34</v>
      </c>
      <c r="E1434" s="6"/>
      <c r="F1434" s="11" t="s">
        <v>8312</v>
      </c>
      <c r="G1434" s="10"/>
      <c r="H1434" s="10"/>
      <c r="I1434" s="6"/>
      <c r="J1434" s="6" t="s">
        <v>160</v>
      </c>
      <c r="K1434" s="11" t="s">
        <v>8313</v>
      </c>
      <c r="L1434" s="10"/>
      <c r="M1434" s="14" t="s">
        <v>41</v>
      </c>
      <c r="N1434" s="10" t="s">
        <v>8305</v>
      </c>
      <c r="O1434" s="10" t="s">
        <v>8314</v>
      </c>
      <c r="P1434" s="12"/>
      <c r="Q1434" s="13"/>
      <c r="R1434" s="12"/>
      <c r="S1434" s="12"/>
      <c r="T1434" s="12"/>
      <c r="U1434" s="12"/>
      <c r="V1434" s="12"/>
      <c r="W1434" s="12"/>
      <c r="X1434" s="13"/>
      <c r="Y1434" s="6" t="s">
        <v>8007</v>
      </c>
      <c r="Z1434" s="17" t="s">
        <v>8315</v>
      </c>
      <c r="AA1434" s="9"/>
      <c r="AB1434" s="9"/>
      <c r="AC1434" s="13" t="str">
        <f t="shared" si="4"/>
        <v>M6-EyP-21a-I-3</v>
      </c>
      <c r="AD1434" s="13"/>
      <c r="AE1434" s="12"/>
      <c r="AF1434" s="8" t="s">
        <v>45</v>
      </c>
      <c r="AG1434" s="13"/>
      <c r="AH1434" s="8"/>
      <c r="AI1434" s="8" t="s">
        <v>47</v>
      </c>
    </row>
    <row r="1435" ht="112.5" customHeight="1">
      <c r="A1435" s="6" t="s">
        <v>8316</v>
      </c>
      <c r="B1435" s="10" t="s">
        <v>8317</v>
      </c>
      <c r="C1435" s="8" t="s">
        <v>33</v>
      </c>
      <c r="D1435" s="7" t="s">
        <v>34</v>
      </c>
      <c r="E1435" s="14"/>
      <c r="F1435" s="14" t="s">
        <v>8318</v>
      </c>
      <c r="G1435" s="14" t="s">
        <v>8319</v>
      </c>
      <c r="H1435" s="14"/>
      <c r="I1435" s="13" t="s">
        <v>210</v>
      </c>
      <c r="J1435" s="13" t="s">
        <v>194</v>
      </c>
      <c r="K1435" s="14" t="s">
        <v>8320</v>
      </c>
      <c r="L1435" s="14" t="s">
        <v>8321</v>
      </c>
      <c r="M1435" s="38" t="s">
        <v>41</v>
      </c>
      <c r="N1435" s="14" t="s">
        <v>8322</v>
      </c>
      <c r="O1435" s="14" t="s">
        <v>8323</v>
      </c>
      <c r="P1435" s="12"/>
      <c r="Q1435" s="13"/>
      <c r="R1435" s="12"/>
      <c r="S1435" s="12"/>
      <c r="T1435" s="12"/>
      <c r="U1435" s="12"/>
      <c r="V1435" s="12"/>
      <c r="W1435" s="12"/>
      <c r="X1435" s="13"/>
      <c r="Y1435" s="6" t="s">
        <v>8007</v>
      </c>
      <c r="Z1435" s="9" t="s">
        <v>8324</v>
      </c>
      <c r="AA1435" s="9"/>
      <c r="AB1435" s="9"/>
      <c r="AC1435" s="13" t="str">
        <f t="shared" si="4"/>
        <v>M6-EyP-22a-I-1</v>
      </c>
      <c r="AD1435" s="13"/>
      <c r="AE1435" s="12"/>
      <c r="AF1435" s="13"/>
      <c r="AG1435" s="13"/>
      <c r="AH1435" s="8"/>
      <c r="AI1435" s="8" t="s">
        <v>47</v>
      </c>
    </row>
    <row r="1436" ht="112.5" customHeight="1">
      <c r="A1436" s="6" t="s">
        <v>8316</v>
      </c>
      <c r="B1436" s="10" t="s">
        <v>8317</v>
      </c>
      <c r="C1436" s="8" t="s">
        <v>33</v>
      </c>
      <c r="D1436" s="7" t="s">
        <v>34</v>
      </c>
      <c r="E1436" s="14"/>
      <c r="F1436" s="14" t="s">
        <v>8325</v>
      </c>
      <c r="G1436" s="14" t="s">
        <v>8326</v>
      </c>
      <c r="H1436" s="14"/>
      <c r="I1436" s="13" t="s">
        <v>210</v>
      </c>
      <c r="J1436" s="13" t="s">
        <v>194</v>
      </c>
      <c r="K1436" s="14" t="s">
        <v>8327</v>
      </c>
      <c r="L1436" s="14" t="s">
        <v>8328</v>
      </c>
      <c r="M1436" s="38" t="s">
        <v>41</v>
      </c>
      <c r="N1436" s="14" t="s">
        <v>8329</v>
      </c>
      <c r="O1436" s="14" t="s">
        <v>8330</v>
      </c>
      <c r="P1436" s="12"/>
      <c r="Q1436" s="13"/>
      <c r="R1436" s="12"/>
      <c r="S1436" s="12"/>
      <c r="T1436" s="12"/>
      <c r="U1436" s="12"/>
      <c r="V1436" s="12"/>
      <c r="W1436" s="12"/>
      <c r="X1436" s="13"/>
      <c r="Y1436" s="6" t="s">
        <v>8007</v>
      </c>
      <c r="Z1436" s="9" t="s">
        <v>8331</v>
      </c>
      <c r="AA1436" s="9"/>
      <c r="AB1436" s="9"/>
      <c r="AC1436" s="13" t="str">
        <f t="shared" si="4"/>
        <v>M6-EyP-22a-I-2</v>
      </c>
      <c r="AD1436" s="13"/>
      <c r="AE1436" s="12"/>
      <c r="AF1436" s="13"/>
      <c r="AG1436" s="13"/>
      <c r="AH1436" s="8"/>
      <c r="AI1436" s="8" t="s">
        <v>47</v>
      </c>
    </row>
    <row r="1437" ht="112.5" customHeight="1">
      <c r="A1437" s="6" t="s">
        <v>8316</v>
      </c>
      <c r="B1437" s="10" t="s">
        <v>8317</v>
      </c>
      <c r="C1437" s="8" t="s">
        <v>33</v>
      </c>
      <c r="D1437" s="7" t="s">
        <v>34</v>
      </c>
      <c r="E1437" s="6"/>
      <c r="F1437" s="10" t="s">
        <v>8332</v>
      </c>
      <c r="G1437" s="10" t="s">
        <v>8333</v>
      </c>
      <c r="H1437" s="10"/>
      <c r="I1437" s="6" t="s">
        <v>210</v>
      </c>
      <c r="J1437" s="6" t="s">
        <v>194</v>
      </c>
      <c r="K1437" s="11" t="s">
        <v>8334</v>
      </c>
      <c r="L1437" s="10" t="s">
        <v>8335</v>
      </c>
      <c r="M1437" s="38" t="s">
        <v>41</v>
      </c>
      <c r="N1437" s="10" t="s">
        <v>8336</v>
      </c>
      <c r="O1437" s="10" t="s">
        <v>8337</v>
      </c>
      <c r="P1437" s="12"/>
      <c r="Q1437" s="13"/>
      <c r="R1437" s="12"/>
      <c r="S1437" s="12"/>
      <c r="T1437" s="12"/>
      <c r="U1437" s="12"/>
      <c r="V1437" s="12"/>
      <c r="W1437" s="12"/>
      <c r="X1437" s="13"/>
      <c r="Y1437" s="6" t="s">
        <v>8007</v>
      </c>
      <c r="Z1437" s="9" t="s">
        <v>8338</v>
      </c>
      <c r="AA1437" s="9"/>
      <c r="AB1437" s="9"/>
      <c r="AC1437" s="13" t="str">
        <f t="shared" si="4"/>
        <v>M6-EyP-22a-I-3</v>
      </c>
      <c r="AD1437" s="13"/>
      <c r="AE1437" s="12"/>
      <c r="AF1437" s="13"/>
      <c r="AG1437" s="13"/>
      <c r="AH1437" s="8"/>
      <c r="AI1437" s="8" t="s">
        <v>47</v>
      </c>
    </row>
    <row r="1438" ht="112.5" customHeight="1">
      <c r="A1438" s="6" t="s">
        <v>8316</v>
      </c>
      <c r="B1438" s="10" t="s">
        <v>8317</v>
      </c>
      <c r="C1438" s="8" t="s">
        <v>48</v>
      </c>
      <c r="D1438" s="7" t="s">
        <v>34</v>
      </c>
      <c r="E1438" s="6"/>
      <c r="F1438" s="10" t="s">
        <v>8339</v>
      </c>
      <c r="G1438" s="27" t="s">
        <v>8340</v>
      </c>
      <c r="H1438" s="10"/>
      <c r="I1438" s="6" t="s">
        <v>210</v>
      </c>
      <c r="J1438" s="6" t="s">
        <v>166</v>
      </c>
      <c r="K1438" s="10" t="s">
        <v>8341</v>
      </c>
      <c r="L1438" s="10" t="s">
        <v>8342</v>
      </c>
      <c r="M1438" s="38" t="s">
        <v>41</v>
      </c>
      <c r="N1438" s="10" t="s">
        <v>8343</v>
      </c>
      <c r="O1438" s="11" t="s">
        <v>8344</v>
      </c>
      <c r="P1438" s="12"/>
      <c r="Q1438" s="13"/>
      <c r="R1438" s="12"/>
      <c r="S1438" s="12"/>
      <c r="T1438" s="12"/>
      <c r="U1438" s="12"/>
      <c r="V1438" s="12"/>
      <c r="W1438" s="12"/>
      <c r="X1438" s="13"/>
      <c r="Y1438" s="6" t="s">
        <v>8007</v>
      </c>
      <c r="Z1438" s="9" t="s">
        <v>8345</v>
      </c>
      <c r="AA1438" s="9"/>
      <c r="AB1438" s="9"/>
      <c r="AC1438" s="13" t="str">
        <f t="shared" si="4"/>
        <v>M6-EyP-22a-E-1</v>
      </c>
      <c r="AD1438" s="13"/>
      <c r="AE1438" s="12"/>
      <c r="AF1438" s="13"/>
      <c r="AG1438" s="13"/>
      <c r="AH1438" s="8"/>
      <c r="AI1438" s="8" t="s">
        <v>47</v>
      </c>
    </row>
    <row r="1439" ht="112.5" customHeight="1">
      <c r="A1439" s="6" t="s">
        <v>8316</v>
      </c>
      <c r="B1439" s="10" t="s">
        <v>8317</v>
      </c>
      <c r="C1439" s="8" t="s">
        <v>48</v>
      </c>
      <c r="D1439" s="7" t="s">
        <v>34</v>
      </c>
      <c r="E1439" s="6"/>
      <c r="F1439" s="10" t="s">
        <v>8346</v>
      </c>
      <c r="G1439" s="10" t="s">
        <v>8347</v>
      </c>
      <c r="H1439" s="10"/>
      <c r="I1439" s="6" t="s">
        <v>210</v>
      </c>
      <c r="J1439" s="6" t="s">
        <v>166</v>
      </c>
      <c r="K1439" s="10" t="s">
        <v>8348</v>
      </c>
      <c r="L1439" s="10" t="s">
        <v>8349</v>
      </c>
      <c r="M1439" s="38" t="s">
        <v>41</v>
      </c>
      <c r="N1439" s="10" t="s">
        <v>8350</v>
      </c>
      <c r="O1439" s="10" t="s">
        <v>8351</v>
      </c>
      <c r="P1439" s="12"/>
      <c r="Q1439" s="13"/>
      <c r="R1439" s="12"/>
      <c r="S1439" s="12"/>
      <c r="T1439" s="12"/>
      <c r="U1439" s="12"/>
      <c r="V1439" s="12"/>
      <c r="W1439" s="12"/>
      <c r="X1439" s="13"/>
      <c r="Y1439" s="6" t="s">
        <v>8007</v>
      </c>
      <c r="Z1439" s="9" t="s">
        <v>8352</v>
      </c>
      <c r="AA1439" s="9"/>
      <c r="AB1439" s="9"/>
      <c r="AC1439" s="13" t="str">
        <f t="shared" si="4"/>
        <v>M6-EyP-22a-E-2</v>
      </c>
      <c r="AD1439" s="13"/>
      <c r="AE1439" s="12"/>
      <c r="AF1439" s="13"/>
      <c r="AG1439" s="13"/>
      <c r="AH1439" s="8"/>
      <c r="AI1439" s="8" t="s">
        <v>47</v>
      </c>
    </row>
    <row r="1440" ht="112.5" customHeight="1">
      <c r="A1440" s="6" t="s">
        <v>8316</v>
      </c>
      <c r="B1440" s="10" t="s">
        <v>8317</v>
      </c>
      <c r="C1440" s="8" t="s">
        <v>48</v>
      </c>
      <c r="D1440" s="7" t="s">
        <v>34</v>
      </c>
      <c r="E1440" s="6"/>
      <c r="F1440" s="10" t="s">
        <v>8353</v>
      </c>
      <c r="G1440" s="10" t="s">
        <v>8354</v>
      </c>
      <c r="H1440" s="10"/>
      <c r="I1440" s="6" t="s">
        <v>210</v>
      </c>
      <c r="J1440" s="6" t="s">
        <v>166</v>
      </c>
      <c r="K1440" s="10" t="s">
        <v>8348</v>
      </c>
      <c r="L1440" s="10" t="s">
        <v>8355</v>
      </c>
      <c r="M1440" s="38" t="s">
        <v>41</v>
      </c>
      <c r="N1440" s="10" t="s">
        <v>8356</v>
      </c>
      <c r="O1440" s="10" t="s">
        <v>8357</v>
      </c>
      <c r="P1440" s="12"/>
      <c r="Q1440" s="13"/>
      <c r="R1440" s="12"/>
      <c r="S1440" s="12"/>
      <c r="T1440" s="12"/>
      <c r="U1440" s="12"/>
      <c r="V1440" s="12"/>
      <c r="W1440" s="12"/>
      <c r="X1440" s="13"/>
      <c r="Y1440" s="6" t="s">
        <v>8007</v>
      </c>
      <c r="Z1440" s="9" t="s">
        <v>8358</v>
      </c>
      <c r="AA1440" s="9"/>
      <c r="AB1440" s="9"/>
      <c r="AC1440" s="13" t="str">
        <f t="shared" si="4"/>
        <v>M6-EyP-22a-E-3</v>
      </c>
      <c r="AD1440" s="13"/>
      <c r="AE1440" s="12"/>
      <c r="AF1440" s="13"/>
      <c r="AG1440" s="13"/>
      <c r="AH1440" s="8"/>
      <c r="AI1440" s="8" t="s">
        <v>47</v>
      </c>
    </row>
    <row r="1441" ht="112.5" customHeight="1">
      <c r="A1441" s="8" t="s">
        <v>8359</v>
      </c>
      <c r="B1441" s="11" t="s">
        <v>8360</v>
      </c>
      <c r="C1441" s="13" t="s">
        <v>33</v>
      </c>
      <c r="D1441" s="7" t="s">
        <v>34</v>
      </c>
      <c r="E1441" s="6"/>
      <c r="F1441" s="9" t="s">
        <v>8361</v>
      </c>
      <c r="G1441" s="11"/>
      <c r="H1441" s="10"/>
      <c r="I1441" s="8" t="s">
        <v>210</v>
      </c>
      <c r="J1441" s="8" t="s">
        <v>1277</v>
      </c>
      <c r="K1441" s="11" t="s">
        <v>8362</v>
      </c>
      <c r="L1441" s="11" t="s">
        <v>8363</v>
      </c>
      <c r="M1441" s="8" t="s">
        <v>41</v>
      </c>
      <c r="N1441" s="11" t="s">
        <v>8364</v>
      </c>
      <c r="O1441" s="11" t="s">
        <v>8364</v>
      </c>
      <c r="P1441" s="12"/>
      <c r="Q1441" s="13"/>
      <c r="R1441" s="12"/>
      <c r="S1441" s="12"/>
      <c r="T1441" s="12"/>
      <c r="U1441" s="12"/>
      <c r="V1441" s="12"/>
      <c r="W1441" s="12"/>
      <c r="X1441" s="13"/>
      <c r="Y1441" s="6" t="s">
        <v>8007</v>
      </c>
      <c r="Z1441" s="9" t="s">
        <v>8365</v>
      </c>
      <c r="AA1441" s="9"/>
      <c r="AB1441" s="9"/>
      <c r="AC1441" s="13" t="str">
        <f t="shared" si="4"/>
        <v>M6-EyP-23a-I-1</v>
      </c>
      <c r="AD1441" s="13"/>
      <c r="AE1441" s="12"/>
      <c r="AF1441" s="13"/>
      <c r="AG1441" s="13"/>
      <c r="AH1441" s="8"/>
      <c r="AI1441" s="8" t="s">
        <v>47</v>
      </c>
    </row>
    <row r="1442" ht="112.5" customHeight="1">
      <c r="A1442" s="8" t="s">
        <v>8359</v>
      </c>
      <c r="B1442" s="11" t="s">
        <v>8360</v>
      </c>
      <c r="C1442" s="13" t="s">
        <v>33</v>
      </c>
      <c r="D1442" s="7" t="s">
        <v>34</v>
      </c>
      <c r="E1442" s="6"/>
      <c r="F1442" s="9" t="s">
        <v>8361</v>
      </c>
      <c r="G1442" s="11"/>
      <c r="H1442" s="10"/>
      <c r="I1442" s="8" t="s">
        <v>210</v>
      </c>
      <c r="J1442" s="8" t="s">
        <v>1277</v>
      </c>
      <c r="K1442" s="11" t="s">
        <v>8366</v>
      </c>
      <c r="L1442" s="11" t="s">
        <v>8367</v>
      </c>
      <c r="M1442" s="8" t="s">
        <v>41</v>
      </c>
      <c r="N1442" s="11" t="s">
        <v>8364</v>
      </c>
      <c r="O1442" s="11" t="s">
        <v>8364</v>
      </c>
      <c r="P1442" s="12"/>
      <c r="Q1442" s="13"/>
      <c r="R1442" s="12"/>
      <c r="S1442" s="12"/>
      <c r="T1442" s="12"/>
      <c r="U1442" s="12"/>
      <c r="V1442" s="12"/>
      <c r="W1442" s="12"/>
      <c r="X1442" s="13"/>
      <c r="Y1442" s="6" t="s">
        <v>8007</v>
      </c>
      <c r="Z1442" s="9" t="s">
        <v>8368</v>
      </c>
      <c r="AA1442" s="9"/>
      <c r="AB1442" s="9"/>
      <c r="AC1442" s="13" t="str">
        <f t="shared" si="4"/>
        <v>M6-EyP-23a-I-2</v>
      </c>
      <c r="AD1442" s="13"/>
      <c r="AE1442" s="12"/>
      <c r="AF1442" s="13"/>
      <c r="AG1442" s="13"/>
      <c r="AH1442" s="8"/>
      <c r="AI1442" s="8" t="s">
        <v>47</v>
      </c>
    </row>
    <row r="1443" ht="112.5" customHeight="1">
      <c r="A1443" s="8" t="s">
        <v>8359</v>
      </c>
      <c r="B1443" s="11" t="s">
        <v>8360</v>
      </c>
      <c r="C1443" s="13" t="s">
        <v>33</v>
      </c>
      <c r="D1443" s="7" t="s">
        <v>34</v>
      </c>
      <c r="E1443" s="6"/>
      <c r="F1443" s="9" t="s">
        <v>8361</v>
      </c>
      <c r="G1443" s="11"/>
      <c r="H1443" s="10"/>
      <c r="I1443" s="8" t="s">
        <v>210</v>
      </c>
      <c r="J1443" s="8" t="s">
        <v>1277</v>
      </c>
      <c r="K1443" s="11" t="s">
        <v>8369</v>
      </c>
      <c r="L1443" s="11" t="s">
        <v>8370</v>
      </c>
      <c r="M1443" s="8" t="s">
        <v>41</v>
      </c>
      <c r="N1443" s="11" t="s">
        <v>8364</v>
      </c>
      <c r="O1443" s="11" t="s">
        <v>8364</v>
      </c>
      <c r="P1443" s="12"/>
      <c r="Q1443" s="13"/>
      <c r="R1443" s="12"/>
      <c r="S1443" s="12"/>
      <c r="T1443" s="12"/>
      <c r="U1443" s="12"/>
      <c r="V1443" s="12"/>
      <c r="W1443" s="12"/>
      <c r="X1443" s="13"/>
      <c r="Y1443" s="6" t="s">
        <v>8007</v>
      </c>
      <c r="Z1443" s="9" t="s">
        <v>8371</v>
      </c>
      <c r="AA1443" s="9"/>
      <c r="AB1443" s="9"/>
      <c r="AC1443" s="13" t="str">
        <f t="shared" si="4"/>
        <v>M6-EyP-23a-I-3</v>
      </c>
      <c r="AD1443" s="13"/>
      <c r="AE1443" s="12"/>
      <c r="AF1443" s="13"/>
      <c r="AG1443" s="13"/>
      <c r="AH1443" s="8"/>
      <c r="AI1443" s="8" t="s">
        <v>47</v>
      </c>
    </row>
    <row r="1444" ht="112.5" customHeight="1">
      <c r="A1444" s="6" t="s">
        <v>8372</v>
      </c>
      <c r="B1444" s="6" t="s">
        <v>8373</v>
      </c>
      <c r="C1444" s="13" t="s">
        <v>33</v>
      </c>
      <c r="D1444" s="7" t="s">
        <v>34</v>
      </c>
      <c r="E1444" s="7" t="s">
        <v>3359</v>
      </c>
      <c r="F1444" s="11" t="s">
        <v>8374</v>
      </c>
      <c r="G1444" s="10"/>
      <c r="H1444" s="10"/>
      <c r="I1444" s="6"/>
      <c r="J1444" s="6" t="s">
        <v>2380</v>
      </c>
      <c r="K1444" s="11" t="s">
        <v>8375</v>
      </c>
      <c r="L1444" s="11" t="s">
        <v>8376</v>
      </c>
      <c r="M1444" s="14" t="s">
        <v>41</v>
      </c>
      <c r="N1444" s="11" t="s">
        <v>8377</v>
      </c>
      <c r="O1444" s="11" t="s">
        <v>8377</v>
      </c>
      <c r="P1444" s="12"/>
      <c r="Q1444" s="13"/>
      <c r="R1444" s="12"/>
      <c r="S1444" s="12"/>
      <c r="T1444" s="12"/>
      <c r="U1444" s="12"/>
      <c r="V1444" s="12"/>
      <c r="W1444" s="12"/>
      <c r="X1444" s="13"/>
      <c r="Y1444" s="6" t="s">
        <v>8007</v>
      </c>
      <c r="Z1444" s="15" t="s">
        <v>8378</v>
      </c>
      <c r="AA1444" s="15"/>
      <c r="AB1444" s="9"/>
      <c r="AC1444" s="13" t="str">
        <f t="shared" si="4"/>
        <v>M6-EyP-7a-I-1</v>
      </c>
      <c r="AD1444" s="13"/>
      <c r="AE1444" s="12"/>
      <c r="AF1444" s="8" t="s">
        <v>45</v>
      </c>
      <c r="AG1444" s="8" t="s">
        <v>570</v>
      </c>
      <c r="AH1444" s="8" t="s">
        <v>46</v>
      </c>
      <c r="AI1444" s="8" t="s">
        <v>47</v>
      </c>
    </row>
    <row r="1445" ht="112.5" customHeight="1">
      <c r="A1445" s="6" t="s">
        <v>8372</v>
      </c>
      <c r="B1445" s="6" t="s">
        <v>8373</v>
      </c>
      <c r="C1445" s="13" t="s">
        <v>33</v>
      </c>
      <c r="D1445" s="7" t="s">
        <v>34</v>
      </c>
      <c r="E1445" s="6"/>
      <c r="F1445" s="11" t="s">
        <v>8379</v>
      </c>
      <c r="G1445" s="10"/>
      <c r="H1445" s="10"/>
      <c r="I1445" s="6"/>
      <c r="J1445" s="6" t="s">
        <v>2380</v>
      </c>
      <c r="K1445" s="10" t="s">
        <v>8380</v>
      </c>
      <c r="L1445" s="11" t="s">
        <v>8381</v>
      </c>
      <c r="M1445" s="14" t="s">
        <v>41</v>
      </c>
      <c r="N1445" s="11" t="s">
        <v>8377</v>
      </c>
      <c r="O1445" s="11" t="s">
        <v>8377</v>
      </c>
      <c r="P1445" s="12"/>
      <c r="Q1445" s="13"/>
      <c r="R1445" s="12"/>
      <c r="S1445" s="12"/>
      <c r="T1445" s="12"/>
      <c r="U1445" s="12"/>
      <c r="V1445" s="12"/>
      <c r="W1445" s="12"/>
      <c r="X1445" s="13"/>
      <c r="Y1445" s="6" t="s">
        <v>8007</v>
      </c>
      <c r="Z1445" s="15" t="s">
        <v>8382</v>
      </c>
      <c r="AA1445" s="15"/>
      <c r="AB1445" s="9"/>
      <c r="AC1445" s="13" t="str">
        <f t="shared" si="4"/>
        <v>M6-EyP-7a-I-2</v>
      </c>
      <c r="AD1445" s="13"/>
      <c r="AE1445" s="12"/>
      <c r="AF1445" s="8" t="s">
        <v>45</v>
      </c>
      <c r="AG1445" s="8" t="s">
        <v>570</v>
      </c>
      <c r="AH1445" s="8" t="s">
        <v>46</v>
      </c>
      <c r="AI1445" s="8" t="s">
        <v>47</v>
      </c>
    </row>
    <row r="1446" ht="112.5" customHeight="1">
      <c r="A1446" s="6" t="s">
        <v>8372</v>
      </c>
      <c r="B1446" s="6" t="s">
        <v>8373</v>
      </c>
      <c r="C1446" s="13" t="s">
        <v>48</v>
      </c>
      <c r="D1446" s="7" t="s">
        <v>34</v>
      </c>
      <c r="E1446" s="6"/>
      <c r="F1446" s="11" t="s">
        <v>8383</v>
      </c>
      <c r="G1446" s="10" t="s">
        <v>8384</v>
      </c>
      <c r="H1446" s="10"/>
      <c r="I1446" s="6"/>
      <c r="J1446" s="6" t="s">
        <v>1259</v>
      </c>
      <c r="K1446" s="10" t="s">
        <v>8385</v>
      </c>
      <c r="L1446" s="10" t="s">
        <v>8386</v>
      </c>
      <c r="M1446" s="14" t="s">
        <v>41</v>
      </c>
      <c r="N1446" s="11" t="s">
        <v>8377</v>
      </c>
      <c r="O1446" s="11" t="s">
        <v>8377</v>
      </c>
      <c r="P1446" s="12"/>
      <c r="Q1446" s="13"/>
      <c r="R1446" s="12"/>
      <c r="S1446" s="12"/>
      <c r="T1446" s="12"/>
      <c r="U1446" s="12"/>
      <c r="V1446" s="12"/>
      <c r="W1446" s="12"/>
      <c r="X1446" s="13"/>
      <c r="Y1446" s="6" t="s">
        <v>8007</v>
      </c>
      <c r="Z1446" s="15" t="s">
        <v>8387</v>
      </c>
      <c r="AA1446" s="15"/>
      <c r="AB1446" s="9"/>
      <c r="AC1446" s="13" t="str">
        <f t="shared" si="4"/>
        <v>M6-EyP-7a-E-1</v>
      </c>
      <c r="AD1446" s="13"/>
      <c r="AE1446" s="12"/>
      <c r="AF1446" s="8" t="s">
        <v>45</v>
      </c>
      <c r="AG1446" s="8" t="s">
        <v>570</v>
      </c>
      <c r="AH1446" s="8" t="s">
        <v>46</v>
      </c>
      <c r="AI1446" s="8" t="s">
        <v>47</v>
      </c>
    </row>
    <row r="1447" ht="112.5" customHeight="1">
      <c r="A1447" s="6" t="s">
        <v>8372</v>
      </c>
      <c r="B1447" s="6" t="s">
        <v>8373</v>
      </c>
      <c r="C1447" s="13" t="s">
        <v>48</v>
      </c>
      <c r="D1447" s="7" t="s">
        <v>34</v>
      </c>
      <c r="E1447" s="6"/>
      <c r="F1447" s="10" t="s">
        <v>8388</v>
      </c>
      <c r="G1447" s="10" t="s">
        <v>8389</v>
      </c>
      <c r="H1447" s="10"/>
      <c r="I1447" s="6"/>
      <c r="J1447" s="6" t="s">
        <v>1259</v>
      </c>
      <c r="K1447" s="10" t="s">
        <v>8390</v>
      </c>
      <c r="L1447" s="10" t="s">
        <v>8391</v>
      </c>
      <c r="M1447" s="14" t="s">
        <v>41</v>
      </c>
      <c r="N1447" s="11" t="s">
        <v>8377</v>
      </c>
      <c r="O1447" s="11" t="s">
        <v>8377</v>
      </c>
      <c r="P1447" s="12"/>
      <c r="Q1447" s="13"/>
      <c r="R1447" s="12"/>
      <c r="S1447" s="12"/>
      <c r="T1447" s="12"/>
      <c r="U1447" s="12"/>
      <c r="V1447" s="12"/>
      <c r="W1447" s="12"/>
      <c r="X1447" s="13"/>
      <c r="Y1447" s="6" t="s">
        <v>8007</v>
      </c>
      <c r="Z1447" s="15" t="s">
        <v>8392</v>
      </c>
      <c r="AA1447" s="15"/>
      <c r="AB1447" s="9"/>
      <c r="AC1447" s="13" t="str">
        <f t="shared" si="4"/>
        <v>M6-EyP-7a-E-2</v>
      </c>
      <c r="AD1447" s="13"/>
      <c r="AE1447" s="12"/>
      <c r="AF1447" s="8" t="s">
        <v>45</v>
      </c>
      <c r="AG1447" s="8" t="s">
        <v>570</v>
      </c>
      <c r="AH1447" s="8" t="s">
        <v>46</v>
      </c>
      <c r="AI1447" s="8" t="s">
        <v>47</v>
      </c>
    </row>
    <row r="1448" ht="112.5" customHeight="1">
      <c r="A1448" s="6" t="s">
        <v>8372</v>
      </c>
      <c r="B1448" s="6" t="s">
        <v>8373</v>
      </c>
      <c r="C1448" s="13" t="s">
        <v>48</v>
      </c>
      <c r="D1448" s="7" t="s">
        <v>34</v>
      </c>
      <c r="E1448" s="8"/>
      <c r="F1448" s="10" t="s">
        <v>8393</v>
      </c>
      <c r="G1448" s="11" t="s">
        <v>8394</v>
      </c>
      <c r="H1448" s="10"/>
      <c r="I1448" s="6"/>
      <c r="J1448" s="8" t="s">
        <v>194</v>
      </c>
      <c r="K1448" s="10" t="s">
        <v>8395</v>
      </c>
      <c r="L1448" s="10" t="s">
        <v>8396</v>
      </c>
      <c r="M1448" s="14" t="s">
        <v>41</v>
      </c>
      <c r="N1448" s="11" t="s">
        <v>8377</v>
      </c>
      <c r="O1448" s="11" t="s">
        <v>8377</v>
      </c>
      <c r="P1448" s="12"/>
      <c r="Q1448" s="13"/>
      <c r="R1448" s="12"/>
      <c r="S1448" s="12"/>
      <c r="T1448" s="12"/>
      <c r="U1448" s="12"/>
      <c r="V1448" s="12"/>
      <c r="W1448" s="12"/>
      <c r="X1448" s="13"/>
      <c r="Y1448" s="6" t="s">
        <v>8007</v>
      </c>
      <c r="Z1448" s="15" t="s">
        <v>8397</v>
      </c>
      <c r="AA1448" s="15"/>
      <c r="AB1448" s="9"/>
      <c r="AC1448" s="13" t="str">
        <f t="shared" si="4"/>
        <v>M6-EyP-7a-E-3</v>
      </c>
      <c r="AD1448" s="13"/>
      <c r="AE1448" s="12"/>
      <c r="AF1448" s="8" t="s">
        <v>45</v>
      </c>
      <c r="AG1448" s="8" t="s">
        <v>570</v>
      </c>
      <c r="AH1448" s="8" t="s">
        <v>46</v>
      </c>
      <c r="AI1448" s="8" t="s">
        <v>47</v>
      </c>
    </row>
    <row r="1449" ht="112.5" customHeight="1">
      <c r="A1449" s="6" t="s">
        <v>8398</v>
      </c>
      <c r="B1449" s="6" t="s">
        <v>8399</v>
      </c>
      <c r="C1449" s="13" t="s">
        <v>33</v>
      </c>
      <c r="D1449" s="7" t="s">
        <v>34</v>
      </c>
      <c r="E1449" s="6"/>
      <c r="F1449" s="9" t="s">
        <v>8400</v>
      </c>
      <c r="G1449" s="10"/>
      <c r="H1449" s="6" t="s">
        <v>210</v>
      </c>
      <c r="I1449" s="6"/>
      <c r="J1449" s="8" t="s">
        <v>8401</v>
      </c>
      <c r="K1449" s="11" t="s">
        <v>8402</v>
      </c>
      <c r="L1449" s="11" t="s">
        <v>8403</v>
      </c>
      <c r="M1449" s="13" t="s">
        <v>41</v>
      </c>
      <c r="N1449" s="11" t="s">
        <v>8404</v>
      </c>
      <c r="O1449" s="11" t="s">
        <v>8404</v>
      </c>
      <c r="P1449" s="12"/>
      <c r="Q1449" s="13"/>
      <c r="R1449" s="12"/>
      <c r="S1449" s="12"/>
      <c r="T1449" s="12"/>
      <c r="U1449" s="12"/>
      <c r="V1449" s="12"/>
      <c r="W1449" s="12"/>
      <c r="X1449" s="13"/>
      <c r="Y1449" s="6" t="s">
        <v>8007</v>
      </c>
      <c r="Z1449" s="15" t="s">
        <v>8405</v>
      </c>
      <c r="AA1449" s="15"/>
      <c r="AB1449" s="9"/>
      <c r="AC1449" s="13" t="str">
        <f t="shared" si="4"/>
        <v>M6-EyP-7b-I-1</v>
      </c>
      <c r="AD1449" s="13"/>
      <c r="AE1449" s="12"/>
      <c r="AF1449" s="8" t="s">
        <v>45</v>
      </c>
      <c r="AG1449" s="13"/>
      <c r="AH1449" s="8" t="s">
        <v>46</v>
      </c>
      <c r="AI1449" s="8" t="s">
        <v>47</v>
      </c>
    </row>
    <row r="1450" ht="112.5" customHeight="1">
      <c r="A1450" s="6" t="s">
        <v>8398</v>
      </c>
      <c r="B1450" s="6" t="s">
        <v>8399</v>
      </c>
      <c r="C1450" s="8" t="s">
        <v>33</v>
      </c>
      <c r="D1450" s="7" t="s">
        <v>34</v>
      </c>
      <c r="E1450" s="6"/>
      <c r="F1450" s="9" t="s">
        <v>8406</v>
      </c>
      <c r="G1450" s="10"/>
      <c r="H1450" s="6" t="s">
        <v>210</v>
      </c>
      <c r="I1450" s="6"/>
      <c r="J1450" s="8" t="s">
        <v>8401</v>
      </c>
      <c r="K1450" s="10" t="s">
        <v>8407</v>
      </c>
      <c r="L1450" s="11" t="s">
        <v>8408</v>
      </c>
      <c r="M1450" s="13" t="s">
        <v>41</v>
      </c>
      <c r="N1450" s="11" t="s">
        <v>8409</v>
      </c>
      <c r="O1450" s="11" t="s">
        <v>8409</v>
      </c>
      <c r="P1450" s="12"/>
      <c r="Q1450" s="13"/>
      <c r="R1450" s="12"/>
      <c r="S1450" s="12"/>
      <c r="T1450" s="12"/>
      <c r="U1450" s="12"/>
      <c r="V1450" s="12"/>
      <c r="W1450" s="12"/>
      <c r="X1450" s="13"/>
      <c r="Y1450" s="6" t="s">
        <v>8007</v>
      </c>
      <c r="Z1450" s="17" t="s">
        <v>8410</v>
      </c>
      <c r="AA1450" s="17"/>
      <c r="AB1450" s="9"/>
      <c r="AC1450" s="13" t="str">
        <f t="shared" si="4"/>
        <v>M6-EyP-7b-I-2</v>
      </c>
      <c r="AD1450" s="13"/>
      <c r="AE1450" s="12"/>
      <c r="AF1450" s="8" t="s">
        <v>45</v>
      </c>
      <c r="AG1450" s="13"/>
      <c r="AH1450" s="8" t="s">
        <v>46</v>
      </c>
      <c r="AI1450" s="8" t="s">
        <v>47</v>
      </c>
    </row>
    <row r="1451" ht="112.5" customHeight="1">
      <c r="A1451" s="6" t="s">
        <v>8398</v>
      </c>
      <c r="B1451" s="6" t="s">
        <v>8399</v>
      </c>
      <c r="C1451" s="8" t="s">
        <v>33</v>
      </c>
      <c r="D1451" s="7" t="s">
        <v>34</v>
      </c>
      <c r="E1451" s="6"/>
      <c r="F1451" s="9" t="s">
        <v>8411</v>
      </c>
      <c r="G1451" s="10"/>
      <c r="H1451" s="6" t="s">
        <v>210</v>
      </c>
      <c r="I1451" s="6"/>
      <c r="J1451" s="8" t="s">
        <v>8401</v>
      </c>
      <c r="K1451" s="10" t="s">
        <v>8412</v>
      </c>
      <c r="L1451" s="11" t="s">
        <v>8413</v>
      </c>
      <c r="M1451" s="13" t="s">
        <v>41</v>
      </c>
      <c r="N1451" s="11" t="s">
        <v>8414</v>
      </c>
      <c r="O1451" s="11" t="s">
        <v>8414</v>
      </c>
      <c r="P1451" s="12"/>
      <c r="Q1451" s="13"/>
      <c r="R1451" s="12"/>
      <c r="S1451" s="12"/>
      <c r="T1451" s="12"/>
      <c r="U1451" s="12"/>
      <c r="V1451" s="12"/>
      <c r="W1451" s="12"/>
      <c r="X1451" s="13"/>
      <c r="Y1451" s="6" t="s">
        <v>8007</v>
      </c>
      <c r="Z1451" s="17" t="s">
        <v>8415</v>
      </c>
      <c r="AA1451" s="17"/>
      <c r="AB1451" s="9"/>
      <c r="AC1451" s="13" t="str">
        <f t="shared" si="4"/>
        <v>M6-EyP-7b-I-3</v>
      </c>
      <c r="AD1451" s="13"/>
      <c r="AE1451" s="12"/>
      <c r="AF1451" s="8" t="s">
        <v>45</v>
      </c>
      <c r="AG1451" s="13"/>
      <c r="AH1451" s="8" t="s">
        <v>46</v>
      </c>
      <c r="AI1451" s="8" t="s">
        <v>47</v>
      </c>
    </row>
    <row r="1452" ht="112.5" customHeight="1">
      <c r="A1452" s="6" t="s">
        <v>8398</v>
      </c>
      <c r="B1452" s="6" t="s">
        <v>8399</v>
      </c>
      <c r="C1452" s="8" t="s">
        <v>48</v>
      </c>
      <c r="D1452" s="7" t="s">
        <v>34</v>
      </c>
      <c r="E1452" s="6"/>
      <c r="F1452" s="9" t="s">
        <v>8416</v>
      </c>
      <c r="G1452" s="11" t="s">
        <v>8417</v>
      </c>
      <c r="H1452" s="6" t="s">
        <v>210</v>
      </c>
      <c r="I1452" s="6"/>
      <c r="J1452" s="6" t="s">
        <v>166</v>
      </c>
      <c r="K1452" s="10" t="s">
        <v>8418</v>
      </c>
      <c r="L1452" s="10" t="s">
        <v>8419</v>
      </c>
      <c r="M1452" s="13" t="s">
        <v>41</v>
      </c>
      <c r="N1452" s="26" t="s">
        <v>8420</v>
      </c>
      <c r="O1452" s="26" t="s">
        <v>8420</v>
      </c>
      <c r="P1452" s="12"/>
      <c r="Q1452" s="13"/>
      <c r="R1452" s="12"/>
      <c r="S1452" s="12"/>
      <c r="T1452" s="12"/>
      <c r="U1452" s="12"/>
      <c r="V1452" s="12"/>
      <c r="W1452" s="12"/>
      <c r="X1452" s="13"/>
      <c r="Y1452" s="6" t="s">
        <v>8007</v>
      </c>
      <c r="Z1452" s="15" t="s">
        <v>8421</v>
      </c>
      <c r="AA1452" s="15"/>
      <c r="AB1452" s="9"/>
      <c r="AC1452" s="13" t="str">
        <f t="shared" si="4"/>
        <v>M6-EyP-7b-E-1</v>
      </c>
      <c r="AD1452" s="13"/>
      <c r="AE1452" s="12"/>
      <c r="AF1452" s="8" t="s">
        <v>45</v>
      </c>
      <c r="AG1452" s="13"/>
      <c r="AH1452" s="8" t="s">
        <v>46</v>
      </c>
      <c r="AI1452" s="8" t="s">
        <v>47</v>
      </c>
    </row>
    <row r="1453" ht="112.5" customHeight="1">
      <c r="A1453" s="6" t="s">
        <v>8398</v>
      </c>
      <c r="B1453" s="6" t="s">
        <v>8399</v>
      </c>
      <c r="C1453" s="8" t="s">
        <v>48</v>
      </c>
      <c r="D1453" s="7" t="s">
        <v>34</v>
      </c>
      <c r="E1453" s="6"/>
      <c r="F1453" s="9" t="s">
        <v>8422</v>
      </c>
      <c r="G1453" s="11" t="s">
        <v>8423</v>
      </c>
      <c r="H1453" s="6" t="s">
        <v>210</v>
      </c>
      <c r="I1453" s="6"/>
      <c r="J1453" s="6" t="s">
        <v>166</v>
      </c>
      <c r="K1453" s="11" t="s">
        <v>8424</v>
      </c>
      <c r="L1453" s="10" t="s">
        <v>8425</v>
      </c>
      <c r="M1453" s="13" t="s">
        <v>41</v>
      </c>
      <c r="N1453" s="11" t="s">
        <v>8426</v>
      </c>
      <c r="O1453" s="11" t="s">
        <v>8426</v>
      </c>
      <c r="P1453" s="12"/>
      <c r="Q1453" s="13"/>
      <c r="R1453" s="12"/>
      <c r="S1453" s="12"/>
      <c r="T1453" s="12"/>
      <c r="U1453" s="12"/>
      <c r="V1453" s="12"/>
      <c r="W1453" s="12"/>
      <c r="X1453" s="13"/>
      <c r="Y1453" s="6" t="s">
        <v>8007</v>
      </c>
      <c r="Z1453" s="15" t="s">
        <v>8427</v>
      </c>
      <c r="AA1453" s="15"/>
      <c r="AB1453" s="9"/>
      <c r="AC1453" s="13" t="str">
        <f t="shared" si="4"/>
        <v>M6-EyP-7b-E-2</v>
      </c>
      <c r="AD1453" s="13"/>
      <c r="AE1453" s="12"/>
      <c r="AF1453" s="8" t="s">
        <v>45</v>
      </c>
      <c r="AG1453" s="13"/>
      <c r="AH1453" s="8" t="s">
        <v>46</v>
      </c>
      <c r="AI1453" s="8" t="s">
        <v>47</v>
      </c>
    </row>
    <row r="1454" ht="112.5" customHeight="1">
      <c r="A1454" s="6" t="s">
        <v>8398</v>
      </c>
      <c r="B1454" s="6" t="s">
        <v>8399</v>
      </c>
      <c r="C1454" s="8" t="s">
        <v>48</v>
      </c>
      <c r="D1454" s="7" t="s">
        <v>34</v>
      </c>
      <c r="E1454" s="6"/>
      <c r="F1454" s="9" t="s">
        <v>8428</v>
      </c>
      <c r="G1454" s="11" t="s">
        <v>8429</v>
      </c>
      <c r="H1454" s="10"/>
      <c r="I1454" s="6"/>
      <c r="J1454" s="6" t="s">
        <v>166</v>
      </c>
      <c r="K1454" s="11" t="s">
        <v>8430</v>
      </c>
      <c r="L1454" s="10" t="s">
        <v>8431</v>
      </c>
      <c r="M1454" s="13" t="s">
        <v>41</v>
      </c>
      <c r="N1454" s="26" t="s">
        <v>8432</v>
      </c>
      <c r="O1454" s="26" t="s">
        <v>8432</v>
      </c>
      <c r="P1454" s="12"/>
      <c r="Q1454" s="13"/>
      <c r="R1454" s="12"/>
      <c r="S1454" s="12"/>
      <c r="T1454" s="12"/>
      <c r="U1454" s="12"/>
      <c r="V1454" s="12"/>
      <c r="W1454" s="12"/>
      <c r="X1454" s="13"/>
      <c r="Y1454" s="6" t="s">
        <v>8007</v>
      </c>
      <c r="Z1454" s="15" t="s">
        <v>8433</v>
      </c>
      <c r="AA1454" s="15"/>
      <c r="AB1454" s="9"/>
      <c r="AC1454" s="13" t="str">
        <f t="shared" si="4"/>
        <v>M6-EyP-7b-E-3</v>
      </c>
      <c r="AD1454" s="13"/>
      <c r="AE1454" s="12"/>
      <c r="AF1454" s="8" t="s">
        <v>45</v>
      </c>
      <c r="AG1454" s="13"/>
      <c r="AH1454" s="8" t="s">
        <v>46</v>
      </c>
      <c r="AI1454" s="8" t="s">
        <v>47</v>
      </c>
    </row>
    <row r="1455" ht="112.5" customHeight="1">
      <c r="A1455" s="6" t="s">
        <v>8434</v>
      </c>
      <c r="B1455" s="10" t="s">
        <v>8435</v>
      </c>
      <c r="C1455" s="30" t="s">
        <v>33</v>
      </c>
      <c r="D1455" s="7" t="s">
        <v>34</v>
      </c>
      <c r="E1455" s="6"/>
      <c r="F1455" s="10" t="s">
        <v>8436</v>
      </c>
      <c r="G1455" s="11"/>
      <c r="H1455" s="10"/>
      <c r="I1455" s="6" t="s">
        <v>210</v>
      </c>
      <c r="J1455" s="6" t="s">
        <v>8437</v>
      </c>
      <c r="K1455" s="10" t="s">
        <v>8348</v>
      </c>
      <c r="L1455" s="80"/>
      <c r="M1455" s="13" t="s">
        <v>41</v>
      </c>
      <c r="N1455" s="10" t="s">
        <v>8438</v>
      </c>
      <c r="O1455" s="10" t="s">
        <v>8438</v>
      </c>
      <c r="P1455" s="12"/>
      <c r="Q1455" s="13"/>
      <c r="R1455" s="12"/>
      <c r="S1455" s="12"/>
      <c r="T1455" s="12"/>
      <c r="U1455" s="12"/>
      <c r="V1455" s="12"/>
      <c r="W1455" s="12"/>
      <c r="X1455" s="13"/>
      <c r="Y1455" s="6" t="s">
        <v>8007</v>
      </c>
      <c r="Z1455" s="11" t="s">
        <v>8439</v>
      </c>
      <c r="AA1455" s="11"/>
      <c r="AB1455" s="11"/>
      <c r="AC1455" s="13" t="str">
        <f t="shared" si="4"/>
        <v>M6-EyP-7c-I-1</v>
      </c>
      <c r="AD1455" s="13"/>
      <c r="AE1455" s="12"/>
      <c r="AF1455" s="8"/>
      <c r="AG1455" s="13"/>
      <c r="AH1455" s="8" t="s">
        <v>46</v>
      </c>
      <c r="AI1455" s="8" t="s">
        <v>47</v>
      </c>
    </row>
    <row r="1456" ht="112.5" customHeight="1">
      <c r="A1456" s="6" t="s">
        <v>8434</v>
      </c>
      <c r="B1456" s="10" t="s">
        <v>8435</v>
      </c>
      <c r="C1456" s="30" t="s">
        <v>33</v>
      </c>
      <c r="D1456" s="7" t="s">
        <v>34</v>
      </c>
      <c r="E1456" s="6"/>
      <c r="F1456" s="10" t="s">
        <v>8440</v>
      </c>
      <c r="G1456" s="11"/>
      <c r="H1456" s="10"/>
      <c r="I1456" s="6" t="s">
        <v>210</v>
      </c>
      <c r="J1456" s="6" t="s">
        <v>8437</v>
      </c>
      <c r="K1456" s="10" t="s">
        <v>8348</v>
      </c>
      <c r="L1456" s="80"/>
      <c r="M1456" s="13" t="s">
        <v>41</v>
      </c>
      <c r="N1456" s="10" t="s">
        <v>8441</v>
      </c>
      <c r="O1456" s="10" t="s">
        <v>8441</v>
      </c>
      <c r="P1456" s="12"/>
      <c r="Q1456" s="13"/>
      <c r="R1456" s="12"/>
      <c r="S1456" s="12"/>
      <c r="T1456" s="12"/>
      <c r="U1456" s="12"/>
      <c r="V1456" s="12"/>
      <c r="W1456" s="12"/>
      <c r="X1456" s="13"/>
      <c r="Y1456" s="6" t="s">
        <v>8007</v>
      </c>
      <c r="Z1456" s="11" t="s">
        <v>8442</v>
      </c>
      <c r="AA1456" s="11"/>
      <c r="AB1456" s="11"/>
      <c r="AC1456" s="13" t="str">
        <f t="shared" si="4"/>
        <v>M6-EyP-7c-I-2</v>
      </c>
      <c r="AD1456" s="13"/>
      <c r="AE1456" s="12"/>
      <c r="AF1456" s="8"/>
      <c r="AG1456" s="13"/>
      <c r="AH1456" s="8" t="s">
        <v>46</v>
      </c>
      <c r="AI1456" s="8" t="s">
        <v>47</v>
      </c>
    </row>
    <row r="1457" ht="112.5" customHeight="1">
      <c r="A1457" s="6" t="s">
        <v>8434</v>
      </c>
      <c r="B1457" s="10" t="s">
        <v>8435</v>
      </c>
      <c r="C1457" s="30" t="s">
        <v>33</v>
      </c>
      <c r="D1457" s="7" t="s">
        <v>34</v>
      </c>
      <c r="E1457" s="6"/>
      <c r="F1457" s="10" t="s">
        <v>8443</v>
      </c>
      <c r="G1457" s="11"/>
      <c r="H1457" s="10"/>
      <c r="I1457" s="6" t="s">
        <v>210</v>
      </c>
      <c r="J1457" s="6" t="s">
        <v>8437</v>
      </c>
      <c r="K1457" s="10" t="s">
        <v>8444</v>
      </c>
      <c r="L1457" s="80"/>
      <c r="M1457" s="13" t="s">
        <v>41</v>
      </c>
      <c r="N1457" s="10" t="s">
        <v>8445</v>
      </c>
      <c r="O1457" s="10" t="s">
        <v>8445</v>
      </c>
      <c r="P1457" s="12"/>
      <c r="Q1457" s="13"/>
      <c r="R1457" s="12"/>
      <c r="S1457" s="12"/>
      <c r="T1457" s="12"/>
      <c r="U1457" s="12"/>
      <c r="V1457" s="12"/>
      <c r="W1457" s="12"/>
      <c r="X1457" s="13"/>
      <c r="Y1457" s="6" t="s">
        <v>8007</v>
      </c>
      <c r="Z1457" s="11" t="s">
        <v>8446</v>
      </c>
      <c r="AA1457" s="11"/>
      <c r="AB1457" s="11"/>
      <c r="AC1457" s="13" t="str">
        <f t="shared" si="4"/>
        <v>M6-EyP-7c-I-3</v>
      </c>
      <c r="AD1457" s="13"/>
      <c r="AE1457" s="12"/>
      <c r="AF1457" s="8"/>
      <c r="AG1457" s="13"/>
      <c r="AH1457" s="8" t="s">
        <v>46</v>
      </c>
      <c r="AI1457" s="8" t="s">
        <v>47</v>
      </c>
    </row>
    <row r="1458" ht="112.5" customHeight="1">
      <c r="A1458" s="6" t="s">
        <v>8447</v>
      </c>
      <c r="B1458" s="6" t="s">
        <v>8448</v>
      </c>
      <c r="C1458" s="13" t="s">
        <v>33</v>
      </c>
      <c r="D1458" s="7" t="s">
        <v>34</v>
      </c>
      <c r="E1458" s="6"/>
      <c r="F1458" s="11" t="s">
        <v>8449</v>
      </c>
      <c r="G1458" s="10"/>
      <c r="H1458" s="10"/>
      <c r="I1458" s="6"/>
      <c r="J1458" s="8" t="s">
        <v>8450</v>
      </c>
      <c r="K1458" s="11" t="s">
        <v>8451</v>
      </c>
      <c r="L1458" s="11" t="s">
        <v>8452</v>
      </c>
      <c r="M1458" s="13" t="s">
        <v>41</v>
      </c>
      <c r="N1458" s="11" t="s">
        <v>8453</v>
      </c>
      <c r="O1458" s="11" t="s">
        <v>8454</v>
      </c>
      <c r="P1458" s="12"/>
      <c r="Q1458" s="13"/>
      <c r="R1458" s="12"/>
      <c r="S1458" s="12"/>
      <c r="T1458" s="12"/>
      <c r="U1458" s="12"/>
      <c r="V1458" s="12"/>
      <c r="W1458" s="12"/>
      <c r="X1458" s="13"/>
      <c r="Y1458" s="6" t="s">
        <v>8007</v>
      </c>
      <c r="Z1458" s="17" t="s">
        <v>8455</v>
      </c>
      <c r="AA1458" s="17"/>
      <c r="AB1458" s="9"/>
      <c r="AC1458" s="13" t="str">
        <f>IF(D1458&lt;&gt;"No hacer",CONCATENATE(A1458,"-",LEFT(C1458),"-",IF(A1454&lt;&gt;A1458,1,IF(C1454=C1458,RIGHT(AC1454)+1,1))))</f>
        <v>M6-EyP-8a-I-1</v>
      </c>
      <c r="AD1458" s="13"/>
      <c r="AE1458" s="12"/>
      <c r="AF1458" s="8" t="s">
        <v>45</v>
      </c>
      <c r="AG1458" s="13"/>
      <c r="AH1458" s="8" t="s">
        <v>46</v>
      </c>
      <c r="AI1458" s="8" t="s">
        <v>47</v>
      </c>
    </row>
    <row r="1459" ht="112.5" customHeight="1">
      <c r="A1459" s="6" t="s">
        <v>8447</v>
      </c>
      <c r="B1459" s="6" t="s">
        <v>8448</v>
      </c>
      <c r="C1459" s="13" t="s">
        <v>48</v>
      </c>
      <c r="D1459" s="7" t="s">
        <v>34</v>
      </c>
      <c r="E1459" s="6"/>
      <c r="F1459" s="11" t="s">
        <v>8456</v>
      </c>
      <c r="G1459" s="11" t="s">
        <v>8457</v>
      </c>
      <c r="H1459" s="10"/>
      <c r="I1459" s="6"/>
      <c r="J1459" s="6" t="s">
        <v>52</v>
      </c>
      <c r="K1459" s="11" t="s">
        <v>8458</v>
      </c>
      <c r="L1459" s="11" t="s">
        <v>8459</v>
      </c>
      <c r="M1459" s="13" t="s">
        <v>41</v>
      </c>
      <c r="N1459" s="11" t="s">
        <v>8460</v>
      </c>
      <c r="O1459" s="11" t="s">
        <v>8460</v>
      </c>
      <c r="P1459" s="12"/>
      <c r="Q1459" s="13"/>
      <c r="R1459" s="12"/>
      <c r="S1459" s="12"/>
      <c r="T1459" s="12"/>
      <c r="U1459" s="12"/>
      <c r="V1459" s="12"/>
      <c r="W1459" s="12"/>
      <c r="X1459" s="13"/>
      <c r="Y1459" s="6" t="s">
        <v>8007</v>
      </c>
      <c r="Z1459" s="17" t="s">
        <v>8461</v>
      </c>
      <c r="AA1459" s="17"/>
      <c r="AB1459" s="9"/>
      <c r="AC1459" s="13" t="str">
        <f t="shared" ref="AC1459:AC1469" si="5">IF(D1459&lt;&gt;"No hacer",CONCATENATE(A1459,"-",LEFT(C1459),"-",IF(A1458&lt;&gt;A1459,1,IF(C1458=C1459,RIGHT(AC1458)+1,1))))</f>
        <v>M6-EyP-8a-E-1</v>
      </c>
      <c r="AD1459" s="13"/>
      <c r="AE1459" s="12"/>
      <c r="AF1459" s="8" t="s">
        <v>45</v>
      </c>
      <c r="AG1459" s="13"/>
      <c r="AH1459" s="8" t="s">
        <v>46</v>
      </c>
      <c r="AI1459" s="8" t="s">
        <v>47</v>
      </c>
    </row>
    <row r="1460" ht="112.5" customHeight="1">
      <c r="A1460" s="6" t="s">
        <v>8462</v>
      </c>
      <c r="B1460" s="6" t="s">
        <v>8463</v>
      </c>
      <c r="C1460" s="13" t="s">
        <v>33</v>
      </c>
      <c r="D1460" s="7" t="s">
        <v>34</v>
      </c>
      <c r="E1460" s="6"/>
      <c r="F1460" s="11" t="s">
        <v>8464</v>
      </c>
      <c r="G1460" s="10"/>
      <c r="H1460" s="10"/>
      <c r="I1460" s="6"/>
      <c r="J1460" s="6" t="s">
        <v>1000</v>
      </c>
      <c r="K1460" s="10" t="s">
        <v>8465</v>
      </c>
      <c r="L1460" s="11" t="s">
        <v>8466</v>
      </c>
      <c r="M1460" s="13" t="s">
        <v>41</v>
      </c>
      <c r="N1460" s="11" t="s">
        <v>8467</v>
      </c>
      <c r="O1460" s="11" t="s">
        <v>8467</v>
      </c>
      <c r="P1460" s="12"/>
      <c r="Q1460" s="13"/>
      <c r="R1460" s="12"/>
      <c r="S1460" s="12"/>
      <c r="T1460" s="12"/>
      <c r="U1460" s="12"/>
      <c r="V1460" s="12"/>
      <c r="W1460" s="12"/>
      <c r="X1460" s="13"/>
      <c r="Y1460" s="6" t="s">
        <v>8007</v>
      </c>
      <c r="Z1460" s="15" t="s">
        <v>8468</v>
      </c>
      <c r="AA1460" s="15"/>
      <c r="AB1460" s="9"/>
      <c r="AC1460" s="13" t="str">
        <f t="shared" si="5"/>
        <v>M6-EyP-8b-I-1</v>
      </c>
      <c r="AD1460" s="13"/>
      <c r="AE1460" s="12"/>
      <c r="AF1460" s="8" t="s">
        <v>45</v>
      </c>
      <c r="AG1460" s="8" t="s">
        <v>570</v>
      </c>
      <c r="AH1460" s="8" t="s">
        <v>46</v>
      </c>
      <c r="AI1460" s="8" t="s">
        <v>47</v>
      </c>
    </row>
    <row r="1461" ht="112.5" customHeight="1">
      <c r="A1461" s="6" t="s">
        <v>8462</v>
      </c>
      <c r="B1461" s="6" t="s">
        <v>8463</v>
      </c>
      <c r="C1461" s="8" t="s">
        <v>33</v>
      </c>
      <c r="D1461" s="7" t="s">
        <v>34</v>
      </c>
      <c r="E1461" s="6"/>
      <c r="F1461" s="11" t="s">
        <v>8464</v>
      </c>
      <c r="G1461" s="10"/>
      <c r="H1461" s="10"/>
      <c r="I1461" s="6"/>
      <c r="J1461" s="6" t="s">
        <v>1000</v>
      </c>
      <c r="K1461" s="10" t="s">
        <v>8465</v>
      </c>
      <c r="L1461" s="11" t="s">
        <v>8469</v>
      </c>
      <c r="M1461" s="13" t="s">
        <v>41</v>
      </c>
      <c r="N1461" s="11" t="s">
        <v>8467</v>
      </c>
      <c r="O1461" s="11" t="s">
        <v>8467</v>
      </c>
      <c r="P1461" s="12"/>
      <c r="Q1461" s="13"/>
      <c r="R1461" s="12"/>
      <c r="S1461" s="12"/>
      <c r="T1461" s="12"/>
      <c r="U1461" s="12"/>
      <c r="V1461" s="12"/>
      <c r="W1461" s="12"/>
      <c r="X1461" s="13"/>
      <c r="Y1461" s="6" t="s">
        <v>8007</v>
      </c>
      <c r="Z1461" s="15" t="s">
        <v>8470</v>
      </c>
      <c r="AA1461" s="15"/>
      <c r="AB1461" s="9"/>
      <c r="AC1461" s="13" t="str">
        <f t="shared" si="5"/>
        <v>M6-EyP-8b-I-2</v>
      </c>
      <c r="AD1461" s="13"/>
      <c r="AE1461" s="12"/>
      <c r="AF1461" s="8" t="s">
        <v>45</v>
      </c>
      <c r="AG1461" s="8" t="s">
        <v>570</v>
      </c>
      <c r="AH1461" s="8" t="s">
        <v>46</v>
      </c>
      <c r="AI1461" s="8" t="s">
        <v>47</v>
      </c>
    </row>
    <row r="1462" ht="112.5" customHeight="1">
      <c r="A1462" s="6" t="s">
        <v>8462</v>
      </c>
      <c r="B1462" s="6" t="s">
        <v>8463</v>
      </c>
      <c r="C1462" s="8" t="s">
        <v>33</v>
      </c>
      <c r="D1462" s="7" t="s">
        <v>34</v>
      </c>
      <c r="E1462" s="6"/>
      <c r="F1462" s="11" t="s">
        <v>8464</v>
      </c>
      <c r="G1462" s="10"/>
      <c r="H1462" s="10"/>
      <c r="I1462" s="6"/>
      <c r="J1462" s="6" t="s">
        <v>1000</v>
      </c>
      <c r="K1462" s="10" t="s">
        <v>8465</v>
      </c>
      <c r="L1462" s="11" t="s">
        <v>8471</v>
      </c>
      <c r="M1462" s="13" t="s">
        <v>41</v>
      </c>
      <c r="N1462" s="11" t="s">
        <v>8467</v>
      </c>
      <c r="O1462" s="11" t="s">
        <v>8467</v>
      </c>
      <c r="P1462" s="12"/>
      <c r="Q1462" s="13"/>
      <c r="R1462" s="12"/>
      <c r="S1462" s="12"/>
      <c r="T1462" s="12"/>
      <c r="U1462" s="12"/>
      <c r="V1462" s="12"/>
      <c r="W1462" s="12"/>
      <c r="X1462" s="13"/>
      <c r="Y1462" s="6" t="s">
        <v>8007</v>
      </c>
      <c r="Z1462" s="15" t="s">
        <v>8472</v>
      </c>
      <c r="AA1462" s="15"/>
      <c r="AB1462" s="9"/>
      <c r="AC1462" s="13" t="str">
        <f t="shared" si="5"/>
        <v>M6-EyP-8b-I-3</v>
      </c>
      <c r="AD1462" s="13"/>
      <c r="AE1462" s="12"/>
      <c r="AF1462" s="8" t="s">
        <v>45</v>
      </c>
      <c r="AG1462" s="8" t="s">
        <v>570</v>
      </c>
      <c r="AH1462" s="8" t="s">
        <v>46</v>
      </c>
      <c r="AI1462" s="8" t="s">
        <v>47</v>
      </c>
    </row>
    <row r="1463" ht="112.5" customHeight="1">
      <c r="A1463" s="6" t="s">
        <v>8462</v>
      </c>
      <c r="B1463" s="6" t="s">
        <v>8463</v>
      </c>
      <c r="C1463" s="8" t="s">
        <v>48</v>
      </c>
      <c r="D1463" s="7" t="s">
        <v>34</v>
      </c>
      <c r="E1463" s="6"/>
      <c r="F1463" s="10" t="s">
        <v>8473</v>
      </c>
      <c r="G1463" s="11" t="s">
        <v>8474</v>
      </c>
      <c r="H1463" s="10"/>
      <c r="I1463" s="6"/>
      <c r="J1463" s="6" t="s">
        <v>166</v>
      </c>
      <c r="K1463" s="11" t="s">
        <v>8475</v>
      </c>
      <c r="L1463" s="27" t="s">
        <v>8476</v>
      </c>
      <c r="M1463" s="14" t="s">
        <v>41</v>
      </c>
      <c r="N1463" s="16" t="s">
        <v>8477</v>
      </c>
      <c r="O1463" s="26" t="s">
        <v>8477</v>
      </c>
      <c r="P1463" s="12"/>
      <c r="Q1463" s="13"/>
      <c r="R1463" s="12"/>
      <c r="S1463" s="12"/>
      <c r="T1463" s="12"/>
      <c r="U1463" s="12"/>
      <c r="V1463" s="12"/>
      <c r="W1463" s="12"/>
      <c r="X1463" s="13"/>
      <c r="Y1463" s="6" t="s">
        <v>8007</v>
      </c>
      <c r="Z1463" s="15" t="s">
        <v>8478</v>
      </c>
      <c r="AA1463" s="15"/>
      <c r="AB1463" s="9"/>
      <c r="AC1463" s="13" t="str">
        <f t="shared" si="5"/>
        <v>M6-EyP-8b-E-1</v>
      </c>
      <c r="AD1463" s="13"/>
      <c r="AE1463" s="12"/>
      <c r="AF1463" s="8" t="s">
        <v>45</v>
      </c>
      <c r="AG1463" s="8" t="s">
        <v>570</v>
      </c>
      <c r="AH1463" s="8" t="s">
        <v>46</v>
      </c>
      <c r="AI1463" s="8" t="s">
        <v>47</v>
      </c>
    </row>
    <row r="1464" ht="112.5" customHeight="1">
      <c r="A1464" s="6" t="s">
        <v>8462</v>
      </c>
      <c r="B1464" s="6" t="s">
        <v>8463</v>
      </c>
      <c r="C1464" s="8" t="s">
        <v>48</v>
      </c>
      <c r="D1464" s="7" t="s">
        <v>34</v>
      </c>
      <c r="E1464" s="6"/>
      <c r="F1464" s="10" t="s">
        <v>8473</v>
      </c>
      <c r="G1464" s="11" t="s">
        <v>8479</v>
      </c>
      <c r="H1464" s="10"/>
      <c r="I1464" s="6"/>
      <c r="J1464" s="6" t="s">
        <v>166</v>
      </c>
      <c r="K1464" s="11" t="s">
        <v>8475</v>
      </c>
      <c r="L1464" s="27" t="s">
        <v>8480</v>
      </c>
      <c r="M1464" s="14" t="s">
        <v>41</v>
      </c>
      <c r="N1464" s="26" t="s">
        <v>8477</v>
      </c>
      <c r="O1464" s="26" t="s">
        <v>8477</v>
      </c>
      <c r="P1464" s="12"/>
      <c r="Q1464" s="13"/>
      <c r="R1464" s="12"/>
      <c r="S1464" s="12"/>
      <c r="T1464" s="12"/>
      <c r="U1464" s="12"/>
      <c r="V1464" s="12"/>
      <c r="W1464" s="12"/>
      <c r="X1464" s="13"/>
      <c r="Y1464" s="6" t="s">
        <v>8007</v>
      </c>
      <c r="Z1464" s="15" t="s">
        <v>8481</v>
      </c>
      <c r="AA1464" s="15"/>
      <c r="AB1464" s="9"/>
      <c r="AC1464" s="13" t="str">
        <f t="shared" si="5"/>
        <v>M6-EyP-8b-E-2</v>
      </c>
      <c r="AD1464" s="13"/>
      <c r="AE1464" s="12"/>
      <c r="AF1464" s="8" t="s">
        <v>45</v>
      </c>
      <c r="AG1464" s="8" t="s">
        <v>570</v>
      </c>
      <c r="AH1464" s="8" t="s">
        <v>46</v>
      </c>
      <c r="AI1464" s="8" t="s">
        <v>47</v>
      </c>
    </row>
    <row r="1465" ht="112.5" customHeight="1">
      <c r="A1465" s="6" t="s">
        <v>8462</v>
      </c>
      <c r="B1465" s="6" t="s">
        <v>8463</v>
      </c>
      <c r="C1465" s="8" t="s">
        <v>48</v>
      </c>
      <c r="D1465" s="7" t="s">
        <v>34</v>
      </c>
      <c r="E1465" s="6"/>
      <c r="F1465" s="10" t="s">
        <v>8482</v>
      </c>
      <c r="G1465" s="11" t="s">
        <v>8483</v>
      </c>
      <c r="H1465" s="10"/>
      <c r="I1465" s="6"/>
      <c r="J1465" s="6" t="s">
        <v>166</v>
      </c>
      <c r="K1465" s="11" t="s">
        <v>8484</v>
      </c>
      <c r="L1465" s="11" t="s">
        <v>8485</v>
      </c>
      <c r="M1465" s="14" t="s">
        <v>41</v>
      </c>
      <c r="N1465" s="27" t="s">
        <v>8486</v>
      </c>
      <c r="O1465" s="27" t="s">
        <v>8486</v>
      </c>
      <c r="P1465" s="12"/>
      <c r="Q1465" s="13"/>
      <c r="R1465" s="12"/>
      <c r="S1465" s="12"/>
      <c r="T1465" s="12"/>
      <c r="U1465" s="12"/>
      <c r="V1465" s="12"/>
      <c r="W1465" s="12"/>
      <c r="X1465" s="13"/>
      <c r="Y1465" s="6" t="s">
        <v>8007</v>
      </c>
      <c r="Z1465" s="15" t="s">
        <v>8487</v>
      </c>
      <c r="AA1465" s="15"/>
      <c r="AB1465" s="9"/>
      <c r="AC1465" s="13" t="str">
        <f t="shared" si="5"/>
        <v>M6-EyP-8b-E-3</v>
      </c>
      <c r="AD1465" s="13"/>
      <c r="AE1465" s="12"/>
      <c r="AF1465" s="8" t="s">
        <v>45</v>
      </c>
      <c r="AG1465" s="8" t="s">
        <v>570</v>
      </c>
      <c r="AH1465" s="8" t="s">
        <v>46</v>
      </c>
      <c r="AI1465" s="8" t="s">
        <v>47</v>
      </c>
    </row>
    <row r="1466" ht="112.5" customHeight="1">
      <c r="A1466" s="6" t="s">
        <v>8462</v>
      </c>
      <c r="B1466" s="6" t="s">
        <v>8463</v>
      </c>
      <c r="C1466" s="8" t="s">
        <v>48</v>
      </c>
      <c r="D1466" s="7" t="s">
        <v>34</v>
      </c>
      <c r="E1466" s="6"/>
      <c r="F1466" s="10" t="s">
        <v>8482</v>
      </c>
      <c r="G1466" s="11" t="s">
        <v>8488</v>
      </c>
      <c r="H1466" s="10"/>
      <c r="I1466" s="6"/>
      <c r="J1466" s="6" t="s">
        <v>166</v>
      </c>
      <c r="K1466" s="11" t="s">
        <v>8484</v>
      </c>
      <c r="L1466" s="11" t="s">
        <v>8489</v>
      </c>
      <c r="M1466" s="14" t="s">
        <v>41</v>
      </c>
      <c r="N1466" s="27" t="s">
        <v>8486</v>
      </c>
      <c r="O1466" s="27" t="s">
        <v>8486</v>
      </c>
      <c r="P1466" s="12"/>
      <c r="Q1466" s="13"/>
      <c r="R1466" s="12"/>
      <c r="S1466" s="12"/>
      <c r="T1466" s="12"/>
      <c r="U1466" s="12"/>
      <c r="V1466" s="12"/>
      <c r="W1466" s="12"/>
      <c r="X1466" s="13"/>
      <c r="Y1466" s="6" t="s">
        <v>8007</v>
      </c>
      <c r="Z1466" s="15" t="s">
        <v>8490</v>
      </c>
      <c r="AA1466" s="15"/>
      <c r="AB1466" s="9"/>
      <c r="AC1466" s="13" t="str">
        <f t="shared" si="5"/>
        <v>M6-EyP-8b-E-4</v>
      </c>
      <c r="AD1466" s="13"/>
      <c r="AE1466" s="12"/>
      <c r="AF1466" s="8" t="s">
        <v>45</v>
      </c>
      <c r="AG1466" s="8" t="s">
        <v>570</v>
      </c>
      <c r="AH1466" s="8" t="s">
        <v>46</v>
      </c>
      <c r="AI1466" s="8" t="s">
        <v>47</v>
      </c>
    </row>
    <row r="1467" ht="112.5" customHeight="1">
      <c r="A1467" s="6" t="s">
        <v>8491</v>
      </c>
      <c r="B1467" s="10" t="s">
        <v>8492</v>
      </c>
      <c r="C1467" s="30" t="s">
        <v>33</v>
      </c>
      <c r="D1467" s="7" t="s">
        <v>34</v>
      </c>
      <c r="E1467" s="6"/>
      <c r="F1467" s="11" t="s">
        <v>8493</v>
      </c>
      <c r="G1467" s="11"/>
      <c r="H1467" s="10"/>
      <c r="I1467" s="8" t="s">
        <v>210</v>
      </c>
      <c r="J1467" s="8" t="s">
        <v>8494</v>
      </c>
      <c r="K1467" s="11"/>
      <c r="L1467" s="11"/>
      <c r="M1467" s="11" t="s">
        <v>41</v>
      </c>
      <c r="N1467" s="26" t="s">
        <v>8495</v>
      </c>
      <c r="O1467" s="26" t="s">
        <v>8495</v>
      </c>
      <c r="P1467" s="12"/>
      <c r="Q1467" s="13"/>
      <c r="R1467" s="12"/>
      <c r="S1467" s="12"/>
      <c r="T1467" s="12"/>
      <c r="U1467" s="12"/>
      <c r="V1467" s="12"/>
      <c r="W1467" s="12"/>
      <c r="X1467" s="13"/>
      <c r="Y1467" s="6" t="s">
        <v>8007</v>
      </c>
      <c r="Z1467" s="15" t="s">
        <v>8496</v>
      </c>
      <c r="AA1467" s="15"/>
      <c r="AB1467" s="9"/>
      <c r="AC1467" s="13" t="str">
        <f t="shared" si="5"/>
        <v>M6-EyP-8c-I-1</v>
      </c>
      <c r="AD1467" s="13"/>
      <c r="AE1467" s="12"/>
      <c r="AF1467" s="8"/>
      <c r="AG1467" s="8"/>
      <c r="AH1467" s="8" t="s">
        <v>46</v>
      </c>
      <c r="AI1467" s="8" t="s">
        <v>47</v>
      </c>
    </row>
    <row r="1468" ht="112.5" customHeight="1">
      <c r="A1468" s="6" t="s">
        <v>8491</v>
      </c>
      <c r="B1468" s="10" t="s">
        <v>8492</v>
      </c>
      <c r="C1468" s="30" t="s">
        <v>33</v>
      </c>
      <c r="D1468" s="7" t="s">
        <v>34</v>
      </c>
      <c r="E1468" s="6"/>
      <c r="F1468" s="11" t="s">
        <v>8497</v>
      </c>
      <c r="G1468" s="11"/>
      <c r="H1468" s="10"/>
      <c r="I1468" s="8" t="s">
        <v>210</v>
      </c>
      <c r="J1468" s="8" t="s">
        <v>8494</v>
      </c>
      <c r="K1468" s="11"/>
      <c r="L1468" s="11"/>
      <c r="M1468" s="11" t="s">
        <v>41</v>
      </c>
      <c r="N1468" s="26" t="s">
        <v>8498</v>
      </c>
      <c r="O1468" s="26" t="s">
        <v>8498</v>
      </c>
      <c r="P1468" s="12"/>
      <c r="Q1468" s="13"/>
      <c r="R1468" s="12"/>
      <c r="S1468" s="12"/>
      <c r="T1468" s="12"/>
      <c r="U1468" s="12"/>
      <c r="V1468" s="12"/>
      <c r="W1468" s="12"/>
      <c r="X1468" s="13"/>
      <c r="Y1468" s="6" t="s">
        <v>8007</v>
      </c>
      <c r="Z1468" s="15" t="s">
        <v>8499</v>
      </c>
      <c r="AA1468" s="15"/>
      <c r="AB1468" s="9"/>
      <c r="AC1468" s="13" t="str">
        <f t="shared" si="5"/>
        <v>M6-EyP-8c-I-2</v>
      </c>
      <c r="AD1468" s="13"/>
      <c r="AE1468" s="12"/>
      <c r="AF1468" s="8"/>
      <c r="AG1468" s="8"/>
      <c r="AH1468" s="8" t="s">
        <v>46</v>
      </c>
      <c r="AI1468" s="8" t="s">
        <v>47</v>
      </c>
    </row>
    <row r="1469" ht="112.5" customHeight="1">
      <c r="A1469" s="6" t="s">
        <v>8491</v>
      </c>
      <c r="B1469" s="10" t="s">
        <v>8492</v>
      </c>
      <c r="C1469" s="30" t="s">
        <v>33</v>
      </c>
      <c r="D1469" s="7" t="s">
        <v>34</v>
      </c>
      <c r="E1469" s="6"/>
      <c r="F1469" s="11" t="s">
        <v>8500</v>
      </c>
      <c r="G1469" s="11"/>
      <c r="H1469" s="10"/>
      <c r="I1469" s="8" t="s">
        <v>210</v>
      </c>
      <c r="J1469" s="8" t="s">
        <v>8494</v>
      </c>
      <c r="K1469" s="11"/>
      <c r="L1469" s="11"/>
      <c r="M1469" s="11" t="s">
        <v>41</v>
      </c>
      <c r="N1469" s="26" t="s">
        <v>8501</v>
      </c>
      <c r="O1469" s="26" t="s">
        <v>8502</v>
      </c>
      <c r="P1469" s="12"/>
      <c r="Q1469" s="13"/>
      <c r="R1469" s="12"/>
      <c r="S1469" s="12"/>
      <c r="T1469" s="12"/>
      <c r="U1469" s="12"/>
      <c r="V1469" s="12"/>
      <c r="W1469" s="12"/>
      <c r="X1469" s="13"/>
      <c r="Y1469" s="6" t="s">
        <v>8007</v>
      </c>
      <c r="Z1469" s="15" t="s">
        <v>8503</v>
      </c>
      <c r="AA1469" s="15"/>
      <c r="AB1469" s="9"/>
      <c r="AC1469" s="13" t="str">
        <f t="shared" si="5"/>
        <v>M6-EyP-8c-I-3</v>
      </c>
      <c r="AD1469" s="13"/>
      <c r="AE1469" s="12"/>
      <c r="AF1469" s="8"/>
      <c r="AG1469" s="8"/>
      <c r="AH1469" s="8" t="s">
        <v>46</v>
      </c>
      <c r="AI1469" s="8" t="s">
        <v>47</v>
      </c>
    </row>
    <row r="1470" ht="112.5" customHeight="1">
      <c r="A1470" s="6" t="s">
        <v>8504</v>
      </c>
      <c r="B1470" s="6" t="s">
        <v>8505</v>
      </c>
      <c r="C1470" s="13" t="s">
        <v>33</v>
      </c>
      <c r="D1470" s="7" t="s">
        <v>34</v>
      </c>
      <c r="E1470" s="6"/>
      <c r="F1470" s="9" t="s">
        <v>8506</v>
      </c>
      <c r="G1470" s="10"/>
      <c r="H1470" s="10"/>
      <c r="I1470" s="8" t="s">
        <v>210</v>
      </c>
      <c r="J1470" s="8" t="s">
        <v>225</v>
      </c>
      <c r="K1470" s="82" t="s">
        <v>8507</v>
      </c>
      <c r="L1470" s="11"/>
      <c r="M1470" s="6" t="s">
        <v>41</v>
      </c>
      <c r="N1470" s="48" t="s">
        <v>8508</v>
      </c>
      <c r="O1470" s="48" t="s">
        <v>8509</v>
      </c>
      <c r="P1470" s="12"/>
      <c r="Q1470" s="13"/>
      <c r="R1470" s="12"/>
      <c r="S1470" s="12"/>
      <c r="T1470" s="12"/>
      <c r="U1470" s="12"/>
      <c r="V1470" s="12"/>
      <c r="W1470" s="12"/>
      <c r="X1470" s="13"/>
      <c r="Y1470" s="6" t="s">
        <v>8007</v>
      </c>
      <c r="Z1470" s="15" t="s">
        <v>8510</v>
      </c>
      <c r="AA1470" s="15"/>
      <c r="AB1470" s="9"/>
      <c r="AC1470" s="13" t="str">
        <f>IF(D1470&lt;&gt;"No hacer",CONCATENATE(A1470,"-",LEFT(C1470),"-",IF(A1466&lt;&gt;A1470,1,IF(C1466=C1470,RIGHT(AC1466)+1,1))))</f>
        <v>M6-EyP-9a-I-1</v>
      </c>
      <c r="AD1470" s="13"/>
      <c r="AE1470" s="12"/>
      <c r="AF1470" s="8" t="s">
        <v>45</v>
      </c>
      <c r="AG1470" s="8" t="s">
        <v>570</v>
      </c>
      <c r="AH1470" s="8" t="s">
        <v>46</v>
      </c>
      <c r="AI1470" s="8" t="s">
        <v>47</v>
      </c>
    </row>
    <row r="1471" ht="112.5" customHeight="1">
      <c r="A1471" s="6" t="s">
        <v>8504</v>
      </c>
      <c r="B1471" s="6" t="s">
        <v>8505</v>
      </c>
      <c r="C1471" s="13" t="s">
        <v>33</v>
      </c>
      <c r="D1471" s="7" t="s">
        <v>34</v>
      </c>
      <c r="E1471" s="6"/>
      <c r="F1471" s="9" t="s">
        <v>8511</v>
      </c>
      <c r="G1471" s="10"/>
      <c r="H1471" s="10"/>
      <c r="I1471" s="8" t="s">
        <v>210</v>
      </c>
      <c r="J1471" s="8" t="s">
        <v>225</v>
      </c>
      <c r="K1471" s="82" t="s">
        <v>8512</v>
      </c>
      <c r="L1471" s="11"/>
      <c r="M1471" s="6" t="s">
        <v>41</v>
      </c>
      <c r="N1471" s="48" t="s">
        <v>8508</v>
      </c>
      <c r="O1471" s="9" t="s">
        <v>8513</v>
      </c>
      <c r="P1471" s="12"/>
      <c r="Q1471" s="13"/>
      <c r="R1471" s="12"/>
      <c r="S1471" s="12"/>
      <c r="T1471" s="12"/>
      <c r="U1471" s="12"/>
      <c r="V1471" s="12"/>
      <c r="W1471" s="12"/>
      <c r="X1471" s="13"/>
      <c r="Y1471" s="6" t="s">
        <v>8007</v>
      </c>
      <c r="Z1471" s="15" t="s">
        <v>8514</v>
      </c>
      <c r="AA1471" s="17"/>
      <c r="AB1471" s="9"/>
      <c r="AC1471" s="13" t="str">
        <f t="shared" ref="AC1471:AC1481" si="6">IF(D1471&lt;&gt;"No hacer",CONCATENATE(A1471,"-",LEFT(C1471),"-",IF(A1470&lt;&gt;A1471,1,IF(C1470=C1471,RIGHT(AC1470)+1,1))))</f>
        <v>M6-EyP-9a-I-2</v>
      </c>
      <c r="AD1471" s="13"/>
      <c r="AE1471" s="12"/>
      <c r="AF1471" s="8"/>
      <c r="AG1471" s="8"/>
      <c r="AH1471" s="8"/>
      <c r="AI1471" s="8" t="s">
        <v>47</v>
      </c>
    </row>
    <row r="1472" ht="112.5" customHeight="1">
      <c r="A1472" s="6" t="s">
        <v>8504</v>
      </c>
      <c r="B1472" s="6" t="s">
        <v>8505</v>
      </c>
      <c r="C1472" s="13" t="s">
        <v>33</v>
      </c>
      <c r="D1472" s="7" t="s">
        <v>34</v>
      </c>
      <c r="E1472" s="6"/>
      <c r="F1472" s="9" t="s">
        <v>8515</v>
      </c>
      <c r="G1472" s="10"/>
      <c r="H1472" s="10"/>
      <c r="I1472" s="8" t="s">
        <v>210</v>
      </c>
      <c r="J1472" s="8" t="s">
        <v>225</v>
      </c>
      <c r="K1472" s="82" t="s">
        <v>8516</v>
      </c>
      <c r="L1472" s="11"/>
      <c r="M1472" s="6" t="s">
        <v>41</v>
      </c>
      <c r="N1472" s="48" t="s">
        <v>8508</v>
      </c>
      <c r="O1472" s="9" t="s">
        <v>8517</v>
      </c>
      <c r="P1472" s="12"/>
      <c r="Q1472" s="13"/>
      <c r="R1472" s="12"/>
      <c r="S1472" s="12"/>
      <c r="T1472" s="12"/>
      <c r="U1472" s="12"/>
      <c r="V1472" s="12"/>
      <c r="W1472" s="12"/>
      <c r="X1472" s="13"/>
      <c r="Y1472" s="6" t="s">
        <v>8007</v>
      </c>
      <c r="Z1472" s="15" t="s">
        <v>8518</v>
      </c>
      <c r="AA1472" s="17"/>
      <c r="AB1472" s="9"/>
      <c r="AC1472" s="13" t="str">
        <f t="shared" si="6"/>
        <v>M6-EyP-9a-I-3</v>
      </c>
      <c r="AD1472" s="13"/>
      <c r="AE1472" s="12"/>
      <c r="AF1472" s="8"/>
      <c r="AG1472" s="8"/>
      <c r="AH1472" s="8"/>
      <c r="AI1472" s="8" t="s">
        <v>47</v>
      </c>
    </row>
    <row r="1473" ht="112.5" customHeight="1">
      <c r="A1473" s="6" t="s">
        <v>8519</v>
      </c>
      <c r="B1473" s="6" t="s">
        <v>8520</v>
      </c>
      <c r="C1473" s="13" t="s">
        <v>33</v>
      </c>
      <c r="D1473" s="7" t="s">
        <v>34</v>
      </c>
      <c r="E1473" s="6"/>
      <c r="F1473" s="11" t="s">
        <v>8521</v>
      </c>
      <c r="G1473" s="10"/>
      <c r="H1473" s="10"/>
      <c r="I1473" s="19" t="s">
        <v>210</v>
      </c>
      <c r="J1473" s="6" t="s">
        <v>5710</v>
      </c>
      <c r="K1473" s="26" t="s">
        <v>8522</v>
      </c>
      <c r="L1473" s="27"/>
      <c r="M1473" s="13" t="s">
        <v>41</v>
      </c>
      <c r="N1473" s="10" t="s">
        <v>8523</v>
      </c>
      <c r="O1473" s="10" t="s">
        <v>8524</v>
      </c>
      <c r="P1473" s="12"/>
      <c r="Q1473" s="13"/>
      <c r="R1473" s="12"/>
      <c r="S1473" s="12"/>
      <c r="T1473" s="12"/>
      <c r="U1473" s="12"/>
      <c r="V1473" s="12"/>
      <c r="W1473" s="12"/>
      <c r="X1473" s="13"/>
      <c r="Y1473" s="6" t="s">
        <v>8007</v>
      </c>
      <c r="Z1473" s="15" t="s">
        <v>8525</v>
      </c>
      <c r="AA1473" s="17"/>
      <c r="AB1473" s="9"/>
      <c r="AC1473" s="13" t="str">
        <f t="shared" si="6"/>
        <v>M6-EyP-9b-I-1</v>
      </c>
      <c r="AD1473" s="13"/>
      <c r="AE1473" s="12"/>
      <c r="AF1473" s="8" t="s">
        <v>45</v>
      </c>
      <c r="AG1473" s="8" t="s">
        <v>570</v>
      </c>
      <c r="AH1473" s="8" t="s">
        <v>46</v>
      </c>
      <c r="AI1473" s="8" t="s">
        <v>47</v>
      </c>
    </row>
    <row r="1474" ht="112.5" customHeight="1">
      <c r="A1474" s="6" t="s">
        <v>8519</v>
      </c>
      <c r="B1474" s="6" t="s">
        <v>8520</v>
      </c>
      <c r="C1474" s="13" t="s">
        <v>33</v>
      </c>
      <c r="D1474" s="7" t="s">
        <v>34</v>
      </c>
      <c r="E1474" s="6"/>
      <c r="F1474" s="11" t="s">
        <v>8526</v>
      </c>
      <c r="G1474" s="10"/>
      <c r="H1474" s="10"/>
      <c r="I1474" s="6" t="s">
        <v>210</v>
      </c>
      <c r="J1474" s="6" t="s">
        <v>160</v>
      </c>
      <c r="K1474" s="10" t="s">
        <v>8527</v>
      </c>
      <c r="L1474" s="10"/>
      <c r="M1474" s="13" t="s">
        <v>41</v>
      </c>
      <c r="N1474" s="10" t="s">
        <v>8523</v>
      </c>
      <c r="O1474" s="11" t="s">
        <v>8528</v>
      </c>
      <c r="P1474" s="12"/>
      <c r="Q1474" s="13"/>
      <c r="R1474" s="12"/>
      <c r="S1474" s="12"/>
      <c r="T1474" s="12"/>
      <c r="U1474" s="12"/>
      <c r="V1474" s="12"/>
      <c r="W1474" s="12"/>
      <c r="X1474" s="13"/>
      <c r="Y1474" s="6" t="s">
        <v>8007</v>
      </c>
      <c r="Z1474" s="15" t="s">
        <v>8529</v>
      </c>
      <c r="AA1474" s="15"/>
      <c r="AB1474" s="9"/>
      <c r="AC1474" s="13" t="str">
        <f t="shared" si="6"/>
        <v>M6-EyP-9b-I-2</v>
      </c>
      <c r="AD1474" s="13"/>
      <c r="AE1474" s="12"/>
      <c r="AF1474" s="8" t="s">
        <v>45</v>
      </c>
      <c r="AG1474" s="8" t="s">
        <v>570</v>
      </c>
      <c r="AH1474" s="8" t="s">
        <v>46</v>
      </c>
      <c r="AI1474" s="8" t="s">
        <v>47</v>
      </c>
    </row>
    <row r="1475" ht="112.5" customHeight="1">
      <c r="A1475" s="6" t="s">
        <v>8519</v>
      </c>
      <c r="B1475" s="6" t="s">
        <v>8520</v>
      </c>
      <c r="C1475" s="13" t="s">
        <v>33</v>
      </c>
      <c r="D1475" s="7" t="s">
        <v>34</v>
      </c>
      <c r="E1475" s="6"/>
      <c r="F1475" s="11" t="s">
        <v>8530</v>
      </c>
      <c r="G1475" s="10"/>
      <c r="H1475" s="6" t="s">
        <v>210</v>
      </c>
      <c r="I1475" s="6" t="s">
        <v>210</v>
      </c>
      <c r="J1475" s="6" t="s">
        <v>5710</v>
      </c>
      <c r="K1475" s="10" t="s">
        <v>8531</v>
      </c>
      <c r="L1475" s="10"/>
      <c r="M1475" s="13" t="s">
        <v>41</v>
      </c>
      <c r="N1475" s="10" t="s">
        <v>8523</v>
      </c>
      <c r="O1475" s="11" t="s">
        <v>8532</v>
      </c>
      <c r="P1475" s="12"/>
      <c r="Q1475" s="13"/>
      <c r="R1475" s="12"/>
      <c r="S1475" s="12"/>
      <c r="T1475" s="12"/>
      <c r="U1475" s="12"/>
      <c r="V1475" s="12"/>
      <c r="W1475" s="12"/>
      <c r="X1475" s="13"/>
      <c r="Y1475" s="6" t="s">
        <v>8007</v>
      </c>
      <c r="Z1475" s="15" t="s">
        <v>8533</v>
      </c>
      <c r="AA1475" s="15"/>
      <c r="AB1475" s="9"/>
      <c r="AC1475" s="13" t="str">
        <f t="shared" si="6"/>
        <v>M6-EyP-9b-I-3</v>
      </c>
      <c r="AD1475" s="13"/>
      <c r="AE1475" s="12"/>
      <c r="AF1475" s="8" t="s">
        <v>45</v>
      </c>
      <c r="AG1475" s="8" t="s">
        <v>570</v>
      </c>
      <c r="AH1475" s="8" t="s">
        <v>46</v>
      </c>
      <c r="AI1475" s="8" t="s">
        <v>47</v>
      </c>
    </row>
    <row r="1476" ht="112.5" customHeight="1">
      <c r="A1476" s="6" t="s">
        <v>8519</v>
      </c>
      <c r="B1476" s="6" t="s">
        <v>8520</v>
      </c>
      <c r="C1476" s="13" t="s">
        <v>48</v>
      </c>
      <c r="D1476" s="7" t="s">
        <v>34</v>
      </c>
      <c r="E1476" s="8"/>
      <c r="F1476" s="10" t="s">
        <v>8534</v>
      </c>
      <c r="G1476" s="10"/>
      <c r="H1476" s="19" t="s">
        <v>210</v>
      </c>
      <c r="I1476" s="19" t="s">
        <v>210</v>
      </c>
      <c r="J1476" s="19" t="s">
        <v>1303</v>
      </c>
      <c r="K1476" s="27" t="s">
        <v>8535</v>
      </c>
      <c r="L1476" s="26" t="s">
        <v>8536</v>
      </c>
      <c r="M1476" s="13" t="s">
        <v>41</v>
      </c>
      <c r="N1476" s="10" t="s">
        <v>8523</v>
      </c>
      <c r="O1476" s="10" t="s">
        <v>8523</v>
      </c>
      <c r="P1476" s="12"/>
      <c r="Q1476" s="13"/>
      <c r="R1476" s="12"/>
      <c r="S1476" s="12"/>
      <c r="T1476" s="12"/>
      <c r="U1476" s="12"/>
      <c r="V1476" s="12"/>
      <c r="W1476" s="12"/>
      <c r="X1476" s="13"/>
      <c r="Y1476" s="6" t="s">
        <v>8007</v>
      </c>
      <c r="Z1476" s="17" t="s">
        <v>8537</v>
      </c>
      <c r="AA1476" s="17"/>
      <c r="AB1476" s="9"/>
      <c r="AC1476" s="13" t="str">
        <f t="shared" si="6"/>
        <v>M6-EyP-9b-E-1</v>
      </c>
      <c r="AD1476" s="13"/>
      <c r="AE1476" s="12"/>
      <c r="AF1476" s="8" t="s">
        <v>45</v>
      </c>
      <c r="AG1476" s="8" t="s">
        <v>570</v>
      </c>
      <c r="AH1476" s="8" t="s">
        <v>46</v>
      </c>
      <c r="AI1476" s="8" t="s">
        <v>47</v>
      </c>
    </row>
    <row r="1477" ht="112.5" customHeight="1">
      <c r="A1477" s="6" t="s">
        <v>8519</v>
      </c>
      <c r="B1477" s="6" t="s">
        <v>8520</v>
      </c>
      <c r="C1477" s="13" t="s">
        <v>48</v>
      </c>
      <c r="D1477" s="7" t="s">
        <v>34</v>
      </c>
      <c r="E1477" s="6"/>
      <c r="F1477" s="11" t="s">
        <v>8538</v>
      </c>
      <c r="G1477" s="10"/>
      <c r="H1477" s="19" t="s">
        <v>210</v>
      </c>
      <c r="I1477" s="19" t="s">
        <v>210</v>
      </c>
      <c r="J1477" s="19" t="s">
        <v>1303</v>
      </c>
      <c r="K1477" s="27" t="s">
        <v>8539</v>
      </c>
      <c r="L1477" s="27" t="s">
        <v>8540</v>
      </c>
      <c r="M1477" s="13" t="s">
        <v>41</v>
      </c>
      <c r="N1477" s="10" t="s">
        <v>8523</v>
      </c>
      <c r="O1477" s="10" t="s">
        <v>8523</v>
      </c>
      <c r="P1477" s="12"/>
      <c r="Q1477" s="13"/>
      <c r="R1477" s="12"/>
      <c r="S1477" s="12"/>
      <c r="T1477" s="12"/>
      <c r="U1477" s="12"/>
      <c r="V1477" s="12"/>
      <c r="W1477" s="12"/>
      <c r="X1477" s="13"/>
      <c r="Y1477" s="6" t="s">
        <v>8007</v>
      </c>
      <c r="Z1477" s="17" t="s">
        <v>8541</v>
      </c>
      <c r="AA1477" s="17"/>
      <c r="AB1477" s="9"/>
      <c r="AC1477" s="13" t="str">
        <f t="shared" si="6"/>
        <v>M6-EyP-9b-E-2</v>
      </c>
      <c r="AD1477" s="13"/>
      <c r="AE1477" s="12"/>
      <c r="AF1477" s="8" t="s">
        <v>45</v>
      </c>
      <c r="AG1477" s="8" t="s">
        <v>570</v>
      </c>
      <c r="AH1477" s="8" t="s">
        <v>46</v>
      </c>
      <c r="AI1477" s="8" t="s">
        <v>47</v>
      </c>
    </row>
    <row r="1478" ht="112.5" customHeight="1">
      <c r="A1478" s="6" t="s">
        <v>8519</v>
      </c>
      <c r="B1478" s="6" t="s">
        <v>8520</v>
      </c>
      <c r="C1478" s="13" t="s">
        <v>48</v>
      </c>
      <c r="D1478" s="7" t="s">
        <v>34</v>
      </c>
      <c r="E1478" s="6"/>
      <c r="F1478" s="11" t="s">
        <v>8542</v>
      </c>
      <c r="G1478" s="27"/>
      <c r="H1478" s="19" t="s">
        <v>210</v>
      </c>
      <c r="I1478" s="19" t="s">
        <v>210</v>
      </c>
      <c r="J1478" s="19" t="s">
        <v>1303</v>
      </c>
      <c r="K1478" s="27" t="s">
        <v>8543</v>
      </c>
      <c r="L1478" s="27" t="s">
        <v>8544</v>
      </c>
      <c r="M1478" s="13" t="s">
        <v>41</v>
      </c>
      <c r="N1478" s="10" t="s">
        <v>8523</v>
      </c>
      <c r="O1478" s="10" t="s">
        <v>8523</v>
      </c>
      <c r="P1478" s="12"/>
      <c r="Q1478" s="13"/>
      <c r="R1478" s="12"/>
      <c r="S1478" s="12"/>
      <c r="T1478" s="12"/>
      <c r="U1478" s="12"/>
      <c r="V1478" s="12"/>
      <c r="W1478" s="12"/>
      <c r="X1478" s="13"/>
      <c r="Y1478" s="6" t="s">
        <v>8007</v>
      </c>
      <c r="Z1478" s="17" t="s">
        <v>8545</v>
      </c>
      <c r="AA1478" s="17"/>
      <c r="AB1478" s="9"/>
      <c r="AC1478" s="13" t="str">
        <f t="shared" si="6"/>
        <v>M6-EyP-9b-E-3</v>
      </c>
      <c r="AD1478" s="13"/>
      <c r="AE1478" s="12"/>
      <c r="AF1478" s="8" t="s">
        <v>45</v>
      </c>
      <c r="AG1478" s="8" t="s">
        <v>570</v>
      </c>
      <c r="AH1478" s="8" t="s">
        <v>46</v>
      </c>
      <c r="AI1478" s="8" t="s">
        <v>47</v>
      </c>
    </row>
    <row r="1479" ht="112.5" customHeight="1">
      <c r="A1479" s="6" t="s">
        <v>8546</v>
      </c>
      <c r="B1479" s="83" t="s">
        <v>8547</v>
      </c>
      <c r="C1479" s="64" t="s">
        <v>33</v>
      </c>
      <c r="D1479" s="7" t="s">
        <v>6130</v>
      </c>
      <c r="E1479" s="6"/>
      <c r="F1479" s="11"/>
      <c r="G1479" s="27"/>
      <c r="H1479" s="19"/>
      <c r="I1479" s="19"/>
      <c r="J1479" s="19"/>
      <c r="K1479" s="27"/>
      <c r="L1479" s="27"/>
      <c r="M1479" s="13"/>
      <c r="N1479" s="10"/>
      <c r="O1479" s="10"/>
      <c r="P1479" s="12"/>
      <c r="Q1479" s="13"/>
      <c r="R1479" s="12"/>
      <c r="S1479" s="12"/>
      <c r="T1479" s="12"/>
      <c r="U1479" s="12"/>
      <c r="V1479" s="12"/>
      <c r="W1479" s="12"/>
      <c r="X1479" s="13"/>
      <c r="Y1479" s="6" t="s">
        <v>8007</v>
      </c>
      <c r="Z1479" s="48" t="s">
        <v>8548</v>
      </c>
      <c r="AA1479" s="17"/>
      <c r="AB1479" s="9"/>
      <c r="AC1479" s="13" t="str">
        <f t="shared" si="6"/>
        <v>M6-EyP-9c-I-1</v>
      </c>
      <c r="AD1479" s="13"/>
      <c r="AE1479" s="12"/>
      <c r="AF1479" s="8" t="s">
        <v>45</v>
      </c>
      <c r="AG1479" s="8"/>
      <c r="AH1479" s="8" t="s">
        <v>46</v>
      </c>
      <c r="AI1479" s="8" t="s">
        <v>47</v>
      </c>
    </row>
    <row r="1480" ht="112.5" customHeight="1">
      <c r="A1480" s="6" t="s">
        <v>8546</v>
      </c>
      <c r="B1480" s="83" t="s">
        <v>8547</v>
      </c>
      <c r="C1480" s="64" t="s">
        <v>33</v>
      </c>
      <c r="D1480" s="7" t="s">
        <v>6130</v>
      </c>
      <c r="E1480" s="6"/>
      <c r="F1480" s="11"/>
      <c r="G1480" s="27"/>
      <c r="H1480" s="19"/>
      <c r="I1480" s="19"/>
      <c r="J1480" s="19"/>
      <c r="K1480" s="27"/>
      <c r="L1480" s="27"/>
      <c r="M1480" s="13"/>
      <c r="N1480" s="10"/>
      <c r="O1480" s="10"/>
      <c r="P1480" s="12"/>
      <c r="Q1480" s="13"/>
      <c r="R1480" s="12"/>
      <c r="S1480" s="12"/>
      <c r="T1480" s="12"/>
      <c r="U1480" s="12"/>
      <c r="V1480" s="12"/>
      <c r="W1480" s="12"/>
      <c r="X1480" s="13"/>
      <c r="Y1480" s="6" t="s">
        <v>8007</v>
      </c>
      <c r="Z1480" s="48" t="s">
        <v>8549</v>
      </c>
      <c r="AA1480" s="17"/>
      <c r="AB1480" s="9"/>
      <c r="AC1480" s="13" t="str">
        <f t="shared" si="6"/>
        <v>M6-EyP-9c-I-2</v>
      </c>
      <c r="AD1480" s="13"/>
      <c r="AE1480" s="12"/>
      <c r="AF1480" s="8" t="s">
        <v>45</v>
      </c>
      <c r="AG1480" s="8"/>
      <c r="AH1480" s="8" t="s">
        <v>46</v>
      </c>
      <c r="AI1480" s="8" t="s">
        <v>47</v>
      </c>
    </row>
    <row r="1481" ht="112.5" customHeight="1">
      <c r="A1481" s="6" t="s">
        <v>8546</v>
      </c>
      <c r="B1481" s="83" t="s">
        <v>8547</v>
      </c>
      <c r="C1481" s="64" t="s">
        <v>33</v>
      </c>
      <c r="D1481" s="7" t="s">
        <v>6130</v>
      </c>
      <c r="E1481" s="6"/>
      <c r="F1481" s="11"/>
      <c r="G1481" s="27"/>
      <c r="H1481" s="19"/>
      <c r="I1481" s="19"/>
      <c r="J1481" s="19"/>
      <c r="K1481" s="27"/>
      <c r="L1481" s="27"/>
      <c r="M1481" s="13"/>
      <c r="N1481" s="10"/>
      <c r="O1481" s="10"/>
      <c r="P1481" s="12"/>
      <c r="Q1481" s="13"/>
      <c r="R1481" s="12"/>
      <c r="S1481" s="12"/>
      <c r="T1481" s="12"/>
      <c r="U1481" s="12"/>
      <c r="V1481" s="12"/>
      <c r="W1481" s="12"/>
      <c r="X1481" s="13"/>
      <c r="Y1481" s="6" t="s">
        <v>8007</v>
      </c>
      <c r="Z1481" s="48" t="s">
        <v>8550</v>
      </c>
      <c r="AA1481" s="17"/>
      <c r="AB1481" s="9"/>
      <c r="AC1481" s="13" t="str">
        <f t="shared" si="6"/>
        <v>M6-EyP-9c-I-3</v>
      </c>
      <c r="AD1481" s="13"/>
      <c r="AE1481" s="12"/>
      <c r="AF1481" s="8" t="s">
        <v>45</v>
      </c>
      <c r="AG1481" s="8"/>
      <c r="AH1481" s="8" t="s">
        <v>46</v>
      </c>
      <c r="AI1481" s="8" t="s">
        <v>47</v>
      </c>
    </row>
    <row r="1482" ht="112.5" customHeight="1">
      <c r="A1482" s="6" t="s">
        <v>8551</v>
      </c>
      <c r="B1482" s="10" t="s">
        <v>8552</v>
      </c>
      <c r="C1482" s="13" t="s">
        <v>33</v>
      </c>
      <c r="D1482" s="7" t="s">
        <v>34</v>
      </c>
      <c r="E1482" s="6"/>
      <c r="F1482" s="84" t="s">
        <v>8553</v>
      </c>
      <c r="G1482" s="10"/>
      <c r="H1482" s="6"/>
      <c r="I1482" s="6" t="s">
        <v>3359</v>
      </c>
      <c r="J1482" s="6" t="s">
        <v>2380</v>
      </c>
      <c r="K1482" s="10" t="s">
        <v>8554</v>
      </c>
      <c r="L1482" s="10" t="s">
        <v>8555</v>
      </c>
      <c r="M1482" s="13" t="s">
        <v>41</v>
      </c>
      <c r="N1482" s="10" t="s">
        <v>8556</v>
      </c>
      <c r="O1482" s="10" t="s">
        <v>8556</v>
      </c>
      <c r="P1482" s="12"/>
      <c r="Q1482" s="13"/>
      <c r="R1482" s="12"/>
      <c r="S1482" s="12"/>
      <c r="T1482" s="12"/>
      <c r="U1482" s="12"/>
      <c r="V1482" s="12"/>
      <c r="W1482" s="12"/>
      <c r="X1482" s="13"/>
      <c r="Y1482" s="6" t="s">
        <v>8007</v>
      </c>
      <c r="Z1482" s="9" t="s">
        <v>8557</v>
      </c>
      <c r="AA1482" s="9"/>
      <c r="AB1482" s="9"/>
      <c r="AC1482" s="13" t="str">
        <f>IF(D1482&lt;&gt;"No hacer",CONCATENATE(A1482,"-",LEFT(C1482),"-",IF(A1478&lt;&gt;A1482,1,IF(C1478=C1482,RIGHT(AC1478)+1,1))))</f>
        <v>M6-EyP-24a-I-1</v>
      </c>
      <c r="AD1482" s="13"/>
      <c r="AE1482" s="12"/>
      <c r="AF1482" s="13"/>
      <c r="AG1482" s="8"/>
      <c r="AH1482" s="8"/>
      <c r="AI1482" s="8" t="s">
        <v>47</v>
      </c>
    </row>
    <row r="1483" ht="112.5" customHeight="1">
      <c r="A1483" s="6" t="s">
        <v>8551</v>
      </c>
      <c r="B1483" s="10" t="s">
        <v>8552</v>
      </c>
      <c r="C1483" s="13" t="s">
        <v>33</v>
      </c>
      <c r="D1483" s="7" t="s">
        <v>34</v>
      </c>
      <c r="E1483" s="6"/>
      <c r="F1483" s="85" t="s">
        <v>8558</v>
      </c>
      <c r="G1483" s="10"/>
      <c r="H1483" s="6"/>
      <c r="I1483" s="6" t="s">
        <v>3359</v>
      </c>
      <c r="J1483" s="6" t="s">
        <v>2380</v>
      </c>
      <c r="K1483" s="10" t="s">
        <v>8559</v>
      </c>
      <c r="L1483" s="10"/>
      <c r="M1483" s="13" t="s">
        <v>41</v>
      </c>
      <c r="N1483" s="10" t="s">
        <v>8560</v>
      </c>
      <c r="O1483" s="10" t="s">
        <v>8560</v>
      </c>
      <c r="P1483" s="12"/>
      <c r="Q1483" s="13"/>
      <c r="R1483" s="12"/>
      <c r="S1483" s="12"/>
      <c r="T1483" s="12"/>
      <c r="U1483" s="12"/>
      <c r="V1483" s="12"/>
      <c r="W1483" s="12"/>
      <c r="X1483" s="13"/>
      <c r="Y1483" s="6" t="s">
        <v>8007</v>
      </c>
      <c r="Z1483" s="9" t="s">
        <v>8561</v>
      </c>
      <c r="AA1483" s="9"/>
      <c r="AB1483" s="9"/>
      <c r="AC1483" s="13" t="str">
        <f t="shared" ref="AC1483:AC1490" si="7">IF(D1483&lt;&gt;"No hacer",CONCATENATE(A1483,"-",LEFT(C1483),"-",IF(A1482&lt;&gt;A1483,1,IF(C1482=C1483,RIGHT(AC1482)+1,1))))</f>
        <v>M6-EyP-24a-I-2</v>
      </c>
      <c r="AD1483" s="13"/>
      <c r="AE1483" s="12"/>
      <c r="AF1483" s="13"/>
      <c r="AG1483" s="8"/>
      <c r="AH1483" s="8"/>
      <c r="AI1483" s="8" t="s">
        <v>47</v>
      </c>
    </row>
    <row r="1484" ht="112.5" customHeight="1">
      <c r="A1484" s="6" t="s">
        <v>8551</v>
      </c>
      <c r="B1484" s="10" t="s">
        <v>8552</v>
      </c>
      <c r="C1484" s="13" t="s">
        <v>33</v>
      </c>
      <c r="D1484" s="7" t="s">
        <v>34</v>
      </c>
      <c r="E1484" s="6"/>
      <c r="F1484" s="85" t="s">
        <v>8562</v>
      </c>
      <c r="G1484" s="10"/>
      <c r="H1484" s="6"/>
      <c r="I1484" s="6" t="s">
        <v>3359</v>
      </c>
      <c r="J1484" s="6" t="s">
        <v>2380</v>
      </c>
      <c r="K1484" s="10" t="s">
        <v>8563</v>
      </c>
      <c r="L1484" s="10" t="s">
        <v>8555</v>
      </c>
      <c r="M1484" s="13" t="s">
        <v>41</v>
      </c>
      <c r="N1484" s="10" t="s">
        <v>8564</v>
      </c>
      <c r="O1484" s="10" t="s">
        <v>8564</v>
      </c>
      <c r="P1484" s="12"/>
      <c r="Q1484" s="13"/>
      <c r="R1484" s="12"/>
      <c r="S1484" s="12"/>
      <c r="T1484" s="12"/>
      <c r="U1484" s="12"/>
      <c r="V1484" s="12"/>
      <c r="W1484" s="12"/>
      <c r="X1484" s="13"/>
      <c r="Y1484" s="6" t="s">
        <v>8007</v>
      </c>
      <c r="Z1484" s="9" t="s">
        <v>8565</v>
      </c>
      <c r="AA1484" s="9"/>
      <c r="AB1484" s="9"/>
      <c r="AC1484" s="13" t="str">
        <f t="shared" si="7"/>
        <v>M6-EyP-24a-I-3</v>
      </c>
      <c r="AD1484" s="13"/>
      <c r="AE1484" s="12"/>
      <c r="AF1484" s="13"/>
      <c r="AG1484" s="8"/>
      <c r="AH1484" s="8"/>
      <c r="AI1484" s="8" t="s">
        <v>47</v>
      </c>
    </row>
    <row r="1485" ht="112.5" customHeight="1">
      <c r="A1485" s="6" t="s">
        <v>8551</v>
      </c>
      <c r="B1485" s="10" t="s">
        <v>8552</v>
      </c>
      <c r="C1485" s="13" t="s">
        <v>48</v>
      </c>
      <c r="D1485" s="7" t="s">
        <v>34</v>
      </c>
      <c r="E1485" s="6"/>
      <c r="F1485" s="10" t="s">
        <v>8566</v>
      </c>
      <c r="G1485" s="10" t="s">
        <v>8567</v>
      </c>
      <c r="H1485" s="6"/>
      <c r="I1485" s="6" t="s">
        <v>3359</v>
      </c>
      <c r="J1485" s="6" t="s">
        <v>166</v>
      </c>
      <c r="K1485" s="10" t="s">
        <v>8568</v>
      </c>
      <c r="L1485" s="10" t="s">
        <v>8569</v>
      </c>
      <c r="M1485" s="13" t="s">
        <v>41</v>
      </c>
      <c r="N1485" s="10" t="s">
        <v>8570</v>
      </c>
      <c r="O1485" s="10" t="s">
        <v>8570</v>
      </c>
      <c r="P1485" s="12"/>
      <c r="Q1485" s="13"/>
      <c r="R1485" s="12"/>
      <c r="S1485" s="12"/>
      <c r="T1485" s="12"/>
      <c r="U1485" s="12"/>
      <c r="V1485" s="12"/>
      <c r="W1485" s="12"/>
      <c r="X1485" s="13"/>
      <c r="Y1485" s="6" t="s">
        <v>8007</v>
      </c>
      <c r="Z1485" s="9" t="s">
        <v>8571</v>
      </c>
      <c r="AA1485" s="9"/>
      <c r="AB1485" s="9"/>
      <c r="AC1485" s="13" t="str">
        <f t="shared" si="7"/>
        <v>M6-EyP-24a-E-1</v>
      </c>
      <c r="AD1485" s="13"/>
      <c r="AE1485" s="12"/>
      <c r="AF1485" s="13"/>
      <c r="AG1485" s="8"/>
      <c r="AH1485" s="8"/>
      <c r="AI1485" s="8" t="s">
        <v>47</v>
      </c>
    </row>
    <row r="1486" ht="112.5" customHeight="1">
      <c r="A1486" s="6" t="s">
        <v>8551</v>
      </c>
      <c r="B1486" s="10" t="s">
        <v>8552</v>
      </c>
      <c r="C1486" s="13" t="s">
        <v>48</v>
      </c>
      <c r="D1486" s="7" t="s">
        <v>34</v>
      </c>
      <c r="E1486" s="6"/>
      <c r="F1486" s="10" t="s">
        <v>8572</v>
      </c>
      <c r="G1486" s="10" t="s">
        <v>8573</v>
      </c>
      <c r="H1486" s="6"/>
      <c r="I1486" s="6" t="s">
        <v>3359</v>
      </c>
      <c r="J1486" s="6" t="s">
        <v>166</v>
      </c>
      <c r="K1486" s="10" t="s">
        <v>8574</v>
      </c>
      <c r="L1486" s="10" t="s">
        <v>8575</v>
      </c>
      <c r="M1486" s="13" t="s">
        <v>41</v>
      </c>
      <c r="N1486" s="10" t="s">
        <v>8576</v>
      </c>
      <c r="O1486" s="10" t="s">
        <v>8576</v>
      </c>
      <c r="P1486" s="12"/>
      <c r="Q1486" s="13"/>
      <c r="R1486" s="12"/>
      <c r="S1486" s="12"/>
      <c r="T1486" s="12"/>
      <c r="U1486" s="12"/>
      <c r="V1486" s="12"/>
      <c r="W1486" s="12"/>
      <c r="X1486" s="13"/>
      <c r="Y1486" s="6" t="s">
        <v>8007</v>
      </c>
      <c r="Z1486" s="9" t="s">
        <v>8577</v>
      </c>
      <c r="AA1486" s="9"/>
      <c r="AB1486" s="9"/>
      <c r="AC1486" s="13" t="str">
        <f t="shared" si="7"/>
        <v>M6-EyP-24a-E-2</v>
      </c>
      <c r="AD1486" s="13"/>
      <c r="AE1486" s="12"/>
      <c r="AF1486" s="13"/>
      <c r="AG1486" s="8"/>
      <c r="AH1486" s="8"/>
      <c r="AI1486" s="8" t="s">
        <v>47</v>
      </c>
    </row>
    <row r="1487" ht="112.5" customHeight="1">
      <c r="A1487" s="6" t="s">
        <v>8551</v>
      </c>
      <c r="B1487" s="10" t="s">
        <v>8552</v>
      </c>
      <c r="C1487" s="13" t="s">
        <v>48</v>
      </c>
      <c r="D1487" s="7" t="s">
        <v>34</v>
      </c>
      <c r="E1487" s="6"/>
      <c r="F1487" s="10" t="s">
        <v>8578</v>
      </c>
      <c r="G1487" s="10" t="s">
        <v>8579</v>
      </c>
      <c r="H1487" s="6"/>
      <c r="I1487" s="6" t="s">
        <v>3359</v>
      </c>
      <c r="J1487" s="6" t="s">
        <v>166</v>
      </c>
      <c r="K1487" s="11" t="s">
        <v>8580</v>
      </c>
      <c r="L1487" s="10" t="s">
        <v>8581</v>
      </c>
      <c r="M1487" s="13" t="s">
        <v>41</v>
      </c>
      <c r="N1487" s="10" t="s">
        <v>8582</v>
      </c>
      <c r="O1487" s="10" t="s">
        <v>8582</v>
      </c>
      <c r="P1487" s="12"/>
      <c r="Q1487" s="13"/>
      <c r="R1487" s="12"/>
      <c r="S1487" s="12"/>
      <c r="T1487" s="12"/>
      <c r="U1487" s="12"/>
      <c r="V1487" s="12"/>
      <c r="W1487" s="12"/>
      <c r="X1487" s="13"/>
      <c r="Y1487" s="6" t="s">
        <v>8007</v>
      </c>
      <c r="Z1487" s="9" t="s">
        <v>8583</v>
      </c>
      <c r="AA1487" s="9"/>
      <c r="AB1487" s="9"/>
      <c r="AC1487" s="13" t="str">
        <f t="shared" si="7"/>
        <v>M6-EyP-24a-E-3</v>
      </c>
      <c r="AD1487" s="13"/>
      <c r="AE1487" s="12"/>
      <c r="AF1487" s="13"/>
      <c r="AG1487" s="8"/>
      <c r="AH1487" s="8"/>
      <c r="AI1487" s="8" t="s">
        <v>47</v>
      </c>
    </row>
    <row r="1488" ht="112.5" customHeight="1">
      <c r="A1488" s="6" t="s">
        <v>8584</v>
      </c>
      <c r="B1488" s="10" t="s">
        <v>8585</v>
      </c>
      <c r="C1488" s="64" t="s">
        <v>33</v>
      </c>
      <c r="D1488" s="7" t="s">
        <v>6130</v>
      </c>
      <c r="E1488" s="6"/>
      <c r="F1488" s="10"/>
      <c r="G1488" s="10"/>
      <c r="H1488" s="6"/>
      <c r="I1488" s="6"/>
      <c r="J1488" s="6"/>
      <c r="K1488" s="11"/>
      <c r="L1488" s="10"/>
      <c r="M1488" s="13"/>
      <c r="N1488" s="10"/>
      <c r="O1488" s="10"/>
      <c r="P1488" s="12"/>
      <c r="Q1488" s="13"/>
      <c r="R1488" s="12"/>
      <c r="S1488" s="12"/>
      <c r="T1488" s="12"/>
      <c r="U1488" s="12"/>
      <c r="V1488" s="12"/>
      <c r="W1488" s="12"/>
      <c r="X1488" s="13"/>
      <c r="Y1488" s="6" t="s">
        <v>8007</v>
      </c>
      <c r="Z1488" s="48" t="s">
        <v>8586</v>
      </c>
      <c r="AA1488" s="9"/>
      <c r="AB1488" s="9"/>
      <c r="AC1488" s="13" t="str">
        <f t="shared" si="7"/>
        <v>M6-EyP-24b-I-1</v>
      </c>
      <c r="AD1488" s="13"/>
      <c r="AE1488" s="12"/>
      <c r="AF1488" s="13"/>
      <c r="AG1488" s="8"/>
      <c r="AH1488" s="8"/>
      <c r="AI1488" s="8" t="s">
        <v>47</v>
      </c>
    </row>
    <row r="1489" ht="112.5" customHeight="1">
      <c r="A1489" s="6" t="s">
        <v>8584</v>
      </c>
      <c r="B1489" s="10" t="s">
        <v>8585</v>
      </c>
      <c r="C1489" s="64" t="s">
        <v>33</v>
      </c>
      <c r="D1489" s="7" t="s">
        <v>6130</v>
      </c>
      <c r="E1489" s="6"/>
      <c r="F1489" s="10"/>
      <c r="G1489" s="10"/>
      <c r="H1489" s="6"/>
      <c r="I1489" s="6"/>
      <c r="J1489" s="6"/>
      <c r="K1489" s="11"/>
      <c r="L1489" s="10"/>
      <c r="M1489" s="13"/>
      <c r="N1489" s="10"/>
      <c r="O1489" s="10"/>
      <c r="P1489" s="12"/>
      <c r="Q1489" s="13"/>
      <c r="R1489" s="12"/>
      <c r="S1489" s="12"/>
      <c r="T1489" s="12"/>
      <c r="U1489" s="12"/>
      <c r="V1489" s="12"/>
      <c r="W1489" s="12"/>
      <c r="X1489" s="13"/>
      <c r="Y1489" s="6" t="s">
        <v>8007</v>
      </c>
      <c r="Z1489" s="48" t="s">
        <v>8587</v>
      </c>
      <c r="AA1489" s="9"/>
      <c r="AB1489" s="9"/>
      <c r="AC1489" s="13" t="str">
        <f t="shared" si="7"/>
        <v>M6-EyP-24b-I-2</v>
      </c>
      <c r="AD1489" s="13"/>
      <c r="AE1489" s="12"/>
      <c r="AF1489" s="13"/>
      <c r="AG1489" s="8"/>
      <c r="AH1489" s="8"/>
      <c r="AI1489" s="8" t="s">
        <v>47</v>
      </c>
    </row>
    <row r="1490" ht="112.5" customHeight="1">
      <c r="A1490" s="6" t="s">
        <v>8584</v>
      </c>
      <c r="B1490" s="10" t="s">
        <v>8585</v>
      </c>
      <c r="C1490" s="64" t="s">
        <v>33</v>
      </c>
      <c r="D1490" s="7" t="s">
        <v>6130</v>
      </c>
      <c r="E1490" s="6"/>
      <c r="F1490" s="10"/>
      <c r="G1490" s="10"/>
      <c r="H1490" s="6"/>
      <c r="I1490" s="6"/>
      <c r="J1490" s="6"/>
      <c r="K1490" s="11"/>
      <c r="L1490" s="10"/>
      <c r="M1490" s="13"/>
      <c r="N1490" s="10"/>
      <c r="O1490" s="10"/>
      <c r="P1490" s="12"/>
      <c r="Q1490" s="13"/>
      <c r="R1490" s="12"/>
      <c r="S1490" s="12"/>
      <c r="T1490" s="12"/>
      <c r="U1490" s="12"/>
      <c r="V1490" s="12"/>
      <c r="W1490" s="12"/>
      <c r="X1490" s="13"/>
      <c r="Y1490" s="6" t="s">
        <v>8007</v>
      </c>
      <c r="Z1490" s="48" t="s">
        <v>8588</v>
      </c>
      <c r="AA1490" s="9"/>
      <c r="AB1490" s="9"/>
      <c r="AC1490" s="13" t="str">
        <f t="shared" si="7"/>
        <v>M6-EyP-24b-I-3</v>
      </c>
      <c r="AD1490" s="13"/>
      <c r="AE1490" s="12"/>
      <c r="AF1490" s="13"/>
      <c r="AG1490" s="8"/>
      <c r="AH1490" s="8"/>
      <c r="AI1490" s="8" t="s">
        <v>47</v>
      </c>
    </row>
    <row r="1491" ht="112.5" customHeight="1">
      <c r="A1491" s="6" t="s">
        <v>8589</v>
      </c>
      <c r="B1491" s="10" t="s">
        <v>8590</v>
      </c>
      <c r="C1491" s="13" t="s">
        <v>33</v>
      </c>
      <c r="D1491" s="7" t="s">
        <v>34</v>
      </c>
      <c r="E1491" s="6"/>
      <c r="F1491" s="11" t="s">
        <v>8591</v>
      </c>
      <c r="G1491" s="10"/>
      <c r="H1491" s="6"/>
      <c r="I1491" s="8" t="s">
        <v>3359</v>
      </c>
      <c r="J1491" s="8" t="s">
        <v>2380</v>
      </c>
      <c r="K1491" s="11" t="s">
        <v>8592</v>
      </c>
      <c r="L1491" s="11" t="s">
        <v>8593</v>
      </c>
      <c r="M1491" s="13" t="s">
        <v>41</v>
      </c>
      <c r="N1491" s="79" t="s">
        <v>8594</v>
      </c>
      <c r="O1491" s="79" t="s">
        <v>8594</v>
      </c>
      <c r="P1491" s="12"/>
      <c r="Q1491" s="13"/>
      <c r="R1491" s="12"/>
      <c r="S1491" s="12"/>
      <c r="T1491" s="12"/>
      <c r="U1491" s="12"/>
      <c r="V1491" s="12"/>
      <c r="W1491" s="12"/>
      <c r="X1491" s="13"/>
      <c r="Y1491" s="6" t="s">
        <v>8007</v>
      </c>
      <c r="Z1491" s="9" t="s">
        <v>8595</v>
      </c>
      <c r="AA1491" s="9"/>
      <c r="AB1491" s="9"/>
      <c r="AC1491" s="13" t="str">
        <f>IF(D1491&lt;&gt;"No hacer",CONCATENATE(A1491,"-",LEFT(C1491),"-",IF(A1487&lt;&gt;A1491,1,IF(C1487=C1491,RIGHT(AC1487)+1,1))))</f>
        <v>M6-EyP-25a-I-1</v>
      </c>
      <c r="AD1491" s="13"/>
      <c r="AE1491" s="12"/>
      <c r="AF1491" s="13"/>
      <c r="AG1491" s="8"/>
      <c r="AH1491" s="8"/>
      <c r="AI1491" s="8" t="s">
        <v>47</v>
      </c>
    </row>
    <row r="1492" ht="112.5" customHeight="1">
      <c r="A1492" s="6" t="s">
        <v>8589</v>
      </c>
      <c r="B1492" s="10" t="s">
        <v>8590</v>
      </c>
      <c r="C1492" s="13" t="s">
        <v>33</v>
      </c>
      <c r="D1492" s="7" t="s">
        <v>34</v>
      </c>
      <c r="E1492" s="6"/>
      <c r="F1492" s="11" t="s">
        <v>8596</v>
      </c>
      <c r="G1492" s="10"/>
      <c r="H1492" s="6"/>
      <c r="I1492" s="8" t="s">
        <v>3359</v>
      </c>
      <c r="J1492" s="8" t="s">
        <v>2380</v>
      </c>
      <c r="K1492" s="11" t="s">
        <v>8592</v>
      </c>
      <c r="L1492" s="11" t="s">
        <v>8597</v>
      </c>
      <c r="M1492" s="13" t="s">
        <v>41</v>
      </c>
      <c r="N1492" s="79" t="s">
        <v>8598</v>
      </c>
      <c r="O1492" s="79" t="s">
        <v>8599</v>
      </c>
      <c r="P1492" s="12"/>
      <c r="Q1492" s="13"/>
      <c r="R1492" s="12"/>
      <c r="S1492" s="12"/>
      <c r="T1492" s="12"/>
      <c r="U1492" s="12"/>
      <c r="V1492" s="12"/>
      <c r="W1492" s="12"/>
      <c r="X1492" s="13"/>
      <c r="Y1492" s="6" t="s">
        <v>8007</v>
      </c>
      <c r="Z1492" s="9" t="s">
        <v>8600</v>
      </c>
      <c r="AA1492" s="9"/>
      <c r="AB1492" s="9"/>
      <c r="AC1492" s="13" t="str">
        <f t="shared" ref="AC1492:AC1535" si="8">IF(D1492&lt;&gt;"No hacer",CONCATENATE(A1492,"-",LEFT(C1492),"-",IF(A1491&lt;&gt;A1492,1,IF(C1491=C1492,RIGHT(AC1491)+1,1))))</f>
        <v>M6-EyP-25a-I-2</v>
      </c>
      <c r="AD1492" s="13"/>
      <c r="AE1492" s="12"/>
      <c r="AF1492" s="13"/>
      <c r="AG1492" s="8"/>
      <c r="AH1492" s="8"/>
      <c r="AI1492" s="8" t="s">
        <v>47</v>
      </c>
    </row>
    <row r="1493" ht="112.5" customHeight="1">
      <c r="A1493" s="6" t="s">
        <v>8589</v>
      </c>
      <c r="B1493" s="10" t="s">
        <v>8590</v>
      </c>
      <c r="C1493" s="13" t="s">
        <v>33</v>
      </c>
      <c r="D1493" s="7" t="s">
        <v>34</v>
      </c>
      <c r="E1493" s="6"/>
      <c r="F1493" s="11" t="s">
        <v>8601</v>
      </c>
      <c r="G1493" s="10"/>
      <c r="H1493" s="6"/>
      <c r="I1493" s="8" t="s">
        <v>3359</v>
      </c>
      <c r="J1493" s="8" t="s">
        <v>2380</v>
      </c>
      <c r="K1493" s="11" t="s">
        <v>8592</v>
      </c>
      <c r="L1493" s="11" t="s">
        <v>8602</v>
      </c>
      <c r="M1493" s="13" t="s">
        <v>41</v>
      </c>
      <c r="N1493" s="79" t="s">
        <v>8603</v>
      </c>
      <c r="O1493" s="79" t="s">
        <v>8604</v>
      </c>
      <c r="P1493" s="12"/>
      <c r="Q1493" s="13"/>
      <c r="R1493" s="12"/>
      <c r="S1493" s="12"/>
      <c r="T1493" s="12"/>
      <c r="U1493" s="12"/>
      <c r="V1493" s="12"/>
      <c r="W1493" s="12"/>
      <c r="X1493" s="13"/>
      <c r="Y1493" s="6" t="s">
        <v>8007</v>
      </c>
      <c r="Z1493" s="9" t="s">
        <v>8605</v>
      </c>
      <c r="AA1493" s="9"/>
      <c r="AB1493" s="9"/>
      <c r="AC1493" s="13" t="str">
        <f t="shared" si="8"/>
        <v>M6-EyP-25a-I-3</v>
      </c>
      <c r="AD1493" s="13"/>
      <c r="AE1493" s="12"/>
      <c r="AF1493" s="13"/>
      <c r="AG1493" s="8"/>
      <c r="AH1493" s="8"/>
      <c r="AI1493" s="8" t="s">
        <v>47</v>
      </c>
    </row>
    <row r="1494" ht="112.5" customHeight="1">
      <c r="A1494" s="6" t="s">
        <v>8589</v>
      </c>
      <c r="B1494" s="10" t="s">
        <v>8590</v>
      </c>
      <c r="C1494" s="13" t="s">
        <v>48</v>
      </c>
      <c r="D1494" s="7" t="s">
        <v>34</v>
      </c>
      <c r="E1494" s="6"/>
      <c r="F1494" s="11" t="s">
        <v>8606</v>
      </c>
      <c r="G1494" s="11" t="s">
        <v>8607</v>
      </c>
      <c r="H1494" s="6"/>
      <c r="I1494" s="8" t="s">
        <v>3359</v>
      </c>
      <c r="J1494" s="8" t="s">
        <v>166</v>
      </c>
      <c r="K1494" s="11" t="s">
        <v>8592</v>
      </c>
      <c r="L1494" s="11" t="s">
        <v>8608</v>
      </c>
      <c r="M1494" s="13" t="s">
        <v>41</v>
      </c>
      <c r="N1494" s="79" t="s">
        <v>8609</v>
      </c>
      <c r="O1494" s="79" t="s">
        <v>8610</v>
      </c>
      <c r="P1494" s="12"/>
      <c r="Q1494" s="13"/>
      <c r="R1494" s="12"/>
      <c r="S1494" s="12"/>
      <c r="T1494" s="12"/>
      <c r="U1494" s="12"/>
      <c r="V1494" s="12"/>
      <c r="W1494" s="12"/>
      <c r="X1494" s="13"/>
      <c r="Y1494" s="6" t="s">
        <v>8007</v>
      </c>
      <c r="Z1494" s="9" t="s">
        <v>8611</v>
      </c>
      <c r="AA1494" s="9"/>
      <c r="AB1494" s="9"/>
      <c r="AC1494" s="13" t="str">
        <f t="shared" si="8"/>
        <v>M6-EyP-25a-E-1</v>
      </c>
      <c r="AD1494" s="13"/>
      <c r="AE1494" s="12"/>
      <c r="AF1494" s="13"/>
      <c r="AG1494" s="8"/>
      <c r="AH1494" s="8"/>
      <c r="AI1494" s="8" t="s">
        <v>47</v>
      </c>
    </row>
    <row r="1495" ht="112.5" customHeight="1">
      <c r="A1495" s="6" t="s">
        <v>8589</v>
      </c>
      <c r="B1495" s="10" t="s">
        <v>8590</v>
      </c>
      <c r="C1495" s="13" t="s">
        <v>48</v>
      </c>
      <c r="D1495" s="7" t="s">
        <v>34</v>
      </c>
      <c r="E1495" s="6"/>
      <c r="F1495" s="11" t="s">
        <v>8606</v>
      </c>
      <c r="G1495" s="11" t="s">
        <v>8612</v>
      </c>
      <c r="H1495" s="6"/>
      <c r="I1495" s="8" t="s">
        <v>3359</v>
      </c>
      <c r="J1495" s="8" t="s">
        <v>166</v>
      </c>
      <c r="K1495" s="11" t="s">
        <v>8592</v>
      </c>
      <c r="L1495" s="11" t="s">
        <v>8613</v>
      </c>
      <c r="M1495" s="13" t="s">
        <v>41</v>
      </c>
      <c r="N1495" s="79" t="s">
        <v>8614</v>
      </c>
      <c r="O1495" s="79" t="s">
        <v>8615</v>
      </c>
      <c r="P1495" s="12"/>
      <c r="Q1495" s="13"/>
      <c r="R1495" s="12"/>
      <c r="S1495" s="12"/>
      <c r="T1495" s="12"/>
      <c r="U1495" s="12"/>
      <c r="V1495" s="12"/>
      <c r="W1495" s="12"/>
      <c r="X1495" s="13"/>
      <c r="Y1495" s="6" t="s">
        <v>8007</v>
      </c>
      <c r="Z1495" s="9" t="s">
        <v>8616</v>
      </c>
      <c r="AA1495" s="9"/>
      <c r="AB1495" s="9"/>
      <c r="AC1495" s="13" t="str">
        <f t="shared" si="8"/>
        <v>M6-EyP-25a-E-2</v>
      </c>
      <c r="AD1495" s="13"/>
      <c r="AE1495" s="12"/>
      <c r="AF1495" s="13"/>
      <c r="AG1495" s="8"/>
      <c r="AH1495" s="8"/>
      <c r="AI1495" s="8" t="s">
        <v>47</v>
      </c>
    </row>
    <row r="1496" ht="112.5" customHeight="1">
      <c r="A1496" s="6" t="s">
        <v>8589</v>
      </c>
      <c r="B1496" s="10" t="s">
        <v>8590</v>
      </c>
      <c r="C1496" s="13" t="s">
        <v>48</v>
      </c>
      <c r="D1496" s="7" t="s">
        <v>34</v>
      </c>
      <c r="E1496" s="6"/>
      <c r="F1496" s="11" t="s">
        <v>8617</v>
      </c>
      <c r="G1496" s="26" t="s">
        <v>8618</v>
      </c>
      <c r="H1496" s="6"/>
      <c r="I1496" s="8" t="s">
        <v>3359</v>
      </c>
      <c r="J1496" s="8" t="s">
        <v>166</v>
      </c>
      <c r="K1496" s="11" t="s">
        <v>8592</v>
      </c>
      <c r="L1496" s="11" t="s">
        <v>8619</v>
      </c>
      <c r="M1496" s="13" t="s">
        <v>41</v>
      </c>
      <c r="N1496" s="79" t="s">
        <v>8620</v>
      </c>
      <c r="O1496" s="79" t="s">
        <v>8621</v>
      </c>
      <c r="P1496" s="12"/>
      <c r="Q1496" s="13"/>
      <c r="R1496" s="12"/>
      <c r="S1496" s="12"/>
      <c r="T1496" s="12"/>
      <c r="U1496" s="12"/>
      <c r="V1496" s="12"/>
      <c r="W1496" s="12"/>
      <c r="X1496" s="13"/>
      <c r="Y1496" s="6" t="s">
        <v>8007</v>
      </c>
      <c r="Z1496" s="9" t="s">
        <v>8622</v>
      </c>
      <c r="AA1496" s="9"/>
      <c r="AB1496" s="9"/>
      <c r="AC1496" s="13" t="str">
        <f t="shared" si="8"/>
        <v>M6-EyP-25a-E-3</v>
      </c>
      <c r="AD1496" s="13"/>
      <c r="AE1496" s="12"/>
      <c r="AF1496" s="13"/>
      <c r="AG1496" s="8"/>
      <c r="AH1496" s="8"/>
      <c r="AI1496" s="8" t="s">
        <v>47</v>
      </c>
    </row>
    <row r="1497" ht="112.5" customHeight="1">
      <c r="A1497" s="6" t="s">
        <v>8589</v>
      </c>
      <c r="B1497" s="10" t="s">
        <v>8590</v>
      </c>
      <c r="C1497" s="13" t="s">
        <v>48</v>
      </c>
      <c r="D1497" s="7" t="s">
        <v>34</v>
      </c>
      <c r="E1497" s="6"/>
      <c r="F1497" s="11" t="s">
        <v>8617</v>
      </c>
      <c r="G1497" s="26" t="s">
        <v>8623</v>
      </c>
      <c r="H1497" s="6"/>
      <c r="I1497" s="8" t="s">
        <v>3359</v>
      </c>
      <c r="J1497" s="8" t="s">
        <v>166</v>
      </c>
      <c r="K1497" s="11" t="s">
        <v>8592</v>
      </c>
      <c r="L1497" s="11" t="s">
        <v>8624</v>
      </c>
      <c r="M1497" s="13" t="s">
        <v>41</v>
      </c>
      <c r="N1497" s="79" t="s">
        <v>8625</v>
      </c>
      <c r="O1497" s="79" t="s">
        <v>8594</v>
      </c>
      <c r="P1497" s="12"/>
      <c r="Q1497" s="13"/>
      <c r="R1497" s="12"/>
      <c r="S1497" s="12"/>
      <c r="T1497" s="12"/>
      <c r="U1497" s="12"/>
      <c r="V1497" s="12"/>
      <c r="W1497" s="12"/>
      <c r="X1497" s="13"/>
      <c r="Y1497" s="6" t="s">
        <v>8007</v>
      </c>
      <c r="Z1497" s="9" t="s">
        <v>8626</v>
      </c>
      <c r="AA1497" s="9"/>
      <c r="AB1497" s="9"/>
      <c r="AC1497" s="13" t="str">
        <f t="shared" si="8"/>
        <v>M6-EyP-25a-E-4</v>
      </c>
      <c r="AD1497" s="13"/>
      <c r="AE1497" s="12"/>
      <c r="AF1497" s="13"/>
      <c r="AG1497" s="8"/>
      <c r="AH1497" s="8"/>
      <c r="AI1497" s="8" t="s">
        <v>47</v>
      </c>
    </row>
    <row r="1498" ht="112.5" customHeight="1">
      <c r="A1498" s="6" t="s">
        <v>8589</v>
      </c>
      <c r="B1498" s="10" t="s">
        <v>8590</v>
      </c>
      <c r="C1498" s="13" t="s">
        <v>48</v>
      </c>
      <c r="D1498" s="7" t="s">
        <v>34</v>
      </c>
      <c r="E1498" s="6"/>
      <c r="F1498" s="11" t="s">
        <v>8627</v>
      </c>
      <c r="G1498" s="26" t="s">
        <v>8628</v>
      </c>
      <c r="H1498" s="6"/>
      <c r="I1498" s="8" t="s">
        <v>3359</v>
      </c>
      <c r="J1498" s="8" t="s">
        <v>166</v>
      </c>
      <c r="K1498" s="11" t="s">
        <v>8592</v>
      </c>
      <c r="L1498" s="11" t="s">
        <v>8629</v>
      </c>
      <c r="M1498" s="13" t="s">
        <v>41</v>
      </c>
      <c r="N1498" s="79" t="s">
        <v>8630</v>
      </c>
      <c r="O1498" s="79" t="s">
        <v>8594</v>
      </c>
      <c r="P1498" s="12"/>
      <c r="Q1498" s="13"/>
      <c r="R1498" s="12"/>
      <c r="S1498" s="12"/>
      <c r="T1498" s="12"/>
      <c r="U1498" s="12"/>
      <c r="V1498" s="12"/>
      <c r="W1498" s="12"/>
      <c r="X1498" s="13"/>
      <c r="Y1498" s="6" t="s">
        <v>8007</v>
      </c>
      <c r="Z1498" s="9" t="s">
        <v>8631</v>
      </c>
      <c r="AA1498" s="9"/>
      <c r="AB1498" s="9"/>
      <c r="AC1498" s="13" t="str">
        <f t="shared" si="8"/>
        <v>M6-EyP-25a-E-5</v>
      </c>
      <c r="AD1498" s="13"/>
      <c r="AE1498" s="12"/>
      <c r="AF1498" s="13"/>
      <c r="AG1498" s="8"/>
      <c r="AH1498" s="8"/>
      <c r="AI1498" s="8" t="s">
        <v>47</v>
      </c>
    </row>
    <row r="1499" ht="112.5" customHeight="1">
      <c r="A1499" s="6" t="s">
        <v>8589</v>
      </c>
      <c r="B1499" s="10" t="s">
        <v>8590</v>
      </c>
      <c r="C1499" s="13" t="s">
        <v>48</v>
      </c>
      <c r="D1499" s="7" t="s">
        <v>34</v>
      </c>
      <c r="E1499" s="6"/>
      <c r="F1499" s="11" t="s">
        <v>8627</v>
      </c>
      <c r="G1499" s="26" t="s">
        <v>8632</v>
      </c>
      <c r="H1499" s="6"/>
      <c r="I1499" s="8" t="s">
        <v>3359</v>
      </c>
      <c r="J1499" s="8" t="s">
        <v>166</v>
      </c>
      <c r="K1499" s="11" t="s">
        <v>8592</v>
      </c>
      <c r="L1499" s="11" t="s">
        <v>8633</v>
      </c>
      <c r="M1499" s="13" t="s">
        <v>41</v>
      </c>
      <c r="N1499" s="79" t="s">
        <v>8634</v>
      </c>
      <c r="O1499" s="79" t="s">
        <v>8635</v>
      </c>
      <c r="P1499" s="12"/>
      <c r="Q1499" s="13"/>
      <c r="R1499" s="12"/>
      <c r="S1499" s="12"/>
      <c r="T1499" s="12"/>
      <c r="U1499" s="12"/>
      <c r="V1499" s="12"/>
      <c r="W1499" s="12"/>
      <c r="X1499" s="13"/>
      <c r="Y1499" s="6" t="s">
        <v>8007</v>
      </c>
      <c r="Z1499" s="9" t="s">
        <v>8636</v>
      </c>
      <c r="AA1499" s="9"/>
      <c r="AB1499" s="9"/>
      <c r="AC1499" s="13" t="str">
        <f t="shared" si="8"/>
        <v>M6-EyP-25a-E-6</v>
      </c>
      <c r="AD1499" s="13"/>
      <c r="AE1499" s="12"/>
      <c r="AF1499" s="13"/>
      <c r="AG1499" s="8"/>
      <c r="AH1499" s="8"/>
      <c r="AI1499" s="8" t="s">
        <v>47</v>
      </c>
    </row>
    <row r="1500" ht="112.5" customHeight="1">
      <c r="A1500" s="6" t="s">
        <v>8637</v>
      </c>
      <c r="B1500" s="6" t="s">
        <v>8638</v>
      </c>
      <c r="C1500" s="13" t="s">
        <v>33</v>
      </c>
      <c r="D1500" s="7" t="s">
        <v>34</v>
      </c>
      <c r="E1500" s="6"/>
      <c r="F1500" s="9" t="s">
        <v>8639</v>
      </c>
      <c r="G1500" s="10"/>
      <c r="H1500" s="10"/>
      <c r="I1500" s="6"/>
      <c r="J1500" s="23" t="s">
        <v>344</v>
      </c>
      <c r="K1500" s="10"/>
      <c r="L1500" s="11" t="s">
        <v>8640</v>
      </c>
      <c r="M1500" s="13" t="s">
        <v>41</v>
      </c>
      <c r="N1500" s="11" t="s">
        <v>8641</v>
      </c>
      <c r="O1500" s="11" t="s">
        <v>8641</v>
      </c>
      <c r="P1500" s="14"/>
      <c r="Q1500" s="13"/>
      <c r="R1500" s="12"/>
      <c r="S1500" s="12"/>
      <c r="T1500" s="12"/>
      <c r="U1500" s="12"/>
      <c r="V1500" s="12"/>
      <c r="W1500" s="12"/>
      <c r="X1500" s="13"/>
      <c r="Y1500" s="6" t="s">
        <v>8007</v>
      </c>
      <c r="Z1500" s="17" t="s">
        <v>8642</v>
      </c>
      <c r="AA1500" s="17"/>
      <c r="AB1500" s="18"/>
      <c r="AC1500" s="13" t="str">
        <f t="shared" si="8"/>
        <v>M6-EyP-10a-I-1</v>
      </c>
      <c r="AD1500" s="13"/>
      <c r="AE1500" s="12"/>
      <c r="AF1500" s="8" t="s">
        <v>45</v>
      </c>
      <c r="AG1500" s="13"/>
      <c r="AH1500" s="8" t="s">
        <v>46</v>
      </c>
      <c r="AI1500" s="8"/>
    </row>
    <row r="1501" ht="112.5" customHeight="1">
      <c r="A1501" s="6" t="s">
        <v>8643</v>
      </c>
      <c r="B1501" s="6" t="s">
        <v>8644</v>
      </c>
      <c r="C1501" s="13" t="s">
        <v>33</v>
      </c>
      <c r="D1501" s="7" t="s">
        <v>34</v>
      </c>
      <c r="E1501" s="6"/>
      <c r="F1501" s="9" t="s">
        <v>8645</v>
      </c>
      <c r="G1501" s="10"/>
      <c r="H1501" s="10" t="s">
        <v>8646</v>
      </c>
      <c r="I1501" s="6" t="s">
        <v>210</v>
      </c>
      <c r="J1501" s="8" t="s">
        <v>466</v>
      </c>
      <c r="K1501" s="11" t="s">
        <v>8647</v>
      </c>
      <c r="L1501" s="11" t="s">
        <v>8648</v>
      </c>
      <c r="M1501" s="13" t="s">
        <v>41</v>
      </c>
      <c r="N1501" s="11" t="s">
        <v>8649</v>
      </c>
      <c r="O1501" s="11" t="s">
        <v>8649</v>
      </c>
      <c r="P1501" s="12"/>
      <c r="Q1501" s="13"/>
      <c r="R1501" s="12"/>
      <c r="S1501" s="12"/>
      <c r="T1501" s="12"/>
      <c r="U1501" s="12"/>
      <c r="V1501" s="12"/>
      <c r="W1501" s="12"/>
      <c r="X1501" s="13"/>
      <c r="Y1501" s="6" t="s">
        <v>8007</v>
      </c>
      <c r="Z1501" s="15" t="s">
        <v>8650</v>
      </c>
      <c r="AA1501" s="15"/>
      <c r="AB1501" s="18"/>
      <c r="AC1501" s="13" t="str">
        <f t="shared" si="8"/>
        <v>M6-EyP-10b-I-1</v>
      </c>
      <c r="AD1501" s="13"/>
      <c r="AE1501" s="12"/>
      <c r="AF1501" s="8" t="s">
        <v>45</v>
      </c>
      <c r="AG1501" s="13"/>
      <c r="AH1501" s="8" t="s">
        <v>46</v>
      </c>
      <c r="AI1501" s="8"/>
    </row>
    <row r="1502" ht="112.5" customHeight="1">
      <c r="A1502" s="6" t="s">
        <v>8643</v>
      </c>
      <c r="B1502" s="6" t="s">
        <v>8644</v>
      </c>
      <c r="C1502" s="13" t="s">
        <v>48</v>
      </c>
      <c r="D1502" s="7" t="s">
        <v>34</v>
      </c>
      <c r="E1502" s="6"/>
      <c r="F1502" s="11" t="s">
        <v>8651</v>
      </c>
      <c r="G1502" s="10" t="s">
        <v>8652</v>
      </c>
      <c r="H1502" s="10"/>
      <c r="I1502" s="6" t="s">
        <v>210</v>
      </c>
      <c r="J1502" s="8" t="s">
        <v>194</v>
      </c>
      <c r="K1502" s="10" t="s">
        <v>8653</v>
      </c>
      <c r="L1502" s="10" t="s">
        <v>8654</v>
      </c>
      <c r="M1502" s="14" t="s">
        <v>41</v>
      </c>
      <c r="N1502" s="10" t="s">
        <v>8655</v>
      </c>
      <c r="O1502" s="10" t="s">
        <v>8649</v>
      </c>
      <c r="P1502" s="12"/>
      <c r="Q1502" s="13"/>
      <c r="R1502" s="12"/>
      <c r="S1502" s="12"/>
      <c r="T1502" s="12"/>
      <c r="U1502" s="12"/>
      <c r="V1502" s="12"/>
      <c r="W1502" s="12"/>
      <c r="X1502" s="13"/>
      <c r="Y1502" s="6" t="s">
        <v>8007</v>
      </c>
      <c r="Z1502" s="15" t="s">
        <v>8656</v>
      </c>
      <c r="AA1502" s="15"/>
      <c r="AB1502" s="18"/>
      <c r="AC1502" s="13" t="str">
        <f t="shared" si="8"/>
        <v>M6-EyP-10b-E-1</v>
      </c>
      <c r="AD1502" s="13"/>
      <c r="AE1502" s="12"/>
      <c r="AF1502" s="8" t="s">
        <v>45</v>
      </c>
      <c r="AG1502" s="8" t="s">
        <v>570</v>
      </c>
      <c r="AH1502" s="8" t="s">
        <v>46</v>
      </c>
      <c r="AI1502" s="8"/>
    </row>
    <row r="1503" ht="112.5" customHeight="1">
      <c r="A1503" s="6" t="s">
        <v>8643</v>
      </c>
      <c r="B1503" s="6" t="s">
        <v>8644</v>
      </c>
      <c r="C1503" s="13" t="s">
        <v>48</v>
      </c>
      <c r="D1503" s="7" t="s">
        <v>34</v>
      </c>
      <c r="E1503" s="6"/>
      <c r="F1503" s="11" t="s">
        <v>8651</v>
      </c>
      <c r="G1503" s="10" t="s">
        <v>8657</v>
      </c>
      <c r="H1503" s="10"/>
      <c r="I1503" s="6" t="s">
        <v>210</v>
      </c>
      <c r="J1503" s="8" t="s">
        <v>194</v>
      </c>
      <c r="K1503" s="10" t="s">
        <v>8653</v>
      </c>
      <c r="L1503" s="10" t="s">
        <v>8654</v>
      </c>
      <c r="M1503" s="14" t="s">
        <v>41</v>
      </c>
      <c r="N1503" s="10" t="s">
        <v>8655</v>
      </c>
      <c r="O1503" s="10" t="s">
        <v>8649</v>
      </c>
      <c r="P1503" s="12"/>
      <c r="Q1503" s="13"/>
      <c r="R1503" s="12"/>
      <c r="S1503" s="12"/>
      <c r="T1503" s="12"/>
      <c r="U1503" s="12"/>
      <c r="V1503" s="12"/>
      <c r="W1503" s="12"/>
      <c r="X1503" s="13"/>
      <c r="Y1503" s="6" t="s">
        <v>8007</v>
      </c>
      <c r="Z1503" s="15" t="s">
        <v>8658</v>
      </c>
      <c r="AA1503" s="15"/>
      <c r="AB1503" s="18"/>
      <c r="AC1503" s="13" t="str">
        <f t="shared" si="8"/>
        <v>M6-EyP-10b-E-2</v>
      </c>
      <c r="AD1503" s="13"/>
      <c r="AE1503" s="12"/>
      <c r="AF1503" s="8" t="s">
        <v>45</v>
      </c>
      <c r="AG1503" s="8" t="s">
        <v>570</v>
      </c>
      <c r="AH1503" s="8" t="s">
        <v>46</v>
      </c>
      <c r="AI1503" s="8"/>
    </row>
    <row r="1504" ht="112.5" customHeight="1">
      <c r="A1504" s="6" t="s">
        <v>8643</v>
      </c>
      <c r="B1504" s="6" t="s">
        <v>8644</v>
      </c>
      <c r="C1504" s="13" t="s">
        <v>48</v>
      </c>
      <c r="D1504" s="7" t="s">
        <v>34</v>
      </c>
      <c r="E1504" s="6"/>
      <c r="F1504" s="11" t="s">
        <v>8651</v>
      </c>
      <c r="G1504" s="10" t="s">
        <v>8659</v>
      </c>
      <c r="H1504" s="10"/>
      <c r="I1504" s="6" t="s">
        <v>210</v>
      </c>
      <c r="J1504" s="8" t="s">
        <v>194</v>
      </c>
      <c r="K1504" s="10" t="s">
        <v>8653</v>
      </c>
      <c r="L1504" s="10" t="s">
        <v>8654</v>
      </c>
      <c r="M1504" s="14" t="s">
        <v>41</v>
      </c>
      <c r="N1504" s="10" t="s">
        <v>8655</v>
      </c>
      <c r="O1504" s="10" t="s">
        <v>8649</v>
      </c>
      <c r="P1504" s="12"/>
      <c r="Q1504" s="13"/>
      <c r="R1504" s="12"/>
      <c r="S1504" s="12"/>
      <c r="T1504" s="12"/>
      <c r="U1504" s="12"/>
      <c r="V1504" s="12"/>
      <c r="W1504" s="12"/>
      <c r="X1504" s="13"/>
      <c r="Y1504" s="6" t="s">
        <v>8007</v>
      </c>
      <c r="Z1504" s="15" t="s">
        <v>8660</v>
      </c>
      <c r="AA1504" s="15"/>
      <c r="AB1504" s="18"/>
      <c r="AC1504" s="13" t="str">
        <f t="shared" si="8"/>
        <v>M6-EyP-10b-E-3</v>
      </c>
      <c r="AD1504" s="13"/>
      <c r="AE1504" s="12"/>
      <c r="AF1504" s="8" t="s">
        <v>45</v>
      </c>
      <c r="AG1504" s="8" t="s">
        <v>570</v>
      </c>
      <c r="AH1504" s="8" t="s">
        <v>46</v>
      </c>
      <c r="AI1504" s="8"/>
    </row>
    <row r="1505" ht="112.5" customHeight="1">
      <c r="A1505" s="6" t="s">
        <v>8661</v>
      </c>
      <c r="B1505" s="6" t="s">
        <v>8662</v>
      </c>
      <c r="C1505" s="13" t="s">
        <v>33</v>
      </c>
      <c r="D1505" s="7" t="s">
        <v>34</v>
      </c>
      <c r="E1505" s="6"/>
      <c r="F1505" s="9" t="s">
        <v>8663</v>
      </c>
      <c r="G1505" s="10"/>
      <c r="H1505" s="10"/>
      <c r="I1505" s="6"/>
      <c r="J1505" s="23" t="s">
        <v>344</v>
      </c>
      <c r="K1505" s="10"/>
      <c r="L1505" s="11" t="s">
        <v>8664</v>
      </c>
      <c r="M1505" s="13" t="s">
        <v>41</v>
      </c>
      <c r="N1505" s="11" t="s">
        <v>8665</v>
      </c>
      <c r="O1505" s="11" t="s">
        <v>8665</v>
      </c>
      <c r="P1505" s="12"/>
      <c r="Q1505" s="13"/>
      <c r="R1505" s="12"/>
      <c r="S1505" s="12"/>
      <c r="T1505" s="12"/>
      <c r="U1505" s="12"/>
      <c r="V1505" s="12"/>
      <c r="W1505" s="12"/>
      <c r="X1505" s="13"/>
      <c r="Y1505" s="6" t="s">
        <v>8007</v>
      </c>
      <c r="Z1505" s="17" t="s">
        <v>8666</v>
      </c>
      <c r="AA1505" s="17"/>
      <c r="AB1505" s="18"/>
      <c r="AC1505" s="13" t="str">
        <f t="shared" si="8"/>
        <v>M6-EyP-11a-I-1</v>
      </c>
      <c r="AD1505" s="13"/>
      <c r="AE1505" s="12"/>
      <c r="AF1505" s="8" t="s">
        <v>45</v>
      </c>
      <c r="AG1505" s="13"/>
      <c r="AH1505" s="8" t="s">
        <v>46</v>
      </c>
      <c r="AI1505" s="8"/>
    </row>
    <row r="1506" ht="112.5" customHeight="1">
      <c r="A1506" s="6" t="s">
        <v>8661</v>
      </c>
      <c r="B1506" s="6" t="s">
        <v>8662</v>
      </c>
      <c r="C1506" s="13" t="s">
        <v>48</v>
      </c>
      <c r="D1506" s="7" t="s">
        <v>34</v>
      </c>
      <c r="E1506" s="6"/>
      <c r="F1506" s="9" t="s">
        <v>8667</v>
      </c>
      <c r="G1506" s="11" t="s">
        <v>8668</v>
      </c>
      <c r="H1506" s="10"/>
      <c r="I1506" s="6"/>
      <c r="J1506" s="6" t="s">
        <v>101</v>
      </c>
      <c r="K1506" s="9" t="s">
        <v>8669</v>
      </c>
      <c r="L1506" s="10" t="s">
        <v>8670</v>
      </c>
      <c r="M1506" s="13" t="s">
        <v>41</v>
      </c>
      <c r="N1506" s="11" t="s">
        <v>8665</v>
      </c>
      <c r="O1506" s="11" t="s">
        <v>8665</v>
      </c>
      <c r="P1506" s="12"/>
      <c r="Q1506" s="13"/>
      <c r="R1506" s="12"/>
      <c r="S1506" s="12"/>
      <c r="T1506" s="12"/>
      <c r="U1506" s="12"/>
      <c r="V1506" s="12"/>
      <c r="W1506" s="12"/>
      <c r="X1506" s="13"/>
      <c r="Y1506" s="6" t="s">
        <v>8007</v>
      </c>
      <c r="Z1506" s="15" t="s">
        <v>8671</v>
      </c>
      <c r="AA1506" s="15"/>
      <c r="AB1506" s="18"/>
      <c r="AC1506" s="13" t="str">
        <f t="shared" si="8"/>
        <v>M6-EyP-11a-E-1</v>
      </c>
      <c r="AD1506" s="13"/>
      <c r="AE1506" s="12"/>
      <c r="AF1506" s="8" t="s">
        <v>45</v>
      </c>
      <c r="AG1506" s="13"/>
      <c r="AH1506" s="8" t="s">
        <v>46</v>
      </c>
      <c r="AI1506" s="8"/>
    </row>
    <row r="1507" ht="112.5" customHeight="1">
      <c r="A1507" s="6" t="s">
        <v>8661</v>
      </c>
      <c r="B1507" s="6" t="s">
        <v>8662</v>
      </c>
      <c r="C1507" s="13" t="s">
        <v>48</v>
      </c>
      <c r="D1507" s="7" t="s">
        <v>34</v>
      </c>
      <c r="E1507" s="6"/>
      <c r="F1507" s="9" t="s">
        <v>8667</v>
      </c>
      <c r="G1507" s="11" t="s">
        <v>8668</v>
      </c>
      <c r="H1507" s="10"/>
      <c r="I1507" s="6"/>
      <c r="J1507" s="6" t="s">
        <v>101</v>
      </c>
      <c r="K1507" s="11" t="s">
        <v>8672</v>
      </c>
      <c r="L1507" s="10" t="s">
        <v>8673</v>
      </c>
      <c r="M1507" s="13" t="s">
        <v>41</v>
      </c>
      <c r="N1507" s="11" t="s">
        <v>8665</v>
      </c>
      <c r="O1507" s="11" t="s">
        <v>8665</v>
      </c>
      <c r="P1507" s="12"/>
      <c r="Q1507" s="13"/>
      <c r="R1507" s="12"/>
      <c r="S1507" s="12"/>
      <c r="T1507" s="12"/>
      <c r="U1507" s="12"/>
      <c r="V1507" s="12"/>
      <c r="W1507" s="12"/>
      <c r="X1507" s="13"/>
      <c r="Y1507" s="6" t="s">
        <v>8007</v>
      </c>
      <c r="Z1507" s="15" t="s">
        <v>8674</v>
      </c>
      <c r="AA1507" s="15"/>
      <c r="AB1507" s="18"/>
      <c r="AC1507" s="13" t="str">
        <f t="shared" si="8"/>
        <v>M6-EyP-11a-E-2</v>
      </c>
      <c r="AD1507" s="13"/>
      <c r="AE1507" s="12"/>
      <c r="AF1507" s="8" t="s">
        <v>45</v>
      </c>
      <c r="AG1507" s="13"/>
      <c r="AH1507" s="8" t="s">
        <v>46</v>
      </c>
      <c r="AI1507" s="8"/>
    </row>
    <row r="1508" ht="112.5" customHeight="1">
      <c r="A1508" s="6" t="s">
        <v>8675</v>
      </c>
      <c r="B1508" s="6" t="s">
        <v>8676</v>
      </c>
      <c r="C1508" s="13" t="s">
        <v>33</v>
      </c>
      <c r="D1508" s="7" t="s">
        <v>34</v>
      </c>
      <c r="E1508" s="6"/>
      <c r="F1508" s="9" t="s">
        <v>8677</v>
      </c>
      <c r="G1508" s="10"/>
      <c r="H1508" s="10"/>
      <c r="I1508" s="6" t="s">
        <v>210</v>
      </c>
      <c r="J1508" s="23" t="s">
        <v>260</v>
      </c>
      <c r="K1508" s="10"/>
      <c r="L1508" s="11" t="s">
        <v>8678</v>
      </c>
      <c r="M1508" s="13" t="s">
        <v>41</v>
      </c>
      <c r="N1508" s="11" t="s">
        <v>8679</v>
      </c>
      <c r="O1508" s="11" t="s">
        <v>8680</v>
      </c>
      <c r="P1508" s="12"/>
      <c r="Q1508" s="13"/>
      <c r="R1508" s="12"/>
      <c r="S1508" s="12"/>
      <c r="T1508" s="12"/>
      <c r="U1508" s="12"/>
      <c r="V1508" s="12"/>
      <c r="W1508" s="12"/>
      <c r="X1508" s="13"/>
      <c r="Y1508" s="6" t="s">
        <v>8007</v>
      </c>
      <c r="Z1508" s="17" t="s">
        <v>8681</v>
      </c>
      <c r="AA1508" s="17"/>
      <c r="AB1508" s="9"/>
      <c r="AC1508" s="13" t="str">
        <f t="shared" si="8"/>
        <v>M6-EyP-12a-I-1</v>
      </c>
      <c r="AD1508" s="13"/>
      <c r="AE1508" s="12"/>
      <c r="AF1508" s="8" t="s">
        <v>45</v>
      </c>
      <c r="AG1508" s="13"/>
      <c r="AH1508" s="8" t="s">
        <v>46</v>
      </c>
      <c r="AI1508" s="8" t="s">
        <v>47</v>
      </c>
    </row>
    <row r="1509" ht="112.5" customHeight="1">
      <c r="A1509" s="6" t="s">
        <v>8675</v>
      </c>
      <c r="B1509" s="6" t="s">
        <v>8676</v>
      </c>
      <c r="C1509" s="13" t="s">
        <v>48</v>
      </c>
      <c r="D1509" s="7" t="s">
        <v>34</v>
      </c>
      <c r="E1509" s="6"/>
      <c r="F1509" s="9" t="s">
        <v>8682</v>
      </c>
      <c r="G1509" s="11" t="s">
        <v>8683</v>
      </c>
      <c r="H1509" s="10"/>
      <c r="I1509" s="6" t="s">
        <v>210</v>
      </c>
      <c r="J1509" s="8" t="s">
        <v>166</v>
      </c>
      <c r="K1509" s="11" t="s">
        <v>8684</v>
      </c>
      <c r="L1509" s="11" t="s">
        <v>8685</v>
      </c>
      <c r="M1509" s="13" t="s">
        <v>41</v>
      </c>
      <c r="N1509" s="11" t="s">
        <v>8686</v>
      </c>
      <c r="O1509" s="11" t="s">
        <v>8687</v>
      </c>
      <c r="P1509" s="12"/>
      <c r="Q1509" s="13"/>
      <c r="R1509" s="12"/>
      <c r="S1509" s="12"/>
      <c r="T1509" s="12"/>
      <c r="U1509" s="12"/>
      <c r="V1509" s="12"/>
      <c r="W1509" s="12"/>
      <c r="X1509" s="13"/>
      <c r="Y1509" s="6" t="s">
        <v>8007</v>
      </c>
      <c r="Z1509" s="17" t="s">
        <v>8688</v>
      </c>
      <c r="AA1509" s="17"/>
      <c r="AB1509" s="9"/>
      <c r="AC1509" s="13" t="str">
        <f t="shared" si="8"/>
        <v>M6-EyP-12a-E-1</v>
      </c>
      <c r="AD1509" s="13"/>
      <c r="AE1509" s="12"/>
      <c r="AF1509" s="8" t="s">
        <v>45</v>
      </c>
      <c r="AG1509" s="13"/>
      <c r="AH1509" s="8" t="s">
        <v>46</v>
      </c>
      <c r="AI1509" s="8" t="s">
        <v>47</v>
      </c>
    </row>
    <row r="1510" ht="112.5" customHeight="1">
      <c r="A1510" s="6" t="s">
        <v>8675</v>
      </c>
      <c r="B1510" s="6" t="s">
        <v>8676</v>
      </c>
      <c r="C1510" s="13" t="s">
        <v>67</v>
      </c>
      <c r="D1510" s="7" t="s">
        <v>34</v>
      </c>
      <c r="E1510" s="8"/>
      <c r="F1510" s="9"/>
      <c r="G1510" s="11"/>
      <c r="H1510" s="10" t="s">
        <v>8689</v>
      </c>
      <c r="I1510" s="6" t="s">
        <v>210</v>
      </c>
      <c r="J1510" s="8" t="s">
        <v>101</v>
      </c>
      <c r="K1510" s="11" t="s">
        <v>8690</v>
      </c>
      <c r="L1510" s="11"/>
      <c r="M1510" s="13" t="s">
        <v>575</v>
      </c>
      <c r="N1510" s="10"/>
      <c r="O1510" s="10"/>
      <c r="P1510" s="14"/>
      <c r="Q1510" s="14"/>
      <c r="R1510" s="11" t="s">
        <v>8691</v>
      </c>
      <c r="S1510" s="11" t="s">
        <v>8692</v>
      </c>
      <c r="T1510" s="11" t="s">
        <v>8693</v>
      </c>
      <c r="U1510" s="11" t="s">
        <v>8694</v>
      </c>
      <c r="V1510" s="11" t="s">
        <v>8695</v>
      </c>
      <c r="W1510" s="11" t="s">
        <v>8696</v>
      </c>
      <c r="X1510" s="14"/>
      <c r="Y1510" s="6" t="s">
        <v>8007</v>
      </c>
      <c r="Z1510" s="15" t="s">
        <v>8697</v>
      </c>
      <c r="AA1510" s="15"/>
      <c r="AB1510" s="9"/>
      <c r="AC1510" s="13" t="str">
        <f t="shared" si="8"/>
        <v>M6-EyP-12a-A-1</v>
      </c>
      <c r="AD1510" s="13"/>
      <c r="AE1510" s="12"/>
      <c r="AF1510" s="8" t="s">
        <v>45</v>
      </c>
      <c r="AG1510" s="13"/>
      <c r="AH1510" s="8" t="s">
        <v>46</v>
      </c>
      <c r="AI1510" s="8" t="s">
        <v>47</v>
      </c>
    </row>
    <row r="1511" ht="112.5" customHeight="1">
      <c r="A1511" s="6" t="s">
        <v>8675</v>
      </c>
      <c r="B1511" s="6" t="s">
        <v>8676</v>
      </c>
      <c r="C1511" s="13" t="s">
        <v>67</v>
      </c>
      <c r="D1511" s="7" t="s">
        <v>34</v>
      </c>
      <c r="E1511" s="8"/>
      <c r="F1511" s="9"/>
      <c r="G1511" s="11"/>
      <c r="H1511" s="10" t="s">
        <v>8698</v>
      </c>
      <c r="I1511" s="6" t="s">
        <v>210</v>
      </c>
      <c r="J1511" s="8" t="s">
        <v>101</v>
      </c>
      <c r="K1511" s="11" t="s">
        <v>8699</v>
      </c>
      <c r="L1511" s="11"/>
      <c r="M1511" s="13" t="s">
        <v>575</v>
      </c>
      <c r="N1511" s="10"/>
      <c r="O1511" s="10"/>
      <c r="P1511" s="14"/>
      <c r="Q1511" s="14"/>
      <c r="R1511" s="11" t="s">
        <v>8700</v>
      </c>
      <c r="S1511" s="11" t="s">
        <v>8701</v>
      </c>
      <c r="T1511" s="11" t="s">
        <v>8702</v>
      </c>
      <c r="U1511" s="11" t="s">
        <v>8694</v>
      </c>
      <c r="V1511" s="11" t="s">
        <v>8703</v>
      </c>
      <c r="W1511" s="11" t="s">
        <v>8704</v>
      </c>
      <c r="X1511" s="13"/>
      <c r="Y1511" s="6" t="s">
        <v>8007</v>
      </c>
      <c r="Z1511" s="15" t="s">
        <v>8705</v>
      </c>
      <c r="AA1511" s="15"/>
      <c r="AB1511" s="9"/>
      <c r="AC1511" s="13" t="str">
        <f t="shared" si="8"/>
        <v>M6-EyP-12a-A-2</v>
      </c>
      <c r="AD1511" s="13"/>
      <c r="AE1511" s="12"/>
      <c r="AF1511" s="8" t="s">
        <v>45</v>
      </c>
      <c r="AG1511" s="13"/>
      <c r="AH1511" s="8" t="s">
        <v>46</v>
      </c>
      <c r="AI1511" s="8" t="s">
        <v>47</v>
      </c>
    </row>
    <row r="1512" ht="112.5" customHeight="1">
      <c r="A1512" s="6" t="s">
        <v>8675</v>
      </c>
      <c r="B1512" s="6" t="s">
        <v>8676</v>
      </c>
      <c r="C1512" s="13" t="s">
        <v>67</v>
      </c>
      <c r="D1512" s="7" t="s">
        <v>34</v>
      </c>
      <c r="E1512" s="8"/>
      <c r="F1512" s="18"/>
      <c r="G1512" s="10"/>
      <c r="H1512" s="10"/>
      <c r="I1512" s="6" t="s">
        <v>210</v>
      </c>
      <c r="J1512" s="8" t="s">
        <v>101</v>
      </c>
      <c r="K1512" s="11" t="s">
        <v>8699</v>
      </c>
      <c r="L1512" s="11"/>
      <c r="M1512" s="13" t="s">
        <v>575</v>
      </c>
      <c r="N1512" s="9"/>
      <c r="O1512" s="9"/>
      <c r="P1512" s="12"/>
      <c r="Q1512" s="13"/>
      <c r="R1512" s="9" t="s">
        <v>8706</v>
      </c>
      <c r="S1512" s="11" t="s">
        <v>8707</v>
      </c>
      <c r="T1512" s="11" t="s">
        <v>8708</v>
      </c>
      <c r="U1512" s="11" t="s">
        <v>8709</v>
      </c>
      <c r="V1512" s="11" t="s">
        <v>8710</v>
      </c>
      <c r="W1512" s="11" t="s">
        <v>8711</v>
      </c>
      <c r="X1512" s="13"/>
      <c r="Y1512" s="6" t="s">
        <v>8007</v>
      </c>
      <c r="Z1512" s="15" t="s">
        <v>8712</v>
      </c>
      <c r="AA1512" s="15"/>
      <c r="AB1512" s="9"/>
      <c r="AC1512" s="13" t="str">
        <f t="shared" si="8"/>
        <v>M6-EyP-12a-A-3</v>
      </c>
      <c r="AD1512" s="13"/>
      <c r="AE1512" s="12"/>
      <c r="AF1512" s="8" t="s">
        <v>45</v>
      </c>
      <c r="AG1512" s="13"/>
      <c r="AH1512" s="8" t="s">
        <v>46</v>
      </c>
      <c r="AI1512" s="8" t="s">
        <v>47</v>
      </c>
    </row>
    <row r="1513" ht="112.5" customHeight="1">
      <c r="A1513" s="8" t="s">
        <v>8713</v>
      </c>
      <c r="B1513" s="8" t="s">
        <v>8714</v>
      </c>
      <c r="C1513" s="13" t="s">
        <v>33</v>
      </c>
      <c r="D1513" s="7" t="s">
        <v>34</v>
      </c>
      <c r="E1513" s="6"/>
      <c r="F1513" s="11" t="s">
        <v>8715</v>
      </c>
      <c r="G1513" s="11" t="s">
        <v>8716</v>
      </c>
      <c r="H1513" s="10"/>
      <c r="I1513" s="6" t="s">
        <v>210</v>
      </c>
      <c r="J1513" s="6" t="s">
        <v>194</v>
      </c>
      <c r="K1513" s="10" t="s">
        <v>8717</v>
      </c>
      <c r="L1513" s="11" t="s">
        <v>8718</v>
      </c>
      <c r="M1513" s="13" t="s">
        <v>41</v>
      </c>
      <c r="N1513" s="11" t="s">
        <v>8719</v>
      </c>
      <c r="O1513" s="11" t="s">
        <v>8720</v>
      </c>
      <c r="P1513" s="12"/>
      <c r="Q1513" s="13"/>
      <c r="R1513" s="12"/>
      <c r="S1513" s="12"/>
      <c r="T1513" s="12"/>
      <c r="U1513" s="12"/>
      <c r="V1513" s="12"/>
      <c r="W1513" s="12"/>
      <c r="X1513" s="13"/>
      <c r="Y1513" s="6" t="s">
        <v>8007</v>
      </c>
      <c r="Z1513" s="17" t="s">
        <v>8721</v>
      </c>
      <c r="AA1513" s="17"/>
      <c r="AB1513" s="9"/>
      <c r="AC1513" s="13" t="str">
        <f t="shared" si="8"/>
        <v>M6-EyP-12b-I-1</v>
      </c>
      <c r="AD1513" s="13"/>
      <c r="AE1513" s="12"/>
      <c r="AF1513" s="8" t="s">
        <v>45</v>
      </c>
      <c r="AG1513" s="13"/>
      <c r="AH1513" s="8" t="s">
        <v>46</v>
      </c>
      <c r="AI1513" s="8" t="s">
        <v>47</v>
      </c>
    </row>
    <row r="1514" ht="112.5" customHeight="1">
      <c r="A1514" s="8" t="s">
        <v>8713</v>
      </c>
      <c r="B1514" s="8" t="s">
        <v>8714</v>
      </c>
      <c r="C1514" s="13" t="s">
        <v>33</v>
      </c>
      <c r="D1514" s="7" t="s">
        <v>34</v>
      </c>
      <c r="E1514" s="6"/>
      <c r="F1514" s="11" t="s">
        <v>8722</v>
      </c>
      <c r="G1514" s="11" t="s">
        <v>8716</v>
      </c>
      <c r="H1514" s="10"/>
      <c r="I1514" s="6" t="s">
        <v>210</v>
      </c>
      <c r="J1514" s="6" t="s">
        <v>194</v>
      </c>
      <c r="K1514" s="11" t="s">
        <v>8723</v>
      </c>
      <c r="L1514" s="11" t="s">
        <v>8718</v>
      </c>
      <c r="M1514" s="13" t="s">
        <v>41</v>
      </c>
      <c r="N1514" s="11" t="s">
        <v>8719</v>
      </c>
      <c r="O1514" s="11" t="s">
        <v>8720</v>
      </c>
      <c r="P1514" s="12"/>
      <c r="Q1514" s="13"/>
      <c r="R1514" s="12"/>
      <c r="S1514" s="12"/>
      <c r="T1514" s="12"/>
      <c r="U1514" s="12"/>
      <c r="V1514" s="12"/>
      <c r="W1514" s="12"/>
      <c r="X1514" s="13"/>
      <c r="Y1514" s="6" t="s">
        <v>8007</v>
      </c>
      <c r="Z1514" s="17" t="s">
        <v>8724</v>
      </c>
      <c r="AA1514" s="17"/>
      <c r="AB1514" s="9"/>
      <c r="AC1514" s="13" t="str">
        <f t="shared" si="8"/>
        <v>M6-EyP-12b-I-2</v>
      </c>
      <c r="AD1514" s="13"/>
      <c r="AE1514" s="12"/>
      <c r="AF1514" s="8" t="s">
        <v>45</v>
      </c>
      <c r="AG1514" s="13"/>
      <c r="AH1514" s="8" t="s">
        <v>46</v>
      </c>
      <c r="AI1514" s="8" t="s">
        <v>47</v>
      </c>
    </row>
    <row r="1515" ht="112.5" customHeight="1">
      <c r="A1515" s="8" t="s">
        <v>8713</v>
      </c>
      <c r="B1515" s="8" t="s">
        <v>8714</v>
      </c>
      <c r="C1515" s="13" t="s">
        <v>33</v>
      </c>
      <c r="D1515" s="7" t="s">
        <v>34</v>
      </c>
      <c r="E1515" s="6"/>
      <c r="F1515" s="11" t="s">
        <v>8725</v>
      </c>
      <c r="G1515" s="11" t="s">
        <v>8716</v>
      </c>
      <c r="H1515" s="10"/>
      <c r="I1515" s="6" t="s">
        <v>210</v>
      </c>
      <c r="J1515" s="6" t="s">
        <v>194</v>
      </c>
      <c r="K1515" s="11" t="s">
        <v>8726</v>
      </c>
      <c r="L1515" s="11" t="s">
        <v>8718</v>
      </c>
      <c r="M1515" s="13" t="s">
        <v>41</v>
      </c>
      <c r="N1515" s="11" t="s">
        <v>8719</v>
      </c>
      <c r="O1515" s="11" t="s">
        <v>8720</v>
      </c>
      <c r="P1515" s="12"/>
      <c r="Q1515" s="13"/>
      <c r="R1515" s="12"/>
      <c r="S1515" s="12"/>
      <c r="T1515" s="12"/>
      <c r="U1515" s="12"/>
      <c r="V1515" s="12"/>
      <c r="W1515" s="12"/>
      <c r="X1515" s="13"/>
      <c r="Y1515" s="6" t="s">
        <v>8007</v>
      </c>
      <c r="Z1515" s="17" t="s">
        <v>8727</v>
      </c>
      <c r="AA1515" s="17"/>
      <c r="AB1515" s="9"/>
      <c r="AC1515" s="13" t="str">
        <f t="shared" si="8"/>
        <v>M6-EyP-12b-I-3</v>
      </c>
      <c r="AD1515" s="13"/>
      <c r="AE1515" s="12"/>
      <c r="AF1515" s="8" t="s">
        <v>45</v>
      </c>
      <c r="AG1515" s="13"/>
      <c r="AH1515" s="8" t="s">
        <v>46</v>
      </c>
      <c r="AI1515" s="8" t="s">
        <v>47</v>
      </c>
    </row>
    <row r="1516" ht="112.5" customHeight="1">
      <c r="A1516" s="8" t="s">
        <v>8713</v>
      </c>
      <c r="B1516" s="8" t="s">
        <v>8714</v>
      </c>
      <c r="C1516" s="8" t="s">
        <v>48</v>
      </c>
      <c r="D1516" s="7" t="s">
        <v>34</v>
      </c>
      <c r="E1516" s="6"/>
      <c r="F1516" s="11" t="s">
        <v>8728</v>
      </c>
      <c r="G1516" s="11" t="s">
        <v>8716</v>
      </c>
      <c r="H1516" s="10"/>
      <c r="I1516" s="6" t="s">
        <v>210</v>
      </c>
      <c r="J1516" s="6" t="s">
        <v>166</v>
      </c>
      <c r="K1516" s="10" t="s">
        <v>8729</v>
      </c>
      <c r="L1516" s="10" t="s">
        <v>8730</v>
      </c>
      <c r="M1516" s="13" t="s">
        <v>41</v>
      </c>
      <c r="N1516" s="11" t="s">
        <v>8719</v>
      </c>
      <c r="O1516" s="11" t="s">
        <v>8731</v>
      </c>
      <c r="P1516" s="12"/>
      <c r="Q1516" s="13"/>
      <c r="R1516" s="12"/>
      <c r="S1516" s="12"/>
      <c r="T1516" s="12"/>
      <c r="U1516" s="12"/>
      <c r="V1516" s="12"/>
      <c r="W1516" s="12"/>
      <c r="X1516" s="13"/>
      <c r="Y1516" s="6" t="s">
        <v>8007</v>
      </c>
      <c r="Z1516" s="15" t="s">
        <v>8732</v>
      </c>
      <c r="AA1516" s="15"/>
      <c r="AB1516" s="9"/>
      <c r="AC1516" s="13" t="str">
        <f t="shared" si="8"/>
        <v>M6-EyP-12b-E-1</v>
      </c>
      <c r="AD1516" s="13"/>
      <c r="AE1516" s="12"/>
      <c r="AF1516" s="8" t="s">
        <v>45</v>
      </c>
      <c r="AG1516" s="13"/>
      <c r="AH1516" s="8" t="s">
        <v>46</v>
      </c>
      <c r="AI1516" s="8" t="s">
        <v>47</v>
      </c>
    </row>
    <row r="1517" ht="112.5" customHeight="1">
      <c r="A1517" s="8" t="s">
        <v>8713</v>
      </c>
      <c r="B1517" s="8" t="s">
        <v>8714</v>
      </c>
      <c r="C1517" s="8" t="s">
        <v>48</v>
      </c>
      <c r="D1517" s="7" t="s">
        <v>34</v>
      </c>
      <c r="E1517" s="6"/>
      <c r="F1517" s="11" t="s">
        <v>8733</v>
      </c>
      <c r="G1517" s="11" t="s">
        <v>8716</v>
      </c>
      <c r="H1517" s="10"/>
      <c r="I1517" s="6" t="s">
        <v>210</v>
      </c>
      <c r="J1517" s="6" t="s">
        <v>166</v>
      </c>
      <c r="K1517" s="11" t="s">
        <v>8734</v>
      </c>
      <c r="L1517" s="10" t="s">
        <v>8730</v>
      </c>
      <c r="M1517" s="13" t="s">
        <v>41</v>
      </c>
      <c r="N1517" s="11" t="s">
        <v>8719</v>
      </c>
      <c r="O1517" s="11" t="s">
        <v>8731</v>
      </c>
      <c r="P1517" s="12"/>
      <c r="Q1517" s="13"/>
      <c r="R1517" s="12"/>
      <c r="S1517" s="12"/>
      <c r="T1517" s="12"/>
      <c r="U1517" s="12"/>
      <c r="V1517" s="12"/>
      <c r="W1517" s="12"/>
      <c r="X1517" s="13"/>
      <c r="Y1517" s="6" t="s">
        <v>8007</v>
      </c>
      <c r="Z1517" s="15" t="s">
        <v>8735</v>
      </c>
      <c r="AA1517" s="15"/>
      <c r="AB1517" s="9"/>
      <c r="AC1517" s="13" t="str">
        <f t="shared" si="8"/>
        <v>M6-EyP-12b-E-2</v>
      </c>
      <c r="AD1517" s="13"/>
      <c r="AE1517" s="12"/>
      <c r="AF1517" s="8" t="s">
        <v>45</v>
      </c>
      <c r="AG1517" s="13"/>
      <c r="AH1517" s="8" t="s">
        <v>46</v>
      </c>
      <c r="AI1517" s="8" t="s">
        <v>47</v>
      </c>
    </row>
    <row r="1518" ht="112.5" customHeight="1">
      <c r="A1518" s="8" t="s">
        <v>8713</v>
      </c>
      <c r="B1518" s="8" t="s">
        <v>8714</v>
      </c>
      <c r="C1518" s="8" t="s">
        <v>48</v>
      </c>
      <c r="D1518" s="7" t="s">
        <v>34</v>
      </c>
      <c r="E1518" s="6"/>
      <c r="F1518" s="11" t="s">
        <v>8736</v>
      </c>
      <c r="G1518" s="11" t="s">
        <v>8716</v>
      </c>
      <c r="H1518" s="10"/>
      <c r="I1518" s="6" t="s">
        <v>210</v>
      </c>
      <c r="J1518" s="6" t="s">
        <v>166</v>
      </c>
      <c r="K1518" s="10" t="s">
        <v>8737</v>
      </c>
      <c r="L1518" s="10" t="s">
        <v>8730</v>
      </c>
      <c r="M1518" s="13" t="s">
        <v>41</v>
      </c>
      <c r="N1518" s="11" t="s">
        <v>8719</v>
      </c>
      <c r="O1518" s="11" t="s">
        <v>8731</v>
      </c>
      <c r="P1518" s="12"/>
      <c r="Q1518" s="13"/>
      <c r="R1518" s="12"/>
      <c r="S1518" s="12"/>
      <c r="T1518" s="12"/>
      <c r="U1518" s="12"/>
      <c r="V1518" s="12"/>
      <c r="W1518" s="12"/>
      <c r="X1518" s="13"/>
      <c r="Y1518" s="6" t="s">
        <v>8007</v>
      </c>
      <c r="Z1518" s="15" t="s">
        <v>8738</v>
      </c>
      <c r="AA1518" s="15"/>
      <c r="AB1518" s="9"/>
      <c r="AC1518" s="13" t="str">
        <f t="shared" si="8"/>
        <v>M6-EyP-12b-E-3</v>
      </c>
      <c r="AD1518" s="13"/>
      <c r="AE1518" s="12"/>
      <c r="AF1518" s="8" t="s">
        <v>45</v>
      </c>
      <c r="AG1518" s="13"/>
      <c r="AH1518" s="8" t="s">
        <v>46</v>
      </c>
      <c r="AI1518" s="8" t="s">
        <v>47</v>
      </c>
    </row>
    <row r="1519" ht="112.5" customHeight="1">
      <c r="A1519" s="6" t="s">
        <v>8739</v>
      </c>
      <c r="B1519" s="6" t="s">
        <v>8740</v>
      </c>
      <c r="C1519" s="13" t="s">
        <v>33</v>
      </c>
      <c r="D1519" s="7" t="s">
        <v>34</v>
      </c>
      <c r="E1519" s="6"/>
      <c r="F1519" s="9" t="s">
        <v>8741</v>
      </c>
      <c r="G1519" s="10"/>
      <c r="H1519" s="10"/>
      <c r="I1519" s="6" t="s">
        <v>210</v>
      </c>
      <c r="J1519" s="23" t="s">
        <v>8742</v>
      </c>
      <c r="K1519" s="27" t="s">
        <v>8743</v>
      </c>
      <c r="L1519" s="26" t="s">
        <v>8744</v>
      </c>
      <c r="M1519" s="38" t="s">
        <v>41</v>
      </c>
      <c r="N1519" s="26" t="s">
        <v>8686</v>
      </c>
      <c r="O1519" s="26" t="s">
        <v>8686</v>
      </c>
      <c r="P1519" s="12"/>
      <c r="Q1519" s="13"/>
      <c r="R1519" s="12"/>
      <c r="S1519" s="12"/>
      <c r="T1519" s="12"/>
      <c r="U1519" s="12"/>
      <c r="V1519" s="12"/>
      <c r="W1519" s="12"/>
      <c r="X1519" s="13"/>
      <c r="Y1519" s="6" t="s">
        <v>8007</v>
      </c>
      <c r="Z1519" s="15" t="s">
        <v>8745</v>
      </c>
      <c r="AA1519" s="15"/>
      <c r="AB1519" s="9"/>
      <c r="AC1519" s="13" t="str">
        <f t="shared" si="8"/>
        <v>M6-EyP-14a-I-1</v>
      </c>
      <c r="AD1519" s="13"/>
      <c r="AE1519" s="12"/>
      <c r="AF1519" s="8" t="s">
        <v>45</v>
      </c>
      <c r="AG1519" s="13"/>
      <c r="AH1519" s="8" t="s">
        <v>46</v>
      </c>
      <c r="AI1519" s="8" t="s">
        <v>47</v>
      </c>
    </row>
    <row r="1520" ht="112.5" customHeight="1">
      <c r="A1520" s="6" t="s">
        <v>8739</v>
      </c>
      <c r="B1520" s="6" t="s">
        <v>8740</v>
      </c>
      <c r="C1520" s="8" t="s">
        <v>33</v>
      </c>
      <c r="D1520" s="7" t="s">
        <v>34</v>
      </c>
      <c r="E1520" s="6"/>
      <c r="F1520" s="11" t="s">
        <v>8746</v>
      </c>
      <c r="G1520" s="10"/>
      <c r="H1520" s="10"/>
      <c r="I1520" s="6" t="s">
        <v>210</v>
      </c>
      <c r="J1520" s="8" t="s">
        <v>2122</v>
      </c>
      <c r="K1520" s="11" t="s">
        <v>8747</v>
      </c>
      <c r="L1520" s="11" t="s">
        <v>8748</v>
      </c>
      <c r="M1520" s="13" t="s">
        <v>41</v>
      </c>
      <c r="N1520" s="11" t="s">
        <v>8749</v>
      </c>
      <c r="O1520" s="11" t="s">
        <v>8750</v>
      </c>
      <c r="P1520" s="12"/>
      <c r="Q1520" s="13"/>
      <c r="R1520" s="12"/>
      <c r="S1520" s="12"/>
      <c r="T1520" s="12"/>
      <c r="U1520" s="12"/>
      <c r="V1520" s="12"/>
      <c r="W1520" s="12"/>
      <c r="X1520" s="13"/>
      <c r="Y1520" s="6" t="s">
        <v>8007</v>
      </c>
      <c r="Z1520" s="15" t="s">
        <v>8751</v>
      </c>
      <c r="AA1520" s="15"/>
      <c r="AB1520" s="9"/>
      <c r="AC1520" s="13" t="str">
        <f t="shared" si="8"/>
        <v>M6-EyP-14a-I-2</v>
      </c>
      <c r="AD1520" s="13"/>
      <c r="AE1520" s="12"/>
      <c r="AF1520" s="8" t="s">
        <v>45</v>
      </c>
      <c r="AG1520" s="13"/>
      <c r="AH1520" s="8" t="s">
        <v>46</v>
      </c>
      <c r="AI1520" s="8" t="s">
        <v>47</v>
      </c>
    </row>
    <row r="1521" ht="112.5" customHeight="1">
      <c r="A1521" s="6" t="s">
        <v>8739</v>
      </c>
      <c r="B1521" s="6" t="s">
        <v>8740</v>
      </c>
      <c r="C1521" s="8" t="s">
        <v>33</v>
      </c>
      <c r="D1521" s="7" t="s">
        <v>34</v>
      </c>
      <c r="E1521" s="6"/>
      <c r="F1521" s="11" t="s">
        <v>8752</v>
      </c>
      <c r="G1521" s="10"/>
      <c r="H1521" s="10"/>
      <c r="I1521" s="6"/>
      <c r="J1521" s="8" t="s">
        <v>2122</v>
      </c>
      <c r="K1521" s="11" t="s">
        <v>8753</v>
      </c>
      <c r="L1521" s="11" t="s">
        <v>8754</v>
      </c>
      <c r="M1521" s="13" t="s">
        <v>41</v>
      </c>
      <c r="N1521" s="11" t="s">
        <v>8749</v>
      </c>
      <c r="O1521" s="26" t="s">
        <v>8755</v>
      </c>
      <c r="P1521" s="12"/>
      <c r="Q1521" s="13"/>
      <c r="R1521" s="12"/>
      <c r="S1521" s="12"/>
      <c r="T1521" s="12"/>
      <c r="U1521" s="12"/>
      <c r="V1521" s="12"/>
      <c r="W1521" s="12"/>
      <c r="X1521" s="13"/>
      <c r="Y1521" s="6" t="s">
        <v>8007</v>
      </c>
      <c r="Z1521" s="15" t="s">
        <v>8756</v>
      </c>
      <c r="AA1521" s="15"/>
      <c r="AB1521" s="9"/>
      <c r="AC1521" s="13" t="str">
        <f t="shared" si="8"/>
        <v>M6-EyP-14a-I-3</v>
      </c>
      <c r="AD1521" s="13"/>
      <c r="AE1521" s="12"/>
      <c r="AF1521" s="8" t="s">
        <v>45</v>
      </c>
      <c r="AG1521" s="13"/>
      <c r="AH1521" s="8" t="s">
        <v>46</v>
      </c>
      <c r="AI1521" s="8" t="s">
        <v>47</v>
      </c>
    </row>
    <row r="1522" ht="112.5" customHeight="1">
      <c r="A1522" s="6" t="s">
        <v>8739</v>
      </c>
      <c r="B1522" s="6" t="s">
        <v>8740</v>
      </c>
      <c r="C1522" s="8" t="s">
        <v>48</v>
      </c>
      <c r="D1522" s="7" t="s">
        <v>34</v>
      </c>
      <c r="E1522" s="6"/>
      <c r="F1522" s="9" t="s">
        <v>8757</v>
      </c>
      <c r="G1522" s="11" t="s">
        <v>8758</v>
      </c>
      <c r="H1522" s="10"/>
      <c r="I1522" s="6" t="s">
        <v>210</v>
      </c>
      <c r="J1522" s="8" t="s">
        <v>166</v>
      </c>
      <c r="K1522" s="26" t="s">
        <v>8759</v>
      </c>
      <c r="L1522" s="26" t="s">
        <v>8760</v>
      </c>
      <c r="M1522" s="38" t="s">
        <v>41</v>
      </c>
      <c r="N1522" s="26" t="s">
        <v>8686</v>
      </c>
      <c r="O1522" s="26" t="s">
        <v>8761</v>
      </c>
      <c r="P1522" s="12"/>
      <c r="Q1522" s="13"/>
      <c r="R1522" s="12"/>
      <c r="S1522" s="12"/>
      <c r="T1522" s="12"/>
      <c r="U1522" s="12"/>
      <c r="V1522" s="12"/>
      <c r="W1522" s="12"/>
      <c r="X1522" s="13"/>
      <c r="Y1522" s="6" t="s">
        <v>8007</v>
      </c>
      <c r="Z1522" s="15" t="s">
        <v>8762</v>
      </c>
      <c r="AA1522" s="15"/>
      <c r="AB1522" s="9"/>
      <c r="AC1522" s="13" t="str">
        <f t="shared" si="8"/>
        <v>M6-EyP-14a-E-1</v>
      </c>
      <c r="AD1522" s="13"/>
      <c r="AE1522" s="12"/>
      <c r="AF1522" s="8" t="s">
        <v>45</v>
      </c>
      <c r="AG1522" s="13"/>
      <c r="AH1522" s="8" t="s">
        <v>46</v>
      </c>
      <c r="AI1522" s="8" t="s">
        <v>47</v>
      </c>
    </row>
    <row r="1523" ht="112.5" customHeight="1">
      <c r="A1523" s="6" t="s">
        <v>8739</v>
      </c>
      <c r="B1523" s="6" t="s">
        <v>8740</v>
      </c>
      <c r="C1523" s="8" t="s">
        <v>48</v>
      </c>
      <c r="D1523" s="7" t="s">
        <v>34</v>
      </c>
      <c r="E1523" s="6"/>
      <c r="F1523" s="9" t="s">
        <v>8763</v>
      </c>
      <c r="G1523" s="11" t="s">
        <v>8758</v>
      </c>
      <c r="H1523" s="10"/>
      <c r="I1523" s="6" t="s">
        <v>210</v>
      </c>
      <c r="J1523" s="8" t="s">
        <v>166</v>
      </c>
      <c r="K1523" s="26" t="s">
        <v>8764</v>
      </c>
      <c r="L1523" s="26" t="s">
        <v>8765</v>
      </c>
      <c r="M1523" s="13" t="s">
        <v>41</v>
      </c>
      <c r="N1523" s="26" t="s">
        <v>8686</v>
      </c>
      <c r="O1523" s="11" t="s">
        <v>8766</v>
      </c>
      <c r="P1523" s="12"/>
      <c r="Q1523" s="13"/>
      <c r="R1523" s="12"/>
      <c r="S1523" s="12"/>
      <c r="T1523" s="12"/>
      <c r="U1523" s="12"/>
      <c r="V1523" s="12"/>
      <c r="W1523" s="12"/>
      <c r="X1523" s="13"/>
      <c r="Y1523" s="6" t="s">
        <v>8007</v>
      </c>
      <c r="Z1523" s="15" t="s">
        <v>8767</v>
      </c>
      <c r="AA1523" s="15"/>
      <c r="AB1523" s="9"/>
      <c r="AC1523" s="13" t="str">
        <f t="shared" si="8"/>
        <v>M6-EyP-14a-E-2</v>
      </c>
      <c r="AD1523" s="13"/>
      <c r="AE1523" s="12"/>
      <c r="AF1523" s="8" t="s">
        <v>45</v>
      </c>
      <c r="AG1523" s="13"/>
      <c r="AH1523" s="8" t="s">
        <v>46</v>
      </c>
      <c r="AI1523" s="8" t="s">
        <v>47</v>
      </c>
    </row>
    <row r="1524" ht="112.5" customHeight="1">
      <c r="A1524" s="6" t="s">
        <v>8739</v>
      </c>
      <c r="B1524" s="6" t="s">
        <v>8740</v>
      </c>
      <c r="C1524" s="8" t="s">
        <v>48</v>
      </c>
      <c r="D1524" s="7" t="s">
        <v>34</v>
      </c>
      <c r="E1524" s="6"/>
      <c r="F1524" s="9" t="s">
        <v>8768</v>
      </c>
      <c r="G1524" s="11" t="s">
        <v>8758</v>
      </c>
      <c r="H1524" s="10"/>
      <c r="I1524" s="6" t="s">
        <v>210</v>
      </c>
      <c r="J1524" s="8" t="s">
        <v>166</v>
      </c>
      <c r="K1524" s="26" t="s">
        <v>8769</v>
      </c>
      <c r="L1524" s="26" t="s">
        <v>8770</v>
      </c>
      <c r="M1524" s="13" t="s">
        <v>41</v>
      </c>
      <c r="N1524" s="26" t="s">
        <v>8686</v>
      </c>
      <c r="O1524" s="11" t="s">
        <v>8771</v>
      </c>
      <c r="P1524" s="12"/>
      <c r="Q1524" s="13"/>
      <c r="R1524" s="12"/>
      <c r="S1524" s="12"/>
      <c r="T1524" s="12"/>
      <c r="U1524" s="12"/>
      <c r="V1524" s="12"/>
      <c r="W1524" s="12"/>
      <c r="X1524" s="13"/>
      <c r="Y1524" s="6" t="s">
        <v>8007</v>
      </c>
      <c r="Z1524" s="15" t="s">
        <v>8772</v>
      </c>
      <c r="AA1524" s="15"/>
      <c r="AB1524" s="9"/>
      <c r="AC1524" s="13" t="str">
        <f t="shared" si="8"/>
        <v>M6-EyP-14a-E-3</v>
      </c>
      <c r="AD1524" s="13"/>
      <c r="AE1524" s="12"/>
      <c r="AF1524" s="8" t="s">
        <v>45</v>
      </c>
      <c r="AG1524" s="13"/>
      <c r="AH1524" s="8" t="s">
        <v>46</v>
      </c>
      <c r="AI1524" s="8" t="s">
        <v>47</v>
      </c>
    </row>
    <row r="1525" ht="112.5" customHeight="1">
      <c r="A1525" s="6" t="s">
        <v>8773</v>
      </c>
      <c r="B1525" s="6" t="s">
        <v>8774</v>
      </c>
      <c r="C1525" s="13" t="s">
        <v>33</v>
      </c>
      <c r="D1525" s="7" t="s">
        <v>34</v>
      </c>
      <c r="E1525" s="6"/>
      <c r="F1525" s="9" t="s">
        <v>8775</v>
      </c>
      <c r="G1525" s="27"/>
      <c r="H1525" s="27"/>
      <c r="I1525" s="19" t="s">
        <v>210</v>
      </c>
      <c r="J1525" s="23" t="s">
        <v>260</v>
      </c>
      <c r="K1525" s="27"/>
      <c r="L1525" s="26" t="s">
        <v>8776</v>
      </c>
      <c r="M1525" s="38" t="s">
        <v>41</v>
      </c>
      <c r="N1525" s="26" t="s">
        <v>8777</v>
      </c>
      <c r="O1525" s="26" t="s">
        <v>8777</v>
      </c>
      <c r="P1525" s="12"/>
      <c r="Q1525" s="13"/>
      <c r="R1525" s="12"/>
      <c r="S1525" s="12"/>
      <c r="T1525" s="12"/>
      <c r="U1525" s="12"/>
      <c r="V1525" s="12"/>
      <c r="W1525" s="12"/>
      <c r="X1525" s="13"/>
      <c r="Y1525" s="6" t="s">
        <v>8007</v>
      </c>
      <c r="Z1525" s="17" t="s">
        <v>8778</v>
      </c>
      <c r="AA1525" s="17"/>
      <c r="AB1525" s="9"/>
      <c r="AC1525" s="13" t="str">
        <f t="shared" si="8"/>
        <v>M6-EyP-14b-I-1</v>
      </c>
      <c r="AD1525" s="13"/>
      <c r="AE1525" s="12"/>
      <c r="AF1525" s="8" t="s">
        <v>45</v>
      </c>
      <c r="AG1525" s="13"/>
      <c r="AH1525" s="8" t="s">
        <v>46</v>
      </c>
      <c r="AI1525" s="8" t="s">
        <v>47</v>
      </c>
    </row>
    <row r="1526" ht="112.5" customHeight="1">
      <c r="A1526" s="6" t="s">
        <v>8773</v>
      </c>
      <c r="B1526" s="6" t="s">
        <v>8774</v>
      </c>
      <c r="C1526" s="13" t="s">
        <v>48</v>
      </c>
      <c r="D1526" s="7" t="s">
        <v>34</v>
      </c>
      <c r="E1526" s="6"/>
      <c r="F1526" s="9" t="s">
        <v>8779</v>
      </c>
      <c r="G1526" s="10"/>
      <c r="H1526" s="10"/>
      <c r="I1526" s="6" t="s">
        <v>210</v>
      </c>
      <c r="J1526" s="8" t="s">
        <v>2130</v>
      </c>
      <c r="K1526" s="27" t="s">
        <v>8780</v>
      </c>
      <c r="L1526" s="26" t="s">
        <v>8781</v>
      </c>
      <c r="M1526" s="38" t="s">
        <v>41</v>
      </c>
      <c r="N1526" s="26" t="s">
        <v>8777</v>
      </c>
      <c r="O1526" s="26" t="s">
        <v>8777</v>
      </c>
      <c r="P1526" s="12"/>
      <c r="Q1526" s="13"/>
      <c r="R1526" s="12"/>
      <c r="S1526" s="12"/>
      <c r="T1526" s="12"/>
      <c r="U1526" s="12"/>
      <c r="V1526" s="12"/>
      <c r="W1526" s="12"/>
      <c r="X1526" s="13"/>
      <c r="Y1526" s="6" t="s">
        <v>8007</v>
      </c>
      <c r="Z1526" s="17" t="s">
        <v>8782</v>
      </c>
      <c r="AA1526" s="17"/>
      <c r="AB1526" s="9"/>
      <c r="AC1526" s="13" t="str">
        <f t="shared" si="8"/>
        <v>M6-EyP-14b-E-1</v>
      </c>
      <c r="AD1526" s="13"/>
      <c r="AE1526" s="12"/>
      <c r="AF1526" s="8" t="s">
        <v>45</v>
      </c>
      <c r="AG1526" s="13"/>
      <c r="AH1526" s="8" t="s">
        <v>46</v>
      </c>
      <c r="AI1526" s="8" t="s">
        <v>47</v>
      </c>
    </row>
    <row r="1527" ht="112.5" customHeight="1">
      <c r="A1527" s="6" t="s">
        <v>8773</v>
      </c>
      <c r="B1527" s="6" t="s">
        <v>8774</v>
      </c>
      <c r="C1527" s="13" t="s">
        <v>48</v>
      </c>
      <c r="D1527" s="7" t="s">
        <v>34</v>
      </c>
      <c r="E1527" s="6"/>
      <c r="F1527" s="9" t="s">
        <v>8783</v>
      </c>
      <c r="G1527" s="10"/>
      <c r="H1527" s="10"/>
      <c r="I1527" s="6" t="s">
        <v>210</v>
      </c>
      <c r="J1527" s="8" t="s">
        <v>2130</v>
      </c>
      <c r="K1527" s="27" t="s">
        <v>8780</v>
      </c>
      <c r="L1527" s="26" t="s">
        <v>8784</v>
      </c>
      <c r="M1527" s="38" t="s">
        <v>41</v>
      </c>
      <c r="N1527" s="26" t="s">
        <v>8777</v>
      </c>
      <c r="O1527" s="26" t="s">
        <v>8777</v>
      </c>
      <c r="P1527" s="12"/>
      <c r="Q1527" s="13"/>
      <c r="R1527" s="12"/>
      <c r="S1527" s="12"/>
      <c r="T1527" s="12"/>
      <c r="U1527" s="12"/>
      <c r="V1527" s="12"/>
      <c r="W1527" s="12"/>
      <c r="X1527" s="13"/>
      <c r="Y1527" s="6" t="s">
        <v>8007</v>
      </c>
      <c r="Z1527" s="17" t="s">
        <v>8785</v>
      </c>
      <c r="AA1527" s="17"/>
      <c r="AB1527" s="9"/>
      <c r="AC1527" s="13" t="str">
        <f t="shared" si="8"/>
        <v>M6-EyP-14b-E-2</v>
      </c>
      <c r="AD1527" s="13"/>
      <c r="AE1527" s="12"/>
      <c r="AF1527" s="8" t="s">
        <v>45</v>
      </c>
      <c r="AG1527" s="13"/>
      <c r="AH1527" s="8" t="s">
        <v>46</v>
      </c>
      <c r="AI1527" s="8" t="s">
        <v>47</v>
      </c>
    </row>
    <row r="1528" ht="112.5" customHeight="1">
      <c r="A1528" s="6" t="s">
        <v>8773</v>
      </c>
      <c r="B1528" s="6" t="s">
        <v>8774</v>
      </c>
      <c r="C1528" s="13" t="s">
        <v>48</v>
      </c>
      <c r="D1528" s="7" t="s">
        <v>34</v>
      </c>
      <c r="E1528" s="6"/>
      <c r="F1528" s="9" t="s">
        <v>8786</v>
      </c>
      <c r="G1528" s="10"/>
      <c r="H1528" s="10"/>
      <c r="I1528" s="6" t="s">
        <v>210</v>
      </c>
      <c r="J1528" s="8" t="s">
        <v>8787</v>
      </c>
      <c r="K1528" s="27" t="s">
        <v>8788</v>
      </c>
      <c r="L1528" s="26" t="s">
        <v>8789</v>
      </c>
      <c r="M1528" s="38" t="s">
        <v>41</v>
      </c>
      <c r="N1528" s="26" t="s">
        <v>8777</v>
      </c>
      <c r="O1528" s="26" t="s">
        <v>8777</v>
      </c>
      <c r="P1528" s="12"/>
      <c r="Q1528" s="13"/>
      <c r="R1528" s="12"/>
      <c r="S1528" s="12"/>
      <c r="T1528" s="12"/>
      <c r="U1528" s="12"/>
      <c r="V1528" s="12"/>
      <c r="W1528" s="12"/>
      <c r="X1528" s="13"/>
      <c r="Y1528" s="6" t="s">
        <v>8007</v>
      </c>
      <c r="Z1528" s="17" t="s">
        <v>8790</v>
      </c>
      <c r="AA1528" s="17"/>
      <c r="AB1528" s="9"/>
      <c r="AC1528" s="13" t="str">
        <f t="shared" si="8"/>
        <v>M6-EyP-14b-E-3</v>
      </c>
      <c r="AD1528" s="13"/>
      <c r="AE1528" s="12"/>
      <c r="AF1528" s="8" t="s">
        <v>45</v>
      </c>
      <c r="AG1528" s="13"/>
      <c r="AH1528" s="8" t="s">
        <v>46</v>
      </c>
      <c r="AI1528" s="8" t="s">
        <v>47</v>
      </c>
    </row>
    <row r="1529" ht="112.5" customHeight="1">
      <c r="A1529" s="6" t="s">
        <v>8773</v>
      </c>
      <c r="B1529" s="6" t="s">
        <v>8774</v>
      </c>
      <c r="C1529" s="13" t="s">
        <v>48</v>
      </c>
      <c r="D1529" s="7" t="s">
        <v>34</v>
      </c>
      <c r="E1529" s="6"/>
      <c r="F1529" s="9" t="s">
        <v>8791</v>
      </c>
      <c r="G1529" s="10"/>
      <c r="H1529" s="10"/>
      <c r="I1529" s="6" t="s">
        <v>210</v>
      </c>
      <c r="J1529" s="8" t="s">
        <v>8787</v>
      </c>
      <c r="K1529" s="26" t="s">
        <v>8792</v>
      </c>
      <c r="L1529" s="26" t="s">
        <v>8793</v>
      </c>
      <c r="M1529" s="38" t="s">
        <v>41</v>
      </c>
      <c r="N1529" s="26" t="s">
        <v>8777</v>
      </c>
      <c r="O1529" s="26" t="s">
        <v>8777</v>
      </c>
      <c r="P1529" s="12"/>
      <c r="Q1529" s="13"/>
      <c r="R1529" s="12"/>
      <c r="S1529" s="12"/>
      <c r="T1529" s="12"/>
      <c r="U1529" s="12"/>
      <c r="V1529" s="12"/>
      <c r="W1529" s="12"/>
      <c r="X1529" s="13"/>
      <c r="Y1529" s="6" t="s">
        <v>8007</v>
      </c>
      <c r="Z1529" s="17" t="s">
        <v>8794</v>
      </c>
      <c r="AA1529" s="17"/>
      <c r="AB1529" s="9"/>
      <c r="AC1529" s="13" t="str">
        <f t="shared" si="8"/>
        <v>M6-EyP-14b-E-4</v>
      </c>
      <c r="AD1529" s="13"/>
      <c r="AE1529" s="12"/>
      <c r="AF1529" s="8" t="s">
        <v>45</v>
      </c>
      <c r="AG1529" s="13"/>
      <c r="AH1529" s="8" t="s">
        <v>46</v>
      </c>
      <c r="AI1529" s="8" t="s">
        <v>47</v>
      </c>
    </row>
    <row r="1530" ht="112.5" customHeight="1">
      <c r="A1530" s="8" t="s">
        <v>8795</v>
      </c>
      <c r="B1530" s="6" t="s">
        <v>8796</v>
      </c>
      <c r="C1530" s="13" t="s">
        <v>33</v>
      </c>
      <c r="D1530" s="7" t="s">
        <v>34</v>
      </c>
      <c r="E1530" s="6"/>
      <c r="F1530" s="71" t="s">
        <v>8797</v>
      </c>
      <c r="G1530" s="10"/>
      <c r="H1530" s="10"/>
      <c r="I1530" s="6" t="s">
        <v>1138</v>
      </c>
      <c r="J1530" s="6" t="s">
        <v>160</v>
      </c>
      <c r="K1530" s="10" t="s">
        <v>8798</v>
      </c>
      <c r="L1530" s="11" t="s">
        <v>8799</v>
      </c>
      <c r="M1530" s="13" t="s">
        <v>41</v>
      </c>
      <c r="N1530" s="10" t="s">
        <v>8800</v>
      </c>
      <c r="O1530" s="11" t="s">
        <v>8801</v>
      </c>
      <c r="P1530" s="12"/>
      <c r="Q1530" s="13"/>
      <c r="R1530" s="12"/>
      <c r="S1530" s="12"/>
      <c r="T1530" s="12"/>
      <c r="U1530" s="12"/>
      <c r="V1530" s="12"/>
      <c r="W1530" s="12"/>
      <c r="X1530" s="13"/>
      <c r="Y1530" s="6" t="s">
        <v>8007</v>
      </c>
      <c r="Z1530" s="40" t="s">
        <v>8802</v>
      </c>
      <c r="AA1530" s="15"/>
      <c r="AB1530" s="86"/>
      <c r="AC1530" s="13" t="str">
        <f t="shared" si="8"/>
        <v>M6-EyP-16a-I-1</v>
      </c>
      <c r="AD1530" s="13"/>
      <c r="AE1530" s="12"/>
      <c r="AF1530" s="13"/>
      <c r="AG1530" s="13"/>
      <c r="AH1530" s="8" t="s">
        <v>46</v>
      </c>
      <c r="AI1530" s="8"/>
    </row>
    <row r="1531" ht="112.5" customHeight="1">
      <c r="A1531" s="8" t="s">
        <v>8795</v>
      </c>
      <c r="B1531" s="6" t="s">
        <v>8796</v>
      </c>
      <c r="C1531" s="8" t="s">
        <v>33</v>
      </c>
      <c r="D1531" s="7" t="s">
        <v>34</v>
      </c>
      <c r="E1531" s="6"/>
      <c r="F1531" s="71" t="s">
        <v>8803</v>
      </c>
      <c r="G1531" s="10"/>
      <c r="H1531" s="10"/>
      <c r="I1531" s="6" t="s">
        <v>1138</v>
      </c>
      <c r="J1531" s="6" t="s">
        <v>160</v>
      </c>
      <c r="K1531" s="10" t="s">
        <v>8804</v>
      </c>
      <c r="L1531" s="11" t="s">
        <v>8805</v>
      </c>
      <c r="M1531" s="13" t="s">
        <v>41</v>
      </c>
      <c r="N1531" s="10" t="s">
        <v>8800</v>
      </c>
      <c r="O1531" s="10" t="s">
        <v>8806</v>
      </c>
      <c r="P1531" s="12"/>
      <c r="Q1531" s="13"/>
      <c r="R1531" s="12"/>
      <c r="S1531" s="12"/>
      <c r="T1531" s="12"/>
      <c r="U1531" s="12"/>
      <c r="V1531" s="12"/>
      <c r="W1531" s="12"/>
      <c r="X1531" s="13"/>
      <c r="Y1531" s="6" t="s">
        <v>8007</v>
      </c>
      <c r="Z1531" s="40" t="s">
        <v>8807</v>
      </c>
      <c r="AA1531" s="15"/>
      <c r="AB1531" s="18"/>
      <c r="AC1531" s="13" t="str">
        <f t="shared" si="8"/>
        <v>M6-EyP-16a-I-2</v>
      </c>
      <c r="AD1531" s="13"/>
      <c r="AE1531" s="12"/>
      <c r="AF1531" s="13"/>
      <c r="AG1531" s="13"/>
      <c r="AH1531" s="8" t="s">
        <v>46</v>
      </c>
      <c r="AI1531" s="8"/>
    </row>
    <row r="1532" ht="112.5" customHeight="1">
      <c r="A1532" s="8" t="s">
        <v>8795</v>
      </c>
      <c r="B1532" s="6" t="s">
        <v>8796</v>
      </c>
      <c r="C1532" s="8" t="s">
        <v>33</v>
      </c>
      <c r="D1532" s="8" t="s">
        <v>34</v>
      </c>
      <c r="E1532" s="7"/>
      <c r="F1532" s="71" t="s">
        <v>8808</v>
      </c>
      <c r="G1532" s="10"/>
      <c r="H1532" s="10"/>
      <c r="I1532" s="6" t="s">
        <v>3359</v>
      </c>
      <c r="J1532" s="6" t="s">
        <v>160</v>
      </c>
      <c r="K1532" s="10" t="s">
        <v>8809</v>
      </c>
      <c r="L1532" s="11" t="s">
        <v>8810</v>
      </c>
      <c r="M1532" s="13" t="s">
        <v>41</v>
      </c>
      <c r="N1532" s="10" t="s">
        <v>8800</v>
      </c>
      <c r="O1532" s="10" t="s">
        <v>8811</v>
      </c>
      <c r="P1532" s="12"/>
      <c r="Q1532" s="13"/>
      <c r="R1532" s="12"/>
      <c r="S1532" s="12"/>
      <c r="T1532" s="12"/>
      <c r="U1532" s="12"/>
      <c r="V1532" s="12"/>
      <c r="W1532" s="12"/>
      <c r="X1532" s="13"/>
      <c r="Y1532" s="6" t="s">
        <v>8007</v>
      </c>
      <c r="Z1532" s="40" t="s">
        <v>8812</v>
      </c>
      <c r="AA1532" s="15"/>
      <c r="AB1532" s="18"/>
      <c r="AC1532" s="13" t="str">
        <f t="shared" si="8"/>
        <v>M6-EyP-16a-I-3</v>
      </c>
      <c r="AD1532" s="13"/>
      <c r="AE1532" s="12"/>
      <c r="AF1532" s="13"/>
      <c r="AG1532" s="13"/>
      <c r="AH1532" s="8" t="s">
        <v>46</v>
      </c>
      <c r="AI1532" s="8"/>
    </row>
    <row r="1533" ht="112.5" customHeight="1">
      <c r="A1533" s="8" t="s">
        <v>8795</v>
      </c>
      <c r="B1533" s="6" t="s">
        <v>8796</v>
      </c>
      <c r="C1533" s="8" t="s">
        <v>48</v>
      </c>
      <c r="D1533" s="7" t="s">
        <v>34</v>
      </c>
      <c r="E1533" s="7"/>
      <c r="F1533" s="79" t="s">
        <v>8813</v>
      </c>
      <c r="G1533" s="10" t="s">
        <v>4855</v>
      </c>
      <c r="H1533" s="10"/>
      <c r="I1533" s="6" t="s">
        <v>1138</v>
      </c>
      <c r="J1533" s="6" t="s">
        <v>101</v>
      </c>
      <c r="K1533" s="10" t="s">
        <v>8814</v>
      </c>
      <c r="L1533" s="10" t="s">
        <v>8815</v>
      </c>
      <c r="M1533" s="13" t="s">
        <v>41</v>
      </c>
      <c r="N1533" s="10" t="s">
        <v>8800</v>
      </c>
      <c r="O1533" s="10" t="s">
        <v>8801</v>
      </c>
      <c r="P1533" s="12"/>
      <c r="Q1533" s="13"/>
      <c r="R1533" s="12"/>
      <c r="S1533" s="12"/>
      <c r="T1533" s="12"/>
      <c r="U1533" s="12"/>
      <c r="V1533" s="12"/>
      <c r="W1533" s="12"/>
      <c r="X1533" s="13"/>
      <c r="Y1533" s="6" t="s">
        <v>8007</v>
      </c>
      <c r="Z1533" s="40" t="s">
        <v>8816</v>
      </c>
      <c r="AA1533" s="15"/>
      <c r="AB1533" s="18"/>
      <c r="AC1533" s="13" t="str">
        <f t="shared" si="8"/>
        <v>M6-EyP-16a-E-1</v>
      </c>
      <c r="AD1533" s="13"/>
      <c r="AE1533" s="12"/>
      <c r="AF1533" s="13"/>
      <c r="AG1533" s="13"/>
      <c r="AH1533" s="8" t="s">
        <v>46</v>
      </c>
      <c r="AI1533" s="8"/>
    </row>
    <row r="1534" ht="112.5" customHeight="1">
      <c r="A1534" s="8" t="s">
        <v>8795</v>
      </c>
      <c r="B1534" s="6" t="s">
        <v>8796</v>
      </c>
      <c r="C1534" s="8" t="s">
        <v>48</v>
      </c>
      <c r="D1534" s="7" t="s">
        <v>34</v>
      </c>
      <c r="E1534" s="6"/>
      <c r="F1534" s="79" t="s">
        <v>8817</v>
      </c>
      <c r="G1534" s="10" t="s">
        <v>4855</v>
      </c>
      <c r="H1534" s="10"/>
      <c r="I1534" s="6" t="s">
        <v>3359</v>
      </c>
      <c r="J1534" s="6" t="s">
        <v>101</v>
      </c>
      <c r="K1534" s="10" t="s">
        <v>8818</v>
      </c>
      <c r="L1534" s="10" t="s">
        <v>8819</v>
      </c>
      <c r="M1534" s="13" t="s">
        <v>41</v>
      </c>
      <c r="N1534" s="10" t="s">
        <v>8800</v>
      </c>
      <c r="O1534" s="10" t="s">
        <v>8806</v>
      </c>
      <c r="P1534" s="12"/>
      <c r="Q1534" s="13"/>
      <c r="R1534" s="12"/>
      <c r="S1534" s="12"/>
      <c r="T1534" s="12"/>
      <c r="U1534" s="12"/>
      <c r="V1534" s="12"/>
      <c r="W1534" s="12"/>
      <c r="X1534" s="13"/>
      <c r="Y1534" s="6" t="s">
        <v>8007</v>
      </c>
      <c r="Z1534" s="40" t="s">
        <v>8820</v>
      </c>
      <c r="AA1534" s="15"/>
      <c r="AB1534" s="18"/>
      <c r="AC1534" s="13" t="str">
        <f t="shared" si="8"/>
        <v>M6-EyP-16a-E-2</v>
      </c>
      <c r="AD1534" s="13"/>
      <c r="AE1534" s="12"/>
      <c r="AF1534" s="13"/>
      <c r="AG1534" s="13"/>
      <c r="AH1534" s="8" t="s">
        <v>46</v>
      </c>
      <c r="AI1534" s="8"/>
    </row>
    <row r="1535" ht="112.5" customHeight="1">
      <c r="A1535" s="8" t="s">
        <v>8795</v>
      </c>
      <c r="B1535" s="6" t="s">
        <v>8796</v>
      </c>
      <c r="C1535" s="8" t="s">
        <v>48</v>
      </c>
      <c r="D1535" s="7" t="s">
        <v>34</v>
      </c>
      <c r="E1535" s="6"/>
      <c r="F1535" s="54" t="s">
        <v>8821</v>
      </c>
      <c r="G1535" s="10" t="s">
        <v>4855</v>
      </c>
      <c r="H1535" s="10"/>
      <c r="I1535" s="6" t="s">
        <v>3359</v>
      </c>
      <c r="J1535" s="6" t="s">
        <v>101</v>
      </c>
      <c r="K1535" s="10" t="s">
        <v>8822</v>
      </c>
      <c r="L1535" s="10" t="s">
        <v>8823</v>
      </c>
      <c r="M1535" s="13" t="s">
        <v>41</v>
      </c>
      <c r="N1535" s="10" t="s">
        <v>8800</v>
      </c>
      <c r="O1535" s="10" t="s">
        <v>8811</v>
      </c>
      <c r="P1535" s="12"/>
      <c r="Q1535" s="13"/>
      <c r="R1535" s="12"/>
      <c r="S1535" s="12"/>
      <c r="T1535" s="12"/>
      <c r="U1535" s="12"/>
      <c r="V1535" s="12"/>
      <c r="W1535" s="12"/>
      <c r="X1535" s="13"/>
      <c r="Y1535" s="6" t="s">
        <v>8007</v>
      </c>
      <c r="Z1535" s="40" t="s">
        <v>8824</v>
      </c>
      <c r="AA1535" s="15"/>
      <c r="AB1535" s="18"/>
      <c r="AC1535" s="13" t="str">
        <f t="shared" si="8"/>
        <v>M6-EyP-16a-E-3</v>
      </c>
      <c r="AD1535" s="13"/>
      <c r="AE1535" s="12"/>
      <c r="AF1535" s="13"/>
      <c r="AG1535" s="13"/>
      <c r="AH1535" s="8" t="s">
        <v>46</v>
      </c>
      <c r="AI1535" s="8"/>
    </row>
  </sheetData>
  <customSheetViews>
    <customSheetView guid="{47BF5B6F-9634-4B49-AE1F-9663ADA4F83B}" filter="1" showAutoFilter="1">
      <autoFilter ref="$A$1:$AH$1535">
        <filterColumn colId="3">
          <filters/>
        </filterColumn>
        <filterColumn colId="31">
          <filters>
            <filter val="CC"/>
          </filters>
        </filterColumn>
      </autoFilter>
    </customSheetView>
    <customSheetView guid="{9755B511-568B-4512-8ACC-740AE80DC0F3}" filter="1" showAutoFilter="1">
      <autoFilter ref="$A$1:$AH$1535">
        <filterColumn colId="3">
          <filters/>
        </filterColumn>
        <filterColumn colId="12">
          <filters blank="1">
            <filter val="Scaff"/>
          </filters>
        </filterColumn>
      </autoFilter>
    </customSheetView>
    <customSheetView guid="{3653E854-9728-49E3-A2FE-070A67DD83E8}" filter="1" showAutoFilter="1">
      <autoFilter ref="$A$1:$AI$1535">
        <filterColumn colId="3">
          <filters>
            <filter val="JSON revisado"/>
          </filters>
        </filterColumn>
        <filterColumn colId="34">
          <filters>
            <filter val="USA"/>
          </filters>
        </filterColumn>
      </autoFilter>
    </customSheetView>
    <customSheetView guid="{E29A8FEF-F9E5-4510-B575-9BE509B53D0B}" filter="1" showAutoFilter="1">
      <autoFilter ref="$A$1:$AI$1535">
        <filterColumn colId="31">
          <filters>
            <filter val="CC"/>
          </filters>
        </filterColumn>
      </autoFilter>
    </customSheetView>
    <customSheetView guid="{3F85DB3A-5568-4CA9-9E66-790ABD45EB81}" filter="1" showAutoFilter="1">
      <autoFilter ref="$A$1:$AH$1535">
        <filterColumn colId="9">
          <filters>
            <filter val="True or false&#10;*: countCorrect= 1&#10;*: countIncorrect= 2&#10;*:options= Verdadero, Falso"/>
            <filter val="Single choice&#10;*: countCorrect= 1&#10;*: countIncorrect= 2"/>
            <filter val="Barchart Output"/>
            <filter val="True or False&#10;*: countCorrect= 2&#10;*: countIncorrect= 1&#10;*:options= Correcto, Incorrecto"/>
            <filter val="Order list"/>
            <filter val="Order List&#10;*: order= &quot;asc&quot;"/>
            <filter val="Order list&#10;*: order= desc"/>
            <filter val="Single Choice&#10;*: countCorrect=1&#10;*: countIncorrect=1"/>
            <filter val="linechart"/>
            <filter val="Cloze math"/>
            <filter val="Single choice"/>
            <filter val="Drag an drop"/>
            <filter val="True or False&#10;*: countCorrect= 1&#10;*: countIncorrect= 2&#10;*:options= &quot;Correcto&quot;, &quot;Incorrecto&quot;"/>
            <filter val="Order list&#10;*:order=&quot;asc&quot;"/>
            <filter val="Order list&#10;*: order= asc"/>
            <filter val="True or false"/>
            <filter val="Order List&#10;*: order= &quot;desc&quot;"/>
            <filter val="Order list&#10;*:order=&quot;desc&quot;"/>
            <filter val="Choice matrix – inline"/>
            <filter val="Multiple choice"/>
            <filter val="True or False&#10;*: options=Independiente, Dependiente"/>
          </filters>
        </filterColumn>
        <filterColumn colId="33">
          <filters>
            <filter val="BNCC"/>
          </filters>
        </filterColumn>
      </autoFilter>
    </customSheetView>
    <customSheetView guid="{07174967-93BA-4063-8E85-A155298A66EA}" filter="1" showAutoFilter="1">
      <autoFilter ref="$A$1:$AI$1535">
        <filterColumn colId="25">
          <filters/>
        </filterColumn>
        <filterColumn colId="3">
          <filters>
            <filter val="JSON revisado"/>
            <filter val="JSON con imagen"/>
          </filters>
        </filterColumn>
        <filterColumn colId="34">
          <filters>
            <filter val="USA"/>
          </filters>
        </filterColumn>
      </autoFilter>
    </customSheetView>
    <customSheetView guid="{56CDF77B-9710-4698-95B7-EBF40F936567}" filter="1" showAutoFilter="1">
      <autoFilter ref="$A$1:$AI$1535">
        <filterColumn colId="0">
          <filters>
            <filter val="M6-MyM-4c"/>
            <filter val="M6-MyM-4b"/>
            <filter val="M6-MyM-4a"/>
            <filter val="M6-NyO-7a"/>
            <filter val="M6-G-20b"/>
            <filter val="M6-G-32c"/>
            <filter val="M6-G-20c"/>
            <filter val="M6-G-32d"/>
            <filter val="M6-G-32a"/>
            <filter val="M6-G-20a"/>
            <filter val="M6-G-32b"/>
            <filter val="M6-MyM-19a"/>
            <filter val="M6-G-20d"/>
            <filter val="M6-G-20e"/>
            <filter val="M6-NyO-57a"/>
            <filter val="M6-EyP-5a"/>
            <filter val="M6-NyO-45a"/>
            <filter val="M6-NyO-57b"/>
            <filter val="M6-NyO-33a"/>
            <filter val="M6-MyM-3d"/>
            <filter val="M6-NyO-21a"/>
            <filter val="M6-NyO-33b"/>
            <filter val="M6-MyM-3b"/>
            <filter val="M6-MyM-3a"/>
            <filter val="M6-G-33a"/>
            <filter val="M6-EyP-7a"/>
            <filter val="M6-G-21a"/>
            <filter val="M6-NyO-6a"/>
            <filter val="M6-MyM-18b"/>
            <filter val="M6-NyO-6b"/>
            <filter val="M6-MyM-18a"/>
            <filter val="M6-EyP-6a"/>
            <filter val="M6-NyO-20a"/>
            <filter val="M6-NyO-44c"/>
            <filter val="M6-NyO-44a"/>
            <filter val="M6-NyO-32a"/>
            <filter val="M6-NyO-44b"/>
            <filter val="M6-MyM-2b"/>
            <filter val="M6-MyM-6b"/>
            <filter val="M6-MyM-6a"/>
            <filter val="M6-G-34a"/>
            <filter val="M6-G-22a"/>
            <filter val="M6-EyP-8b"/>
            <filter val="M6-EyP-8a"/>
            <filter val="M6-NyO-5d"/>
            <filter val="M6-G-10a"/>
            <filter val="M6-NyO-5a"/>
            <filter val="M6-EyP-21a"/>
            <filter val="M6-NyO-5b"/>
            <filter val="M6-NyO-5c"/>
            <filter val="M6-G-9a"/>
            <filter val="M6-NyO-35a"/>
            <filter val="M6-NyO-23a"/>
            <filter val="M6-EyP-7b"/>
            <filter val="M6-NyO-47a"/>
            <filter val="M6-NyO-11a"/>
            <filter val="M6-MyM-5d"/>
            <filter val="M6-MyM-5b"/>
            <filter val="M6-MyM-5a"/>
            <filter val="M6-G-23a"/>
            <filter val="M6-EyP-9a"/>
            <filter val="M6-G-11a"/>
            <filter val="M6-EyP-9c"/>
            <filter val="M6-EyP-9b"/>
            <filter val="M6-NyO-4a"/>
            <filter val="M6-NyO-10d"/>
            <filter val="M6-NyO-10e"/>
            <filter val="M6-NyO-46a"/>
            <filter val="M6-NyO-34a"/>
            <filter val="M6-EyP-8c"/>
            <filter val="M6-NyO-10b"/>
            <filter val="M6-NyO-10c"/>
            <filter val="M6-NyO-22a"/>
            <filter val="M6-NyO-34b"/>
            <filter val="M6-NyO-10a"/>
            <filter val="M6-NyO-22b"/>
            <filter val="M6-MyM-4d"/>
            <filter val="M6-G-12a"/>
            <filter val="M6-NyO-49a"/>
            <filter val="M6-G-12b"/>
            <filter val="M6-G-36a"/>
            <filter val="M6-EyP-11a"/>
            <filter val="M6-NyO-13a"/>
            <filter val="M6-NyO-37a"/>
            <filter val="M6-NyO-49b"/>
            <filter val="M6-NyO-25a"/>
            <filter val="M6-G-37a"/>
            <filter val="M6-G-25c"/>
            <filter val="M6-G-37b"/>
            <filter val="M6-G-25a"/>
            <filter val="M6-G-13a"/>
            <filter val="M6-G-25b"/>
            <filter val="M6-EyP-10a"/>
            <filter val="M6-EyP-10b"/>
            <filter val="M6-NyO-24a"/>
            <filter val="M6-NyO-12a"/>
            <filter val="M6-NyO-48a"/>
            <filter val="M6-NyO-36a"/>
            <filter val="M6-MyM-2a"/>
            <filter val="M6-NyO-9a"/>
            <filter val="M6-G-26a"/>
            <filter val="M6-NyO-39a"/>
            <filter val="M6-NyO-27a"/>
            <filter val="M6-G-14a"/>
            <filter val="M6-MyM-21a"/>
            <filter val="M6-NyO-15a"/>
            <filter val="M6-NyO-27b"/>
            <filter val="M6-NyO-27c"/>
            <filter val="M6-MyM-1d"/>
            <filter val="M6-MyM-1b"/>
            <filter val="M6-MyM-1a"/>
            <filter val="M6-G-27a"/>
            <filter val="M6-G-15a"/>
            <filter val="M6-G-27b"/>
            <filter val="M6-NyO-8a"/>
            <filter val="M6-NyO-8b"/>
            <filter val="M6-G-39a"/>
            <filter val="M6-NyO-38a"/>
            <filter val="M6-G-15b"/>
            <filter val="M6-EyP-24b"/>
            <filter val="M6-EyP-12a"/>
            <filter val="M6-EyP-12b"/>
            <filter val="M6-MyM-20a"/>
            <filter val="M6-NyO-26a"/>
            <filter val="M6-NyO-14a"/>
            <filter val="M6-NyO-26b"/>
            <filter val="M6-G-16a"/>
            <filter val="M6-G-28b"/>
            <filter val="M6-G-16b"/>
            <filter val="M6-G-28a"/>
            <filter val="M6-NyO-29a"/>
            <filter val="M6-NyO-61b"/>
            <filter val="M6-NyO-61c"/>
            <filter val="M6-NyO-61a"/>
            <filter val="M6-MyM-11b"/>
            <filter val="M6-MyM-23b"/>
            <filter val="M6-MyM-11a"/>
            <filter val="M6-MyM-23a"/>
            <filter val="M6-NyO-17c"/>
            <filter val="M6-G-29a"/>
            <filter val="M6-G-17a"/>
            <filter val="M6-G-29b"/>
            <filter val="M6-NyO-28a"/>
            <filter val="M6-NyO-16a"/>
            <filter val="M6-EyP-14a"/>
            <filter val="M6-EyP-14b"/>
            <filter val="M6-NyO-60a"/>
            <filter val="M6-NyO-60b"/>
            <filter val="M6-NyO-72a"/>
            <filter val="M6-MyM-10b"/>
            <filter val="M6-MyM-22b"/>
            <filter val="M6-MyM-10a"/>
            <filter val="M6-MyM-22a"/>
            <filter val="M6-NyO-16b"/>
            <filter val="M6-G-18a"/>
            <filter val="M6-NyO-19a"/>
            <filter val="M6-MyM-13a"/>
            <filter val="M6-MyM-25a"/>
            <filter val="M6-NyO-51a"/>
            <filter val="M6-NyO-63b"/>
            <filter val="M6-MyM-13b"/>
            <filter val="M6-G-1a"/>
            <filter val="M6-NyO-63a"/>
            <filter val="M6-NyO-18b"/>
            <filter val="M6-NyO-18a"/>
            <filter val="M6-EyP-16a"/>
            <filter val="M6-MyM-24a"/>
            <filter val="M6-NyO-62a"/>
            <filter val="M6-NyO-50a"/>
            <filter val="M6-MyM-12e"/>
            <filter val="M6-MyM-12d"/>
            <filter val="M6-MyM-12b"/>
            <filter val="M6-MyM-12a"/>
            <filter val="M6-G-2a"/>
            <filter val="M6-G-19a"/>
            <filter val="M6-MyM-8b"/>
            <filter val="M6-MyM-8a"/>
            <filter val="M6-NyO-3b"/>
            <filter val="M6-MyM-15a"/>
            <filter val="M6-MyM-27a"/>
            <filter val="M6-NyO-3a"/>
            <filter val="M6-G-3a"/>
            <filter val="M6-NyO-53a"/>
            <filter val="M6-NyO-65b"/>
            <filter val="M6-EyP-1a"/>
            <filter val="M6-NyO-41a"/>
            <filter val="M6-NyO-65a"/>
            <filter val="M6-MyM-7c"/>
            <filter val="M6-MyM-7b"/>
            <filter val="M6-MyM-7a"/>
            <filter val="M6-NyO-2a"/>
            <filter val="M6-MyM-14b"/>
            <filter val="M6-NyO-2b"/>
            <filter val="M6-MyM-14a"/>
            <filter val="M6-MyM-26b"/>
            <filter val="M6-MyM-26a"/>
            <filter val="M6-NyO-40a"/>
            <filter val="M6-MyM-14d"/>
            <filter val="M6-NyO-64a"/>
            <filter val="M6-EyP-2b"/>
            <filter val="M6-NyO-52a"/>
            <filter val="M6-EyP-2a"/>
            <filter val="M6-G-30a"/>
            <filter val="M6-NyO-1a"/>
            <filter val="M6-G-30b"/>
            <filter val="M6-NyO-1b"/>
            <filter val="M6-NyO-1c"/>
            <filter val="M6-MyM-29b"/>
            <filter val="M6-MyM-17a"/>
            <filter val="M6-MyM-29a"/>
            <filter val="M6-G-30c"/>
            <filter val="M6-G-30d"/>
            <filter val="M6-G-5a"/>
            <filter val="M6-EyP-3a"/>
            <filter val="M6-NyO-31a"/>
            <filter val="M6-NyO-43b"/>
            <filter val="M6-NyO-55c"/>
            <filter val="M6-NyO-55a"/>
            <filter val="M6-NyO-43a"/>
            <filter val="M6-NyO-55b"/>
            <filter val="M6-MyM-9b"/>
            <filter val="M6-MyM-9a"/>
            <filter val="M6-G-31b"/>
            <filter val="M6-G-31c"/>
            <filter val="M6-MyM-16b"/>
            <filter val="M6-MyM-28b"/>
            <filter val="M6-MyM-16a"/>
            <filter val="M6-G-31a"/>
            <filter val="M6-MyM-28a"/>
            <filter val="M6-G-31d"/>
            <filter val="M6-EyP-4a"/>
            <filter val="M6-NyO-42a"/>
            <filter val="M6-NyO-30a"/>
            <filter val="M6-NyO-42b"/>
            <filter val="M6-NyO-66a"/>
            <filter val="M6-NyO-54a"/>
          </filters>
        </filterColumn>
        <filterColumn colId="34">
          <filters>
            <filter val="USA"/>
          </filters>
        </filterColumn>
      </autoFilter>
    </customSheetView>
    <customSheetView guid="{9A98950A-88AA-48EE-A025-395152977A85}" filter="1" showAutoFilter="1">
      <autoFilter ref="$A$1:$AI$1535">
        <filterColumn colId="33">
          <filters>
            <filter val="BNCC"/>
          </filters>
        </filterColumn>
      </autoFilter>
    </customSheetView>
    <customSheetView guid="{8AA40846-1F26-4708-9481-B69E8AB5EB97}" filter="1" showAutoFilter="1">
      <autoFilter ref="$A$1:$AI$1535">
        <filterColumn colId="25">
          <filters/>
        </filterColumn>
        <filterColumn colId="34">
          <filters>
            <filter val="USA"/>
          </filters>
        </filterColumn>
      </autoFilter>
    </customSheetView>
    <customSheetView guid="{3567C818-8B4A-4190-9A5A-18FC339C0A8B}" filter="1" showAutoFilter="1">
      <autoFilter ref="$A$1:$AI$1535">
        <filterColumn colId="3">
          <filters>
            <filter val="JSON revisado"/>
          </filters>
        </filterColumn>
        <filterColumn colId="34">
          <filters>
            <filter val="USA"/>
          </filters>
        </filterColumn>
      </autoFilter>
    </customSheetView>
    <customSheetView guid="{69611E0F-5763-4390-9B1D-881738F31505}" filter="1" showAutoFilter="1">
      <autoFilter ref="$A$1:$AI$1535">
        <filterColumn colId="25">
          <filters/>
        </filterColumn>
        <filterColumn colId="34">
          <filters>
            <filter val="USA"/>
          </filters>
        </filterColumn>
      </autoFilter>
    </customSheetView>
    <customSheetView guid="{1BC08E23-FF51-4049-B66B-FCAE6B72F7B5}" filter="1" showAutoFilter="1">
      <autoFilter ref="$A$1:$AH$1535">
        <filterColumn colId="3">
          <filters/>
        </filterColumn>
      </autoFilter>
    </customSheetView>
    <customSheetView guid="{E7CC4C10-C764-4B8A-BB4B-90CCCBED4D33}" filter="1" showAutoFilter="1">
      <autoFilter ref="$A$1:$AI$1535">
        <filterColumn colId="34">
          <filters>
            <filter val="USA"/>
          </filters>
        </filterColumn>
      </autoFilter>
    </customSheetView>
    <customSheetView guid="{87867C57-ABB4-4029-A8A1-22156DB193C8}" filter="1" showAutoFilter="1">
      <autoFilter ref="$A$1:$AI$1535">
        <filterColumn colId="25">
          <filters/>
        </filterColumn>
        <filterColumn colId="34">
          <filters>
            <filter val="USA"/>
          </filters>
        </filterColumn>
      </autoFilter>
    </customSheetView>
    <customSheetView guid="{95702981-1908-4251-882B-80D690AF8D4B}" filter="1" showAutoFilter="1">
      <autoFilter ref="$A$1:$AI$1535">
        <filterColumn colId="34">
          <filters>
            <filter val="USA"/>
          </filters>
        </filterColumn>
      </autoFilter>
    </customSheetView>
    <customSheetView guid="{179D8EB0-5C5A-4B3A-A78A-F7E8083E77BD}" filter="1" showAutoFilter="1">
      <autoFilter ref="$A$1:$AH$1535">
        <filterColumn colId="3">
          <filters/>
        </filterColumn>
        <filterColumn colId="12">
          <filters blank="1">
            <filter val="TE + hint"/>
          </filters>
        </filterColumn>
      </autoFilter>
    </customSheetView>
    <customSheetView guid="{D48141C5-60EB-4E59-9E4C-CFA3D9D21769}" filter="1" showAutoFilter="1">
      <autoFilter ref="$F$608:$Q$1094"/>
    </customSheetView>
    <customSheetView guid="{06294FF0-9256-437D-A904-CA417DC05AA8}" filter="1" showAutoFilter="1">
      <autoFilter ref="$A$1:$AI$1535">
        <filterColumn colId="25">
          <filters/>
        </filterColumn>
        <filterColumn colId="34">
          <filters>
            <filter val="USA"/>
          </filters>
        </filterColumn>
      </autoFilter>
    </customSheetView>
    <customSheetView guid="{BC7EA54E-E166-4FCE-8DE0-E7C1FAE435E6}" filter="1" showAutoFilter="1">
      <autoFilter ref="$A$1:$AI$1535">
        <filterColumn colId="25">
          <filters/>
        </filterColumn>
        <filterColumn colId="34">
          <filters>
            <filter val="USA"/>
          </filters>
        </filterColumn>
      </autoFilter>
    </customSheetView>
    <customSheetView guid="{4060F256-4CED-4BE5-B359-041EF6148A6C}" filter="1" showAutoFilter="1">
      <autoFilter ref="$A$1:$AI$1535">
        <filterColumn colId="9">
          <filters>
            <filter val="True or False&#10;*: countCorrect= 1&#10;*: countIncorrect= 2&#10;*:options= Correcto, Incorrecto"/>
            <filter val="True or false&#10;*: countCorrect= 1&#10;*: countIncorrect= 2&#10;*:options= Verdadero, Falso"/>
            <filter val="Single choice&#10;*: countCorrect= 1&#10;*: countIncorrect= 2"/>
            <filter val="True or False&#10;*: countCorrect= 2&#10;*: countIncorrect= 1&#10;*:options= Correcto, Incorrecto"/>
            <filter val="Order list"/>
            <filter val="Order List&#10;*: order= &quot;asc&quot;"/>
            <filter val="Order list&#10;*: order= desc"/>
            <filter val="Single Choice&#10;*: countCorrect=1&#10;*: countIncorrect=1"/>
            <filter val="Cloze math"/>
            <filter val="Single choice"/>
            <filter val="Drag an drop"/>
            <filter val="True or False&#10;*: countCorrect= 1&#10;*: countIncorrect= 2&#10;*:options= &quot;Correcto&quot;, &quot;Incorrecto&quot;"/>
            <filter val="Order list&#10;*:order=&quot;asc&quot;"/>
            <filter val="Order list&#10;*: order= asc"/>
            <filter val="True or false"/>
            <filter val="Order List&#10;*: order= &quot;desc&quot;"/>
            <filter val="Order list&#10;*:order=&quot;desc&quot;"/>
            <filter val="True or False&#10;*: countCorrect= 2&#10;*: countIncorrect= 1&#10;*:options= Correcta, Incorrecta"/>
            <filter val="Choice matrix – inline"/>
            <filter val="Multiple choice"/>
            <filter val="True or False&#10;*: options=Independiente, Dependiente"/>
          </filters>
        </filterColumn>
        <filterColumn colId="34">
          <filters>
            <filter val="USA"/>
          </filters>
        </filterColumn>
      </autoFilter>
    </customSheetView>
    <customSheetView guid="{8EAA8F1D-CD15-4ADA-9A48-F5F69E2183AB}" filter="1" showAutoFilter="1">
      <autoFilter ref="$A$1:$AI$1535">
        <filterColumn colId="3">
          <filters/>
        </filterColumn>
        <sortState ref="A1:AI1535">
          <sortCondition ref="AC1:AC1535"/>
        </sortState>
      </autoFilter>
    </customSheetView>
    <customSheetView guid="{FEC8C068-28CB-4100-8F00-D51A7793EB9E}" filter="1" showAutoFilter="1">
      <autoFilter ref="$A$1:$AI$1535">
        <filterColumn colId="12">
          <filters blank="1">
            <filter val="Scaff"/>
          </filters>
        </filterColumn>
        <filterColumn colId="25">
          <customFilters>
            <customFilter val="*Multiple choice*"/>
          </customFilters>
        </filterColumn>
      </autoFilter>
    </customSheetView>
    <customSheetView guid="{4539E26D-96DD-4184-BA1B-A10E40870A83}" filter="1" showAutoFilter="1">
      <autoFilter ref="$A$1:$AI$1535">
        <filterColumn colId="3">
          <filters>
            <filter val="JSON revisado"/>
          </filters>
        </filterColumn>
        <filterColumn colId="26">
          <filters blank="1"/>
        </filterColumn>
        <filterColumn colId="33">
          <filters>
            <filter val="BNCC"/>
          </filters>
        </filterColumn>
      </autoFilter>
    </customSheetView>
    <customSheetView guid="{1293AAA7-60C0-462A-9AC1-F0DFCE7E928F}" filter="1" showAutoFilter="1">
      <autoFilter ref="$A$1:$AI$1535">
        <filterColumn colId="3">
          <filters>
            <filter val="JSON revisado"/>
            <filter val="JSON con imagen"/>
          </filters>
        </filterColumn>
        <filterColumn colId="34">
          <filters>
            <filter val="USA"/>
          </filters>
        </filterColumn>
      </autoFilter>
    </customSheetView>
    <customSheetView guid="{B70E7D3E-C7A6-4379-9464-E12B12F28160}" filter="1" showAutoFilter="1">
      <autoFilter ref="$A$1:$AI$1535">
        <filterColumn colId="25">
          <filters/>
        </filterColumn>
        <filterColumn colId="34">
          <filters>
            <filter val="USA"/>
          </filters>
        </filterColumn>
      </autoFilter>
    </customSheetView>
    <customSheetView guid="{0CE9EB3D-0873-4726-AC75-2A9AD1F04D17}" filter="1" showAutoFilter="1">
      <autoFilter ref="$A$1:$AI$1535">
        <filterColumn colId="3">
          <filters/>
        </filterColumn>
        <filterColumn colId="34">
          <filters>
            <filter val="USA"/>
          </filters>
        </filterColumn>
      </autoFilter>
    </customSheetView>
    <customSheetView guid="{CCB53B13-9AAF-4420-8339-3D2E331D1AE5}" filter="1" showAutoFilter="1">
      <autoFilter ref="$A$1:$AI$1535">
        <filterColumn colId="26">
          <filters blank="1"/>
        </filterColumn>
        <filterColumn colId="0">
          <filters>
            <filter val="M6-MyM-4b"/>
            <filter val="M6-MyM-4a"/>
            <filter val="M6-NyO-7a"/>
            <filter val="M6-G-20b"/>
            <filter val="M6-G-32c"/>
            <filter val="M6-G-20c"/>
            <filter val="M6-G-32d"/>
            <filter val="M6-G-32a"/>
            <filter val="M6-G-20a"/>
            <filter val="M6-G-32b"/>
            <filter val="M6-G-20d"/>
            <filter val="M6-G-20e"/>
            <filter val="M6-NyO-57a"/>
            <filter val="M6-EyP-5a"/>
            <filter val="M6-NyO-33a"/>
            <filter val="M6-MyM-3d"/>
            <filter val="M6-NyO-21a"/>
            <filter val="M6-NyO-33b"/>
            <filter val="M6-MyM-3b"/>
            <filter val="M6-MyM-3a"/>
            <filter val="M6-G-33a"/>
            <filter val="M6-EyP-7a"/>
            <filter val="M6-G-21a"/>
            <filter val="M6-NyO-6a"/>
            <filter val="M6-NyO-6b"/>
            <filter val="M6-EyP-6a"/>
            <filter val="M6-NyO-20a"/>
            <filter val="M6-NyO-44c"/>
            <filter val="M6-NyO-44a"/>
            <filter val="M6-NyO-32a"/>
            <filter val="M6-NyO-44b"/>
            <filter val="M6-MyM-2b"/>
            <filter val="M6-MyM-6b"/>
            <filter val="M6-MyM-6a"/>
            <filter val="M6-G-34a"/>
            <filter val="M6-G-22a"/>
            <filter val="M6-EyP-8b"/>
            <filter val="M6-EyP-8a"/>
            <filter val="M6-NyO-5d"/>
            <filter val="M6-G-10a"/>
            <filter val="M6-NyO-5a"/>
            <filter val="M6-NyO-5b"/>
            <filter val="M6-NyO-5c"/>
            <filter val="M6-G-9a"/>
            <filter val="M6-NyO-35a"/>
            <filter val="M6-EyP-7c"/>
            <filter val="M6-NyO-23a"/>
            <filter val="M6-EyP-7b"/>
            <filter val="M6-NyO-47a"/>
            <filter val="M6-NyO-11a"/>
            <filter val="M6-MyM-5d"/>
            <filter val="M6-MyM-5b"/>
            <filter val="M6-MyM-5a"/>
            <filter val="M6-G-23a"/>
            <filter val="M6-G-11a"/>
            <filter val="M6-EyP-9c"/>
            <filter val="M6-EyP-9b"/>
            <filter val="M6-NyO-4a"/>
            <filter val="M6-NyO-10d"/>
            <filter val="M6-NyO-10e"/>
            <filter val="M6-NyO-34a"/>
            <filter val="M6-EyP-8c"/>
            <filter val="M6-NyO-10b"/>
            <filter val="M6-NyO-10c"/>
            <filter val="M6-NyO-22a"/>
            <filter val="M6-NyO-34b"/>
            <filter val="M6-NyO-10a"/>
            <filter val="M6-NyO-22b"/>
            <filter val="M6-G-12a"/>
            <filter val="M6-G-12b"/>
            <filter val="M6-G-24a"/>
            <filter val="M6-EyP-11a"/>
            <filter val="M6-NyO-13a"/>
            <filter val="M6-NyO-37a"/>
            <filter val="M6-NyO-25a"/>
            <filter val="M6-G-25c"/>
            <filter val="M6-G-25a"/>
            <filter val="M6-G-25b"/>
            <filter val="M6-EyP-10a"/>
            <filter val="M6-EyP-10b"/>
            <filter val="M6-NyO-24a"/>
            <filter val="M6-NyO-12a"/>
            <filter val="M6-NyO-48a"/>
            <filter val="M6-NyO-36a"/>
            <filter val="M6-MyM-2a"/>
            <filter val="M6-G-26a"/>
            <filter val="M6-NyO-39a"/>
            <filter val="M6-NyO-27a"/>
            <filter val="M6-NyO-15a"/>
            <filter val="M6-NyO-27b"/>
            <filter val="M6-NyO-27c"/>
            <filter val="M6-MyM-1d"/>
            <filter val="M6-MyM-1b"/>
            <filter val="M6-MyM-1a"/>
            <filter val="M6-G-27a"/>
            <filter val="M6-G-15a"/>
            <filter val="M6-G-27b"/>
            <filter val="M6-NyO-8a"/>
            <filter val="M6-NyO-8b"/>
            <filter val="M6-G-39a"/>
            <filter val="M6-NyO-38a"/>
            <filter val="M6-G-15b"/>
            <filter val="M6-EyP-24b"/>
            <filter val="M6-EyP-12a"/>
            <filter val="M6-EyP-12b"/>
            <filter val="M6-NyO-26a"/>
            <filter val="M6-NyO-14a"/>
            <filter val="M6-NyO-26b"/>
            <filter val="M6-G-16a"/>
            <filter val="M6-G-28b"/>
            <filter val="M6-G-16b"/>
            <filter val="M6-G-28a"/>
            <filter val="M6-NyO-29a"/>
            <filter val="M6-MyM-11b"/>
            <filter val="M6-MyM-11a"/>
            <filter val="M6-NyO-17c"/>
            <filter val="M6-G-29a"/>
            <filter val="M6-G-17a"/>
            <filter val="M6-G-29b"/>
            <filter val="M6-NyO-28a"/>
            <filter val="M6-NyO-16a"/>
            <filter val="M6-EyP-14a"/>
            <filter val="M6-EyP-14b"/>
            <filter val="M6-NyO-16b"/>
            <filter val="M6-G-18a"/>
            <filter val="M6-NyO-19a"/>
            <filter val="M6-MyM-13a"/>
            <filter val="M6-MyM-13b"/>
            <filter val="M6-G-1a"/>
            <filter val="M6-NyO-18b"/>
            <filter val="M6-NyO-18a"/>
            <filter val="M6-EyP-16a"/>
            <filter val="M6-NyO-50a"/>
            <filter val="M6-MyM-12e"/>
            <filter val="M6-MyM-12d"/>
            <filter val="M6-MyM-12b"/>
            <filter val="M6-MyM-12a"/>
            <filter val="M6-G-2a"/>
            <filter val="M6-G-19a"/>
            <filter val="M6-MyM-8b"/>
            <filter val="M6-MyM-8a"/>
            <filter val="M6-NyO-3b"/>
            <filter val="M6-MyM-15a"/>
            <filter val="M6-NyO-3a"/>
            <filter val="M6-G-3a"/>
            <filter val="M6-NyO-53a"/>
            <filter val="M6-EyP-1a"/>
            <filter val="M6-NyO-41a"/>
            <filter val="M6-MyM-7c"/>
            <filter val="M6-MyM-7b"/>
            <filter val="M6-MyM-7a"/>
            <filter val="M6-NyO-2a"/>
            <filter val="M6-MyM-14b"/>
            <filter val="M6-NyO-2b"/>
            <filter val="M6-MyM-14a"/>
            <filter val="M6-NyO-40a"/>
            <filter val="M6-MyM-14d"/>
            <filter val="M6-EyP-2b"/>
            <filter val="M6-EyP-2a"/>
            <filter val="M6-NyO-1a"/>
            <filter val="M6-NyO-1b"/>
            <filter val="M6-NyO-1c"/>
            <filter val="M6-MyM-17a"/>
            <filter val="M6-G-5a"/>
            <filter val="M6-EyP-3a"/>
            <filter val="M6-NyO-31a"/>
            <filter val="M6-NyO-43b"/>
            <filter val="M6-NyO-43a"/>
            <filter val="M6-MyM-9b"/>
            <filter val="M6-MyM-9a"/>
            <filter val="M6-MyM-16b"/>
            <filter val="M6-MyM-16a"/>
            <filter val="M6-EyP-4a"/>
            <filter val="M6-NyO-42a"/>
            <filter val="M6-NyO-30a"/>
            <filter val="M6-NyO-42b"/>
          </filters>
        </filterColumn>
      </autoFilter>
    </customSheetView>
    <customSheetView guid="{B3AAFA9D-0E85-4EE1-8815-DF0FB76284B7}" filter="1" showAutoFilter="1">
      <autoFilter ref="$A$1:$AH$1535">
        <filterColumn colId="3">
          <filters/>
        </filterColumn>
        <filterColumn colId="31">
          <filters>
            <filter val="CC"/>
          </filters>
        </filterColumn>
      </autoFilter>
    </customSheetView>
    <customSheetView guid="{EE7C5BEC-ED55-44A4-B003-801043550D0C}" filter="1" showAutoFilter="1">
      <autoFilter ref="$A$1:$AI$1535">
        <filterColumn colId="25">
          <customFilters>
            <customFilter val="*Cloze with drop down*"/>
          </customFilters>
        </filterColumn>
      </autoFilter>
    </customSheetView>
    <customSheetView guid="{CC643E19-1CC0-4F1B-BA37-5D2E982DE8D8}" filter="1" showAutoFilter="1">
      <autoFilter ref="$A$1:$AI$1535">
        <filterColumn colId="25">
          <filters/>
        </filterColumn>
        <filterColumn colId="34">
          <filters>
            <filter val="USA"/>
          </filters>
        </filterColumn>
      </autoFilter>
    </customSheetView>
    <customSheetView guid="{B2BBA8F5-BE71-4CDE-8D09-744082324618}" filter="1" showAutoFilter="1">
      <autoFilter ref="$A$1:$AI$1535">
        <filterColumn colId="3">
          <filters>
            <filter val="JSON con imagen"/>
          </filters>
        </filterColumn>
        <filterColumn colId="34">
          <filters>
            <filter val="USA"/>
          </filters>
        </filterColumn>
      </autoFilter>
    </customSheetView>
    <customSheetView guid="{E6008002-0CF9-45C8-924A-6C2E1E2628FE}" filter="1" showAutoFilter="1">
      <autoFilter ref="$A$1:$AI$1535">
        <filterColumn colId="25">
          <filters/>
        </filterColumn>
        <filterColumn colId="34">
          <filters>
            <filter val="USA"/>
          </filters>
        </filterColumn>
      </autoFilter>
    </customSheetView>
    <customSheetView guid="{69CC725E-F6A4-4123-A6DB-A237ED1D5353}" filter="1" showAutoFilter="1">
      <autoFilter ref="$A$1:$AI$1535">
        <filterColumn colId="34">
          <filters>
            <filter val="USA"/>
          </filters>
        </filterColumn>
      </autoFilter>
    </customSheetView>
    <customSheetView guid="{5C1B3BEB-8C78-4810-9BE1-ED96260C468E}" filter="1" showAutoFilter="1">
      <autoFilter ref="$A$1:$AI$1535">
        <filterColumn colId="25">
          <filters/>
        </filterColumn>
        <filterColumn colId="34">
          <filters>
            <filter val="USA"/>
          </filters>
        </filterColumn>
      </autoFilter>
    </customSheetView>
    <customSheetView guid="{4ACC5A18-E53F-48C4-96BF-6395D194CCF8}" filter="1" showAutoFilter="1">
      <autoFilter ref="$A$1:$AI$1535">
        <filterColumn colId="3">
          <filters>
            <filter val="JSON con imagen"/>
          </filters>
        </filterColumn>
        <filterColumn colId="34">
          <filters>
            <filter val="USA"/>
          </filters>
        </filterColumn>
      </autoFilter>
    </customSheetView>
    <customSheetView guid="{3298D26F-D143-4E22-88A5-4B55CBA9DE9C}" filter="1" showAutoFilter="1">
      <autoFilter ref="$A$1:$AI$1535">
        <filterColumn colId="3">
          <filters>
            <filter val="JSON revisado"/>
            <filter val="JSON con imagen"/>
          </filters>
        </filterColumn>
        <filterColumn colId="31">
          <filters blank="1"/>
        </filterColumn>
      </autoFilter>
    </customSheetView>
    <customSheetView guid="{94FB0B8D-30E7-40D6-BE0C-5B32F89CAEE3}" filter="1" showAutoFilter="1">
      <autoFilter ref="$A$1:$AI$1535">
        <filterColumn colId="25">
          <customFilters>
            <customFilter val="*background-color*"/>
          </customFilters>
        </filterColumn>
      </autoFilter>
    </customSheetView>
    <customSheetView guid="{9AE081F2-EDEA-4EB3-BF68-6EA0BA4CE086}" filter="1" showAutoFilter="1">
      <autoFilter ref="$A$1:$AI$1535">
        <filterColumn colId="25">
          <filters/>
        </filterColumn>
        <filterColumn colId="34">
          <filters>
            <filter val="USA"/>
          </filters>
        </filterColumn>
      </autoFilter>
    </customSheetView>
    <customSheetView guid="{DDAFA79C-5308-4A43-88AA-D4D1E5630A62}" filter="1" showAutoFilter="1">
      <autoFilter ref="$A$1:$AI$1535">
        <filterColumn colId="25">
          <filters/>
        </filterColumn>
        <filterColumn colId="34">
          <filters>
            <filter val="USA"/>
          </filters>
        </filterColumn>
      </autoFilter>
    </customSheetView>
    <customSheetView guid="{5F1A2CE9-D4AE-471A-BC94-2519FDD01079}" filter="1" showAutoFilter="1">
      <autoFilter ref="$A$1:$AI$1535">
        <filterColumn colId="0">
          <filters>
            <filter val="M6-EyP-9c"/>
            <filter val="M6-MyM-31a"/>
            <filter val="M6-MyM-30a"/>
            <filter val="M6-EyP-24b"/>
            <filter val="M6-MyM-32a"/>
          </filters>
        </filterColumn>
      </autoFilter>
    </customSheetView>
    <customSheetView guid="{3C401B45-E78F-4E29-8DE4-BC61063B30D4}" filter="1" showAutoFilter="1">
      <autoFilter ref="$A$1:$AI$1535"/>
    </customSheetView>
    <customSheetView guid="{B38A7152-0E16-4E80-92FD-729FAB61EEED}" filter="1" showAutoFilter="1">
      <autoFilter ref="$A$1:$AI$1535">
        <filterColumn colId="3">
          <filters>
            <filter val="JSON con imagen"/>
          </filters>
        </filterColumn>
        <filterColumn colId="34">
          <filters>
            <filter val="USA"/>
          </filters>
        </filterColumn>
      </autoFilter>
    </customSheetView>
    <customSheetView guid="{460CAD7D-3C88-4278-A0FB-BEB596D24C00}" filter="1" showAutoFilter="1">
      <autoFilter ref="$A$1:$AI$1535">
        <filterColumn colId="3">
          <filters/>
        </filterColumn>
        <filterColumn colId="34">
          <filters>
            <filter val="USA"/>
          </filters>
        </filterColumn>
      </autoFilter>
    </customSheetView>
    <customSheetView guid="{F963D56E-597A-49DD-B106-E951C6242C5B}" filter="1" showAutoFilter="1">
      <autoFilter ref="$A$1:$AI$1535">
        <filterColumn colId="25">
          <filters/>
        </filterColumn>
        <filterColumn colId="34">
          <filters>
            <filter val="USA"/>
          </filters>
        </filterColumn>
      </autoFilter>
    </customSheetView>
    <customSheetView guid="{B0E376F0-7E67-4616-8A34-E321060E2C6E}" filter="1" showAutoFilter="1">
      <autoFilter ref="$A$1:$AI$1535"/>
    </customSheetView>
    <customSheetView guid="{F4A4E054-3D11-42E4-B2B7-1E500FE012C5}" filter="1" showAutoFilter="1">
      <autoFilter ref="$A$1:$AI$1535">
        <filterColumn colId="34">
          <filters>
            <filter val="USA"/>
          </filters>
        </filterColumn>
      </autoFilter>
    </customSheetView>
    <customSheetView guid="{E5B34253-AD69-4175-8468-590FD02E1439}" filter="1" showAutoFilter="1">
      <autoFilter ref="$A$1:$AI$1535">
        <filterColumn colId="9">
          <filters>
            <filter val="Single Choice&#10;*:countCorrect=1&#10;*: countIncorrect=2&#10;*: showCheckIcon=false&#10;*: colums=3"/>
            <filter val="Multiple Choice&#10;*: countCorrect= 2&#10;*: countIncorrect= 4&#10;*: showCheckIcon= false"/>
            <filter val="Single Choice"/>
            <filter val="Single Choice&#10;*:countCorrect=1&#10;*: countIncorrect=2&#10;*: showCheckIcon=false"/>
            <filter val="Single Choice&#10;*: showCheckIcon=false&#10;*: columns=3"/>
            <filter val="True or false&#10;*: countCorrect= 1&#10;*: countIncorrect= 2&#10;*:options= Verdadero, Falso"/>
            <filter val="Single choice&#10;*: countCorrect= 1&#10;*: countIncorrect= 2"/>
            <filter val="Single Choice&#10;*: countCorrect= 1&#10;*: countIncorrect= 2&#10;*: columns= 3"/>
            <filter val="Single Choice&#10;*: countCorrect= 1&#10;*: countIncorrect= 2"/>
            <filter val="Multiple Choice&#10;*: countCorrect=2&#10;*: countIncorrect=1"/>
            <filter val="Single Choice&#10;*:countCorrect=1&#10;*: countIncorrect=3&#10;*: showCheckIcon=false"/>
            <filter val="Multiple Choice&#10;*:countCorrect=2&#10;*: countIncorrect=2&#10;*: showCheckIcon=false"/>
            <filter val="Multiple Choice&#10;*: countCorrect=2&#10;*: countIncorrect=2"/>
            <filter val="Single choice&#10;*: countCorrect= 2&#10;*: countIncorrect= 1"/>
            <filter val="True or False&#10;*: countCorrect= 2&#10;*: countIncorrect= 1&#10;*:options= Correcto, Incorrecto"/>
            <filter val="Single Choice&#10;*: countCorrect= 1&#10;*: countIncorrect= 2&#10;*: customClass:=multiple-choice-table-fullwidth"/>
            <filter val="Single Choice&#10;*: countCorrect= 1&#10;*: countIncorrect= 3&#10;*: showCheckIcon=false&#10;*: columns=2"/>
            <filter val="Single Choice&#10;*: uniques=false"/>
            <filter val="Single Choice&#10;*: countCorrect=1&#10;*: countIncorrect=1"/>
            <filter val="Single Choice&#10;*: countCorrect=2&#10;*: countIncorrect=2"/>
            <filter val="Multiple Choice&#10;*:countCorrect=2&#10;*: countIncorrect=1&#10;*: showCheckIcon=false"/>
            <filter val="Cloze math"/>
            <filter val="Multiple Choice&#10;*: countCorrect= 2&#10;*: countIncorrect= 1"/>
            <filter val="Single choice"/>
            <filter val="Multiple Choice&#10;*: countCorrect= 2&#10;*: countIncorrect= 2"/>
            <filter val="True or False&#10;*: countCorrect= 1&#10;*: countIncorrect= 2&#10;*:options= &quot;Correcto&quot;, &quot;Incorrecto&quot;"/>
            <filter val="Multiple Choice&#10;*: countCorrect= 3&#10;*: countIncorrect= 2"/>
            <filter val="True or false"/>
            <filter val="Multiple Choice&#10;*:countCorrect=2&#10;*: countIncorrect=1&#10;*: showCheckIcon=false&#10;*: colums=3"/>
            <filter val="Single Choice&#10;*:countCorrect=1&#10;*: countIncorrect=2"/>
            <filter val="Single Choice&#10;*: columns=3"/>
            <filter val="Multiple choice"/>
            <filter val="Multiple Choice&#10;*: countCorrect= 2&#10;*: countIncorrect= 2&#10;*: showCheckIcon=false&#10;*: columns=2"/>
            <filter val="Multiple Choice"/>
          </filters>
        </filterColumn>
      </autoFilter>
    </customSheetView>
    <customSheetView guid="{3D9259B0-9446-4305-9FAE-4CCA8EA87F49}" filter="1" showAutoFilter="1">
      <autoFilter ref="$A$1:$AI$1535">
        <filterColumn colId="25">
          <filters/>
        </filterColumn>
        <filterColumn colId="34">
          <filters>
            <filter val="USA"/>
          </filters>
        </filterColumn>
      </autoFilter>
    </customSheetView>
    <customSheetView guid="{BA079866-D759-4BD7-82FE-1A1FF046F8A1}" filter="1" showAutoFilter="1">
      <autoFilter ref="$A$1:$AI$1535">
        <filterColumn colId="3">
          <filters>
            <filter val="JSON con imagen"/>
          </filters>
        </filterColumn>
        <filterColumn colId="34">
          <filters>
            <filter val="USA"/>
          </filters>
        </filterColumn>
      </autoFilter>
    </customSheetView>
    <customSheetView guid="{8F451F22-0F11-4E2B-A173-8251EB46E427}" filter="1" showAutoFilter="1">
      <autoFilter ref="$A$1:$AI$1529">
        <filterColumn colId="3">
          <filters>
            <filter val="JSON revisado"/>
          </filters>
        </filterColumn>
        <filterColumn colId="34">
          <filters>
            <filter val="USA"/>
          </filters>
        </filterColumn>
      </autoFilter>
    </customSheetView>
    <customSheetView guid="{9C2C8F85-4E67-4800-B2C8-1F85F8F4EB9A}" filter="1" showAutoFilter="1">
      <autoFilter ref="$A$1:$AH$1535">
        <filterColumn colId="3">
          <filters>
            <filter val="JSON revisado"/>
          </filters>
        </filterColumn>
      </autoFilter>
    </customSheetView>
    <customSheetView guid="{B901174F-F3DB-41A9-824A-D65AEA0694CE}" filter="1" showAutoFilter="1">
      <autoFilter ref="$A$1:$AH$1535">
        <filterColumn colId="9">
          <filters>
            <filter val="Linking lines"/>
            <filter val="Linking lines&#10;:* invert=false"/>
            <filter val="True or false&#10;*: countCorrect= 1&#10;*: countIncorrect= 2&#10;*:options= Verdadero, Falso"/>
            <filter val="Single choice&#10;*: countCorrect= 1&#10;*: countIncorrect= 2"/>
            <filter val="Barchart Output"/>
            <filter val="True or False&#10;*: countCorrect= 2&#10;*: countIncorrect= 1&#10;*:options= Correcto, Incorrecto"/>
            <filter val="Linking lines&#10;*: invert= false"/>
            <filter val="Linking lines&#10;*: invert=false"/>
            <filter val="Single Choice&#10;*: countCorrect=1&#10;*: countIncorrect=1"/>
            <filter val="linechart"/>
            <filter val="Linking lines&#10;*:invert=false"/>
            <filter val="Cloze math"/>
            <filter val="Single choice"/>
            <filter val="Drag an drop"/>
            <filter val="True or False&#10;*: countCorrect= 1&#10;*: countIncorrect= 2&#10;*:options= &quot;Correcto&quot;, &quot;Incorrecto&quot;"/>
            <filter val="Linking lines&#10;*: invert=true"/>
            <filter val="Linking lines&#10;*: invert= true"/>
            <filter val="True or false"/>
            <filter val="Linking lines&#10;*:invert=true"/>
            <filter val="Choice matrix – inline"/>
            <filter val="Multiple choice"/>
            <filter val="True or False&#10;*: options=Independiente, Dependiente"/>
          </filters>
        </filterColumn>
        <filterColumn colId="33">
          <filters>
            <filter val="BNCC"/>
          </filters>
        </filterColumn>
      </autoFilter>
    </customSheetView>
    <customSheetView guid="{01AFB765-7D11-4543-9DAE-9E34F586610A}" filter="1" showAutoFilter="1">
      <autoFilter ref="$A$1:$AI$1535">
        <filterColumn colId="9">
          <filters>
            <filter val="Cloze Math"/>
            <filter val="True or false&#10;*: countCorrect= 1&#10;*: countIncorrect= 2&#10;*:options= Verdadero, Falso"/>
            <filter val="Single choice&#10;*: countCorrect= 1&#10;*: countIncorrect= 2"/>
            <filter val="True or False&#10;*: countCorrect= 2&#10;*: countIncorrect= 1&#10;*:options= Correcto, Incorrecto"/>
            <filter val="Cloze math"/>
            <filter val="Single choice"/>
            <filter val="True or False&#10;*: countCorrect= 1&#10;*: countIncorrect= 2&#10;*:options= &quot;Correcto&quot;, &quot;Incorrecto&quot;"/>
            <filter val="Cloze math&#10;*: uniques=false"/>
            <filter val="True or false"/>
            <filter val="Multiple Choice"/>
          </filters>
        </filterColumn>
      </autoFilter>
    </customSheetView>
    <customSheetView guid="{7BC1916F-2EC8-429D-9E9C-9E99668DA67D}" filter="1" showAutoFilter="1">
      <autoFilter ref="$A$1:$AI$1535">
        <filterColumn colId="3">
          <filters/>
        </filterColumn>
        <filterColumn colId="34">
          <filters>
            <filter val="USA"/>
          </filters>
        </filterColumn>
      </autoFilter>
    </customSheetView>
    <customSheetView guid="{A5871AF1-F9D7-448C-9BF8-A23C45D20FEB}" filter="1" showAutoFilter="1">
      <autoFilter ref="$A$1:$AI$1535">
        <filterColumn colId="25">
          <filters/>
        </filterColumn>
        <filterColumn colId="34">
          <filters>
            <filter val="USA"/>
          </filters>
        </filterColumn>
      </autoFilter>
    </customSheetView>
    <customSheetView guid="{2F9E0B8F-BA67-46C8-BEF8-2AB5C70EB656}" filter="1" showAutoFilter="1">
      <autoFilter ref="$A$1:$AI$1535">
        <filterColumn colId="12">
          <filters>
            <filter val="TE + hint"/>
          </filters>
        </filterColumn>
        <filterColumn colId="2">
          <filters>
            <filter val="Evocar"/>
            <filter val="Aplicar"/>
          </filters>
        </filterColumn>
      </autoFilter>
    </customSheetView>
    <customSheetView guid="{218D3817-BD96-46E9-8958-DF2FBAB808F4}" filter="1" showAutoFilter="1">
      <autoFilter ref="$AA$114:$AA$115"/>
    </customSheetView>
    <customSheetView guid="{248275D7-F6C5-4070-A682-7660A6977354}" filter="1" showAutoFilter="1">
      <autoFilter ref="$A$1:$AI$1535">
        <filterColumn colId="25">
          <filters/>
        </filterColumn>
        <filterColumn colId="3">
          <filters>
            <filter val="JSON revisado"/>
            <filter val="JSON con imagen"/>
          </filters>
        </filterColumn>
        <filterColumn colId="34">
          <filters>
            <filter val="USA"/>
          </filters>
        </filterColumn>
      </autoFilter>
    </customSheetView>
    <customSheetView guid="{15EEF743-ACEE-4338-AA6E-1B8625266B2D}" filter="1" showAutoFilter="1">
      <autoFilter ref="$A$1:$AH$1535">
        <filterColumn colId="8">
          <filters>
            <filter val="No"/>
            <filter val="NO"/>
            <filter val="Tabla"/>
            <filter val="si"/>
            <filter val="Si"/>
            <filter val="SI"/>
            <filter val="sí"/>
            <filter val="Sí"/>
          </filters>
        </filterColumn>
      </autoFilter>
    </customSheetView>
    <customSheetView guid="{0AFDA603-16C6-42FD-B4C0-DF2C5778B0CB}" filter="1" showAutoFilter="1">
      <autoFilter ref="$A$1:$AI$1535">
        <filterColumn colId="25">
          <filters/>
        </filterColumn>
        <filterColumn colId="34">
          <filters>
            <filter val="USA"/>
          </filters>
        </filterColumn>
      </autoFilter>
    </customSheetView>
    <customSheetView guid="{2917FBEB-D73F-40D4-B739-8AB4B7233EBF}" filter="1" showAutoFilter="1">
      <autoFilter ref="$A$1:$AI$1535">
        <filterColumn colId="25">
          <filters/>
        </filterColumn>
        <filterColumn colId="34">
          <filters>
            <filter val="USA"/>
          </filters>
        </filterColumn>
      </autoFilter>
    </customSheetView>
    <customSheetView guid="{688E6206-EFBE-4477-8D6B-BDDF11D16541}" filter="1" showAutoFilter="1">
      <autoFilter ref="$A$1:$AI$1535">
        <filterColumn colId="25">
          <filters/>
        </filterColumn>
        <filterColumn colId="34">
          <filters>
            <filter val="USA"/>
          </filters>
        </filterColumn>
      </autoFilter>
    </customSheetView>
    <customSheetView guid="{ABFB751D-D1DE-4716-A0E2-6A8C1F434C9E}" filter="1" showAutoFilter="1">
      <autoFilter ref="$A$1:$AI$1535">
        <filterColumn colId="25">
          <filters/>
        </filterColumn>
        <filterColumn colId="34">
          <filters>
            <filter val="USA"/>
          </filters>
        </filterColumn>
      </autoFilter>
    </customSheetView>
    <customSheetView guid="{3E92043D-CDDE-4146-8755-591B4ECDA1F6}" filter="1" showAutoFilter="1">
      <autoFilter ref="$A$1:$AH$1535">
        <filterColumn colId="2">
          <filters>
            <filter val="Identificar"/>
          </filters>
        </filterColumn>
        <filterColumn colId="33">
          <filters>
            <filter val="BNCC"/>
          </filters>
        </filterColumn>
      </autoFilter>
    </customSheetView>
    <customSheetView guid="{4B81B729-A37B-4134-BF32-AE5B78E42B19}" filter="1" showAutoFilter="1">
      <autoFilter ref="$A$1:$AH$1535">
        <filterColumn colId="9">
          <filters blank="1">
            <filter val="True or False&#10;*: countCorrect=1&#10;*: countIncorrect=2"/>
            <filter val="Pathway"/>
            <filter val="Linking lines&#10;:* invert=false"/>
            <filter val="True or False&#10;*: countCorrect= 1&#10;*: countIncorrect= 2&#10;*:options= Correcto, Incorrecto"/>
            <filter val="True or false&#10;*: countCorrect= 1&#10;*: countIncorrect= 2&#10;*:options= Verdadero, Falso"/>
            <filter val="Single choice&#10;*: countCorrect= 1&#10;*: countIncorrect= 2"/>
            <filter val="Single Choice&#10;*: countCorrect= 1&#10;*: countIncorrect= 2&#10;*: columns= 3"/>
            <filter val="Dropdown"/>
            <filter val="Barchart Output"/>
            <filter val="Single choice&#10;*: countCorrect= 2&#10;*: countIncorrect= 1"/>
            <filter val="True or False&#10;*: countCorrect= 2&#10;*: countIncorrect= 1&#10;*:options= Correcto, Incorrecto"/>
            <filter val="Single Choice&#10;*: countCorrect=1&#10;*: countIncorrect=1"/>
            <filter val="Drop down"/>
            <filter val="linechart"/>
            <filter val="Cloze math"/>
            <filter val="Single choice"/>
            <filter val="Drag an drop"/>
            <filter val="True or False&#10;*: countCorrect= 1&#10;*: countIncorrect= 2&#10;*:options= &quot;Correcto&quot;, &quot;Incorrecto&quot;"/>
            <filter val="True or false"/>
            <filter val="True or False&#10;*: countCorrect= 2&#10;*: countIncorrect= 1&#10;*:options= Correcta, Incorrecta"/>
            <filter val="Choice matrix – inline"/>
            <filter val="Multiple choice"/>
            <filter val="True or False&#10;*: options=Independiente, Dependiente"/>
          </filters>
        </filterColumn>
        <filterColumn colId="33">
          <filters>
            <filter val="BNCC"/>
          </filters>
        </filterColumn>
      </autoFilter>
    </customSheetView>
    <customSheetView guid="{A6D761CF-6691-426D-9289-0C7D0CDE1C01}" filter="1" showAutoFilter="1">
      <autoFilter ref="$A$1:$AI$1535"/>
    </customSheetView>
    <customSheetView guid="{A3539008-8970-44AF-81A3-F1580423C7E3}" filter="1" showAutoFilter="1">
      <autoFilter ref="$A$1:$AI$1535">
        <filterColumn colId="25">
          <filters/>
        </filterColumn>
        <filterColumn colId="34">
          <filters>
            <filter val="USA"/>
          </filters>
        </filterColumn>
      </autoFilter>
    </customSheetView>
  </customSheetViews>
  <conditionalFormatting sqref="Z412:Z414">
    <cfRule type="expression" dxfId="0" priority="1">
      <formula>M:M="TE + hint"</formula>
    </cfRule>
  </conditionalFormatting>
  <conditionalFormatting sqref="V1035 V1037:V1040">
    <cfRule type="expression" dxfId="0" priority="2">
      <formula>M:M="TE + hint"</formula>
    </cfRule>
  </conditionalFormatting>
  <conditionalFormatting sqref="U1035 U1037:U1040">
    <cfRule type="expression" dxfId="0" priority="3">
      <formula>M:M="TE + hint"</formula>
    </cfRule>
  </conditionalFormatting>
  <conditionalFormatting sqref="V1035:W1035 V1037:V1040">
    <cfRule type="expression" dxfId="0" priority="4">
      <formula>L:L="TE + hint"</formula>
    </cfRule>
  </conditionalFormatting>
  <conditionalFormatting sqref="V95 V97">
    <cfRule type="expression" dxfId="0" priority="5">
      <formula>M:M="TE + hint"</formula>
    </cfRule>
  </conditionalFormatting>
  <conditionalFormatting sqref="U95 S95:S97 U97">
    <cfRule type="expression" dxfId="0" priority="6">
      <formula>M:M="TE + hint"</formula>
    </cfRule>
  </conditionalFormatting>
  <conditionalFormatting sqref="U886:U888">
    <cfRule type="expression" dxfId="0" priority="7">
      <formula>M:M="TE + hint"</formula>
    </cfRule>
  </conditionalFormatting>
  <conditionalFormatting sqref="V886:V888">
    <cfRule type="expression" dxfId="0" priority="8">
      <formula>M:M="TE + hint"</formula>
    </cfRule>
  </conditionalFormatting>
  <conditionalFormatting sqref="W886:W888">
    <cfRule type="expression" dxfId="0" priority="9">
      <formula>M:M="TE + hint"</formula>
    </cfRule>
  </conditionalFormatting>
  <conditionalFormatting sqref="X886:X888">
    <cfRule type="expression" dxfId="0" priority="10">
      <formula>M:M="TE + hint"</formula>
    </cfRule>
  </conditionalFormatting>
  <conditionalFormatting sqref="U895:U897">
    <cfRule type="expression" dxfId="0" priority="11">
      <formula>M:M="TE + hint"</formula>
    </cfRule>
  </conditionalFormatting>
  <conditionalFormatting sqref="V895:V897">
    <cfRule type="expression" dxfId="0" priority="12">
      <formula>M:M="TE + hint"</formula>
    </cfRule>
  </conditionalFormatting>
  <conditionalFormatting sqref="U1307:U1309">
    <cfRule type="expression" dxfId="0" priority="13">
      <formula>N:N="TE + hint"</formula>
    </cfRule>
  </conditionalFormatting>
  <conditionalFormatting sqref="V1307:V1309">
    <cfRule type="expression" dxfId="0" priority="14">
      <formula>M:M="TE + hint"</formula>
    </cfRule>
  </conditionalFormatting>
  <conditionalFormatting sqref="W1307:W1309">
    <cfRule type="expression" dxfId="0" priority="15">
      <formula>M:M="TE + hint"</formula>
    </cfRule>
  </conditionalFormatting>
  <conditionalFormatting sqref="V96">
    <cfRule type="expression" dxfId="0" priority="16">
      <formula>M:M="TE + hint"</formula>
    </cfRule>
  </conditionalFormatting>
  <conditionalFormatting sqref="N1500">
    <cfRule type="expression" dxfId="0" priority="17">
      <formula>M:M="Scaff"</formula>
    </cfRule>
  </conditionalFormatting>
  <conditionalFormatting sqref="T1510">
    <cfRule type="expression" dxfId="0" priority="18">
      <formula>M:M="TE + hint"</formula>
    </cfRule>
  </conditionalFormatting>
  <conditionalFormatting sqref="R1510:S1510">
    <cfRule type="expression" dxfId="0" priority="19">
      <formula>M:M="TE + hint"</formula>
    </cfRule>
  </conditionalFormatting>
  <conditionalFormatting sqref="W1510">
    <cfRule type="expression" dxfId="0" priority="20">
      <formula>M:M="TE + hint"</formula>
    </cfRule>
  </conditionalFormatting>
  <conditionalFormatting sqref="V1510">
    <cfRule type="expression" dxfId="0" priority="21">
      <formula>M:M="TE + hint"</formula>
    </cfRule>
  </conditionalFormatting>
  <conditionalFormatting sqref="U1510">
    <cfRule type="expression" dxfId="0" priority="22">
      <formula>M:M="TE + hint"</formula>
    </cfRule>
  </conditionalFormatting>
  <conditionalFormatting sqref="U175:U187">
    <cfRule type="expression" dxfId="0" priority="23">
      <formula>M:M="TE + hint"</formula>
    </cfRule>
  </conditionalFormatting>
  <conditionalFormatting sqref="T175:T187">
    <cfRule type="expression" dxfId="0" priority="24">
      <formula>M:M="TE + hint"</formula>
    </cfRule>
  </conditionalFormatting>
  <conditionalFormatting sqref="R175:S187">
    <cfRule type="expression" dxfId="0" priority="25">
      <formula>K:K="TE + hint"</formula>
    </cfRule>
  </conditionalFormatting>
  <conditionalFormatting sqref="V113:V114">
    <cfRule type="expression" dxfId="0" priority="26">
      <formula>M:M="TE + hint"</formula>
    </cfRule>
  </conditionalFormatting>
  <conditionalFormatting sqref="T113:T114">
    <cfRule type="expression" dxfId="0" priority="27">
      <formula>M:M="TE + hint"</formula>
    </cfRule>
  </conditionalFormatting>
  <conditionalFormatting sqref="R113:S114">
    <cfRule type="expression" dxfId="0" priority="28">
      <formula>M:M="TE + hint"</formula>
    </cfRule>
  </conditionalFormatting>
  <conditionalFormatting sqref="U113:U114">
    <cfRule type="expression" dxfId="0" priority="29">
      <formula>M:M="TE + hint"</formula>
    </cfRule>
  </conditionalFormatting>
  <conditionalFormatting sqref="X730">
    <cfRule type="expression" dxfId="0" priority="30">
      <formula>M:M="TE + hint"</formula>
    </cfRule>
  </conditionalFormatting>
  <conditionalFormatting sqref="C1:C1535">
    <cfRule type="cellIs" dxfId="1" priority="31" operator="equal">
      <formula>"Identificar"</formula>
    </cfRule>
  </conditionalFormatting>
  <conditionalFormatting sqref="C1:C1535">
    <cfRule type="cellIs" dxfId="2" priority="32" operator="equal">
      <formula>"Evocar"</formula>
    </cfRule>
  </conditionalFormatting>
  <conditionalFormatting sqref="C1:C1535">
    <cfRule type="cellIs" dxfId="3" priority="33" operator="equal">
      <formula>"Aplicar"</formula>
    </cfRule>
  </conditionalFormatting>
  <conditionalFormatting sqref="C1 D1:D1535">
    <cfRule type="cellIs" dxfId="4" priority="34" operator="equal">
      <formula>"JSON revisado"</formula>
    </cfRule>
  </conditionalFormatting>
  <conditionalFormatting sqref="C1 D1:D1535">
    <cfRule type="cellIs" dxfId="5" priority="35" operator="equal">
      <formula>"Pendiente de revisión"</formula>
    </cfRule>
  </conditionalFormatting>
  <conditionalFormatting sqref="C1 D1:D1535">
    <cfRule type="cellIs" dxfId="6" priority="36" operator="equal">
      <formula>"Ortografía+cast"</formula>
    </cfRule>
  </conditionalFormatting>
  <conditionalFormatting sqref="C1 D1:D1535">
    <cfRule type="cellIs" dxfId="7" priority="37" operator="equal">
      <formula>"JSON sin imagen"</formula>
    </cfRule>
  </conditionalFormatting>
  <conditionalFormatting sqref="C1 D1:D1535">
    <cfRule type="cellIs" dxfId="8" priority="38" operator="equal">
      <formula>"JSON con imagen"</formula>
    </cfRule>
  </conditionalFormatting>
  <conditionalFormatting sqref="C1 D1:D1535">
    <cfRule type="cellIs" dxfId="9" priority="39" operator="equal">
      <formula>"No hacer"</formula>
    </cfRule>
  </conditionalFormatting>
  <conditionalFormatting sqref="N2:N1535">
    <cfRule type="expression" dxfId="0" priority="40">
      <formula>M:M="Scaff"</formula>
    </cfRule>
  </conditionalFormatting>
  <conditionalFormatting sqref="O2:O1535">
    <cfRule type="expression" dxfId="0" priority="41">
      <formula>M:M="Scaff"</formula>
    </cfRule>
  </conditionalFormatting>
  <conditionalFormatting sqref="R2:R1535">
    <cfRule type="expression" dxfId="0" priority="42">
      <formula>M:M="TE + hint"</formula>
    </cfRule>
  </conditionalFormatting>
  <conditionalFormatting sqref="T2:T1535">
    <cfRule type="expression" dxfId="0" priority="43">
      <formula>M:M="TE + hint"</formula>
    </cfRule>
  </conditionalFormatting>
  <conditionalFormatting sqref="U2:U1535">
    <cfRule type="expression" dxfId="0" priority="44">
      <formula>M:M="TE + hint"</formula>
    </cfRule>
  </conditionalFormatting>
  <conditionalFormatting sqref="V2:V1535">
    <cfRule type="expression" dxfId="0" priority="45">
      <formula>M:M="TE + hint"</formula>
    </cfRule>
  </conditionalFormatting>
  <conditionalFormatting sqref="W2:W1535">
    <cfRule type="expression" dxfId="0" priority="46">
      <formula>M:M="TE + hint"</formula>
    </cfRule>
  </conditionalFormatting>
  <conditionalFormatting sqref="X2:X1535">
    <cfRule type="expression" dxfId="0" priority="47">
      <formula>M:M="TE + hint"</formula>
    </cfRule>
  </conditionalFormatting>
  <conditionalFormatting sqref="E2:E1535">
    <cfRule type="cellIs" dxfId="10" priority="48" operator="equal">
      <formula>"Sí"</formula>
    </cfRule>
  </conditionalFormatting>
  <conditionalFormatting sqref="D2:D1535">
    <cfRule type="cellIs" dxfId="11" priority="49" operator="equal">
      <formula>"Formato SPEACHY"</formula>
    </cfRule>
  </conditionalFormatting>
  <conditionalFormatting sqref="P2:P1535">
    <cfRule type="expression" dxfId="0" priority="50">
      <formula>M:M="Scaff"</formula>
    </cfRule>
  </conditionalFormatting>
  <conditionalFormatting sqref="Q2:Q1535">
    <cfRule type="expression" dxfId="0" priority="51">
      <formula>M:M="Scaff"</formula>
    </cfRule>
  </conditionalFormatting>
  <conditionalFormatting sqref="S2:S1535">
    <cfRule type="expression" dxfId="0" priority="52">
      <formula>M:M="TE + hint"</formula>
    </cfRule>
  </conditionalFormatting>
  <dataValidations>
    <dataValidation type="list" allowBlank="1" sqref="D2:D1535">
      <formula1>"No hacer,Pendiente de revisión,Ortografía+cast,JSON sin imagen,JSON con imagen,Formato SPEACHY,JSON revisado"</formula1>
    </dataValidation>
    <dataValidation type="list" allowBlank="1" sqref="AG2:AG1535">
      <formula1>"Total,Feedback"</formula1>
    </dataValidation>
    <dataValidation type="list" allowBlank="1" sqref="I656:I664 I680:I685 I700:I704">
      <formula1>"Sí,No"</formula1>
    </dataValidation>
    <dataValidation type="list" allowBlank="1" sqref="M2:M1535">
      <formula1>"TE + hint,Scaff"</formula1>
    </dataValidation>
    <dataValidation type="list" allowBlank="1" showErrorMessage="1" sqref="E2:E1535">
      <formula1>"Sí,No"</formula1>
    </dataValidation>
  </dataValidations>
  <hyperlinks>
    <hyperlink r:id="rId2" ref="I370"/>
    <hyperlink r:id="rId3" ref="Z464"/>
    <hyperlink r:id="rId4" ref="Z484"/>
    <hyperlink r:id="rId5" ref="I572"/>
    <hyperlink r:id="rId6" ref="L573"/>
    <hyperlink r:id="rId7" ref="L574"/>
    <hyperlink r:id="rId8" ref="L575"/>
    <hyperlink r:id="rId9" ref="L580"/>
    <hyperlink r:id="rId10" ref="Z783"/>
    <hyperlink r:id="rId11" ref="Z913"/>
    <hyperlink r:id="rId12" ref="Z923"/>
    <hyperlink r:id="rId13" ref="Z970"/>
    <hyperlink r:id="rId14" ref="Z971"/>
    <hyperlink r:id="rId15" ref="Z972"/>
    <hyperlink r:id="rId16" ref="Z973"/>
    <hyperlink r:id="rId17" ref="Z1080"/>
    <hyperlink r:id="rId18" ref="G1146"/>
    <hyperlink r:id="rId19" ref="F1168"/>
    <hyperlink r:id="rId20" ref="F1218"/>
    <hyperlink r:id="rId21" ref="F1239"/>
    <hyperlink r:id="rId22" ref="S1239"/>
    <hyperlink r:id="rId23" ref="T1239"/>
    <hyperlink r:id="rId24" ref="U1239"/>
    <hyperlink r:id="rId25" ref="F1240"/>
    <hyperlink r:id="rId26" ref="S1240"/>
    <hyperlink r:id="rId27" ref="T1240"/>
    <hyperlink r:id="rId28" ref="U1240"/>
    <hyperlink r:id="rId29" ref="F1241"/>
    <hyperlink r:id="rId30" ref="S1241"/>
    <hyperlink r:id="rId31" ref="T1241"/>
    <hyperlink r:id="rId32" ref="U1241"/>
    <hyperlink r:id="rId33" ref="F1242"/>
    <hyperlink r:id="rId34" ref="S1242"/>
    <hyperlink r:id="rId35" ref="T1242"/>
    <hyperlink r:id="rId36" ref="U1242"/>
    <hyperlink r:id="rId37" ref="F1243"/>
    <hyperlink r:id="rId38" ref="S1243"/>
    <hyperlink r:id="rId39" ref="T1243"/>
    <hyperlink r:id="rId40" ref="U1243"/>
    <hyperlink r:id="rId41" ref="F1244"/>
    <hyperlink r:id="rId42" ref="S1244"/>
    <hyperlink r:id="rId43" ref="T1244"/>
    <hyperlink r:id="rId44" ref="U1244"/>
    <hyperlink r:id="rId45" ref="R1356"/>
    <hyperlink r:id="rId46" ref="P1361"/>
    <hyperlink r:id="rId47" ref="I1362"/>
    <hyperlink r:id="rId48" ref="F1530"/>
    <hyperlink r:id="rId49" ref="F1531"/>
    <hyperlink r:id="rId50" ref="F1532"/>
    <hyperlink r:id="rId51" ref="F1535"/>
  </hyperlinks>
  <drawing r:id="rId52"/>
  <legacy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7" width="25.5"/>
    <col customWidth="1" min="28" max="35" width="12.63"/>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26</v>
      </c>
      <c r="Z1" s="1" t="s">
        <v>27</v>
      </c>
      <c r="AA1" s="1" t="s">
        <v>30</v>
      </c>
      <c r="AB1" s="1" t="s">
        <v>8825</v>
      </c>
      <c r="AC1" s="1"/>
      <c r="AD1" s="1"/>
      <c r="AE1" s="1"/>
      <c r="AF1" s="1"/>
      <c r="AG1" s="1"/>
      <c r="AH1" s="1"/>
      <c r="AI1" s="1"/>
    </row>
    <row r="2" ht="112.5" customHeight="1">
      <c r="A2" s="6" t="s">
        <v>8826</v>
      </c>
      <c r="B2" s="87" t="s">
        <v>8827</v>
      </c>
      <c r="C2" s="6" t="s">
        <v>33</v>
      </c>
      <c r="D2" s="8" t="s">
        <v>8828</v>
      </c>
      <c r="E2" s="6"/>
      <c r="F2" s="9"/>
      <c r="G2" s="11"/>
      <c r="H2" s="10"/>
      <c r="I2" s="6"/>
      <c r="J2" s="6"/>
      <c r="K2" s="10"/>
      <c r="L2" s="10"/>
      <c r="M2" s="6"/>
      <c r="N2" s="9"/>
      <c r="O2" s="9"/>
      <c r="P2" s="12"/>
      <c r="Q2" s="13"/>
      <c r="R2" s="12"/>
      <c r="S2" s="12"/>
      <c r="T2" s="12"/>
      <c r="U2" s="12"/>
      <c r="V2" s="12"/>
      <c r="W2" s="12"/>
      <c r="X2" s="14"/>
      <c r="Y2" s="19" t="s">
        <v>43</v>
      </c>
      <c r="Z2" s="9"/>
      <c r="AA2" s="9"/>
      <c r="AB2" s="9"/>
      <c r="AC2" s="88" t="b">
        <f t="shared" ref="AC2:AC4" si="1">IF(D2&lt;&gt;"No hacer",CONCATENATE(A2,"-",LEFT(C2),"-",IF(A1&lt;&gt;A2,1,IF(C1=C2,RIGHT(AC1)+1,1))))</f>
        <v>0</v>
      </c>
      <c r="AD2" s="88" t="str">
        <f t="shared" ref="AD2:AD5" si="2">CONCATENATE(AC2,"-BR")</f>
        <v>FALSE-BR</v>
      </c>
      <c r="AE2" s="89" t="str">
        <f t="shared" ref="AE2:AE5" si="3">REPLACE(AB2,SEARCH("M6-",AB2),LEN(AC2),AD2)</f>
        <v>#VALUE!</v>
      </c>
      <c r="AF2" s="13"/>
      <c r="AG2" s="13"/>
      <c r="AH2" s="8" t="s">
        <v>46</v>
      </c>
      <c r="AI2" s="8"/>
    </row>
    <row r="3" ht="112.5" customHeight="1">
      <c r="A3" s="6" t="s">
        <v>8826</v>
      </c>
      <c r="B3" s="87" t="s">
        <v>8827</v>
      </c>
      <c r="C3" s="6" t="s">
        <v>48</v>
      </c>
      <c r="D3" s="8" t="s">
        <v>8828</v>
      </c>
      <c r="E3" s="6"/>
      <c r="F3" s="9"/>
      <c r="G3" s="11"/>
      <c r="H3" s="10"/>
      <c r="I3" s="6"/>
      <c r="J3" s="6"/>
      <c r="K3" s="11"/>
      <c r="L3" s="90"/>
      <c r="M3" s="6"/>
      <c r="N3" s="9"/>
      <c r="O3" s="9"/>
      <c r="P3" s="12"/>
      <c r="Q3" s="13"/>
      <c r="R3" s="12"/>
      <c r="S3" s="12"/>
      <c r="T3" s="12"/>
      <c r="U3" s="12"/>
      <c r="V3" s="12"/>
      <c r="W3" s="12"/>
      <c r="X3" s="14"/>
      <c r="Y3" s="19" t="s">
        <v>43</v>
      </c>
      <c r="Z3" s="9"/>
      <c r="AA3" s="9"/>
      <c r="AB3" s="9"/>
      <c r="AC3" s="88" t="b">
        <f t="shared" si="1"/>
        <v>0</v>
      </c>
      <c r="AD3" s="88" t="str">
        <f t="shared" si="2"/>
        <v>FALSE-BR</v>
      </c>
      <c r="AE3" s="89" t="str">
        <f t="shared" si="3"/>
        <v>#VALUE!</v>
      </c>
      <c r="AF3" s="13"/>
      <c r="AG3" s="13"/>
      <c r="AH3" s="8" t="s">
        <v>46</v>
      </c>
      <c r="AI3" s="8"/>
    </row>
    <row r="4" ht="112.5" customHeight="1">
      <c r="A4" s="6" t="s">
        <v>8826</v>
      </c>
      <c r="B4" s="87" t="s">
        <v>8827</v>
      </c>
      <c r="C4" s="6" t="s">
        <v>67</v>
      </c>
      <c r="D4" s="8" t="s">
        <v>8828</v>
      </c>
      <c r="E4" s="6"/>
      <c r="F4" s="9"/>
      <c r="G4" s="11"/>
      <c r="H4" s="90"/>
      <c r="I4" s="6"/>
      <c r="J4" s="6"/>
      <c r="K4" s="10"/>
      <c r="L4" s="10"/>
      <c r="M4" s="6"/>
      <c r="N4" s="9"/>
      <c r="O4" s="9"/>
      <c r="P4" s="12"/>
      <c r="Q4" s="13"/>
      <c r="R4" s="12"/>
      <c r="S4" s="12"/>
      <c r="T4" s="12"/>
      <c r="U4" s="12"/>
      <c r="V4" s="12"/>
      <c r="W4" s="12"/>
      <c r="X4" s="14"/>
      <c r="Y4" s="19" t="s">
        <v>43</v>
      </c>
      <c r="Z4" s="9"/>
      <c r="AA4" s="9"/>
      <c r="AB4" s="9"/>
      <c r="AC4" s="88" t="b">
        <f t="shared" si="1"/>
        <v>0</v>
      </c>
      <c r="AD4" s="88" t="str">
        <f t="shared" si="2"/>
        <v>FALSE-BR</v>
      </c>
      <c r="AE4" s="89" t="str">
        <f t="shared" si="3"/>
        <v>#VALUE!</v>
      </c>
      <c r="AF4" s="13"/>
      <c r="AG4" s="13"/>
      <c r="AH4" s="8" t="s">
        <v>46</v>
      </c>
      <c r="AI4" s="8"/>
    </row>
    <row r="5" ht="112.5" customHeight="1">
      <c r="A5" s="6" t="s">
        <v>2759</v>
      </c>
      <c r="B5" s="6" t="s">
        <v>2760</v>
      </c>
      <c r="C5" s="6" t="s">
        <v>67</v>
      </c>
      <c r="D5" s="8" t="s">
        <v>8828</v>
      </c>
      <c r="E5" s="6"/>
      <c r="F5" s="18"/>
      <c r="G5" s="10"/>
      <c r="H5" s="14"/>
      <c r="I5" s="6"/>
      <c r="J5" s="6"/>
      <c r="K5" s="10"/>
      <c r="L5" s="10"/>
      <c r="M5" s="6"/>
      <c r="N5" s="12"/>
      <c r="O5" s="12"/>
      <c r="P5" s="12"/>
      <c r="Q5" s="13"/>
      <c r="R5" s="9"/>
      <c r="S5" s="9"/>
      <c r="T5" s="18"/>
      <c r="U5" s="9"/>
      <c r="V5" s="9"/>
      <c r="W5" s="9"/>
      <c r="X5" s="14"/>
      <c r="Y5" s="19" t="s">
        <v>43</v>
      </c>
      <c r="Z5" s="9"/>
      <c r="AA5" s="9"/>
      <c r="AB5" s="9"/>
      <c r="AC5" s="88" t="b">
        <f>IF(D5&lt;&gt;"No hacer",CONCATENATE(A5,"-",LEFT(C5),"-",IF(A3&lt;&gt;A5,1,IF(C3=C5,RIGHT(AC3)+1,1))))</f>
        <v>0</v>
      </c>
      <c r="AD5" s="88" t="str">
        <f t="shared" si="2"/>
        <v>FALSE-BR</v>
      </c>
      <c r="AE5" s="89" t="str">
        <f t="shared" si="3"/>
        <v>#VALUE!</v>
      </c>
      <c r="AF5" s="13"/>
      <c r="AG5" s="13"/>
      <c r="AH5" s="13"/>
      <c r="AI5" s="13"/>
    </row>
    <row r="6" ht="112.5" customHeight="1">
      <c r="A6" s="6" t="s">
        <v>8829</v>
      </c>
      <c r="B6" s="6" t="s">
        <v>8830</v>
      </c>
      <c r="C6" s="30" t="s">
        <v>33</v>
      </c>
      <c r="D6" s="91" t="s">
        <v>8828</v>
      </c>
      <c r="E6" s="6"/>
      <c r="F6" s="18"/>
      <c r="G6" s="10"/>
      <c r="H6" s="14"/>
      <c r="I6" s="6"/>
      <c r="J6" s="6"/>
      <c r="K6" s="10"/>
      <c r="L6" s="10"/>
      <c r="M6" s="6"/>
      <c r="N6" s="12"/>
      <c r="O6" s="12"/>
      <c r="P6" s="12"/>
      <c r="Q6" s="13"/>
      <c r="R6" s="9"/>
      <c r="S6" s="9"/>
      <c r="T6" s="18"/>
      <c r="U6" s="9"/>
      <c r="V6" s="9"/>
      <c r="W6" s="9"/>
      <c r="X6" s="14"/>
      <c r="Y6" s="19"/>
      <c r="Z6" s="9"/>
      <c r="AA6" s="9"/>
      <c r="AB6" s="9"/>
      <c r="AC6" s="88"/>
      <c r="AD6" s="88"/>
      <c r="AE6" s="89"/>
      <c r="AF6" s="13"/>
      <c r="AG6" s="13"/>
      <c r="AH6" s="13"/>
      <c r="AI6" s="13"/>
    </row>
    <row r="7" ht="112.5" customHeight="1">
      <c r="A7" s="6" t="s">
        <v>6557</v>
      </c>
      <c r="B7" s="6" t="s">
        <v>6558</v>
      </c>
      <c r="C7" s="8" t="s">
        <v>48</v>
      </c>
      <c r="D7" s="8" t="s">
        <v>8828</v>
      </c>
      <c r="E7" s="6"/>
      <c r="F7" s="9"/>
      <c r="G7" s="11"/>
      <c r="H7" s="9"/>
      <c r="I7" s="6"/>
      <c r="J7" s="6"/>
      <c r="K7" s="10"/>
      <c r="L7" s="10"/>
      <c r="M7" s="13"/>
      <c r="N7" s="9"/>
      <c r="O7" s="9"/>
      <c r="P7" s="12"/>
      <c r="Q7" s="13"/>
      <c r="R7" s="12"/>
      <c r="S7" s="12"/>
      <c r="T7" s="12"/>
      <c r="U7" s="12"/>
      <c r="V7" s="12"/>
      <c r="W7" s="12"/>
      <c r="X7" s="13"/>
      <c r="Y7" s="6" t="s">
        <v>6202</v>
      </c>
      <c r="Z7" s="9"/>
      <c r="AA7" s="9"/>
      <c r="AB7" s="9"/>
      <c r="AC7" s="88" t="b">
        <f>IF(D7&lt;&gt;"No hacer",CONCATENATE(A7,"-",LEFT(C7),"-",IF(A5&lt;&gt;A7,1,IF(C5=C7,RIGHT(AC5)+1,1))))</f>
        <v>0</v>
      </c>
      <c r="AD7" s="88" t="str">
        <f t="shared" ref="AD7:AD10" si="4">CONCATENATE(AC7,"-BR")</f>
        <v>FALSE-BR</v>
      </c>
      <c r="AE7" s="89" t="str">
        <f t="shared" ref="AE7:AE10" si="5">REPLACE(AB7,SEARCH("M6-",AB7),LEN(AC7),AD7)</f>
        <v>#VALUE!</v>
      </c>
      <c r="AF7" s="13"/>
      <c r="AG7" s="13"/>
      <c r="AH7" s="13"/>
      <c r="AI7" s="13"/>
    </row>
    <row r="8" ht="112.5" customHeight="1">
      <c r="A8" s="6" t="s">
        <v>6557</v>
      </c>
      <c r="B8" s="6" t="s">
        <v>6558</v>
      </c>
      <c r="C8" s="13" t="s">
        <v>67</v>
      </c>
      <c r="D8" s="8" t="s">
        <v>8828</v>
      </c>
      <c r="E8" s="6"/>
      <c r="F8" s="9"/>
      <c r="G8" s="11"/>
      <c r="H8" s="9"/>
      <c r="I8" s="6"/>
      <c r="J8" s="6"/>
      <c r="K8" s="10"/>
      <c r="L8" s="10"/>
      <c r="M8" s="13"/>
      <c r="N8" s="9"/>
      <c r="O8" s="9"/>
      <c r="P8" s="12"/>
      <c r="Q8" s="13"/>
      <c r="R8" s="12"/>
      <c r="S8" s="12"/>
      <c r="T8" s="12"/>
      <c r="U8" s="12"/>
      <c r="V8" s="12"/>
      <c r="W8" s="12"/>
      <c r="X8" s="13"/>
      <c r="Y8" s="6" t="s">
        <v>6202</v>
      </c>
      <c r="Z8" s="9"/>
      <c r="AA8" s="9"/>
      <c r="AB8" s="9"/>
      <c r="AC8" s="88" t="b">
        <f t="shared" ref="AC8:AC10" si="6">IF(D8&lt;&gt;"No hacer",CONCATENATE(A8,"-",LEFT(C8),"-",IF(A7&lt;&gt;A8,1,IF(C7=C8,RIGHT(AC7)+1,1))))</f>
        <v>0</v>
      </c>
      <c r="AD8" s="88" t="str">
        <f t="shared" si="4"/>
        <v>FALSE-BR</v>
      </c>
      <c r="AE8" s="89" t="str">
        <f t="shared" si="5"/>
        <v>#VALUE!</v>
      </c>
      <c r="AF8" s="13"/>
      <c r="AG8" s="13"/>
      <c r="AH8" s="13"/>
      <c r="AI8" s="13"/>
    </row>
    <row r="9" ht="112.5" customHeight="1">
      <c r="A9" s="6" t="s">
        <v>6573</v>
      </c>
      <c r="B9" s="6" t="s">
        <v>6574</v>
      </c>
      <c r="C9" s="13" t="s">
        <v>48</v>
      </c>
      <c r="D9" s="8" t="s">
        <v>8828</v>
      </c>
      <c r="E9" s="6"/>
      <c r="F9" s="9"/>
      <c r="G9" s="11"/>
      <c r="H9" s="9"/>
      <c r="I9" s="6"/>
      <c r="J9" s="6"/>
      <c r="K9" s="10"/>
      <c r="L9" s="10"/>
      <c r="M9" s="13"/>
      <c r="N9" s="9"/>
      <c r="O9" s="9"/>
      <c r="P9" s="12"/>
      <c r="Q9" s="13"/>
      <c r="R9" s="12"/>
      <c r="S9" s="12"/>
      <c r="T9" s="12"/>
      <c r="U9" s="12"/>
      <c r="V9" s="12"/>
      <c r="W9" s="12"/>
      <c r="X9" s="13"/>
      <c r="Y9" s="6" t="s">
        <v>6202</v>
      </c>
      <c r="Z9" s="9"/>
      <c r="AA9" s="9"/>
      <c r="AB9" s="9"/>
      <c r="AC9" s="88" t="b">
        <f t="shared" si="6"/>
        <v>0</v>
      </c>
      <c r="AD9" s="88" t="str">
        <f t="shared" si="4"/>
        <v>FALSE-BR</v>
      </c>
      <c r="AE9" s="89" t="str">
        <f t="shared" si="5"/>
        <v>#VALUE!</v>
      </c>
      <c r="AF9" s="13"/>
      <c r="AG9" s="13"/>
      <c r="AH9" s="13"/>
      <c r="AI9" s="13"/>
    </row>
    <row r="10" ht="112.5" customHeight="1">
      <c r="A10" s="6" t="s">
        <v>6573</v>
      </c>
      <c r="B10" s="6" t="s">
        <v>6574</v>
      </c>
      <c r="C10" s="13" t="s">
        <v>67</v>
      </c>
      <c r="D10" s="8" t="s">
        <v>8828</v>
      </c>
      <c r="E10" s="6"/>
      <c r="F10" s="9"/>
      <c r="G10" s="11"/>
      <c r="H10" s="9"/>
      <c r="I10" s="6"/>
      <c r="J10" s="6"/>
      <c r="K10" s="10"/>
      <c r="L10" s="10"/>
      <c r="M10" s="13"/>
      <c r="N10" s="9"/>
      <c r="O10" s="9"/>
      <c r="P10" s="12"/>
      <c r="Q10" s="13"/>
      <c r="R10" s="12"/>
      <c r="S10" s="12"/>
      <c r="T10" s="12"/>
      <c r="U10" s="12"/>
      <c r="V10" s="12"/>
      <c r="W10" s="12"/>
      <c r="X10" s="13"/>
      <c r="Y10" s="6" t="s">
        <v>6202</v>
      </c>
      <c r="Z10" s="9"/>
      <c r="AA10" s="9"/>
      <c r="AB10" s="9"/>
      <c r="AC10" s="88" t="b">
        <f t="shared" si="6"/>
        <v>0</v>
      </c>
      <c r="AD10" s="88" t="str">
        <f t="shared" si="4"/>
        <v>FALSE-BR</v>
      </c>
      <c r="AE10" s="89" t="str">
        <f t="shared" si="5"/>
        <v>#VALUE!</v>
      </c>
      <c r="AF10" s="13"/>
      <c r="AG10" s="13"/>
      <c r="AH10" s="13"/>
      <c r="AI10" s="13"/>
    </row>
    <row r="11" ht="112.5" customHeight="1">
      <c r="A11" s="92" t="s">
        <v>8831</v>
      </c>
      <c r="B11" s="10" t="s">
        <v>8832</v>
      </c>
      <c r="C11" s="30" t="s">
        <v>33</v>
      </c>
      <c r="D11" s="91" t="s">
        <v>8828</v>
      </c>
      <c r="E11" s="6"/>
      <c r="F11" s="9"/>
      <c r="G11" s="9"/>
      <c r="H11" s="8"/>
      <c r="I11" s="8"/>
      <c r="J11" s="9"/>
      <c r="K11" s="82"/>
      <c r="L11" s="8"/>
      <c r="M11" s="11"/>
      <c r="N11" s="11"/>
      <c r="O11" s="13"/>
      <c r="P11" s="13"/>
      <c r="Q11" s="13"/>
      <c r="R11" s="13"/>
      <c r="S11" s="13"/>
      <c r="T11" s="13"/>
      <c r="U11" s="13"/>
      <c r="V11" s="13"/>
      <c r="W11" s="93"/>
      <c r="X11" s="8"/>
      <c r="Y11" s="13"/>
      <c r="Z11" s="13"/>
      <c r="AA11" s="13"/>
      <c r="AB11" s="6"/>
      <c r="AC11" s="6"/>
      <c r="AD11" s="6"/>
      <c r="AE11" s="6"/>
      <c r="AF11" s="6"/>
      <c r="AG11" s="6"/>
      <c r="AH11" s="6"/>
      <c r="AI11" s="6"/>
    </row>
    <row r="12" ht="112.5" customHeight="1">
      <c r="A12" s="92" t="s">
        <v>8833</v>
      </c>
      <c r="B12" s="10" t="s">
        <v>8834</v>
      </c>
      <c r="C12" s="30" t="s">
        <v>33</v>
      </c>
      <c r="D12" s="91" t="s">
        <v>8828</v>
      </c>
      <c r="E12" s="6"/>
      <c r="F12" s="10"/>
      <c r="G12" s="9"/>
      <c r="H12" s="8"/>
      <c r="I12" s="8"/>
      <c r="J12" s="9"/>
      <c r="K12" s="10"/>
      <c r="L12" s="8"/>
      <c r="M12" s="9"/>
      <c r="N12" s="82"/>
      <c r="O12" s="13"/>
      <c r="P12" s="13"/>
      <c r="Q12" s="13"/>
      <c r="R12" s="13"/>
      <c r="S12" s="13"/>
      <c r="T12" s="13"/>
      <c r="U12" s="13"/>
      <c r="V12" s="13"/>
      <c r="W12" s="93"/>
      <c r="X12" s="8"/>
      <c r="Y12" s="13"/>
      <c r="Z12" s="13"/>
      <c r="AA12" s="13"/>
      <c r="AB12" s="6"/>
      <c r="AC12" s="6"/>
      <c r="AD12" s="6"/>
      <c r="AE12" s="6"/>
      <c r="AF12" s="6"/>
      <c r="AG12" s="6"/>
      <c r="AH12" s="6"/>
      <c r="AI12" s="6"/>
    </row>
    <row r="13" ht="112.5" customHeight="1">
      <c r="A13" s="92" t="s">
        <v>8835</v>
      </c>
      <c r="B13" s="10" t="s">
        <v>8836</v>
      </c>
      <c r="C13" s="30" t="s">
        <v>33</v>
      </c>
      <c r="D13" s="91" t="s">
        <v>8828</v>
      </c>
      <c r="E13" s="6"/>
      <c r="F13" s="10"/>
      <c r="G13" s="10"/>
      <c r="H13" s="6"/>
      <c r="I13" s="6"/>
      <c r="J13" s="10"/>
      <c r="K13" s="10"/>
      <c r="L13" s="8"/>
      <c r="M13" s="9"/>
      <c r="N13" s="9"/>
      <c r="O13" s="13"/>
      <c r="P13" s="13"/>
      <c r="Q13" s="13"/>
      <c r="R13" s="13"/>
      <c r="S13" s="13"/>
      <c r="T13" s="13"/>
      <c r="U13" s="13"/>
      <c r="V13" s="13"/>
      <c r="W13" s="93"/>
      <c r="X13" s="8"/>
      <c r="Y13" s="13"/>
      <c r="Z13" s="13"/>
      <c r="AA13" s="13"/>
      <c r="AB13" s="6"/>
      <c r="AC13" s="6"/>
      <c r="AD13" s="6"/>
      <c r="AE13" s="6"/>
      <c r="AF13" s="6"/>
      <c r="AG13" s="6"/>
      <c r="AH13" s="6"/>
      <c r="AI13" s="6"/>
    </row>
    <row r="14" ht="112.5" customHeight="1">
      <c r="A14" s="6" t="s">
        <v>8837</v>
      </c>
      <c r="B14" s="10" t="s">
        <v>8838</v>
      </c>
      <c r="C14" s="30" t="s">
        <v>33</v>
      </c>
      <c r="D14" s="91" t="s">
        <v>8828</v>
      </c>
      <c r="E14" s="6"/>
      <c r="F14" s="11"/>
      <c r="G14" s="9"/>
      <c r="H14" s="8"/>
      <c r="I14" s="8"/>
      <c r="J14" s="9"/>
      <c r="K14" s="9"/>
      <c r="L14" s="8"/>
      <c r="M14" s="9"/>
      <c r="N14" s="9"/>
      <c r="O14" s="13"/>
      <c r="P14" s="13"/>
      <c r="Q14" s="13"/>
      <c r="R14" s="13"/>
      <c r="S14" s="13"/>
      <c r="T14" s="13"/>
      <c r="U14" s="13"/>
      <c r="V14" s="13"/>
      <c r="W14" s="93"/>
      <c r="X14" s="8"/>
      <c r="Y14" s="13"/>
      <c r="Z14" s="13"/>
      <c r="AA14" s="13"/>
      <c r="AB14" s="6"/>
      <c r="AC14" s="6"/>
      <c r="AD14" s="6"/>
      <c r="AE14" s="6"/>
      <c r="AF14" s="6"/>
      <c r="AG14" s="6"/>
      <c r="AH14" s="6"/>
      <c r="AI14" s="6"/>
    </row>
    <row r="15" ht="112.5" customHeight="1">
      <c r="A15" s="6" t="s">
        <v>8839</v>
      </c>
      <c r="B15" s="10" t="s">
        <v>8840</v>
      </c>
      <c r="C15" s="30" t="s">
        <v>33</v>
      </c>
      <c r="D15" s="8" t="s">
        <v>8828</v>
      </c>
      <c r="E15" s="6"/>
      <c r="F15" s="9"/>
      <c r="G15" s="9"/>
      <c r="H15" s="8"/>
      <c r="I15" s="8"/>
      <c r="J15" s="9"/>
      <c r="K15" s="9"/>
      <c r="L15" s="8"/>
      <c r="M15" s="9"/>
      <c r="N15" s="12"/>
      <c r="O15" s="13"/>
      <c r="P15" s="8"/>
      <c r="Q15" s="13"/>
      <c r="R15" s="13"/>
      <c r="S15" s="13"/>
      <c r="T15" s="13"/>
      <c r="U15" s="13"/>
      <c r="V15" s="13"/>
      <c r="W15" s="93"/>
      <c r="X15" s="8"/>
      <c r="Y15" s="13"/>
      <c r="Z15" s="13"/>
      <c r="AA15" s="13"/>
      <c r="AB15" s="6"/>
      <c r="AC15" s="6"/>
      <c r="AD15" s="6"/>
      <c r="AE15" s="6"/>
      <c r="AF15" s="6"/>
      <c r="AG15" s="6"/>
      <c r="AH15" s="6"/>
      <c r="AI15" s="6"/>
    </row>
    <row r="16" ht="112.5" customHeight="1">
      <c r="A16" s="6" t="s">
        <v>8839</v>
      </c>
      <c r="B16" s="10" t="s">
        <v>8840</v>
      </c>
      <c r="C16" s="31" t="s">
        <v>48</v>
      </c>
      <c r="D16" s="8" t="s">
        <v>8828</v>
      </c>
      <c r="E16" s="6"/>
      <c r="F16" s="9"/>
      <c r="G16" s="9"/>
      <c r="H16" s="8"/>
      <c r="I16" s="8"/>
      <c r="J16" s="9"/>
      <c r="K16" s="9"/>
      <c r="L16" s="8"/>
      <c r="M16" s="9"/>
      <c r="N16" s="12"/>
      <c r="O16" s="13"/>
      <c r="P16" s="8"/>
      <c r="Q16" s="13"/>
      <c r="R16" s="13"/>
      <c r="S16" s="13"/>
      <c r="T16" s="13"/>
      <c r="U16" s="13"/>
      <c r="V16" s="13"/>
      <c r="W16" s="93"/>
      <c r="X16" s="8"/>
      <c r="Y16" s="13"/>
      <c r="Z16" s="13"/>
      <c r="AA16" s="13"/>
      <c r="AB16" s="6"/>
      <c r="AC16" s="6"/>
      <c r="AD16" s="6"/>
      <c r="AE16" s="6"/>
      <c r="AF16" s="6"/>
      <c r="AG16" s="6"/>
      <c r="AH16" s="6"/>
      <c r="AI16" s="6"/>
    </row>
    <row r="17" ht="112.5" customHeight="1">
      <c r="A17" s="6" t="s">
        <v>8839</v>
      </c>
      <c r="B17" s="10" t="s">
        <v>8840</v>
      </c>
      <c r="C17" s="32" t="s">
        <v>67</v>
      </c>
      <c r="D17" s="8" t="s">
        <v>8828</v>
      </c>
      <c r="E17" s="6"/>
      <c r="F17" s="9"/>
      <c r="G17" s="9"/>
      <c r="H17" s="8"/>
      <c r="I17" s="8"/>
      <c r="J17" s="9"/>
      <c r="K17" s="9"/>
      <c r="L17" s="8"/>
      <c r="M17" s="9"/>
      <c r="N17" s="9"/>
      <c r="O17" s="13"/>
      <c r="P17" s="13"/>
      <c r="Q17" s="13"/>
      <c r="R17" s="13"/>
      <c r="S17" s="13"/>
      <c r="T17" s="13"/>
      <c r="U17" s="13"/>
      <c r="V17" s="13"/>
      <c r="W17" s="93"/>
      <c r="X17" s="8"/>
      <c r="Y17" s="13"/>
      <c r="Z17" s="13"/>
      <c r="AA17" s="13"/>
      <c r="AB17" s="6"/>
      <c r="AC17" s="6"/>
      <c r="AD17" s="6"/>
      <c r="AE17" s="6"/>
      <c r="AF17" s="6"/>
      <c r="AG17" s="6"/>
      <c r="AH17" s="6"/>
      <c r="AI17" s="6"/>
    </row>
    <row r="18" ht="112.5" customHeight="1">
      <c r="A18" s="6" t="s">
        <v>7176</v>
      </c>
      <c r="B18" s="87" t="s">
        <v>7177</v>
      </c>
      <c r="C18" s="13" t="s">
        <v>67</v>
      </c>
      <c r="D18" s="8" t="s">
        <v>8828</v>
      </c>
      <c r="E18" s="6"/>
      <c r="F18" s="11" t="s">
        <v>8841</v>
      </c>
      <c r="G18" s="11" t="s">
        <v>8842</v>
      </c>
      <c r="H18" s="10" t="s">
        <v>8843</v>
      </c>
      <c r="I18" s="6" t="s">
        <v>1138</v>
      </c>
      <c r="J18" s="6" t="s">
        <v>166</v>
      </c>
      <c r="K18" s="11" t="s">
        <v>8844</v>
      </c>
      <c r="L18" s="11" t="s">
        <v>8845</v>
      </c>
      <c r="M18" s="13" t="s">
        <v>41</v>
      </c>
      <c r="N18" s="11" t="s">
        <v>8846</v>
      </c>
      <c r="O18" s="11" t="s">
        <v>8847</v>
      </c>
      <c r="P18" s="9" t="s">
        <v>8848</v>
      </c>
      <c r="Q18" s="13"/>
      <c r="R18" s="12"/>
      <c r="S18" s="12"/>
      <c r="T18" s="12"/>
      <c r="U18" s="12"/>
      <c r="V18" s="12"/>
      <c r="W18" s="12"/>
      <c r="X18" s="13"/>
      <c r="Y18" s="6" t="s">
        <v>6202</v>
      </c>
      <c r="Z18" s="94" t="s">
        <v>8849</v>
      </c>
      <c r="AA18" s="28" t="s">
        <v>8850</v>
      </c>
      <c r="AB18" s="13" t="b">
        <f>IF(D18&lt;&gt;"No hacer",CONCATENATE(A18,"-",LEFT(C18),"-",IF(Seeds!A1244&lt;&gt;A18,1,IF(Seeds!C1244=C18,RIGHT(Seeds!AC1244)+1,1))))</f>
        <v>0</v>
      </c>
      <c r="AC18" s="13" t="str">
        <f t="shared" ref="AC18:AC19" si="7">CONCATENATE(AB18,"-BR")</f>
        <v>FALSE-BR</v>
      </c>
      <c r="AD18" s="12" t="str">
        <f t="shared" ref="AD18:AD19" si="8">REPLACE(AA18,SEARCH("M6-",AA18),LEN(AB18),AC18)</f>
        <v>{
    "id": "FALSE-BR24a-A-1",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AE18" s="13"/>
      <c r="AF18" s="8" t="s">
        <v>570</v>
      </c>
      <c r="AG18" s="8" t="s">
        <v>46</v>
      </c>
      <c r="AH18" s="8" t="s">
        <v>47</v>
      </c>
      <c r="AI18" s="8" t="str">
        <f t="shared" ref="AI18:AI19" si="9">FIND(AB18,AA18)</f>
        <v>#VALUE!</v>
      </c>
    </row>
    <row r="19" ht="112.5" customHeight="1">
      <c r="A19" s="6" t="s">
        <v>7176</v>
      </c>
      <c r="B19" s="87" t="s">
        <v>7177</v>
      </c>
      <c r="C19" s="13" t="s">
        <v>67</v>
      </c>
      <c r="D19" s="8" t="s">
        <v>8828</v>
      </c>
      <c r="E19" s="6"/>
      <c r="F19" s="74" t="s">
        <v>8851</v>
      </c>
      <c r="G19" s="26" t="s">
        <v>6807</v>
      </c>
      <c r="H19" s="10"/>
      <c r="I19" s="6" t="s">
        <v>1138</v>
      </c>
      <c r="J19" s="6" t="s">
        <v>166</v>
      </c>
      <c r="K19" s="10" t="s">
        <v>8852</v>
      </c>
      <c r="L19" s="26" t="s">
        <v>8853</v>
      </c>
      <c r="M19" s="8" t="s">
        <v>41</v>
      </c>
      <c r="N19" s="11" t="s">
        <v>8854</v>
      </c>
      <c r="O19" s="11" t="s">
        <v>8855</v>
      </c>
      <c r="P19" s="9" t="s">
        <v>8856</v>
      </c>
      <c r="Q19" s="13"/>
      <c r="R19" s="12"/>
      <c r="S19" s="12"/>
      <c r="T19" s="12"/>
      <c r="U19" s="12"/>
      <c r="V19" s="12"/>
      <c r="W19" s="12"/>
      <c r="X19" s="13"/>
      <c r="Y19" s="6" t="s">
        <v>6202</v>
      </c>
      <c r="Z19" s="94" t="s">
        <v>8857</v>
      </c>
      <c r="AA19" s="28" t="s">
        <v>8858</v>
      </c>
      <c r="AB19" s="13" t="b">
        <f>IF(D19&lt;&gt;"No hacer",CONCATENATE(A19,"-",LEFT(C19),"-",IF('Seeds (no hacer)'!A18&lt;&gt;A19,1,IF('Seeds (no hacer)'!C18=C19,RIGHT('Seeds (no hacer)'!AB18)+1,1))))</f>
        <v>0</v>
      </c>
      <c r="AC19" s="13" t="str">
        <f t="shared" si="7"/>
        <v>FALSE-BR</v>
      </c>
      <c r="AD19" s="12" t="str">
        <f t="shared" si="8"/>
        <v>{
    "id": "FALSE-BR24a-A-2",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AE19" s="13"/>
      <c r="AF19" s="8" t="s">
        <v>570</v>
      </c>
      <c r="AG19" s="8" t="s">
        <v>46</v>
      </c>
      <c r="AH19" s="8" t="s">
        <v>47</v>
      </c>
      <c r="AI19" s="8" t="str">
        <f t="shared" si="9"/>
        <v>#VALUE!</v>
      </c>
    </row>
    <row r="20" ht="112.5" customHeight="1">
      <c r="A20" s="8"/>
      <c r="B20" s="9"/>
      <c r="C20" s="8"/>
      <c r="D20" s="8"/>
      <c r="E20" s="6"/>
      <c r="F20" s="11"/>
      <c r="G20" s="12"/>
      <c r="H20" s="8"/>
      <c r="I20" s="8"/>
      <c r="J20" s="10"/>
      <c r="K20" s="10"/>
      <c r="L20" s="8"/>
      <c r="M20" s="12"/>
      <c r="N20" s="12"/>
      <c r="O20" s="13"/>
      <c r="P20" s="13"/>
      <c r="Q20" s="9"/>
      <c r="R20" s="9"/>
      <c r="S20" s="9"/>
      <c r="T20" s="9"/>
      <c r="U20" s="13"/>
      <c r="V20" s="13"/>
      <c r="W20" s="8"/>
      <c r="X20" s="8"/>
      <c r="Y20" s="13"/>
      <c r="Z20" s="13"/>
      <c r="AA20" s="13"/>
      <c r="AB20" s="6"/>
      <c r="AC20" s="6"/>
      <c r="AD20" s="6"/>
      <c r="AE20" s="6"/>
      <c r="AF20" s="6"/>
      <c r="AG20" s="6"/>
      <c r="AH20" s="6"/>
      <c r="AI20" s="6"/>
    </row>
    <row r="21" ht="112.5" customHeight="1">
      <c r="A21" s="8"/>
      <c r="B21" s="9"/>
      <c r="C21" s="8"/>
      <c r="D21" s="8"/>
      <c r="E21" s="6"/>
      <c r="F21" s="10"/>
      <c r="G21" s="14"/>
      <c r="H21" s="13"/>
      <c r="I21" s="6"/>
      <c r="J21" s="10"/>
      <c r="K21" s="10"/>
      <c r="L21" s="8"/>
      <c r="M21" s="14"/>
      <c r="N21" s="11"/>
      <c r="O21" s="13"/>
      <c r="P21" s="13"/>
      <c r="Q21" s="13"/>
      <c r="R21" s="13"/>
      <c r="S21" s="13"/>
      <c r="T21" s="13"/>
      <c r="U21" s="13"/>
      <c r="V21" s="13"/>
      <c r="W21" s="8"/>
      <c r="X21" s="8"/>
      <c r="Y21" s="13"/>
      <c r="Z21" s="13"/>
      <c r="AA21" s="13"/>
      <c r="AB21" s="6"/>
      <c r="AC21" s="6"/>
      <c r="AD21" s="6"/>
      <c r="AE21" s="6"/>
      <c r="AF21" s="6"/>
      <c r="AG21" s="6"/>
      <c r="AH21" s="6"/>
      <c r="AI21" s="6"/>
    </row>
    <row r="22" ht="112.5" customHeight="1">
      <c r="A22" s="8"/>
      <c r="B22" s="9"/>
      <c r="C22" s="8"/>
      <c r="D22" s="8"/>
      <c r="E22" s="6"/>
      <c r="F22" s="9"/>
      <c r="G22" s="12"/>
      <c r="H22" s="8"/>
      <c r="I22" s="8"/>
      <c r="J22" s="9"/>
      <c r="K22" s="9"/>
      <c r="L22" s="8"/>
      <c r="M22" s="14"/>
      <c r="N22" s="11"/>
      <c r="O22" s="13"/>
      <c r="P22" s="13"/>
      <c r="Q22" s="13"/>
      <c r="R22" s="13"/>
      <c r="S22" s="13"/>
      <c r="T22" s="13"/>
      <c r="U22" s="13"/>
      <c r="V22" s="13"/>
      <c r="W22" s="8"/>
      <c r="X22" s="8"/>
      <c r="Y22" s="13"/>
      <c r="Z22" s="13"/>
      <c r="AA22" s="13"/>
      <c r="AB22" s="6"/>
      <c r="AC22" s="6"/>
      <c r="AD22" s="6"/>
      <c r="AE22" s="6"/>
      <c r="AF22" s="6"/>
      <c r="AG22" s="6"/>
      <c r="AH22" s="6"/>
      <c r="AI22" s="6"/>
    </row>
    <row r="23" ht="112.5" customHeight="1">
      <c r="A23" s="8"/>
      <c r="B23" s="9"/>
      <c r="C23" s="8"/>
      <c r="D23" s="8"/>
      <c r="E23" s="6"/>
      <c r="F23" s="9"/>
      <c r="G23" s="12"/>
      <c r="H23" s="8"/>
      <c r="I23" s="8"/>
      <c r="J23" s="9"/>
      <c r="K23" s="9"/>
      <c r="L23" s="8"/>
      <c r="M23" s="9"/>
      <c r="N23" s="11"/>
      <c r="O23" s="13"/>
      <c r="P23" s="13"/>
      <c r="Q23" s="13"/>
      <c r="R23" s="13"/>
      <c r="S23" s="13"/>
      <c r="T23" s="13"/>
      <c r="U23" s="13"/>
      <c r="V23" s="13"/>
      <c r="W23" s="8"/>
      <c r="X23" s="8"/>
      <c r="Y23" s="13"/>
      <c r="Z23" s="13"/>
      <c r="AA23" s="13"/>
      <c r="AB23" s="6"/>
      <c r="AC23" s="6"/>
      <c r="AD23" s="6"/>
      <c r="AE23" s="6"/>
      <c r="AF23" s="6"/>
      <c r="AG23" s="6"/>
      <c r="AH23" s="6"/>
      <c r="AI23" s="6"/>
    </row>
    <row r="24" ht="112.5" customHeight="1">
      <c r="A24" s="8"/>
      <c r="B24" s="9"/>
      <c r="C24" s="8"/>
      <c r="D24" s="8"/>
      <c r="E24" s="6"/>
      <c r="F24" s="9"/>
      <c r="G24" s="12"/>
      <c r="H24" s="8"/>
      <c r="I24" s="8"/>
      <c r="J24" s="9"/>
      <c r="K24" s="9"/>
      <c r="L24" s="8"/>
      <c r="M24" s="9"/>
      <c r="N24" s="14"/>
      <c r="O24" s="13"/>
      <c r="P24" s="13"/>
      <c r="Q24" s="13"/>
      <c r="R24" s="13"/>
      <c r="S24" s="13"/>
      <c r="T24" s="13"/>
      <c r="U24" s="13"/>
      <c r="V24" s="13"/>
      <c r="W24" s="8"/>
      <c r="X24" s="8"/>
      <c r="Y24" s="13"/>
      <c r="Z24" s="13"/>
      <c r="AA24" s="13"/>
      <c r="AB24" s="6"/>
      <c r="AC24" s="6"/>
      <c r="AD24" s="6"/>
      <c r="AE24" s="6"/>
      <c r="AF24" s="6"/>
      <c r="AG24" s="6"/>
      <c r="AH24" s="6"/>
      <c r="AI24" s="6"/>
    </row>
    <row r="25" ht="112.5" customHeight="1">
      <c r="A25" s="8"/>
      <c r="B25" s="9"/>
      <c r="C25" s="8"/>
      <c r="D25" s="8"/>
      <c r="E25" s="6"/>
      <c r="F25" s="9"/>
      <c r="G25" s="12"/>
      <c r="H25" s="8"/>
      <c r="I25" s="8"/>
      <c r="J25" s="9"/>
      <c r="K25" s="9"/>
      <c r="L25" s="8"/>
      <c r="M25" s="9"/>
      <c r="N25" s="14"/>
      <c r="O25" s="13"/>
      <c r="P25" s="13"/>
      <c r="Q25" s="13"/>
      <c r="R25" s="13"/>
      <c r="S25" s="13"/>
      <c r="T25" s="13"/>
      <c r="U25" s="13"/>
      <c r="V25" s="13"/>
      <c r="W25" s="8"/>
      <c r="X25" s="8"/>
      <c r="Y25" s="13"/>
      <c r="Z25" s="13"/>
      <c r="AA25" s="13"/>
      <c r="AB25" s="6"/>
      <c r="AC25" s="6"/>
      <c r="AD25" s="6"/>
      <c r="AE25" s="6"/>
      <c r="AF25" s="6"/>
      <c r="AG25" s="6"/>
      <c r="AH25" s="6"/>
      <c r="AI25" s="6"/>
    </row>
    <row r="26" ht="112.5" customHeight="1">
      <c r="A26" s="8"/>
      <c r="B26" s="9"/>
      <c r="C26" s="6"/>
      <c r="D26" s="8"/>
      <c r="E26" s="6"/>
      <c r="F26" s="9"/>
      <c r="G26" s="12"/>
      <c r="H26" s="8"/>
      <c r="I26" s="8"/>
      <c r="J26" s="9"/>
      <c r="K26" s="9"/>
      <c r="L26" s="8"/>
      <c r="M26" s="9"/>
      <c r="N26" s="9"/>
      <c r="O26" s="13"/>
      <c r="P26" s="13"/>
      <c r="Q26" s="13"/>
      <c r="R26" s="13"/>
      <c r="S26" s="13"/>
      <c r="T26" s="13"/>
      <c r="U26" s="13"/>
      <c r="V26" s="13"/>
      <c r="W26" s="8"/>
      <c r="X26" s="8"/>
      <c r="Y26" s="13"/>
      <c r="Z26" s="13"/>
      <c r="AA26" s="13"/>
      <c r="AB26" s="6"/>
      <c r="AC26" s="6"/>
      <c r="AD26" s="6"/>
      <c r="AE26" s="6"/>
      <c r="AF26" s="6"/>
      <c r="AG26" s="6"/>
      <c r="AH26" s="6"/>
      <c r="AI26" s="6"/>
    </row>
    <row r="27" ht="112.5" customHeight="1">
      <c r="A27" s="8"/>
      <c r="B27" s="9"/>
      <c r="C27" s="6"/>
      <c r="D27" s="8"/>
      <c r="E27" s="6"/>
      <c r="F27" s="12"/>
      <c r="G27" s="12"/>
      <c r="H27" s="13"/>
      <c r="I27" s="13"/>
      <c r="J27" s="12"/>
      <c r="K27" s="12"/>
      <c r="L27" s="13"/>
      <c r="M27" s="12"/>
      <c r="N27" s="12"/>
      <c r="O27" s="13"/>
      <c r="P27" s="13"/>
      <c r="Q27" s="13"/>
      <c r="R27" s="13"/>
      <c r="S27" s="13"/>
      <c r="T27" s="13"/>
      <c r="U27" s="13"/>
      <c r="V27" s="13"/>
      <c r="W27" s="8"/>
      <c r="X27" s="13"/>
      <c r="Y27" s="13"/>
      <c r="Z27" s="13"/>
      <c r="AA27" s="13"/>
      <c r="AB27" s="6"/>
      <c r="AC27" s="6"/>
      <c r="AD27" s="6"/>
      <c r="AE27" s="6"/>
      <c r="AF27" s="6"/>
      <c r="AG27" s="6"/>
      <c r="AH27" s="6"/>
      <c r="AI27" s="6"/>
    </row>
    <row r="28" ht="112.5" customHeight="1">
      <c r="A28" s="8"/>
      <c r="B28" s="9"/>
      <c r="C28" s="8"/>
      <c r="D28" s="8"/>
      <c r="E28" s="6"/>
      <c r="F28" s="10"/>
      <c r="G28" s="14"/>
      <c r="H28" s="14"/>
      <c r="I28" s="6"/>
      <c r="J28" s="10"/>
      <c r="K28" s="10"/>
      <c r="L28" s="8"/>
      <c r="M28" s="12"/>
      <c r="N28" s="12"/>
      <c r="O28" s="13"/>
      <c r="P28" s="13"/>
      <c r="Q28" s="13"/>
      <c r="R28" s="13"/>
      <c r="S28" s="13"/>
      <c r="T28" s="13"/>
      <c r="U28" s="13"/>
      <c r="V28" s="13"/>
      <c r="W28" s="8"/>
      <c r="X28" s="8"/>
      <c r="Y28" s="13"/>
      <c r="Z28" s="13"/>
      <c r="AA28" s="13"/>
      <c r="AB28" s="6"/>
      <c r="AC28" s="6"/>
      <c r="AD28" s="6"/>
      <c r="AE28" s="6"/>
      <c r="AF28" s="6"/>
      <c r="AG28" s="6"/>
      <c r="AH28" s="6"/>
      <c r="AI28" s="6"/>
    </row>
    <row r="29" ht="112.5" customHeight="1">
      <c r="A29" s="8"/>
      <c r="B29" s="82"/>
      <c r="C29" s="13"/>
      <c r="D29" s="8"/>
      <c r="E29" s="6"/>
      <c r="F29" s="9"/>
      <c r="G29" s="12"/>
      <c r="H29" s="13"/>
      <c r="I29" s="8"/>
      <c r="J29" s="9"/>
      <c r="K29" s="9"/>
      <c r="L29" s="13"/>
      <c r="M29" s="12"/>
      <c r="N29" s="12"/>
      <c r="O29" s="13"/>
      <c r="P29" s="13"/>
      <c r="Q29" s="13"/>
      <c r="R29" s="13"/>
      <c r="S29" s="13"/>
      <c r="T29" s="13"/>
      <c r="U29" s="13"/>
      <c r="V29" s="13"/>
      <c r="W29" s="8"/>
      <c r="X29" s="8"/>
      <c r="Y29" s="13"/>
      <c r="Z29" s="13"/>
      <c r="AA29" s="13"/>
      <c r="AB29" s="6"/>
      <c r="AC29" s="6"/>
      <c r="AD29" s="6"/>
      <c r="AE29" s="6"/>
      <c r="AF29" s="6"/>
      <c r="AG29" s="6"/>
      <c r="AH29" s="6"/>
      <c r="AI29" s="6"/>
    </row>
    <row r="30" ht="112.5" customHeight="1">
      <c r="A30" s="8"/>
      <c r="B30" s="9"/>
      <c r="C30" s="13"/>
      <c r="D30" s="8"/>
      <c r="E30" s="6"/>
      <c r="F30" s="9"/>
      <c r="G30" s="9"/>
      <c r="H30" s="8"/>
      <c r="I30" s="8"/>
      <c r="J30" s="9"/>
      <c r="K30" s="9"/>
      <c r="L30" s="13"/>
      <c r="M30" s="12"/>
      <c r="N30" s="12"/>
      <c r="O30" s="13"/>
      <c r="P30" s="13"/>
      <c r="Q30" s="13"/>
      <c r="R30" s="13"/>
      <c r="S30" s="13"/>
      <c r="T30" s="13"/>
      <c r="U30" s="13"/>
      <c r="V30" s="13"/>
      <c r="W30" s="8"/>
      <c r="X30" s="8"/>
      <c r="Y30" s="13"/>
      <c r="Z30" s="13"/>
      <c r="AA30" s="13"/>
      <c r="AB30" s="6"/>
      <c r="AC30" s="6"/>
      <c r="AD30" s="6"/>
      <c r="AE30" s="6"/>
      <c r="AF30" s="6"/>
      <c r="AG30" s="6"/>
      <c r="AH30" s="6"/>
      <c r="AI30" s="6"/>
    </row>
    <row r="31" ht="112.5" customHeight="1">
      <c r="A31" s="8"/>
      <c r="B31" s="9"/>
      <c r="C31" s="13"/>
      <c r="D31" s="8"/>
      <c r="E31" s="6"/>
      <c r="F31" s="9"/>
      <c r="G31" s="9"/>
      <c r="H31" s="8"/>
      <c r="I31" s="8"/>
      <c r="J31" s="82"/>
      <c r="K31" s="9"/>
      <c r="L31" s="13"/>
      <c r="M31" s="12"/>
      <c r="N31" s="12"/>
      <c r="O31" s="13"/>
      <c r="P31" s="13"/>
      <c r="Q31" s="13"/>
      <c r="R31" s="13"/>
      <c r="S31" s="13"/>
      <c r="T31" s="13"/>
      <c r="U31" s="13"/>
      <c r="V31" s="13"/>
      <c r="W31" s="8"/>
      <c r="X31" s="8"/>
      <c r="Y31" s="13"/>
      <c r="Z31" s="13"/>
      <c r="AA31" s="13"/>
      <c r="AB31" s="6"/>
      <c r="AC31" s="6"/>
      <c r="AD31" s="6"/>
      <c r="AE31" s="6"/>
      <c r="AF31" s="6"/>
      <c r="AG31" s="6"/>
      <c r="AH31" s="6"/>
      <c r="AI31" s="6"/>
    </row>
    <row r="32" ht="112.5" customHeight="1">
      <c r="A32" s="8"/>
      <c r="B32" s="9"/>
      <c r="C32" s="13"/>
      <c r="D32" s="8"/>
      <c r="E32" s="6"/>
      <c r="F32" s="9"/>
      <c r="G32" s="9"/>
      <c r="H32" s="8"/>
      <c r="I32" s="8"/>
      <c r="J32" s="9"/>
      <c r="K32" s="9"/>
      <c r="L32" s="8"/>
      <c r="M32" s="12"/>
      <c r="N32" s="12"/>
      <c r="O32" s="13"/>
      <c r="P32" s="13"/>
      <c r="Q32" s="13"/>
      <c r="R32" s="13"/>
      <c r="S32" s="13"/>
      <c r="T32" s="13"/>
      <c r="U32" s="13"/>
      <c r="V32" s="13"/>
      <c r="W32" s="8"/>
      <c r="X32" s="8"/>
      <c r="Y32" s="13"/>
      <c r="Z32" s="13"/>
      <c r="AA32" s="13"/>
      <c r="AB32" s="6"/>
      <c r="AC32" s="6"/>
      <c r="AD32" s="6"/>
      <c r="AE32" s="6"/>
      <c r="AF32" s="6"/>
      <c r="AG32" s="6"/>
      <c r="AH32" s="6"/>
      <c r="AI32" s="6"/>
    </row>
    <row r="33" ht="112.5" customHeight="1">
      <c r="A33" s="8"/>
      <c r="B33" s="9"/>
      <c r="C33" s="13"/>
      <c r="D33" s="8"/>
      <c r="E33" s="6"/>
      <c r="F33" s="10"/>
      <c r="G33" s="10"/>
      <c r="H33" s="6"/>
      <c r="I33" s="6"/>
      <c r="J33" s="10"/>
      <c r="K33" s="10"/>
      <c r="L33" s="8"/>
      <c r="M33" s="12"/>
      <c r="N33" s="12"/>
      <c r="O33" s="13"/>
      <c r="P33" s="13"/>
      <c r="Q33" s="13"/>
      <c r="R33" s="13"/>
      <c r="S33" s="13"/>
      <c r="T33" s="13"/>
      <c r="U33" s="13"/>
      <c r="V33" s="13"/>
      <c r="W33" s="8"/>
      <c r="X33" s="8"/>
      <c r="Y33" s="13"/>
      <c r="Z33" s="13"/>
      <c r="AA33" s="13"/>
      <c r="AB33" s="6"/>
      <c r="AC33" s="6"/>
      <c r="AD33" s="6"/>
      <c r="AE33" s="6"/>
      <c r="AF33" s="6"/>
      <c r="AG33" s="6"/>
      <c r="AH33" s="6"/>
      <c r="AI33" s="6"/>
    </row>
    <row r="34" ht="112.5" customHeight="1">
      <c r="A34" s="8"/>
      <c r="B34" s="9"/>
      <c r="C34" s="8"/>
      <c r="D34" s="8"/>
      <c r="E34" s="6"/>
      <c r="F34" s="9"/>
      <c r="G34" s="9"/>
      <c r="H34" s="8"/>
      <c r="I34" s="8"/>
      <c r="J34" s="9"/>
      <c r="K34" s="9"/>
      <c r="L34" s="8"/>
      <c r="M34" s="12"/>
      <c r="N34" s="12"/>
      <c r="O34" s="13"/>
      <c r="P34" s="13"/>
      <c r="Q34" s="13"/>
      <c r="R34" s="13"/>
      <c r="S34" s="13"/>
      <c r="T34" s="13"/>
      <c r="U34" s="13"/>
      <c r="V34" s="13"/>
      <c r="W34" s="8"/>
      <c r="X34" s="8"/>
      <c r="Y34" s="13"/>
      <c r="Z34" s="13"/>
      <c r="AA34" s="13"/>
      <c r="AB34" s="6"/>
      <c r="AC34" s="6"/>
      <c r="AD34" s="6"/>
      <c r="AE34" s="6"/>
      <c r="AF34" s="6"/>
      <c r="AG34" s="6"/>
      <c r="AH34" s="6"/>
      <c r="AI34" s="6"/>
    </row>
    <row r="35" ht="112.5" customHeight="1">
      <c r="A35" s="8"/>
      <c r="B35" s="9"/>
      <c r="C35" s="13"/>
      <c r="D35" s="8"/>
      <c r="E35" s="6"/>
      <c r="F35" s="11"/>
      <c r="G35" s="9"/>
      <c r="H35" s="8"/>
      <c r="I35" s="8"/>
      <c r="J35" s="11"/>
      <c r="K35" s="11"/>
      <c r="L35" s="8"/>
      <c r="M35" s="12"/>
      <c r="N35" s="12"/>
      <c r="O35" s="13"/>
      <c r="P35" s="13"/>
      <c r="Q35" s="13"/>
      <c r="R35" s="13"/>
      <c r="S35" s="13"/>
      <c r="T35" s="13"/>
      <c r="U35" s="13"/>
      <c r="V35" s="13"/>
      <c r="W35" s="8"/>
      <c r="X35" s="8"/>
      <c r="Y35" s="13"/>
      <c r="Z35" s="13"/>
      <c r="AA35" s="13"/>
      <c r="AB35" s="6"/>
      <c r="AC35" s="6"/>
      <c r="AD35" s="6"/>
      <c r="AE35" s="6"/>
      <c r="AF35" s="6"/>
      <c r="AG35" s="6"/>
      <c r="AH35" s="6"/>
      <c r="AI35" s="6"/>
    </row>
    <row r="36" ht="112.5" customHeight="1">
      <c r="A36" s="8"/>
      <c r="B36" s="9"/>
      <c r="C36" s="13"/>
      <c r="D36" s="8"/>
      <c r="E36" s="6"/>
      <c r="F36" s="14"/>
      <c r="G36" s="14"/>
      <c r="H36" s="14"/>
      <c r="I36" s="14"/>
      <c r="J36" s="14"/>
      <c r="K36" s="14"/>
      <c r="L36" s="13"/>
      <c r="M36" s="12"/>
      <c r="N36" s="12"/>
      <c r="O36" s="13"/>
      <c r="P36" s="13"/>
      <c r="Q36" s="13"/>
      <c r="R36" s="13"/>
      <c r="S36" s="13"/>
      <c r="T36" s="13"/>
      <c r="U36" s="13"/>
      <c r="V36" s="13"/>
      <c r="W36" s="8"/>
      <c r="X36" s="8"/>
      <c r="Y36" s="13"/>
      <c r="Z36" s="13"/>
      <c r="AA36" s="13"/>
      <c r="AB36" s="6"/>
      <c r="AC36" s="6"/>
      <c r="AD36" s="6"/>
      <c r="AE36" s="6"/>
      <c r="AF36" s="6"/>
      <c r="AG36" s="6"/>
      <c r="AH36" s="6"/>
      <c r="AI36" s="6"/>
    </row>
    <row r="37" ht="112.5" customHeight="1">
      <c r="A37" s="8"/>
      <c r="B37" s="9"/>
      <c r="C37" s="13"/>
      <c r="D37" s="8"/>
      <c r="E37" s="6"/>
      <c r="F37" s="9"/>
      <c r="G37" s="12"/>
      <c r="H37" s="8"/>
      <c r="I37" s="8"/>
      <c r="J37" s="9"/>
      <c r="K37" s="9"/>
      <c r="L37" s="13"/>
      <c r="M37" s="12"/>
      <c r="N37" s="12"/>
      <c r="O37" s="13"/>
      <c r="P37" s="13"/>
      <c r="Q37" s="13"/>
      <c r="R37" s="13"/>
      <c r="S37" s="13"/>
      <c r="T37" s="13"/>
      <c r="U37" s="13"/>
      <c r="V37" s="13"/>
      <c r="W37" s="8"/>
      <c r="X37" s="8"/>
      <c r="Y37" s="13"/>
      <c r="Z37" s="13"/>
      <c r="AA37" s="13"/>
      <c r="AB37" s="6"/>
      <c r="AC37" s="6"/>
      <c r="AD37" s="6"/>
      <c r="AE37" s="6"/>
      <c r="AF37" s="6"/>
      <c r="AG37" s="6"/>
      <c r="AH37" s="6"/>
      <c r="AI37" s="6"/>
    </row>
    <row r="38" ht="112.5" customHeight="1">
      <c r="A38" s="8"/>
      <c r="B38" s="9"/>
      <c r="C38" s="13"/>
      <c r="D38" s="8"/>
      <c r="E38" s="6"/>
      <c r="F38" s="12"/>
      <c r="G38" s="12"/>
      <c r="H38" s="13"/>
      <c r="I38" s="13"/>
      <c r="J38" s="12"/>
      <c r="K38" s="12"/>
      <c r="L38" s="13"/>
      <c r="M38" s="12"/>
      <c r="N38" s="12"/>
      <c r="O38" s="13"/>
      <c r="P38" s="13"/>
      <c r="Q38" s="13"/>
      <c r="R38" s="13"/>
      <c r="S38" s="13"/>
      <c r="T38" s="13"/>
      <c r="U38" s="13"/>
      <c r="V38" s="13"/>
      <c r="W38" s="8"/>
      <c r="X38" s="13"/>
      <c r="Y38" s="13"/>
      <c r="Z38" s="13"/>
      <c r="AA38" s="13"/>
      <c r="AB38" s="6"/>
      <c r="AC38" s="6"/>
      <c r="AD38" s="6"/>
      <c r="AE38" s="6"/>
      <c r="AF38" s="6"/>
      <c r="AG38" s="6"/>
      <c r="AH38" s="6"/>
      <c r="AI38" s="6"/>
    </row>
    <row r="39" ht="112.5" customHeight="1">
      <c r="A39" s="8"/>
      <c r="B39" s="9"/>
      <c r="C39" s="13"/>
      <c r="D39" s="8"/>
      <c r="E39" s="6"/>
      <c r="F39" s="9"/>
      <c r="G39" s="9"/>
      <c r="H39" s="8"/>
      <c r="I39" s="8"/>
      <c r="J39" s="9"/>
      <c r="K39" s="9"/>
      <c r="L39" s="8"/>
      <c r="M39" s="9"/>
      <c r="N39" s="9"/>
      <c r="O39" s="13"/>
      <c r="P39" s="13"/>
      <c r="Q39" s="13"/>
      <c r="R39" s="13"/>
      <c r="S39" s="13"/>
      <c r="T39" s="13"/>
      <c r="U39" s="13"/>
      <c r="V39" s="13"/>
      <c r="W39" s="8"/>
      <c r="X39" s="8"/>
      <c r="Y39" s="13"/>
      <c r="Z39" s="13"/>
      <c r="AA39" s="13"/>
      <c r="AB39" s="6"/>
      <c r="AC39" s="6"/>
      <c r="AD39" s="6"/>
      <c r="AE39" s="6"/>
      <c r="AF39" s="6"/>
      <c r="AG39" s="6"/>
      <c r="AH39" s="6"/>
      <c r="AI39" s="6"/>
    </row>
    <row r="40" ht="112.5" customHeight="1">
      <c r="A40" s="8"/>
      <c r="B40" s="9"/>
      <c r="C40" s="13"/>
      <c r="D40" s="8"/>
      <c r="E40" s="6"/>
      <c r="F40" s="9"/>
      <c r="G40" s="9"/>
      <c r="H40" s="8"/>
      <c r="I40" s="8"/>
      <c r="J40" s="9"/>
      <c r="K40" s="9"/>
      <c r="L40" s="13"/>
      <c r="M40" s="12"/>
      <c r="N40" s="12"/>
      <c r="O40" s="13"/>
      <c r="P40" s="13"/>
      <c r="Q40" s="13"/>
      <c r="R40" s="13"/>
      <c r="S40" s="13"/>
      <c r="T40" s="13"/>
      <c r="U40" s="13"/>
      <c r="V40" s="13"/>
      <c r="W40" s="8"/>
      <c r="X40" s="8"/>
      <c r="Y40" s="13"/>
      <c r="Z40" s="13"/>
      <c r="AA40" s="13"/>
      <c r="AB40" s="6"/>
      <c r="AC40" s="6"/>
      <c r="AD40" s="6"/>
      <c r="AE40" s="6"/>
      <c r="AF40" s="6"/>
      <c r="AG40" s="6"/>
      <c r="AH40" s="6"/>
      <c r="AI40" s="6"/>
    </row>
    <row r="41" ht="112.5" customHeight="1">
      <c r="A41" s="8"/>
      <c r="B41" s="9"/>
      <c r="C41" s="13"/>
      <c r="D41" s="8"/>
      <c r="E41" s="6"/>
      <c r="F41" s="9"/>
      <c r="G41" s="12"/>
      <c r="H41" s="13"/>
      <c r="I41" s="13"/>
      <c r="J41" s="12"/>
      <c r="K41" s="12"/>
      <c r="L41" s="13"/>
      <c r="M41" s="12"/>
      <c r="N41" s="12"/>
      <c r="O41" s="13"/>
      <c r="P41" s="13"/>
      <c r="Q41" s="13"/>
      <c r="R41" s="13"/>
      <c r="S41" s="13"/>
      <c r="T41" s="13"/>
      <c r="U41" s="13"/>
      <c r="V41" s="13"/>
      <c r="W41" s="8"/>
      <c r="X41" s="8"/>
      <c r="Y41" s="13"/>
      <c r="Z41" s="13"/>
      <c r="AA41" s="13"/>
      <c r="AB41" s="6"/>
      <c r="AC41" s="6"/>
      <c r="AD41" s="6"/>
      <c r="AE41" s="6"/>
      <c r="AF41" s="6"/>
      <c r="AG41" s="6"/>
      <c r="AH41" s="6"/>
      <c r="AI41" s="6"/>
    </row>
    <row r="42" ht="112.5" customHeight="1">
      <c r="A42" s="8"/>
      <c r="B42" s="9"/>
      <c r="C42" s="13"/>
      <c r="D42" s="8"/>
      <c r="E42" s="6"/>
      <c r="F42" s="9"/>
      <c r="G42" s="12"/>
      <c r="H42" s="13"/>
      <c r="I42" s="13"/>
      <c r="J42" s="12"/>
      <c r="K42" s="12"/>
      <c r="L42" s="13"/>
      <c r="M42" s="12"/>
      <c r="N42" s="12"/>
      <c r="O42" s="13"/>
      <c r="P42" s="13"/>
      <c r="Q42" s="13"/>
      <c r="R42" s="13"/>
      <c r="S42" s="13"/>
      <c r="T42" s="13"/>
      <c r="U42" s="13"/>
      <c r="V42" s="13"/>
      <c r="W42" s="8"/>
      <c r="X42" s="8"/>
      <c r="Y42" s="13"/>
      <c r="Z42" s="13"/>
      <c r="AA42" s="13"/>
      <c r="AB42" s="6"/>
      <c r="AC42" s="6"/>
      <c r="AD42" s="6"/>
      <c r="AE42" s="6"/>
      <c r="AF42" s="6"/>
      <c r="AG42" s="6"/>
      <c r="AH42" s="6"/>
      <c r="AI42" s="6"/>
    </row>
    <row r="43" ht="112.5" customHeight="1">
      <c r="A43" s="8"/>
      <c r="B43" s="9"/>
      <c r="C43" s="13"/>
      <c r="D43" s="8"/>
      <c r="E43" s="6"/>
      <c r="F43" s="9"/>
      <c r="G43" s="12"/>
      <c r="H43" s="13"/>
      <c r="I43" s="13"/>
      <c r="J43" s="12"/>
      <c r="K43" s="12"/>
      <c r="L43" s="13"/>
      <c r="M43" s="12"/>
      <c r="N43" s="12"/>
      <c r="O43" s="13"/>
      <c r="P43" s="13"/>
      <c r="Q43" s="13"/>
      <c r="R43" s="13"/>
      <c r="S43" s="13"/>
      <c r="T43" s="13"/>
      <c r="U43" s="13"/>
      <c r="V43" s="13"/>
      <c r="W43" s="8"/>
      <c r="X43" s="8"/>
      <c r="Y43" s="13"/>
      <c r="Z43" s="13"/>
      <c r="AA43" s="13"/>
      <c r="AB43" s="6"/>
      <c r="AC43" s="6"/>
      <c r="AD43" s="6"/>
      <c r="AE43" s="6"/>
      <c r="AF43" s="6"/>
      <c r="AG43" s="6"/>
      <c r="AH43" s="6"/>
      <c r="AI43" s="6"/>
    </row>
    <row r="44" ht="112.5" customHeight="1">
      <c r="A44" s="8"/>
      <c r="B44" s="9"/>
      <c r="C44" s="13"/>
      <c r="D44" s="8"/>
      <c r="E44" s="6"/>
      <c r="F44" s="9"/>
      <c r="G44" s="12"/>
      <c r="H44" s="13"/>
      <c r="I44" s="13"/>
      <c r="J44" s="12"/>
      <c r="K44" s="12"/>
      <c r="L44" s="13"/>
      <c r="M44" s="12"/>
      <c r="N44" s="12"/>
      <c r="O44" s="13"/>
      <c r="P44" s="13"/>
      <c r="Q44" s="13"/>
      <c r="R44" s="13"/>
      <c r="S44" s="13"/>
      <c r="T44" s="13"/>
      <c r="U44" s="13"/>
      <c r="V44" s="13"/>
      <c r="W44" s="8"/>
      <c r="X44" s="8"/>
      <c r="Y44" s="13"/>
      <c r="Z44" s="13"/>
      <c r="AA44" s="13"/>
      <c r="AB44" s="6"/>
      <c r="AC44" s="6"/>
      <c r="AD44" s="6"/>
      <c r="AE44" s="6"/>
      <c r="AF44" s="6"/>
      <c r="AG44" s="6"/>
      <c r="AH44" s="6"/>
      <c r="AI44" s="6"/>
    </row>
    <row r="45" ht="112.5" customHeight="1">
      <c r="A45" s="8"/>
      <c r="B45" s="9"/>
      <c r="C45" s="13"/>
      <c r="D45" s="8"/>
      <c r="E45" s="6"/>
      <c r="F45" s="9"/>
      <c r="G45" s="12"/>
      <c r="H45" s="13"/>
      <c r="I45" s="13"/>
      <c r="J45" s="12"/>
      <c r="K45" s="12"/>
      <c r="L45" s="13"/>
      <c r="M45" s="12"/>
      <c r="N45" s="12"/>
      <c r="O45" s="13"/>
      <c r="P45" s="13"/>
      <c r="Q45" s="13"/>
      <c r="R45" s="13"/>
      <c r="S45" s="13"/>
      <c r="T45" s="13"/>
      <c r="U45" s="13"/>
      <c r="V45" s="13"/>
      <c r="W45" s="8"/>
      <c r="X45" s="8"/>
      <c r="Y45" s="13"/>
      <c r="Z45" s="13"/>
      <c r="AA45" s="13"/>
      <c r="AB45" s="6"/>
      <c r="AC45" s="6"/>
      <c r="AD45" s="6"/>
      <c r="AE45" s="6"/>
      <c r="AF45" s="6"/>
      <c r="AG45" s="6"/>
      <c r="AH45" s="6"/>
      <c r="AI45" s="6"/>
    </row>
    <row r="46" ht="112.5" customHeight="1">
      <c r="A46" s="8"/>
      <c r="B46" s="9"/>
      <c r="C46" s="13"/>
      <c r="D46" s="8"/>
      <c r="E46" s="6"/>
      <c r="F46" s="9"/>
      <c r="G46" s="12"/>
      <c r="H46" s="8"/>
      <c r="I46" s="8"/>
      <c r="J46" s="9"/>
      <c r="K46" s="9"/>
      <c r="L46" s="8"/>
      <c r="M46" s="9"/>
      <c r="N46" s="9"/>
      <c r="O46" s="13"/>
      <c r="P46" s="13"/>
      <c r="Q46" s="13"/>
      <c r="R46" s="13"/>
      <c r="S46" s="13"/>
      <c r="T46" s="13"/>
      <c r="U46" s="13"/>
      <c r="V46" s="13"/>
      <c r="W46" s="8"/>
      <c r="X46" s="8"/>
      <c r="Y46" s="13"/>
      <c r="Z46" s="13"/>
      <c r="AA46" s="13"/>
      <c r="AB46" s="6"/>
      <c r="AC46" s="6"/>
      <c r="AD46" s="6"/>
      <c r="AE46" s="6"/>
      <c r="AF46" s="6"/>
      <c r="AG46" s="6"/>
      <c r="AH46" s="6"/>
      <c r="AI46" s="6"/>
    </row>
    <row r="47" ht="112.5" customHeight="1">
      <c r="A47" s="8"/>
      <c r="B47" s="9"/>
      <c r="C47" s="13"/>
      <c r="D47" s="8"/>
      <c r="E47" s="6"/>
      <c r="F47" s="9"/>
      <c r="G47" s="9"/>
      <c r="H47" s="8"/>
      <c r="I47" s="8"/>
      <c r="J47" s="9"/>
      <c r="K47" s="9"/>
      <c r="L47" s="13"/>
      <c r="M47" s="12"/>
      <c r="N47" s="12"/>
      <c r="O47" s="13"/>
      <c r="P47" s="13"/>
      <c r="Q47" s="13"/>
      <c r="R47" s="13"/>
      <c r="S47" s="13"/>
      <c r="T47" s="13"/>
      <c r="U47" s="13"/>
      <c r="V47" s="13"/>
      <c r="W47" s="8"/>
      <c r="X47" s="8"/>
      <c r="Y47" s="13"/>
      <c r="Z47" s="13"/>
      <c r="AA47" s="13"/>
      <c r="AB47" s="6"/>
      <c r="AC47" s="6"/>
      <c r="AD47" s="6"/>
      <c r="AE47" s="6"/>
      <c r="AF47" s="6"/>
      <c r="AG47" s="6"/>
      <c r="AH47" s="6"/>
      <c r="AI47" s="6"/>
    </row>
    <row r="48" ht="112.5" customHeight="1">
      <c r="A48" s="8"/>
      <c r="B48" s="9"/>
      <c r="C48" s="13"/>
      <c r="D48" s="8"/>
      <c r="E48" s="6"/>
      <c r="F48" s="9"/>
      <c r="G48" s="9"/>
      <c r="H48" s="8"/>
      <c r="I48" s="8"/>
      <c r="J48" s="9"/>
      <c r="K48" s="82"/>
      <c r="L48" s="13"/>
      <c r="M48" s="12"/>
      <c r="N48" s="12"/>
      <c r="O48" s="13"/>
      <c r="P48" s="13"/>
      <c r="Q48" s="13"/>
      <c r="R48" s="13"/>
      <c r="S48" s="13"/>
      <c r="T48" s="13"/>
      <c r="U48" s="13"/>
      <c r="V48" s="13"/>
      <c r="W48" s="8"/>
      <c r="X48" s="8"/>
      <c r="Y48" s="13"/>
      <c r="Z48" s="13"/>
      <c r="AA48" s="13"/>
      <c r="AB48" s="6"/>
      <c r="AC48" s="6"/>
      <c r="AD48" s="6"/>
      <c r="AE48" s="6"/>
      <c r="AF48" s="6"/>
      <c r="AG48" s="6"/>
      <c r="AH48" s="6"/>
      <c r="AI48" s="6"/>
    </row>
    <row r="49" ht="112.5" customHeight="1">
      <c r="A49" s="8"/>
      <c r="B49" s="9"/>
      <c r="C49" s="13"/>
      <c r="D49" s="8"/>
      <c r="E49" s="6"/>
      <c r="F49" s="9"/>
      <c r="G49" s="9"/>
      <c r="H49" s="8"/>
      <c r="I49" s="8"/>
      <c r="J49" s="9"/>
      <c r="K49" s="82"/>
      <c r="L49" s="13"/>
      <c r="M49" s="12"/>
      <c r="N49" s="12"/>
      <c r="O49" s="13"/>
      <c r="P49" s="13"/>
      <c r="Q49" s="13"/>
      <c r="R49" s="13"/>
      <c r="S49" s="13"/>
      <c r="T49" s="13"/>
      <c r="U49" s="13"/>
      <c r="V49" s="13"/>
      <c r="W49" s="8"/>
      <c r="X49" s="8"/>
      <c r="Y49" s="13"/>
      <c r="Z49" s="13"/>
      <c r="AA49" s="13"/>
      <c r="AB49" s="6"/>
      <c r="AC49" s="6"/>
      <c r="AD49" s="6"/>
      <c r="AE49" s="6"/>
      <c r="AF49" s="6"/>
      <c r="AG49" s="6"/>
      <c r="AH49" s="6"/>
      <c r="AI49" s="6"/>
    </row>
    <row r="50" ht="112.5" customHeight="1">
      <c r="A50" s="8"/>
      <c r="B50" s="9"/>
      <c r="C50" s="13"/>
      <c r="D50" s="8"/>
      <c r="E50" s="6"/>
      <c r="F50" s="9"/>
      <c r="G50" s="9"/>
      <c r="H50" s="8"/>
      <c r="I50" s="8"/>
      <c r="J50" s="9"/>
      <c r="K50" s="82"/>
      <c r="L50" s="13"/>
      <c r="M50" s="12"/>
      <c r="N50" s="12"/>
      <c r="O50" s="13"/>
      <c r="P50" s="13"/>
      <c r="Q50" s="13"/>
      <c r="R50" s="13"/>
      <c r="S50" s="13"/>
      <c r="T50" s="13"/>
      <c r="U50" s="13"/>
      <c r="V50" s="13"/>
      <c r="W50" s="8"/>
      <c r="X50" s="8"/>
      <c r="Y50" s="13"/>
      <c r="Z50" s="13"/>
      <c r="AA50" s="13"/>
      <c r="AB50" s="6"/>
      <c r="AC50" s="6"/>
      <c r="AD50" s="6"/>
      <c r="AE50" s="6"/>
      <c r="AF50" s="6"/>
      <c r="AG50" s="6"/>
      <c r="AH50" s="6"/>
      <c r="AI50" s="6"/>
    </row>
    <row r="51" ht="112.5" customHeight="1">
      <c r="A51" s="8"/>
      <c r="B51" s="9"/>
      <c r="C51" s="13"/>
      <c r="D51" s="8"/>
      <c r="E51" s="6"/>
      <c r="F51" s="9"/>
      <c r="G51" s="9"/>
      <c r="H51" s="8"/>
      <c r="I51" s="8"/>
      <c r="J51" s="9"/>
      <c r="K51" s="82"/>
      <c r="L51" s="13"/>
      <c r="M51" s="12"/>
      <c r="N51" s="12"/>
      <c r="O51" s="13"/>
      <c r="P51" s="13"/>
      <c r="Q51" s="13"/>
      <c r="R51" s="13"/>
      <c r="S51" s="13"/>
      <c r="T51" s="13"/>
      <c r="U51" s="13"/>
      <c r="V51" s="13"/>
      <c r="W51" s="8"/>
      <c r="X51" s="8"/>
      <c r="Y51" s="13"/>
      <c r="Z51" s="13"/>
      <c r="AA51" s="13"/>
      <c r="AB51" s="6"/>
      <c r="AC51" s="6"/>
      <c r="AD51" s="6"/>
      <c r="AE51" s="6"/>
      <c r="AF51" s="6"/>
      <c r="AG51" s="6"/>
      <c r="AH51" s="6"/>
      <c r="AI51" s="6"/>
    </row>
    <row r="52" ht="112.5" customHeight="1">
      <c r="A52" s="8"/>
      <c r="B52" s="9"/>
      <c r="C52" s="13"/>
      <c r="D52" s="8"/>
      <c r="E52" s="6"/>
      <c r="F52" s="9"/>
      <c r="G52" s="9"/>
      <c r="H52" s="8"/>
      <c r="I52" s="8"/>
      <c r="J52" s="9"/>
      <c r="K52" s="82"/>
      <c r="L52" s="13"/>
      <c r="M52" s="12"/>
      <c r="N52" s="12"/>
      <c r="O52" s="13"/>
      <c r="P52" s="13"/>
      <c r="Q52" s="13"/>
      <c r="R52" s="13"/>
      <c r="S52" s="13"/>
      <c r="T52" s="13"/>
      <c r="U52" s="13"/>
      <c r="V52" s="13"/>
      <c r="W52" s="8"/>
      <c r="X52" s="8"/>
      <c r="Y52" s="13"/>
      <c r="Z52" s="13"/>
      <c r="AA52" s="13"/>
      <c r="AB52" s="6"/>
      <c r="AC52" s="6"/>
      <c r="AD52" s="6"/>
      <c r="AE52" s="6"/>
      <c r="AF52" s="6"/>
      <c r="AG52" s="6"/>
      <c r="AH52" s="6"/>
      <c r="AI52" s="6"/>
    </row>
    <row r="53" ht="112.5" customHeight="1">
      <c r="A53" s="8"/>
      <c r="B53" s="9"/>
      <c r="C53" s="13"/>
      <c r="D53" s="8"/>
      <c r="E53" s="6"/>
      <c r="F53" s="9"/>
      <c r="G53" s="9"/>
      <c r="H53" s="8"/>
      <c r="I53" s="8"/>
      <c r="J53" s="9"/>
      <c r="K53" s="82"/>
      <c r="L53" s="8"/>
      <c r="M53" s="9"/>
      <c r="N53" s="9"/>
      <c r="O53" s="13"/>
      <c r="P53" s="13"/>
      <c r="Q53" s="13"/>
      <c r="R53" s="13"/>
      <c r="S53" s="13"/>
      <c r="T53" s="13"/>
      <c r="U53" s="13"/>
      <c r="V53" s="13"/>
      <c r="W53" s="8"/>
      <c r="X53" s="8"/>
      <c r="Y53" s="13"/>
      <c r="Z53" s="13"/>
      <c r="AA53" s="13"/>
      <c r="AB53" s="6"/>
      <c r="AC53" s="6"/>
      <c r="AD53" s="6"/>
      <c r="AE53" s="6"/>
      <c r="AF53" s="6"/>
      <c r="AG53" s="6"/>
      <c r="AH53" s="6"/>
      <c r="AI53" s="6"/>
    </row>
    <row r="54" ht="112.5" customHeight="1">
      <c r="A54" s="8"/>
      <c r="B54" s="9"/>
      <c r="C54" s="13"/>
      <c r="D54" s="8"/>
      <c r="E54" s="6"/>
      <c r="F54" s="9"/>
      <c r="G54" s="9"/>
      <c r="H54" s="8"/>
      <c r="I54" s="8"/>
      <c r="J54" s="9"/>
      <c r="K54" s="82"/>
      <c r="L54" s="13"/>
      <c r="M54" s="12"/>
      <c r="N54" s="12"/>
      <c r="O54" s="13"/>
      <c r="P54" s="13"/>
      <c r="Q54" s="13"/>
      <c r="R54" s="13"/>
      <c r="S54" s="13"/>
      <c r="T54" s="13"/>
      <c r="U54" s="13"/>
      <c r="V54" s="13"/>
      <c r="W54" s="8"/>
      <c r="X54" s="8"/>
      <c r="Y54" s="13"/>
      <c r="Z54" s="13"/>
      <c r="AA54" s="13"/>
      <c r="AB54" s="6"/>
      <c r="AC54" s="6"/>
      <c r="AD54" s="6"/>
      <c r="AE54" s="6"/>
      <c r="AF54" s="6"/>
      <c r="AG54" s="6"/>
      <c r="AH54" s="6"/>
      <c r="AI54" s="6"/>
    </row>
    <row r="55" ht="112.5" customHeight="1">
      <c r="A55" s="8"/>
      <c r="B55" s="9"/>
      <c r="C55" s="13"/>
      <c r="D55" s="8"/>
      <c r="E55" s="6"/>
      <c r="F55" s="9"/>
      <c r="G55" s="9"/>
      <c r="H55" s="8"/>
      <c r="I55" s="8"/>
      <c r="J55" s="9"/>
      <c r="K55" s="82"/>
      <c r="L55" s="13"/>
      <c r="M55" s="12"/>
      <c r="N55" s="12"/>
      <c r="O55" s="13"/>
      <c r="P55" s="13"/>
      <c r="Q55" s="13"/>
      <c r="R55" s="13"/>
      <c r="S55" s="13"/>
      <c r="T55" s="13"/>
      <c r="U55" s="13"/>
      <c r="V55" s="13"/>
      <c r="W55" s="8"/>
      <c r="X55" s="8"/>
      <c r="Y55" s="13"/>
      <c r="Z55" s="13"/>
      <c r="AA55" s="13"/>
      <c r="AB55" s="6"/>
      <c r="AC55" s="6"/>
      <c r="AD55" s="6"/>
      <c r="AE55" s="6"/>
      <c r="AF55" s="6"/>
      <c r="AG55" s="6"/>
      <c r="AH55" s="6"/>
      <c r="AI55" s="6"/>
    </row>
    <row r="56" ht="112.5" customHeight="1">
      <c r="A56" s="8"/>
      <c r="B56" s="9"/>
      <c r="C56" s="13"/>
      <c r="D56" s="8"/>
      <c r="E56" s="6"/>
      <c r="F56" s="9"/>
      <c r="G56" s="9"/>
      <c r="H56" s="8"/>
      <c r="I56" s="8"/>
      <c r="J56" s="9"/>
      <c r="K56" s="82"/>
      <c r="L56" s="13"/>
      <c r="M56" s="12"/>
      <c r="N56" s="12"/>
      <c r="O56" s="13"/>
      <c r="P56" s="13"/>
      <c r="Q56" s="13"/>
      <c r="R56" s="13"/>
      <c r="S56" s="13"/>
      <c r="T56" s="13"/>
      <c r="U56" s="13"/>
      <c r="V56" s="13"/>
      <c r="W56" s="8"/>
      <c r="X56" s="8"/>
      <c r="Y56" s="13"/>
      <c r="Z56" s="13"/>
      <c r="AA56" s="13"/>
      <c r="AB56" s="6"/>
      <c r="AC56" s="6"/>
      <c r="AD56" s="6"/>
      <c r="AE56" s="6"/>
      <c r="AF56" s="6"/>
      <c r="AG56" s="6"/>
      <c r="AH56" s="6"/>
      <c r="AI56" s="6"/>
    </row>
    <row r="57" ht="112.5" customHeight="1">
      <c r="A57" s="8"/>
      <c r="B57" s="9"/>
      <c r="C57" s="13"/>
      <c r="D57" s="8"/>
      <c r="E57" s="6"/>
      <c r="F57" s="9"/>
      <c r="G57" s="9"/>
      <c r="H57" s="8"/>
      <c r="I57" s="8"/>
      <c r="J57" s="9"/>
      <c r="K57" s="82"/>
      <c r="L57" s="13"/>
      <c r="M57" s="12"/>
      <c r="N57" s="12"/>
      <c r="O57" s="13"/>
      <c r="P57" s="13"/>
      <c r="Q57" s="13"/>
      <c r="R57" s="13"/>
      <c r="S57" s="13"/>
      <c r="T57" s="13"/>
      <c r="U57" s="13"/>
      <c r="V57" s="13"/>
      <c r="W57" s="8"/>
      <c r="X57" s="8"/>
      <c r="Y57" s="13"/>
      <c r="Z57" s="13"/>
      <c r="AA57" s="13"/>
      <c r="AB57" s="6"/>
      <c r="AC57" s="6"/>
      <c r="AD57" s="6"/>
      <c r="AE57" s="6"/>
      <c r="AF57" s="6"/>
      <c r="AG57" s="6"/>
      <c r="AH57" s="6"/>
      <c r="AI57" s="6"/>
    </row>
    <row r="58" ht="112.5" customHeight="1">
      <c r="A58" s="8"/>
      <c r="B58" s="9"/>
      <c r="C58" s="13"/>
      <c r="D58" s="8"/>
      <c r="E58" s="6"/>
      <c r="F58" s="9"/>
      <c r="G58" s="9"/>
      <c r="H58" s="8"/>
      <c r="I58" s="8"/>
      <c r="J58" s="9"/>
      <c r="K58" s="82"/>
      <c r="L58" s="13"/>
      <c r="M58" s="12"/>
      <c r="N58" s="12"/>
      <c r="O58" s="13"/>
      <c r="P58" s="13"/>
      <c r="Q58" s="13"/>
      <c r="R58" s="13"/>
      <c r="S58" s="13"/>
      <c r="T58" s="13"/>
      <c r="U58" s="13"/>
      <c r="V58" s="13"/>
      <c r="W58" s="8"/>
      <c r="X58" s="8"/>
      <c r="Y58" s="13"/>
      <c r="Z58" s="13"/>
      <c r="AA58" s="13"/>
      <c r="AB58" s="6"/>
      <c r="AC58" s="6"/>
      <c r="AD58" s="6"/>
      <c r="AE58" s="6"/>
      <c r="AF58" s="6"/>
      <c r="AG58" s="6"/>
      <c r="AH58" s="6"/>
      <c r="AI58" s="6"/>
    </row>
    <row r="59" ht="112.5" customHeight="1">
      <c r="A59" s="8"/>
      <c r="B59" s="9"/>
      <c r="C59" s="13"/>
      <c r="D59" s="8"/>
      <c r="E59" s="6"/>
      <c r="F59" s="9"/>
      <c r="G59" s="9"/>
      <c r="H59" s="8"/>
      <c r="I59" s="8"/>
      <c r="J59" s="9"/>
      <c r="K59" s="82"/>
      <c r="L59" s="13"/>
      <c r="M59" s="12"/>
      <c r="N59" s="12"/>
      <c r="O59" s="13"/>
      <c r="P59" s="13"/>
      <c r="Q59" s="13"/>
      <c r="R59" s="13"/>
      <c r="S59" s="13"/>
      <c r="T59" s="13"/>
      <c r="U59" s="13"/>
      <c r="V59" s="13"/>
      <c r="W59" s="8"/>
      <c r="X59" s="8"/>
      <c r="Y59" s="13"/>
      <c r="Z59" s="13"/>
      <c r="AA59" s="13"/>
      <c r="AB59" s="6"/>
      <c r="AC59" s="6"/>
      <c r="AD59" s="6"/>
      <c r="AE59" s="6"/>
      <c r="AF59" s="6"/>
      <c r="AG59" s="6"/>
      <c r="AH59" s="6"/>
      <c r="AI59" s="6"/>
    </row>
    <row r="60" ht="112.5" customHeight="1">
      <c r="A60" s="8"/>
      <c r="B60" s="9"/>
      <c r="C60" s="13"/>
      <c r="D60" s="8"/>
      <c r="E60" s="6"/>
      <c r="F60" s="9"/>
      <c r="G60" s="9"/>
      <c r="H60" s="8"/>
      <c r="I60" s="8"/>
      <c r="J60" s="9"/>
      <c r="K60" s="9"/>
      <c r="L60" s="8"/>
      <c r="M60" s="9"/>
      <c r="N60" s="9"/>
      <c r="O60" s="13"/>
      <c r="P60" s="13"/>
      <c r="Q60" s="13"/>
      <c r="R60" s="13"/>
      <c r="S60" s="13"/>
      <c r="T60" s="13"/>
      <c r="U60" s="13"/>
      <c r="V60" s="13"/>
      <c r="W60" s="8"/>
      <c r="X60" s="8"/>
      <c r="Y60" s="13"/>
      <c r="Z60" s="13"/>
      <c r="AA60" s="13"/>
      <c r="AB60" s="6"/>
      <c r="AC60" s="6"/>
      <c r="AD60" s="6"/>
      <c r="AE60" s="6"/>
      <c r="AF60" s="6"/>
      <c r="AG60" s="6"/>
      <c r="AH60" s="6"/>
      <c r="AI60" s="6"/>
    </row>
    <row r="61" ht="112.5" customHeight="1">
      <c r="A61" s="8"/>
      <c r="B61" s="9"/>
      <c r="C61" s="13"/>
      <c r="D61" s="8"/>
      <c r="E61" s="6"/>
      <c r="F61" s="9"/>
      <c r="G61" s="9"/>
      <c r="H61" s="8"/>
      <c r="I61" s="8"/>
      <c r="J61" s="9"/>
      <c r="K61" s="9"/>
      <c r="L61" s="13"/>
      <c r="M61" s="12"/>
      <c r="N61" s="12"/>
      <c r="O61" s="13"/>
      <c r="P61" s="13"/>
      <c r="Q61" s="13"/>
      <c r="R61" s="13"/>
      <c r="S61" s="13"/>
      <c r="T61" s="13"/>
      <c r="U61" s="13"/>
      <c r="V61" s="13"/>
      <c r="W61" s="8"/>
      <c r="X61" s="8"/>
      <c r="Y61" s="13"/>
      <c r="Z61" s="13"/>
      <c r="AA61" s="13"/>
      <c r="AB61" s="6"/>
      <c r="AC61" s="6"/>
      <c r="AD61" s="6"/>
      <c r="AE61" s="6"/>
      <c r="AF61" s="6"/>
      <c r="AG61" s="6"/>
      <c r="AH61" s="6"/>
      <c r="AI61" s="6"/>
    </row>
    <row r="62" ht="112.5" customHeight="1">
      <c r="A62" s="8"/>
      <c r="B62" s="9"/>
      <c r="C62" s="13"/>
      <c r="D62" s="8"/>
      <c r="E62" s="6"/>
      <c r="F62" s="9"/>
      <c r="G62" s="12"/>
      <c r="H62" s="13"/>
      <c r="I62" s="13"/>
      <c r="J62" s="12"/>
      <c r="K62" s="12"/>
      <c r="L62" s="13"/>
      <c r="M62" s="12"/>
      <c r="N62" s="12"/>
      <c r="O62" s="13"/>
      <c r="P62" s="13"/>
      <c r="Q62" s="13"/>
      <c r="R62" s="13"/>
      <c r="S62" s="13"/>
      <c r="T62" s="13"/>
      <c r="U62" s="13"/>
      <c r="V62" s="13"/>
      <c r="W62" s="8"/>
      <c r="X62" s="13"/>
      <c r="Y62" s="13"/>
      <c r="Z62" s="13"/>
      <c r="AA62" s="13"/>
      <c r="AB62" s="6"/>
      <c r="AC62" s="6"/>
      <c r="AD62" s="6"/>
      <c r="AE62" s="6"/>
      <c r="AF62" s="6"/>
      <c r="AG62" s="6"/>
      <c r="AH62" s="6"/>
      <c r="AI62" s="6"/>
    </row>
    <row r="63" ht="112.5" customHeight="1">
      <c r="A63" s="8"/>
      <c r="B63" s="9"/>
      <c r="C63" s="13"/>
      <c r="D63" s="8"/>
      <c r="E63" s="6"/>
      <c r="F63" s="9"/>
      <c r="G63" s="12"/>
      <c r="H63" s="13"/>
      <c r="I63" s="13"/>
      <c r="J63" s="12"/>
      <c r="K63" s="12"/>
      <c r="L63" s="13"/>
      <c r="M63" s="12"/>
      <c r="N63" s="12"/>
      <c r="O63" s="13"/>
      <c r="P63" s="13"/>
      <c r="Q63" s="13"/>
      <c r="R63" s="13"/>
      <c r="S63" s="13"/>
      <c r="T63" s="13"/>
      <c r="U63" s="13"/>
      <c r="V63" s="13"/>
      <c r="W63" s="8"/>
      <c r="X63" s="13"/>
      <c r="Y63" s="13"/>
      <c r="Z63" s="13"/>
      <c r="AA63" s="13"/>
      <c r="AB63" s="6"/>
      <c r="AC63" s="6"/>
      <c r="AD63" s="6"/>
      <c r="AE63" s="6"/>
      <c r="AF63" s="6"/>
      <c r="AG63" s="6"/>
      <c r="AH63" s="6"/>
      <c r="AI63" s="6"/>
    </row>
    <row r="64" ht="112.5" customHeight="1">
      <c r="A64" s="8"/>
      <c r="B64" s="9"/>
      <c r="C64" s="13"/>
      <c r="D64" s="8"/>
      <c r="E64" s="6"/>
      <c r="F64" s="9"/>
      <c r="G64" s="12"/>
      <c r="H64" s="13"/>
      <c r="I64" s="13"/>
      <c r="J64" s="12"/>
      <c r="K64" s="12"/>
      <c r="L64" s="13"/>
      <c r="M64" s="12"/>
      <c r="N64" s="12"/>
      <c r="O64" s="13"/>
      <c r="P64" s="13"/>
      <c r="Q64" s="13"/>
      <c r="R64" s="13"/>
      <c r="S64" s="13"/>
      <c r="T64" s="13"/>
      <c r="U64" s="13"/>
      <c r="V64" s="13"/>
      <c r="W64" s="8"/>
      <c r="X64" s="13"/>
      <c r="Y64" s="13"/>
      <c r="Z64" s="13"/>
      <c r="AA64" s="13"/>
      <c r="AB64" s="6"/>
      <c r="AC64" s="6"/>
      <c r="AD64" s="6"/>
      <c r="AE64" s="6"/>
      <c r="AF64" s="6"/>
      <c r="AG64" s="6"/>
      <c r="AH64" s="6"/>
      <c r="AI64" s="6"/>
    </row>
    <row r="65" ht="112.5" customHeight="1">
      <c r="A65" s="8"/>
      <c r="B65" s="9"/>
      <c r="C65" s="13"/>
      <c r="D65" s="8"/>
      <c r="E65" s="6"/>
      <c r="F65" s="9"/>
      <c r="G65" s="12"/>
      <c r="H65" s="13"/>
      <c r="I65" s="13"/>
      <c r="J65" s="12"/>
      <c r="K65" s="12"/>
      <c r="L65" s="13"/>
      <c r="M65" s="12"/>
      <c r="N65" s="12"/>
      <c r="O65" s="13"/>
      <c r="P65" s="13"/>
      <c r="Q65" s="13"/>
      <c r="R65" s="13"/>
      <c r="S65" s="13"/>
      <c r="T65" s="13"/>
      <c r="U65" s="13"/>
      <c r="V65" s="13"/>
      <c r="W65" s="8"/>
      <c r="X65" s="13"/>
      <c r="Y65" s="13"/>
      <c r="Z65" s="13"/>
      <c r="AA65" s="13"/>
      <c r="AB65" s="6"/>
      <c r="AC65" s="6"/>
      <c r="AD65" s="6"/>
      <c r="AE65" s="6"/>
      <c r="AF65" s="6"/>
      <c r="AG65" s="6"/>
      <c r="AH65" s="6"/>
      <c r="AI65" s="6"/>
    </row>
    <row r="66" ht="112.5" customHeight="1">
      <c r="A66" s="8"/>
      <c r="B66" s="9"/>
      <c r="C66" s="13"/>
      <c r="D66" s="8"/>
      <c r="E66" s="6"/>
      <c r="F66" s="9"/>
      <c r="G66" s="12"/>
      <c r="H66" s="13"/>
      <c r="I66" s="13"/>
      <c r="J66" s="12"/>
      <c r="K66" s="12"/>
      <c r="L66" s="13"/>
      <c r="M66" s="12"/>
      <c r="N66" s="12"/>
      <c r="O66" s="13"/>
      <c r="P66" s="13"/>
      <c r="Q66" s="13"/>
      <c r="R66" s="13"/>
      <c r="S66" s="13"/>
      <c r="T66" s="13"/>
      <c r="U66" s="13"/>
      <c r="V66" s="13"/>
      <c r="W66" s="8"/>
      <c r="X66" s="13"/>
      <c r="Y66" s="13"/>
      <c r="Z66" s="13"/>
      <c r="AA66" s="13"/>
      <c r="AB66" s="6"/>
      <c r="AC66" s="6"/>
      <c r="AD66" s="6"/>
      <c r="AE66" s="6"/>
      <c r="AF66" s="6"/>
      <c r="AG66" s="6"/>
      <c r="AH66" s="6"/>
      <c r="AI66" s="6"/>
    </row>
    <row r="67" ht="112.5" customHeight="1">
      <c r="A67" s="8"/>
      <c r="B67" s="9"/>
      <c r="C67" s="13"/>
      <c r="D67" s="8"/>
      <c r="E67" s="6"/>
      <c r="F67" s="12"/>
      <c r="G67" s="12"/>
      <c r="H67" s="13"/>
      <c r="I67" s="13"/>
      <c r="J67" s="12"/>
      <c r="K67" s="12"/>
      <c r="L67" s="13"/>
      <c r="M67" s="12"/>
      <c r="N67" s="12"/>
      <c r="O67" s="13"/>
      <c r="P67" s="13"/>
      <c r="Q67" s="13"/>
      <c r="R67" s="13"/>
      <c r="S67" s="13"/>
      <c r="T67" s="13"/>
      <c r="U67" s="13"/>
      <c r="V67" s="13"/>
      <c r="W67" s="8"/>
      <c r="X67" s="13"/>
      <c r="Y67" s="13"/>
      <c r="Z67" s="13"/>
      <c r="AA67" s="13"/>
      <c r="AB67" s="6"/>
      <c r="AC67" s="6"/>
      <c r="AD67" s="6"/>
      <c r="AE67" s="6"/>
      <c r="AF67" s="6"/>
      <c r="AG67" s="6"/>
      <c r="AH67" s="6"/>
      <c r="AI67" s="6"/>
    </row>
  </sheetData>
  <customSheetViews>
    <customSheetView guid="{9AE081F2-EDEA-4EB3-BF68-6EA0BA4CE086}" filter="1" showAutoFilter="1">
      <autoFilter ref="$A$1:$Y$67">
        <filterColumn colId="3">
          <filters/>
        </filterColumn>
      </autoFilter>
    </customSheetView>
    <customSheetView guid="{8AA40846-1F26-4708-9481-B69E8AB5EB97}" filter="1" showAutoFilter="1">
      <autoFilter ref="$A$1:$Y$67">
        <filterColumn colId="3">
          <filters/>
        </filterColumn>
      </autoFilter>
    </customSheetView>
    <customSheetView guid="{CCB53B13-9AAF-4420-8339-3D2E331D1AE5}" filter="1" showAutoFilter="1">
      <autoFilter ref="$A$1:$Y$67">
        <filterColumn colId="3">
          <filters/>
        </filterColumn>
        <filterColumn colId="2">
          <filters blank="1">
            <filter val="Identificar"/>
          </filters>
        </filterColumn>
      </autoFilter>
    </customSheetView>
    <customSheetView guid="{A43E07FC-08A7-4DD9-887B-AB8BD34A43BF}" filter="1" showAutoFilter="1">
      <autoFilter ref="$A$1:$Y$67">
        <filterColumn colId="3">
          <filters/>
        </filterColumn>
      </autoFilter>
    </customSheetView>
    <customSheetView guid="{BD7C49AE-3606-416B-9969-426416050988}" filter="1" showAutoFilter="1">
      <autoFilter ref="$A$1:$AB$67">
        <filterColumn colId="3">
          <filters/>
        </filterColumn>
      </autoFilter>
    </customSheetView>
    <customSheetView guid="{1BC08E23-FF51-4049-B66B-FCAE6B72F7B5}" filter="1" showAutoFilter="1">
      <autoFilter ref="$A$1:$W$17">
        <filterColumn colId="0">
          <filters>
            <filter val="M6-G-8a"/>
            <filter val="M6-G-7a"/>
            <filter val="M6-G-8b"/>
            <filter val="M6-NyO-49a"/>
            <filter val="M6-G-6a"/>
            <filter val="M6-G-14a"/>
            <filter val="M6-G-4a"/>
            <filter val="M6-G-13a"/>
            <filter val="M6-EyP-16b"/>
            <filter val="M6-NyO-23b"/>
          </filters>
        </filterColumn>
      </autoFilter>
    </customSheetView>
    <customSheetView guid="{CC643E19-1CC0-4F1B-BA37-5D2E982DE8D8}" filter="1" showAutoFilter="1">
      <autoFilter ref="$A$1:$Y$67"/>
    </customSheetView>
    <customSheetView guid="{E6008002-0CF9-45C8-924A-6C2E1E2628FE}" filter="1" showAutoFilter="1">
      <autoFilter ref="$A$1:$Y$67">
        <filterColumn colId="3">
          <filters/>
        </filterColumn>
      </autoFilter>
    </customSheetView>
    <customSheetView guid="{A3539008-8970-44AF-81A3-F1580423C7E3}" filter="1" showAutoFilter="1">
      <autoFilter ref="$A$1:$Y$67"/>
    </customSheetView>
    <customSheetView guid="{F963D56E-597A-49DD-B106-E951C6242C5B}" filter="1" showAutoFilter="1">
      <autoFilter ref="$A$1:$Y$67">
        <filterColumn colId="3">
          <filters/>
        </filterColumn>
      </autoFilter>
    </customSheetView>
    <customSheetView guid="{D62A613C-5B80-421F-8996-1151EC55C1B2}" filter="1" showAutoFilter="1">
      <autoFilter ref="$A$1:$Y$67">
        <filterColumn colId="3">
          <filters/>
        </filterColumn>
      </autoFilter>
    </customSheetView>
    <customSheetView guid="{94FB0B8D-30E7-40D6-BE0C-5B32F89CAEE3}" filter="1" showAutoFilter="1">
      <autoFilter ref="$A$1:$Y$67">
        <filterColumn colId="3">
          <filters>
            <filter val="No hacer"/>
          </filters>
        </filterColumn>
        <filterColumn colId="23">
          <filters/>
        </filterColumn>
      </autoFilter>
    </customSheetView>
    <customSheetView guid="{DCAE7684-F369-4190-B7D0-7462E21C2DB1}" filter="1" showAutoFilter="1">
      <autoFilter ref="$A$1:$AB$67">
        <filterColumn colId="3">
          <filters/>
        </filterColumn>
      </autoFilter>
    </customSheetView>
    <customSheetView guid="{06294FF0-9256-437D-A904-CA417DC05AA8}" filter="1" showAutoFilter="1">
      <autoFilter ref="$A$1:$X$67">
        <filterColumn colId="5">
          <filters>
            <filter val="Una marca de perfume tiene el siguiente logo. ¿Cuál es su área? Aproxima a las décimas.&#10;&#10;(Imagen) M6-G-24a-8"/>
            <filter val="Se quiere alicatar la capilla de un pueblo y en el frente se van a colocar piedras. Si esta es la forma del frente, ¿qué área que se va a cubrir? Aproxima a las décimas.&#10;&#10;(Imagen) M6-G-24a-7"/>
          </filters>
        </filterColumn>
      </autoFilter>
    </customSheetView>
    <customSheetView guid="{ABFB751D-D1DE-4716-A0E2-6A8C1F434C9E}" filter="1" showAutoFilter="1">
      <autoFilter ref="$A$1:$Y$67">
        <filterColumn colId="23">
          <filters/>
        </filterColumn>
      </autoFilter>
    </customSheetView>
    <customSheetView guid="{07174967-93BA-4063-8E85-A155298A66EA}" filter="1" showAutoFilter="1">
      <autoFilter ref="$A$1:$Y$67"/>
    </customSheetView>
    <customSheetView guid="{2DE5CB2B-4B1F-4E84-90A1-DDC9C1A1AEA6}" filter="1" showAutoFilter="1">
      <autoFilter ref="$A$1:$Y$67">
        <filterColumn colId="3">
          <filters/>
        </filterColumn>
        <filterColumn colId="2">
          <filters blank="1">
            <filter val="Identificar"/>
          </filters>
        </filterColumn>
      </autoFilter>
    </customSheetView>
    <customSheetView guid="{5F1A2CE9-D4AE-471A-BC94-2519FDD01079}" filter="1" showAutoFilter="1">
      <autoFilter ref="$A$1:$Y$67">
        <filterColumn colId="3">
          <filters/>
        </filterColumn>
      </autoFilter>
    </customSheetView>
    <customSheetView guid="{3C401B45-E78F-4E29-8DE4-BC61063B30D4}" filter="1" showAutoFilter="1">
      <autoFilter ref="$D$1:$D$67"/>
    </customSheetView>
    <customSheetView guid="{2917FBEB-D73F-40D4-B739-8AB4B7233EBF}" filter="1" showAutoFilter="1">
      <autoFilter ref="$A$1:$Y$67">
        <filterColumn colId="3">
          <filters/>
        </filterColumn>
      </autoFilter>
    </customSheetView>
    <customSheetView guid="{B0E376F0-7E67-4616-8A34-E321060E2C6E}" filter="1" showAutoFilter="1">
      <autoFilter ref="$A$1:$Y$67">
        <filterColumn colId="3">
          <filters blank="1"/>
        </filterColumn>
        <filterColumn colId="0">
          <customFilters>
            <customFilter val="*MyM-12*"/>
          </customFilters>
        </filterColumn>
      </autoFilter>
    </customSheetView>
    <customSheetView guid="{BC7EA54E-E166-4FCE-8DE0-E7C1FAE435E6}" filter="1" showAutoFilter="1">
      <autoFilter ref="$A$1:$Y$67">
        <filterColumn colId="3">
          <filters/>
        </filterColumn>
      </autoFilter>
    </customSheetView>
    <customSheetView guid="{A5871AF1-F9D7-448C-9BF8-A23C45D20FEB}" filter="1" showAutoFilter="1">
      <autoFilter ref="$A$1:$Y$67">
        <filterColumn colId="3">
          <filters/>
        </filterColumn>
      </autoFilter>
    </customSheetView>
    <customSheetView guid="{6A880DE2-CA12-48B7-B869-1CA82A92677C}" filter="1" showAutoFilter="1">
      <autoFilter ref="$A$1:$Y$67">
        <filterColumn colId="3">
          <filters/>
        </filterColumn>
      </autoFilter>
    </customSheetView>
    <customSheetView guid="{4BE25D49-23A1-42CF-80B1-D57D7D41A82B}" filter="1" showAutoFilter="1">
      <autoFilter ref="$A$1:$Y$67">
        <filterColumn colId="3">
          <filters/>
        </filterColumn>
      </autoFilter>
    </customSheetView>
    <customSheetView guid="{A20DD591-F2AD-457F-8475-83025223897B}" filter="1" showAutoFilter="1">
      <autoFilter ref="$A$1:$Y$67">
        <filterColumn colId="3">
          <filters/>
        </filterColumn>
        <filterColumn colId="11">
          <filters>
            <filter val="T2=Lemonlib.round({{Q1}}/2,2)&#10;A1=Lemonlib.round({{Q1}}*{{T2}}/2 + {{Q1}}*{{Q1}},1)"/>
            <filter val="A1=Lemonlib.round({{T3}}*2,1)"/>
          </filters>
        </filterColumn>
      </autoFilter>
    </customSheetView>
    <customSheetView guid="{359AD9FA-F0FE-4565-81CF-DD56C8362467}" filter="1" showAutoFilter="1">
      <autoFilter ref="$A$1:$Y$67">
        <filterColumn colId="3">
          <filters/>
        </filterColumn>
      </autoFilter>
    </customSheetView>
    <customSheetView guid="{8EAA8F1D-CD15-4ADA-9A48-F5F69E2183AB}" filter="1" showAutoFilter="1">
      <autoFilter ref="$J$1:$J$17">
        <filterColumn colId="0">
          <filters/>
        </filterColumn>
      </autoFilter>
    </customSheetView>
    <customSheetView guid="{EE7C5BEC-ED55-44A4-B003-801043550D0C}" filter="1" showAutoFilter="1">
      <autoFilter ref="$A$1:$Y$67">
        <filterColumn colId="2">
          <filters blank="1">
            <filter val="Identificar"/>
          </filters>
        </filterColumn>
        <filterColumn colId="3">
          <filters/>
        </filterColumn>
        <filterColumn colId="11">
          <filters>
            <filter val="T2=Lemonlib.round({{Q1}}/2,2)&#10;A1=Lemonlib.round({{Q1}}*{{T2}}/2 + {{Q1}}*{{Q1}},1)"/>
            <filter val="A1=Lemonlib.round({{T3}}*2,1)"/>
          </filters>
        </filterColumn>
      </autoFilter>
    </customSheetView>
    <customSheetView guid="{DCA15B78-462C-4CD0-8CD2-89D1AD6F2C54}" filter="1" showAutoFilter="1">
      <autoFilter ref="$A$1:$AB$67">
        <filterColumn colId="3">
          <filters/>
        </filterColumn>
      </autoFilter>
    </customSheetView>
    <customSheetView guid="{C30FB659-2E6D-403B-8DCB-0365C8FB829A}" filter="1" showAutoFilter="1">
      <autoFilter ref="$A$1:$Y$67"/>
    </customSheetView>
    <customSheetView guid="{B70E7D3E-C7A6-4379-9464-E12B12F28160}" filter="1" showAutoFilter="1">
      <autoFilter ref="$A$1:$Y$67"/>
    </customSheetView>
    <customSheetView guid="{7BC1916F-2EC8-429D-9E9C-9E99668DA67D}" filter="1" showAutoFilter="1">
      <autoFilter ref="$B$1:$J$17"/>
    </customSheetView>
    <customSheetView guid="{0CE9EB3D-0873-4726-AC75-2A9AD1F04D17}" filter="1" showAutoFilter="1">
      <autoFilter ref="$A$1:$Y$67">
        <filterColumn colId="23">
          <filters/>
        </filterColumn>
      </autoFilter>
    </customSheetView>
    <customSheetView guid="{7D14DE7D-513E-4D0A-BBA8-ECDF23A12545}"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E7C05EF6-C3AE-4A57-88C1-7CD188F50B73}" filter="1" showAutoFilter="1">
      <autoFilter ref="$A$1:$AB$67">
        <filterColumn colId="3">
          <filters/>
        </filterColumn>
        <filterColumn colId="11">
          <filters>
            <filter val="T2=Lemonlib.round({{Q1}}/2,2)&#10;A1=Lemonlib.round({{Q1}}*{{T2}}/2 + {{Q1}}*{{Q1}},1)"/>
            <filter val="A1=Lemonlib.round({{T3}}*2,1)"/>
          </filters>
        </filterColumn>
      </autoFilter>
    </customSheetView>
    <customSheetView guid="{B2BBA8F5-BE71-4CDE-8D09-744082324618}" filter="1" showAutoFilter="1">
      <autoFilter ref="$A$1:$Y$67">
        <filterColumn colId="3">
          <filters/>
        </filterColumn>
      </autoFilter>
    </customSheetView>
    <customSheetView guid="{460CAD7D-3C88-4278-A0FB-BEB596D24C00}" filter="1" showAutoFilter="1">
      <autoFilter ref="$A$1:$Y$67">
        <filterColumn colId="3">
          <filters blank="1"/>
        </filterColumn>
        <filterColumn colId="0">
          <customFilters>
            <customFilter val="M5-G*"/>
          </customFilters>
        </filterColumn>
      </autoFilter>
    </customSheetView>
    <customSheetView guid="{688E6206-EFBE-4477-8D6B-BDDF11D16541}" filter="1" showAutoFilter="1">
      <autoFilter ref="$A$1:$Y$67">
        <filterColumn colId="23">
          <filters/>
        </filterColumn>
      </autoFilter>
    </customSheetView>
    <customSheetView guid="{218D3817-BD96-46E9-8958-DF2FBAB808F4}" filter="1" showAutoFilter="1">
      <autoFilter ref="$A$1:$Y$67"/>
    </customSheetView>
    <customSheetView guid="{2F9E0B8F-BA67-46C8-BEF8-2AB5C70EB656}" filter="1" showAutoFilter="1">
      <autoFilter ref="$A$1:$Y$67">
        <filterColumn colId="3">
          <filters/>
        </filterColumn>
      </autoFilter>
    </customSheetView>
    <customSheetView guid="{F4A4E054-3D11-42E4-B2B7-1E500FE012C5}" filter="1" showAutoFilter="1">
      <autoFilter ref="$A$1:$Y$67">
        <filterColumn colId="24">
          <filters blank="1">
            <filter val="Geometría"/>
            <filter val="Números y operaciones"/>
          </filters>
        </filterColumn>
        <filterColumn colId="2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E7CC4C10-C764-4B8A-BB4B-90CCCBED4D33}" filter="1" showAutoFilter="1">
      <autoFilter ref="$A$1:$Y$67">
        <filterColumn colId="3">
          <filters/>
        </filterColumn>
      </autoFilter>
    </customSheetView>
    <customSheetView guid="{A6D761CF-6691-426D-9289-0C7D0CDE1C01}" filter="1" showAutoFilter="1">
      <autoFilter ref="$B$1:$P$67"/>
    </customSheetView>
    <customSheetView guid="{2E3F0F7F-B49E-4957-8B56-C815D438A0D1}"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CCC2D411-C649-43AB-9DC3-322CBA34C752}" filter="1" showAutoFilter="1">
      <autoFilter ref="$A$1:$Y$67">
        <filterColumn colId="3">
          <filters/>
        </filterColumn>
      </autoFilter>
    </customSheetView>
    <customSheetView guid="{5C1B3BEB-8C78-4810-9BE1-ED96260C468E}" filter="1" showAutoFilter="1">
      <autoFilter ref="$A$1:$Y$67">
        <filterColumn colId="3">
          <filters/>
        </filterColumn>
        <filterColumn colId="2">
          <filters blank="1">
            <filter val="Identificar"/>
          </filters>
        </filterColumn>
      </autoFilter>
    </customSheetView>
    <customSheetView guid="{BB1B31C2-40DC-461E-9D51-26D6B4D3B35E}" filter="1" showAutoFilter="1">
      <autoFilter ref="$A$1:$AB$67">
        <filterColumn colId="3">
          <filters/>
        </filterColumn>
        <filterColumn colId="11">
          <filters blank="1">
            <filter val="T2=Lemonlib.round({{Q1}}/2,2)&#10;A1=Lemonlib.round({{Q1}}*{{T2}}/2 + {{Q1}}*{{Q1}},1)"/>
            <filter val="A1=Lemonlib.round({{T3}}*2,1)"/>
          </filters>
        </filterColumn>
      </autoFilter>
    </customSheetView>
    <customSheetView guid="{87867C57-ABB4-4029-A8A1-22156DB193C8}" filter="1" showAutoFilter="1">
      <autoFilter ref="$A$1:$Y$67">
        <filterColumn colId="3">
          <filters/>
        </filterColumn>
      </autoFilter>
    </customSheetView>
    <customSheetView guid="{56CDF77B-9710-4698-95B7-EBF40F936567}" filter="1" showAutoFilter="1">
      <autoFilter ref="$F$1:$F$17"/>
    </customSheetView>
    <customSheetView guid="{248275D7-F6C5-4070-A682-7660A6977354}" filter="1" showAutoFilter="1">
      <autoFilter ref="$A$1:$Y$67">
        <filterColumn colId="3">
          <filters/>
        </filterColumn>
        <filterColumn colId="2">
          <filters blank="1">
            <filter val="Identificar"/>
          </filters>
        </filterColumn>
      </autoFilter>
    </customSheetView>
    <customSheetView guid="{A52547B7-04D4-40FA-A242-B891BC67A3F0}" filter="1" showAutoFilter="1">
      <autoFilter ref="$A$1:$AB$67">
        <filterColumn colId="3">
          <filters/>
        </filterColumn>
      </autoFilter>
    </customSheetView>
    <customSheetView guid="{4ACC5A18-E53F-48C4-96BF-6395D194CCF8}" filter="1" showAutoFilter="1">
      <autoFilter ref="$J$1:$J$17">
        <filterColumn colId="0">
          <filters/>
        </filterColumn>
      </autoFilter>
    </customSheetView>
    <customSheetView guid="{3D9259B0-9446-4305-9FAE-4CCA8EA87F49}" filter="1" showAutoFilter="1">
      <autoFilter ref="$A$1:$Y$67">
        <filterColumn colId="3">
          <filters/>
        </filterColumn>
      </autoFilter>
    </customSheetView>
    <customSheetView guid="{3653E854-9728-49E3-A2FE-070A67DD83E8}" filter="1" showAutoFilter="1">
      <autoFilter ref="$A$1:$Y$67">
        <filterColumn colId="3">
          <filters/>
        </filterColumn>
      </autoFilter>
    </customSheetView>
    <customSheetView guid="{DDAFA79C-5308-4A43-88AA-D4D1E5630A62}" filter="1" showAutoFilter="1">
      <autoFilter ref="$A$1:$Y$67">
        <filterColumn colId="3">
          <filters/>
        </filterColumn>
      </autoFilter>
    </customSheetView>
    <customSheetView guid="{4060F256-4CED-4BE5-B359-041EF6148A6C}" filter="1" showAutoFilter="1">
      <autoFilter ref="$A$1:$Y$67">
        <filterColumn colId="2">
          <filters>
            <filter val="Identificar"/>
          </filters>
        </filterColumn>
      </autoFilter>
    </customSheetView>
    <customSheetView guid="{0AFDA603-16C6-42FD-B4C0-DF2C5778B0CB}" filter="1" showAutoFilter="1">
      <autoFilter ref="$A$1:$Y$67">
        <filterColumn colId="3">
          <filters/>
        </filterColumn>
        <filterColumn colId="13">
          <filters blank="1">
            <filter val="&lt;p&gt;Calcula las áreas del cuadrado y el triángulo. Luego súmalas.&lt;/p&gt;"/>
            <filter val="&lt;p&gt;Calcula el área de un triángulo y luego multiplícala por dos, ya que son iguales.&lt;/p&gt;"/>
          </filters>
        </filterColumn>
      </autoFilter>
    </customSheetView>
    <customSheetView guid="{BA079866-D759-4BD7-82FE-1A1FF046F8A1}" filter="1" showAutoFilter="1">
      <autoFilter ref="$A$1:$Y$67">
        <filterColumn colId="3">
          <filters/>
        </filterColumn>
      </autoFilter>
    </customSheetView>
    <customSheetView guid="{F3EE7C22-53CD-43F0-B181-F3183547610A}" filter="1" showAutoFilter="1">
      <autoFilter ref="$A$1:$AB$67">
        <filterColumn colId="3">
          <filters/>
        </filterColumn>
      </autoFilter>
    </customSheetView>
    <customSheetView guid="{69611E0F-5763-4390-9B1D-881738F31505}" filter="1" showAutoFilter="1">
      <autoFilter ref="$A$1:$Y$67">
        <filterColumn colId="16">
          <filters/>
        </filterColumn>
      </autoFilter>
    </customSheetView>
    <customSheetView guid="{D48141C5-60EB-4E59-9E4C-CFA3D9D21769}" filter="1" showAutoFilter="1">
      <autoFilter ref="$A$1:$W$28"/>
    </customSheetView>
    <customSheetView guid="{3F728A57-656E-4927-A889-42EF9B68BA08}" filter="1" showAutoFilter="1">
      <autoFilter ref="$A$1:$Y$67">
        <filterColumn colId="3">
          <filters/>
        </filterColumn>
      </autoFilter>
    </customSheetView>
    <customSheetView guid="{1293AAA7-60C0-462A-9AC1-F0DFCE7E928F}" filter="1" showAutoFilter="1">
      <autoFilter ref="$A$1:$Y$67">
        <filterColumn colId="3">
          <filters/>
        </filterColumn>
      </autoFilter>
    </customSheetView>
  </customSheetViews>
  <conditionalFormatting sqref="N18:N19">
    <cfRule type="expression" dxfId="0" priority="1">
      <formula>#REF!="Scaff"</formula>
    </cfRule>
  </conditionalFormatting>
  <conditionalFormatting sqref="T18:T19">
    <cfRule type="expression" dxfId="0" priority="2">
      <formula>#REF!="TE + hint"</formula>
    </cfRule>
  </conditionalFormatting>
  <conditionalFormatting sqref="U18:U19">
    <cfRule type="expression" dxfId="0" priority="3">
      <formula>#REF!="TE + hint"</formula>
    </cfRule>
  </conditionalFormatting>
  <conditionalFormatting sqref="V18:V19">
    <cfRule type="expression" dxfId="0" priority="4">
      <formula>#REF!="TE + hint"</formula>
    </cfRule>
  </conditionalFormatting>
  <conditionalFormatting sqref="W18:W19">
    <cfRule type="expression" dxfId="0" priority="5">
      <formula>#REF!="TE + hint"</formula>
    </cfRule>
  </conditionalFormatting>
  <conditionalFormatting sqref="C18:C19">
    <cfRule type="cellIs" dxfId="1" priority="6" operator="equal">
      <formula>"Identificar"</formula>
    </cfRule>
  </conditionalFormatting>
  <conditionalFormatting sqref="C18:C19">
    <cfRule type="cellIs" dxfId="2" priority="7" operator="equal">
      <formula>"Evocar"</formula>
    </cfRule>
  </conditionalFormatting>
  <conditionalFormatting sqref="C18:C19">
    <cfRule type="cellIs" dxfId="3" priority="8" operator="equal">
      <formula>"Aplicar"</formula>
    </cfRule>
  </conditionalFormatting>
  <conditionalFormatting sqref="D18:D19">
    <cfRule type="cellIs" dxfId="4" priority="9" operator="equal">
      <formula>"JSON revisado"</formula>
    </cfRule>
  </conditionalFormatting>
  <conditionalFormatting sqref="D18:D19">
    <cfRule type="cellIs" dxfId="5" priority="10" operator="equal">
      <formula>"Pendiente de revisión"</formula>
    </cfRule>
  </conditionalFormatting>
  <conditionalFormatting sqref="D18:D19">
    <cfRule type="cellIs" dxfId="6" priority="11" operator="equal">
      <formula>"Ortografía+cast"</formula>
    </cfRule>
  </conditionalFormatting>
  <conditionalFormatting sqref="D18:D19">
    <cfRule type="cellIs" dxfId="7" priority="12" operator="equal">
      <formula>"JSON sin imagen"</formula>
    </cfRule>
  </conditionalFormatting>
  <conditionalFormatting sqref="D18:D19">
    <cfRule type="cellIs" dxfId="8" priority="13" operator="equal">
      <formula>"JSON con imagen"</formula>
    </cfRule>
  </conditionalFormatting>
  <conditionalFormatting sqref="D18:D19">
    <cfRule type="cellIs" dxfId="9" priority="14" operator="equal">
      <formula>"No hacer"</formula>
    </cfRule>
  </conditionalFormatting>
  <conditionalFormatting sqref="E18:E19">
    <cfRule type="cellIs" dxfId="10" priority="15" operator="equal">
      <formula>"Sí"</formula>
    </cfRule>
  </conditionalFormatting>
  <conditionalFormatting sqref="D18:D19">
    <cfRule type="cellIs" dxfId="11" priority="16" operator="equal">
      <formula>"Formato SPEACHY"</formula>
    </cfRule>
  </conditionalFormatting>
  <conditionalFormatting sqref="R18:S19">
    <cfRule type="expression" dxfId="0" priority="17">
      <formula>#REF!="TE + hint"</formula>
    </cfRule>
  </conditionalFormatting>
  <conditionalFormatting sqref="X18:X19">
    <cfRule type="expression" dxfId="0" priority="18">
      <formula>#REF!="TE + hint"</formula>
    </cfRule>
  </conditionalFormatting>
  <conditionalFormatting sqref="O18:O19">
    <cfRule type="expression" dxfId="0" priority="19">
      <formula>#REF!="Scaff"</formula>
    </cfRule>
  </conditionalFormatting>
  <conditionalFormatting sqref="D2:D10">
    <cfRule type="cellIs" dxfId="4" priority="20" operator="equal">
      <formula>"JSON revisado"</formula>
    </cfRule>
  </conditionalFormatting>
  <conditionalFormatting sqref="D2:D10">
    <cfRule type="cellIs" dxfId="7" priority="21" operator="equal">
      <formula>"JSON sin imagen"</formula>
    </cfRule>
  </conditionalFormatting>
  <conditionalFormatting sqref="D2:D10">
    <cfRule type="cellIs" dxfId="8" priority="22" operator="equal">
      <formula>"JSON con imagen"</formula>
    </cfRule>
  </conditionalFormatting>
  <conditionalFormatting sqref="X2:X10">
    <cfRule type="expression" dxfId="0" priority="23">
      <formula>M:M="TE + hint"</formula>
    </cfRule>
  </conditionalFormatting>
  <conditionalFormatting sqref="E2:E10">
    <cfRule type="cellIs" dxfId="10" priority="24" operator="equal">
      <formula>"Sí"</formula>
    </cfRule>
  </conditionalFormatting>
  <conditionalFormatting sqref="D2:D10">
    <cfRule type="cellIs" dxfId="11" priority="25" operator="equal">
      <formula>"Formato SPEACHY"</formula>
    </cfRule>
  </conditionalFormatting>
  <conditionalFormatting sqref="C1:C17 C20:C67">
    <cfRule type="cellIs" dxfId="1" priority="26" operator="equal">
      <formula>"Identificar"</formula>
    </cfRule>
  </conditionalFormatting>
  <conditionalFormatting sqref="C1:C17 C20:C67">
    <cfRule type="cellIs" dxfId="2" priority="27" operator="equal">
      <formula>"Evocar"</formula>
    </cfRule>
  </conditionalFormatting>
  <conditionalFormatting sqref="C1:C17 C20:C67">
    <cfRule type="cellIs" dxfId="3" priority="28" operator="equal">
      <formula>"Aplicar"</formula>
    </cfRule>
  </conditionalFormatting>
  <conditionalFormatting sqref="D1:D67">
    <cfRule type="cellIs" dxfId="12" priority="29" operator="equal">
      <formula>"JSON revisado"</formula>
    </cfRule>
  </conditionalFormatting>
  <conditionalFormatting sqref="D1:D67">
    <cfRule type="cellIs" dxfId="5" priority="30" operator="equal">
      <formula>"Pendiente de revisión"</formula>
    </cfRule>
  </conditionalFormatting>
  <conditionalFormatting sqref="D1:D67">
    <cfRule type="cellIs" dxfId="6" priority="31" operator="equal">
      <formula>"Ortografía+cast"</formula>
    </cfRule>
  </conditionalFormatting>
  <conditionalFormatting sqref="D1:D67">
    <cfRule type="cellIs" dxfId="13" priority="32" operator="equal">
      <formula>"JSON sin imagen"</formula>
    </cfRule>
  </conditionalFormatting>
  <conditionalFormatting sqref="D1:D67">
    <cfRule type="cellIs" dxfId="14" priority="33" operator="equal">
      <formula>"JSON con imagen"</formula>
    </cfRule>
  </conditionalFormatting>
  <conditionalFormatting sqref="D1:D67">
    <cfRule type="cellIs" dxfId="9" priority="34" operator="equal">
      <formula>"No hacer"</formula>
    </cfRule>
  </conditionalFormatting>
  <conditionalFormatting sqref="M2:M3 N2:N10 O2:O4 M7:M17 M20:M67">
    <cfRule type="expression" dxfId="0" priority="35">
      <formula>L:L="Scaff"</formula>
    </cfRule>
  </conditionalFormatting>
  <conditionalFormatting sqref="N2:N4 O2:O10 N7:N17 N20:N67">
    <cfRule type="expression" dxfId="0" priority="36">
      <formula>L:L="Scaff"</formula>
    </cfRule>
  </conditionalFormatting>
  <conditionalFormatting sqref="Q2:Q17 R2:S10 Q20:Q67">
    <cfRule type="expression" dxfId="0" priority="37">
      <formula>L:L="TE + hint"</formula>
    </cfRule>
  </conditionalFormatting>
  <conditionalFormatting sqref="R2:R17 R20:R67">
    <cfRule type="expression" dxfId="0" priority="38">
      <formula>L:L="TE + hint"</formula>
    </cfRule>
  </conditionalFormatting>
  <conditionalFormatting sqref="S2:S17 T2:T10 S20:S67">
    <cfRule type="expression" dxfId="0" priority="39">
      <formula>L:L="TE + hint"</formula>
    </cfRule>
  </conditionalFormatting>
  <conditionalFormatting sqref="T2:T17 U2:U10 T20:T67">
    <cfRule type="expression" dxfId="0" priority="40">
      <formula>L:L="TE + hint"</formula>
    </cfRule>
  </conditionalFormatting>
  <conditionalFormatting sqref="U2:U17 V2:V10 U20:U67">
    <cfRule type="expression" dxfId="0" priority="41">
      <formula>L:L="TE + hint"</formula>
    </cfRule>
  </conditionalFormatting>
  <conditionalFormatting sqref="V2:V17 W2:W10 V20:V67">
    <cfRule type="expression" dxfId="0" priority="42">
      <formula>L:L="TE + hint"</formula>
    </cfRule>
  </conditionalFormatting>
  <conditionalFormatting sqref="AB2:AI17 AB20:AI67">
    <cfRule type="cellIs" dxfId="15" priority="43" operator="equal">
      <formula>"Total"</formula>
    </cfRule>
  </conditionalFormatting>
  <conditionalFormatting sqref="AB2:AI17 AB20:AI67">
    <cfRule type="cellIs" dxfId="16" priority="44" operator="equal">
      <formula>"Feedback"</formula>
    </cfRule>
  </conditionalFormatting>
  <dataValidations>
    <dataValidation type="list" allowBlank="1" sqref="D6 D11:D14">
      <formula1>"No hacer,Se puede hacer,Pendiente de OK enunciado,Necesita corrección,Revisado,Feedback,Pendiente de OK,Feedback revisado,Feedback necesita corrección,OK"</formula1>
    </dataValidation>
    <dataValidation type="list" allowBlank="1" sqref="D2:D5 D7:D10">
      <formula1>"No hacer,Pendiente de revisión,Ortografía+cast,JSON sin imagen,JSON con imagen,Formato SPEACHY,JSON revisado"</formula1>
    </dataValidation>
    <dataValidation type="list" allowBlank="1" sqref="E2:E67">
      <formula1>"Sí,No"</formula1>
    </dataValidation>
    <dataValidation type="list" allowBlank="1" sqref="AG2:AG10 AB11:AI17 AF18:AF19 AB20:AI67">
      <formula1>"Total,Feedback"</formula1>
    </dataValidation>
    <dataValidation type="list" allowBlank="1" sqref="M2:M10 L11:L17 M18:M19 L20:L67">
      <formula1>"TE + hint,Scaff"</formula1>
    </dataValidation>
    <dataValidation type="list" allowBlank="1" sqref="D15:D67">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 customWidth="1" min="45" max="45" width="9.75"/>
    <col customWidth="1" min="46" max="46" width="6.38"/>
    <col customWidth="1" min="47" max="47" width="9.75"/>
    <col customWidth="1" min="48" max="48" width="6.38"/>
  </cols>
  <sheetData>
    <row r="1">
      <c r="A1" s="95" t="s">
        <v>8859</v>
      </c>
      <c r="B1" s="96"/>
      <c r="C1" s="97"/>
      <c r="D1" s="98"/>
      <c r="E1" s="99">
        <v>44750.0</v>
      </c>
      <c r="F1" s="97"/>
      <c r="G1" s="99">
        <v>44757.0</v>
      </c>
      <c r="H1" s="97"/>
      <c r="I1" s="99">
        <v>44764.0</v>
      </c>
      <c r="J1" s="97"/>
      <c r="K1" s="99">
        <v>44771.0</v>
      </c>
      <c r="L1" s="97"/>
      <c r="M1" s="99">
        <v>44778.0</v>
      </c>
      <c r="N1" s="97"/>
      <c r="O1" s="99">
        <v>44785.0</v>
      </c>
      <c r="P1" s="97"/>
      <c r="Q1" s="99">
        <v>44792.0</v>
      </c>
      <c r="R1" s="97"/>
      <c r="S1" s="99">
        <v>44799.0</v>
      </c>
      <c r="T1" s="97"/>
      <c r="U1" s="99">
        <v>44806.0</v>
      </c>
      <c r="V1" s="97"/>
      <c r="W1" s="99">
        <v>44813.0</v>
      </c>
      <c r="X1" s="97"/>
      <c r="Y1" s="99">
        <v>44820.0</v>
      </c>
      <c r="Z1" s="97"/>
      <c r="AA1" s="99">
        <v>44827.0</v>
      </c>
      <c r="AB1" s="97"/>
      <c r="AC1" s="99">
        <v>44834.0</v>
      </c>
      <c r="AD1" s="97"/>
      <c r="AE1" s="99">
        <v>44841.0</v>
      </c>
      <c r="AF1" s="97"/>
      <c r="AG1" s="99">
        <v>44848.0</v>
      </c>
      <c r="AH1" s="97"/>
      <c r="AI1" s="99">
        <v>44855.0</v>
      </c>
      <c r="AJ1" s="97"/>
      <c r="AK1" s="99">
        <v>44862.0</v>
      </c>
      <c r="AL1" s="97"/>
      <c r="AM1" s="99">
        <v>44869.0</v>
      </c>
      <c r="AN1" s="97"/>
      <c r="AO1" s="99">
        <v>44876.0</v>
      </c>
      <c r="AP1" s="97"/>
      <c r="AQ1" s="99">
        <v>44890.0</v>
      </c>
      <c r="AR1" s="97"/>
      <c r="AS1" s="99">
        <v>44897.0</v>
      </c>
      <c r="AT1" s="97"/>
      <c r="AU1" s="99">
        <v>44904.0</v>
      </c>
      <c r="AV1" s="97"/>
    </row>
    <row r="2">
      <c r="A2" s="100" t="s">
        <v>8860</v>
      </c>
      <c r="B2" s="101">
        <f t="shared" ref="B2:B8" si="1">B11+B20+B29+B38</f>
        <v>1534</v>
      </c>
      <c r="C2" s="102">
        <f>B2/B8</f>
        <v>1</v>
      </c>
      <c r="D2" s="98"/>
      <c r="E2" s="103">
        <v>63.0</v>
      </c>
      <c r="F2" s="104">
        <f>E2/E8</f>
        <v>0.04106910039</v>
      </c>
      <c r="G2" s="103">
        <v>64.0</v>
      </c>
      <c r="H2" s="104">
        <f>G2/G8</f>
        <v>0.04172099087</v>
      </c>
      <c r="I2" s="103">
        <v>88.0</v>
      </c>
      <c r="J2" s="104">
        <f>I2/I8</f>
        <v>0.05736636245</v>
      </c>
      <c r="K2" s="103">
        <v>109.0</v>
      </c>
      <c r="L2" s="104">
        <f>K2/K8</f>
        <v>0.07105606258</v>
      </c>
      <c r="M2" s="103">
        <v>109.0</v>
      </c>
      <c r="N2" s="104">
        <f>M2/M8</f>
        <v>0.07105606258</v>
      </c>
      <c r="O2" s="103">
        <v>109.0</v>
      </c>
      <c r="P2" s="104">
        <f>O2/O8</f>
        <v>0.07105606258</v>
      </c>
      <c r="Q2" s="103">
        <v>109.0</v>
      </c>
      <c r="R2" s="104">
        <f>Q2/Q8</f>
        <v>0.07105606258</v>
      </c>
      <c r="S2" s="103">
        <v>155.0</v>
      </c>
      <c r="T2" s="104">
        <f>S2/S8</f>
        <v>0.1010430248</v>
      </c>
      <c r="U2" s="103">
        <v>243.0</v>
      </c>
      <c r="V2" s="104">
        <f>U2/U8</f>
        <v>0.1584093872</v>
      </c>
      <c r="W2" s="103">
        <v>334.0</v>
      </c>
      <c r="X2" s="104">
        <f>W2/W8</f>
        <v>0.2177314211</v>
      </c>
      <c r="Y2" s="103">
        <v>358.0</v>
      </c>
      <c r="Z2" s="104">
        <f>Y2/Y8</f>
        <v>0.2333767927</v>
      </c>
      <c r="AA2" s="103">
        <v>358.0</v>
      </c>
      <c r="AB2" s="104">
        <f>AA2/AA8</f>
        <v>0.2333767927</v>
      </c>
      <c r="AC2" s="103">
        <v>393.0</v>
      </c>
      <c r="AD2" s="104">
        <f>AC2/AC8</f>
        <v>0.2561929596</v>
      </c>
      <c r="AE2" s="103">
        <v>420.0</v>
      </c>
      <c r="AF2" s="104">
        <f>AE2/AE8</f>
        <v>0.2737940026</v>
      </c>
      <c r="AG2" s="103">
        <v>494.0</v>
      </c>
      <c r="AH2" s="104">
        <f>AG2/AG8</f>
        <v>0.3220338983</v>
      </c>
      <c r="AI2" s="103">
        <v>539.0</v>
      </c>
      <c r="AJ2" s="104">
        <f>AI2/AI8</f>
        <v>0.35136897</v>
      </c>
      <c r="AK2" s="103">
        <v>543.0</v>
      </c>
      <c r="AL2" s="104">
        <f>AK2/AK8</f>
        <v>0.3539765319</v>
      </c>
      <c r="AM2" s="103">
        <v>543.0</v>
      </c>
      <c r="AN2" s="104">
        <f>AM2/AM8</f>
        <v>0.3539765319</v>
      </c>
      <c r="AO2" s="103">
        <v>560.0</v>
      </c>
      <c r="AP2" s="104">
        <f>AO2/AO8</f>
        <v>0.3650586701</v>
      </c>
      <c r="AQ2" s="103">
        <v>609.0</v>
      </c>
      <c r="AR2" s="104">
        <f>AQ2/AQ8</f>
        <v>0.3970013038</v>
      </c>
      <c r="AS2" s="103">
        <v>932.0</v>
      </c>
      <c r="AT2" s="104">
        <f>AS2/AS8</f>
        <v>0.6075619296</v>
      </c>
      <c r="AU2" s="103">
        <v>936.0</v>
      </c>
      <c r="AV2" s="104">
        <f>AU2/AU8</f>
        <v>0.6101694915</v>
      </c>
    </row>
    <row r="3">
      <c r="A3" s="105" t="s">
        <v>8861</v>
      </c>
      <c r="B3" s="101">
        <f t="shared" si="1"/>
        <v>1534</v>
      </c>
      <c r="C3" s="102">
        <f>B3/B8</f>
        <v>1</v>
      </c>
      <c r="D3" s="98"/>
      <c r="E3" s="103">
        <v>20.0</v>
      </c>
      <c r="F3" s="104">
        <f>E3/E8</f>
        <v>0.01303780965</v>
      </c>
      <c r="G3" s="103">
        <v>63.0</v>
      </c>
      <c r="H3" s="104">
        <f>G3/G8</f>
        <v>0.04106910039</v>
      </c>
      <c r="I3" s="103">
        <v>65.0</v>
      </c>
      <c r="J3" s="104">
        <f>I3/I8</f>
        <v>0.04237288136</v>
      </c>
      <c r="K3" s="103">
        <v>67.0</v>
      </c>
      <c r="L3" s="104">
        <f>K3/K8</f>
        <v>0.04367666232</v>
      </c>
      <c r="M3" s="103">
        <v>67.0</v>
      </c>
      <c r="N3" s="104">
        <f>M3/M8</f>
        <v>0.04367666232</v>
      </c>
      <c r="O3" s="103">
        <v>105.0</v>
      </c>
      <c r="P3" s="104">
        <f>O3/O8</f>
        <v>0.06844850065</v>
      </c>
      <c r="Q3" s="103">
        <v>106.0</v>
      </c>
      <c r="R3" s="104">
        <f>Q3/Q8</f>
        <v>0.06910039113</v>
      </c>
      <c r="S3" s="103">
        <v>146.0</v>
      </c>
      <c r="T3" s="104">
        <f>S3/S8</f>
        <v>0.09517601043</v>
      </c>
      <c r="U3" s="103">
        <v>209.0</v>
      </c>
      <c r="V3" s="104">
        <f>U3/U8</f>
        <v>0.1362451108</v>
      </c>
      <c r="W3" s="103">
        <v>259.0</v>
      </c>
      <c r="X3" s="104">
        <f>W3/W8</f>
        <v>0.1688396349</v>
      </c>
      <c r="Y3" s="103">
        <v>356.0</v>
      </c>
      <c r="Z3" s="104">
        <f>Y3/Y8</f>
        <v>0.2320730117</v>
      </c>
      <c r="AA3" s="103">
        <v>356.0</v>
      </c>
      <c r="AB3" s="104">
        <f>AA3/AA8</f>
        <v>0.2320730117</v>
      </c>
      <c r="AC3" s="103">
        <v>356.0</v>
      </c>
      <c r="AD3" s="104">
        <f>AC3/AC8</f>
        <v>0.2320730117</v>
      </c>
      <c r="AE3" s="103">
        <v>356.0</v>
      </c>
      <c r="AF3" s="104">
        <f>AE3/AE8</f>
        <v>0.2320730117</v>
      </c>
      <c r="AG3" s="103">
        <v>356.0</v>
      </c>
      <c r="AH3" s="104">
        <f>AG3/AG8</f>
        <v>0.2320730117</v>
      </c>
      <c r="AI3" s="103">
        <v>434.0</v>
      </c>
      <c r="AJ3" s="104">
        <f>AI3/AI8</f>
        <v>0.2829204694</v>
      </c>
      <c r="AK3" s="103">
        <v>533.0</v>
      </c>
      <c r="AL3" s="104">
        <f>AK3/AK8</f>
        <v>0.3474576271</v>
      </c>
      <c r="AM3" s="103">
        <v>533.0</v>
      </c>
      <c r="AN3" s="104">
        <f>AM3/AM8</f>
        <v>0.3474576271</v>
      </c>
      <c r="AO3" s="103">
        <v>543.0</v>
      </c>
      <c r="AP3" s="104">
        <f>AO3/AO8</f>
        <v>0.3539765319</v>
      </c>
      <c r="AQ3" s="103">
        <v>552.0</v>
      </c>
      <c r="AR3" s="104">
        <f>AQ3/AQ8</f>
        <v>0.3598435463</v>
      </c>
      <c r="AS3" s="103">
        <v>921.0</v>
      </c>
      <c r="AT3" s="104">
        <f>AS3/AS8</f>
        <v>0.6003911343</v>
      </c>
      <c r="AU3" s="103">
        <v>936.0</v>
      </c>
      <c r="AV3" s="104">
        <f>AU3/AU8</f>
        <v>0.6101694915</v>
      </c>
    </row>
    <row r="4">
      <c r="A4" s="100" t="s">
        <v>8862</v>
      </c>
      <c r="B4" s="101">
        <f t="shared" si="1"/>
        <v>1534</v>
      </c>
      <c r="C4" s="102">
        <f>B4/B8</f>
        <v>1</v>
      </c>
      <c r="D4" s="98"/>
      <c r="E4" s="103">
        <v>0.0</v>
      </c>
      <c r="F4" s="106">
        <f>E4/E8</f>
        <v>0</v>
      </c>
      <c r="G4" s="103">
        <v>0.0</v>
      </c>
      <c r="H4" s="104">
        <f>G4/G8</f>
        <v>0</v>
      </c>
      <c r="I4" s="103">
        <v>0.0</v>
      </c>
      <c r="J4" s="104">
        <f>I4/I8</f>
        <v>0</v>
      </c>
      <c r="K4" s="103">
        <v>0.0</v>
      </c>
      <c r="L4" s="104">
        <f>K4/K8</f>
        <v>0</v>
      </c>
      <c r="M4" s="103">
        <v>0.0</v>
      </c>
      <c r="N4" s="104">
        <f>M4/M8</f>
        <v>0</v>
      </c>
      <c r="O4" s="103">
        <v>4.0</v>
      </c>
      <c r="P4" s="104">
        <f>O4/O8</f>
        <v>0.00260756193</v>
      </c>
      <c r="Q4" s="103">
        <v>4.0</v>
      </c>
      <c r="R4" s="104">
        <f>Q4/Q8</f>
        <v>0.00260756193</v>
      </c>
      <c r="S4" s="103">
        <v>4.0</v>
      </c>
      <c r="T4" s="104">
        <f>S4/S8</f>
        <v>0.00260756193</v>
      </c>
      <c r="U4" s="103">
        <v>20.0</v>
      </c>
      <c r="V4" s="104">
        <f>U4/U8</f>
        <v>0.01303780965</v>
      </c>
      <c r="W4" s="103">
        <v>90.0</v>
      </c>
      <c r="X4" s="104">
        <f>W4/W8</f>
        <v>0.05867014342</v>
      </c>
      <c r="Y4" s="103">
        <v>169.0</v>
      </c>
      <c r="Z4" s="104">
        <f>Y4/Y8</f>
        <v>0.1101694915</v>
      </c>
      <c r="AA4" s="103">
        <v>189.0</v>
      </c>
      <c r="AB4" s="104">
        <f>AA4/AA8</f>
        <v>0.1232073012</v>
      </c>
      <c r="AC4" s="103">
        <v>189.0</v>
      </c>
      <c r="AD4" s="104">
        <f>AC4/AC8</f>
        <v>0.1232073012</v>
      </c>
      <c r="AE4" s="103">
        <v>189.0</v>
      </c>
      <c r="AF4" s="104">
        <f>AE4/AE8</f>
        <v>0.1232073012</v>
      </c>
      <c r="AG4" s="103">
        <v>262.0</v>
      </c>
      <c r="AH4" s="104">
        <f>AG4/AG8</f>
        <v>0.1707953064</v>
      </c>
      <c r="AI4" s="103">
        <v>299.0</v>
      </c>
      <c r="AJ4" s="104">
        <f>AI4/AI8</f>
        <v>0.1949152542</v>
      </c>
      <c r="AK4" s="103">
        <v>305.0</v>
      </c>
      <c r="AL4" s="104">
        <f>AK4/AK8</f>
        <v>0.1988265971</v>
      </c>
      <c r="AM4" s="103">
        <v>461.0</v>
      </c>
      <c r="AN4" s="104">
        <f>AM4/AM8</f>
        <v>0.3005215124</v>
      </c>
      <c r="AO4" s="103">
        <v>528.0</v>
      </c>
      <c r="AP4" s="104">
        <f>AO4/AO8</f>
        <v>0.3441981747</v>
      </c>
      <c r="AQ4" s="103">
        <v>545.0</v>
      </c>
      <c r="AR4" s="104">
        <f>AQ4/AQ8</f>
        <v>0.3552803129</v>
      </c>
      <c r="AS4" s="103">
        <v>905.0</v>
      </c>
      <c r="AT4" s="104">
        <f>AS4/AS8</f>
        <v>0.5899608866</v>
      </c>
      <c r="AU4" s="103">
        <v>936.0</v>
      </c>
      <c r="AV4" s="104">
        <f>AU4/AU8</f>
        <v>0.6101694915</v>
      </c>
    </row>
    <row r="5">
      <c r="A5" s="100" t="s">
        <v>6130</v>
      </c>
      <c r="B5" s="101">
        <f t="shared" si="1"/>
        <v>1534</v>
      </c>
      <c r="C5" s="102">
        <f>B5/B8</f>
        <v>1</v>
      </c>
      <c r="D5" s="98"/>
      <c r="E5" s="103">
        <v>0.0</v>
      </c>
      <c r="F5" s="106">
        <f>E5/E8</f>
        <v>0</v>
      </c>
      <c r="G5" s="103">
        <v>0.0</v>
      </c>
      <c r="H5" s="104">
        <f>G5/G8</f>
        <v>0</v>
      </c>
      <c r="I5" s="103">
        <v>0.0</v>
      </c>
      <c r="J5" s="104">
        <f>I5/I8</f>
        <v>0</v>
      </c>
      <c r="K5" s="103">
        <v>0.0</v>
      </c>
      <c r="L5" s="104">
        <f>K5/K8</f>
        <v>0</v>
      </c>
      <c r="M5" s="103">
        <v>0.0</v>
      </c>
      <c r="N5" s="104">
        <f>M5/M8</f>
        <v>0</v>
      </c>
      <c r="O5" s="103">
        <v>4.0</v>
      </c>
      <c r="P5" s="104">
        <f>O5/O8</f>
        <v>0.00260756193</v>
      </c>
      <c r="Q5" s="103">
        <v>4.0</v>
      </c>
      <c r="R5" s="104">
        <f>Q5/Q8</f>
        <v>0.00260756193</v>
      </c>
      <c r="S5" s="103">
        <v>4.0</v>
      </c>
      <c r="T5" s="104">
        <f>S5/S8</f>
        <v>0.00260756193</v>
      </c>
      <c r="U5" s="103">
        <v>19.0</v>
      </c>
      <c r="V5" s="104">
        <f>U5/U8</f>
        <v>0.01238591917</v>
      </c>
      <c r="W5" s="103">
        <v>74.0</v>
      </c>
      <c r="X5" s="104">
        <f>W5/W8</f>
        <v>0.0482398957</v>
      </c>
      <c r="Y5" s="103">
        <v>149.0</v>
      </c>
      <c r="Z5" s="104">
        <f>Y5/Y8</f>
        <v>0.09713168188</v>
      </c>
      <c r="AA5" s="103">
        <v>165.0</v>
      </c>
      <c r="AB5" s="104">
        <f>AA5/AA8</f>
        <v>0.1075619296</v>
      </c>
      <c r="AC5" s="103">
        <v>165.0</v>
      </c>
      <c r="AD5" s="104">
        <f>AC5/AC8</f>
        <v>0.1075619296</v>
      </c>
      <c r="AE5" s="103">
        <v>165.0</v>
      </c>
      <c r="AF5" s="104">
        <f>AE5/AE8</f>
        <v>0.1075619296</v>
      </c>
      <c r="AG5" s="103">
        <v>205.0</v>
      </c>
      <c r="AH5" s="104">
        <f>AG5/AG8</f>
        <v>0.1336375489</v>
      </c>
      <c r="AI5" s="103">
        <v>214.0</v>
      </c>
      <c r="AJ5" s="104">
        <f>AI5/AI8</f>
        <v>0.1395045632</v>
      </c>
      <c r="AK5" s="103">
        <v>227.0</v>
      </c>
      <c r="AL5" s="104">
        <f>AK5/AK8</f>
        <v>0.1479791395</v>
      </c>
      <c r="AM5" s="103">
        <v>389.0</v>
      </c>
      <c r="AN5" s="104">
        <f>AM5/AM8</f>
        <v>0.2535853977</v>
      </c>
      <c r="AO5" s="103">
        <v>523.0</v>
      </c>
      <c r="AP5" s="104">
        <f>AO5/AO8</f>
        <v>0.3409387223</v>
      </c>
      <c r="AQ5" s="103">
        <v>540.0</v>
      </c>
      <c r="AR5" s="104">
        <f>AQ5/AQ8</f>
        <v>0.3520208605</v>
      </c>
      <c r="AS5" s="103">
        <v>827.0</v>
      </c>
      <c r="AT5" s="104">
        <f>AS5/AS8</f>
        <v>0.5391134289</v>
      </c>
      <c r="AU5" s="103">
        <v>936.0</v>
      </c>
      <c r="AV5" s="104">
        <f>AU5/AU8</f>
        <v>0.6101694915</v>
      </c>
    </row>
    <row r="6">
      <c r="A6" s="100" t="s">
        <v>34</v>
      </c>
      <c r="B6" s="101">
        <f t="shared" si="1"/>
        <v>1526</v>
      </c>
      <c r="C6" s="102">
        <f>B6/B8</f>
        <v>0.9947848761</v>
      </c>
      <c r="D6" s="98"/>
      <c r="E6" s="103">
        <v>0.0</v>
      </c>
      <c r="F6" s="104">
        <f>E6/E8</f>
        <v>0</v>
      </c>
      <c r="G6" s="103">
        <v>0.0</v>
      </c>
      <c r="H6" s="104">
        <f>G6/G8</f>
        <v>0</v>
      </c>
      <c r="I6" s="103">
        <v>0.0</v>
      </c>
      <c r="J6" s="104">
        <f>I6/I8</f>
        <v>0</v>
      </c>
      <c r="K6" s="103">
        <v>0.0</v>
      </c>
      <c r="L6" s="104">
        <f>K6/K8</f>
        <v>0</v>
      </c>
      <c r="M6" s="103">
        <v>0.0</v>
      </c>
      <c r="N6" s="104">
        <f>M6/M8</f>
        <v>0</v>
      </c>
      <c r="O6" s="103">
        <v>2.0</v>
      </c>
      <c r="P6" s="104">
        <f>O6/O8</f>
        <v>0.001303780965</v>
      </c>
      <c r="Q6" s="103">
        <v>2.0</v>
      </c>
      <c r="R6" s="104">
        <f>Q6/Q8</f>
        <v>0.001303780965</v>
      </c>
      <c r="S6" s="103">
        <v>2.0</v>
      </c>
      <c r="T6" s="104">
        <f>S6/S8</f>
        <v>0.001303780965</v>
      </c>
      <c r="U6" s="103">
        <v>19.0</v>
      </c>
      <c r="V6" s="104">
        <f>U6/U8</f>
        <v>0.01238591917</v>
      </c>
      <c r="W6" s="103">
        <v>19.0</v>
      </c>
      <c r="X6" s="104">
        <f>W6/W8</f>
        <v>0.01238591917</v>
      </c>
      <c r="Y6" s="103">
        <v>33.0</v>
      </c>
      <c r="Z6" s="104">
        <f>Y6/Y8</f>
        <v>0.02151238592</v>
      </c>
      <c r="AA6" s="103">
        <v>57.0</v>
      </c>
      <c r="AB6" s="104">
        <f>AA6/AA8</f>
        <v>0.0371577575</v>
      </c>
      <c r="AC6" s="103">
        <v>57.0</v>
      </c>
      <c r="AD6" s="104">
        <f>AC6/AC8</f>
        <v>0.0371577575</v>
      </c>
      <c r="AE6" s="103">
        <v>57.0</v>
      </c>
      <c r="AF6" s="104">
        <f>AE6/AE8</f>
        <v>0.0371577575</v>
      </c>
      <c r="AG6" s="103">
        <v>57.0</v>
      </c>
      <c r="AH6" s="104">
        <f>AG6/AG8</f>
        <v>0.0371577575</v>
      </c>
      <c r="AI6" s="103">
        <v>126.0</v>
      </c>
      <c r="AJ6" s="104">
        <f>AI6/AI8</f>
        <v>0.08213820078</v>
      </c>
      <c r="AK6" s="103">
        <v>164.0</v>
      </c>
      <c r="AL6" s="104">
        <f>AK6/AK8</f>
        <v>0.1069100391</v>
      </c>
      <c r="AM6" s="103">
        <v>313.0</v>
      </c>
      <c r="AN6" s="104">
        <f>AM6/AM8</f>
        <v>0.204041721</v>
      </c>
      <c r="AO6" s="103">
        <v>320.0</v>
      </c>
      <c r="AP6" s="104">
        <f>AO6/AO8</f>
        <v>0.2086049544</v>
      </c>
      <c r="AQ6" s="103">
        <v>320.0</v>
      </c>
      <c r="AR6" s="104">
        <f>AQ6/AQ8</f>
        <v>0.2086049544</v>
      </c>
      <c r="AS6" s="103">
        <v>601.0</v>
      </c>
      <c r="AT6" s="104">
        <f>AS6/AS8</f>
        <v>0.3917861799</v>
      </c>
      <c r="AU6" s="103">
        <v>934.0</v>
      </c>
      <c r="AV6" s="104">
        <f>AU6/AU8</f>
        <v>0.6088657106</v>
      </c>
    </row>
    <row r="7">
      <c r="A7" s="105" t="s">
        <v>8863</v>
      </c>
      <c r="B7" s="101">
        <f t="shared" si="1"/>
        <v>3</v>
      </c>
      <c r="C7" s="102">
        <f>B7/B8</f>
        <v>0.001955671447</v>
      </c>
      <c r="D7" s="98"/>
      <c r="E7" s="103">
        <v>1.0</v>
      </c>
      <c r="F7" s="104">
        <f>E7/E8</f>
        <v>0.0006518904824</v>
      </c>
      <c r="G7" s="103">
        <v>1.0</v>
      </c>
      <c r="H7" s="104">
        <f>G7/G8</f>
        <v>0.0006518904824</v>
      </c>
      <c r="I7" s="103">
        <v>1.0</v>
      </c>
      <c r="J7" s="104">
        <f>I7/I8</f>
        <v>0.0006518904824</v>
      </c>
      <c r="K7" s="103">
        <v>1.0</v>
      </c>
      <c r="L7" s="104">
        <f>K7/K8</f>
        <v>0.0006518904824</v>
      </c>
      <c r="M7" s="103">
        <v>1.0</v>
      </c>
      <c r="N7" s="104">
        <f>M7/M8</f>
        <v>0.0006518904824</v>
      </c>
      <c r="O7" s="103">
        <v>1.0</v>
      </c>
      <c r="P7" s="104">
        <f>O7/O8</f>
        <v>0.0006518904824</v>
      </c>
      <c r="Q7" s="103">
        <v>1.0</v>
      </c>
      <c r="R7" s="104">
        <f>Q7/Q8</f>
        <v>0.0006518904824</v>
      </c>
      <c r="S7" s="103">
        <v>1.0</v>
      </c>
      <c r="T7" s="104">
        <f>S7/S8</f>
        <v>0.0006518904824</v>
      </c>
      <c r="U7" s="103">
        <v>2.0</v>
      </c>
      <c r="V7" s="104">
        <f>U7/U8</f>
        <v>0.001303780965</v>
      </c>
      <c r="W7" s="103">
        <v>2.0</v>
      </c>
      <c r="X7" s="104">
        <f>W7/W8</f>
        <v>0.001303780965</v>
      </c>
      <c r="Y7" s="103">
        <v>2.0</v>
      </c>
      <c r="Z7" s="104">
        <f>Y7/Y8</f>
        <v>0.001303780965</v>
      </c>
      <c r="AA7" s="103">
        <v>2.0</v>
      </c>
      <c r="AB7" s="104">
        <f>AA7/AA8</f>
        <v>0.001303780965</v>
      </c>
      <c r="AC7" s="103">
        <v>2.0</v>
      </c>
      <c r="AD7" s="104">
        <f>AC7/AC8</f>
        <v>0.001303780965</v>
      </c>
      <c r="AE7" s="103">
        <v>2.0</v>
      </c>
      <c r="AF7" s="104">
        <f>AE7/AE8</f>
        <v>0.001303780965</v>
      </c>
      <c r="AG7" s="103">
        <v>2.0</v>
      </c>
      <c r="AH7" s="104">
        <f>AG7/AG8</f>
        <v>0.001303780965</v>
      </c>
      <c r="AI7" s="103">
        <v>2.0</v>
      </c>
      <c r="AJ7" s="104">
        <f>AI7/AI8</f>
        <v>0.001303780965</v>
      </c>
      <c r="AK7" s="103">
        <v>2.0</v>
      </c>
      <c r="AL7" s="104">
        <f>AK7/AK8</f>
        <v>0.001303780965</v>
      </c>
      <c r="AM7" s="103">
        <v>2.0</v>
      </c>
      <c r="AN7" s="104">
        <f>AM7/AM8</f>
        <v>0.001303780965</v>
      </c>
      <c r="AO7" s="103">
        <v>2.0</v>
      </c>
      <c r="AP7" s="104">
        <f>AO7/AO8</f>
        <v>0.001303780965</v>
      </c>
      <c r="AQ7" s="103">
        <v>5.0</v>
      </c>
      <c r="AR7" s="104">
        <f>AQ7/AQ8</f>
        <v>0.003259452412</v>
      </c>
      <c r="AS7" s="103">
        <v>9.0</v>
      </c>
      <c r="AT7" s="104">
        <f>AS7/AS8</f>
        <v>0.005867014342</v>
      </c>
      <c r="AU7" s="103">
        <v>9.0</v>
      </c>
      <c r="AV7" s="104">
        <f>AU7/AU8</f>
        <v>0.005867014342</v>
      </c>
    </row>
    <row r="8">
      <c r="A8" s="107" t="s">
        <v>570</v>
      </c>
      <c r="B8" s="101">
        <f t="shared" si="1"/>
        <v>1534</v>
      </c>
      <c r="C8" s="108">
        <f>SUM(C2:C6)/5</f>
        <v>0.9989569752</v>
      </c>
      <c r="D8" s="98"/>
      <c r="E8" s="109">
        <f>B8</f>
        <v>1534</v>
      </c>
      <c r="F8" s="110">
        <f>SUM(F2:F6)/5</f>
        <v>0.01082138201</v>
      </c>
      <c r="G8" s="109">
        <f>B8</f>
        <v>1534</v>
      </c>
      <c r="H8" s="110">
        <f>SUM(H2:H6)/5</f>
        <v>0.01655801825</v>
      </c>
      <c r="I8" s="109">
        <f>B8</f>
        <v>1534</v>
      </c>
      <c r="J8" s="110">
        <f>SUM(J2:J6)/5</f>
        <v>0.01994784876</v>
      </c>
      <c r="K8" s="109">
        <f>B8</f>
        <v>1534</v>
      </c>
      <c r="L8" s="110">
        <f>SUM(L2:L6)/5</f>
        <v>0.02294654498</v>
      </c>
      <c r="M8" s="109">
        <f>B8</f>
        <v>1534</v>
      </c>
      <c r="N8" s="110">
        <f>SUM(N2:N6)/5</f>
        <v>0.02294654498</v>
      </c>
      <c r="O8" s="109">
        <f>B8</f>
        <v>1534</v>
      </c>
      <c r="P8" s="110">
        <f>SUM(P2:P6)/5</f>
        <v>0.02920469361</v>
      </c>
      <c r="Q8" s="109">
        <f>B8</f>
        <v>1534</v>
      </c>
      <c r="R8" s="110">
        <f>SUM(R2:R6)/5</f>
        <v>0.02933507171</v>
      </c>
      <c r="S8" s="109">
        <f>B8</f>
        <v>1534</v>
      </c>
      <c r="T8" s="110">
        <f>SUM(T2:T6)/5</f>
        <v>0.04054758801</v>
      </c>
      <c r="U8" s="109">
        <f>B8</f>
        <v>1534</v>
      </c>
      <c r="V8" s="110">
        <f>SUM(V2:V6)/5</f>
        <v>0.0664928292</v>
      </c>
      <c r="W8" s="109">
        <f>B8</f>
        <v>1534</v>
      </c>
      <c r="X8" s="110">
        <f>SUM(X2:X6)/5</f>
        <v>0.1011734029</v>
      </c>
      <c r="Y8" s="109">
        <f>B8</f>
        <v>1534</v>
      </c>
      <c r="Z8" s="110">
        <f>SUM(Z2:Z6)/5</f>
        <v>0.1388526728</v>
      </c>
      <c r="AA8" s="109">
        <f>B8</f>
        <v>1534</v>
      </c>
      <c r="AB8" s="110">
        <f>SUM(AB2:AB6)/5</f>
        <v>0.1466753585</v>
      </c>
      <c r="AC8" s="109">
        <f>B8</f>
        <v>1534</v>
      </c>
      <c r="AD8" s="110">
        <f>SUM(AD2:AD6)/5</f>
        <v>0.1512385919</v>
      </c>
      <c r="AE8" s="109">
        <f>B8</f>
        <v>1534</v>
      </c>
      <c r="AF8" s="110">
        <f>SUM(AF2:AF6)/5</f>
        <v>0.1547588005</v>
      </c>
      <c r="AG8" s="109">
        <f>B8</f>
        <v>1534</v>
      </c>
      <c r="AH8" s="110">
        <f>SUM(AH2:AH6)/5</f>
        <v>0.1791395046</v>
      </c>
      <c r="AI8" s="109">
        <f>B8</f>
        <v>1534</v>
      </c>
      <c r="AJ8" s="110">
        <f>SUM(AJ2:AJ6)/5</f>
        <v>0.2101694915</v>
      </c>
      <c r="AK8" s="109">
        <f>B8</f>
        <v>1534</v>
      </c>
      <c r="AL8" s="110">
        <f>SUM(AL2:AL6)/5</f>
        <v>0.231029987</v>
      </c>
      <c r="AM8" s="109">
        <f>B8</f>
        <v>1534</v>
      </c>
      <c r="AN8" s="110">
        <f>SUM(AN2:AN6)/5</f>
        <v>0.291916558</v>
      </c>
      <c r="AO8" s="109">
        <f>B8</f>
        <v>1534</v>
      </c>
      <c r="AP8" s="110">
        <f>SUM(AP2:AP6)/5</f>
        <v>0.3225554107</v>
      </c>
      <c r="AQ8" s="109">
        <f>B8</f>
        <v>1534</v>
      </c>
      <c r="AR8" s="110">
        <f>SUM(AR2:AR6)/5</f>
        <v>0.3345501956</v>
      </c>
      <c r="AS8" s="109">
        <f>B8</f>
        <v>1534</v>
      </c>
      <c r="AT8" s="111">
        <f>SUM(AT2:AT6)/5</f>
        <v>0.5457627119</v>
      </c>
      <c r="AU8" s="109">
        <f>B8</f>
        <v>1534</v>
      </c>
      <c r="AV8" s="111">
        <f>SUM(AV2:AV6)/5</f>
        <v>0.6099087353</v>
      </c>
    </row>
    <row r="9">
      <c r="A9" s="112"/>
      <c r="B9" s="112"/>
      <c r="C9" s="112"/>
      <c r="D9" s="98"/>
      <c r="E9" s="113"/>
      <c r="F9" s="113"/>
      <c r="G9" s="113"/>
      <c r="H9" s="113"/>
      <c r="I9" s="113"/>
      <c r="J9" s="113"/>
      <c r="K9" s="113"/>
      <c r="L9" s="113"/>
      <c r="M9" s="113"/>
      <c r="N9" s="113"/>
      <c r="O9" s="113"/>
      <c r="P9" s="113"/>
      <c r="Q9" s="113"/>
      <c r="R9" s="113"/>
      <c r="S9" s="113"/>
      <c r="T9" s="113"/>
      <c r="U9" s="113"/>
      <c r="V9" s="113"/>
      <c r="W9" s="113"/>
      <c r="X9" s="113"/>
      <c r="Y9" s="114"/>
      <c r="Z9" s="114"/>
      <c r="AA9" s="113"/>
      <c r="AB9" s="113"/>
      <c r="AC9" s="113"/>
      <c r="AD9" s="113"/>
      <c r="AE9" s="113"/>
      <c r="AF9" s="113"/>
      <c r="AG9" s="113"/>
      <c r="AH9" s="113"/>
      <c r="AI9" s="113"/>
      <c r="AJ9" s="113"/>
      <c r="AK9" s="113"/>
      <c r="AL9" s="113"/>
      <c r="AM9" s="113"/>
      <c r="AN9" s="113"/>
      <c r="AO9" s="113"/>
      <c r="AP9" s="113"/>
      <c r="AQ9" s="113"/>
      <c r="AR9" s="113"/>
      <c r="AS9" s="115"/>
      <c r="AT9" s="115"/>
      <c r="AU9" s="115"/>
      <c r="AV9" s="115"/>
    </row>
    <row r="10">
      <c r="A10" s="116" t="s">
        <v>43</v>
      </c>
      <c r="B10" s="96"/>
      <c r="C10" s="97"/>
      <c r="D10" s="98"/>
      <c r="E10" s="99">
        <v>44750.0</v>
      </c>
      <c r="F10" s="97"/>
      <c r="G10" s="99">
        <v>44757.0</v>
      </c>
      <c r="H10" s="97"/>
      <c r="I10" s="99">
        <v>44764.0</v>
      </c>
      <c r="J10" s="97"/>
      <c r="K10" s="99">
        <v>44771.0</v>
      </c>
      <c r="L10" s="97"/>
      <c r="M10" s="99">
        <v>44778.0</v>
      </c>
      <c r="N10" s="97"/>
      <c r="O10" s="99">
        <v>44785.0</v>
      </c>
      <c r="P10" s="97"/>
      <c r="Q10" s="99">
        <v>44792.0</v>
      </c>
      <c r="R10" s="97"/>
      <c r="S10" s="99">
        <v>44799.0</v>
      </c>
      <c r="T10" s="97"/>
      <c r="U10" s="99">
        <v>44806.0</v>
      </c>
      <c r="V10" s="97"/>
      <c r="W10" s="99">
        <v>44813.0</v>
      </c>
      <c r="X10" s="97"/>
      <c r="Y10" s="99">
        <v>44820.0</v>
      </c>
      <c r="Z10" s="97"/>
      <c r="AA10" s="99">
        <v>44827.0</v>
      </c>
      <c r="AB10" s="97"/>
      <c r="AC10" s="99">
        <v>44834.0</v>
      </c>
      <c r="AD10" s="97"/>
      <c r="AE10" s="99">
        <v>44841.0</v>
      </c>
      <c r="AF10" s="97"/>
      <c r="AG10" s="99">
        <v>44848.0</v>
      </c>
      <c r="AH10" s="97"/>
      <c r="AI10" s="99">
        <v>44855.0</v>
      </c>
      <c r="AJ10" s="97"/>
      <c r="AK10" s="99">
        <v>44862.0</v>
      </c>
      <c r="AL10" s="97"/>
      <c r="AM10" s="99">
        <v>44869.0</v>
      </c>
      <c r="AN10" s="97"/>
      <c r="AO10" s="99">
        <v>44876.0</v>
      </c>
      <c r="AP10" s="97"/>
      <c r="AQ10" s="99">
        <v>44890.0</v>
      </c>
      <c r="AR10" s="97"/>
      <c r="AS10" s="99">
        <v>44897.0</v>
      </c>
      <c r="AT10" s="97"/>
      <c r="AU10" s="99">
        <v>44904.0</v>
      </c>
      <c r="AV10" s="97"/>
    </row>
    <row r="11">
      <c r="A11" s="100" t="s">
        <v>8860</v>
      </c>
      <c r="B11" s="101">
        <f>COUNTIFS(Seeds!D:D,"=Pendiente de revisión",Seeds!Y:Y,"=Números y operaciones")+B12</f>
        <v>606</v>
      </c>
      <c r="C11" s="117">
        <f>B11/B17</f>
        <v>1</v>
      </c>
      <c r="D11" s="98"/>
      <c r="E11" s="103">
        <v>19.0</v>
      </c>
      <c r="F11" s="104">
        <f>E11/E17</f>
        <v>0.03135313531</v>
      </c>
      <c r="G11" s="103">
        <v>20.0</v>
      </c>
      <c r="H11" s="104">
        <f>G11/G17</f>
        <v>0.03300330033</v>
      </c>
      <c r="I11" s="103">
        <v>30.0</v>
      </c>
      <c r="J11" s="104">
        <f>I11/I17</f>
        <v>0.0495049505</v>
      </c>
      <c r="K11" s="103">
        <v>35.0</v>
      </c>
      <c r="L11" s="104">
        <f>K11/K17</f>
        <v>0.05775577558</v>
      </c>
      <c r="M11" s="103">
        <v>35.0</v>
      </c>
      <c r="N11" s="104">
        <f>M11/M17</f>
        <v>0.05775577558</v>
      </c>
      <c r="O11" s="103">
        <v>35.0</v>
      </c>
      <c r="P11" s="104">
        <f>O11/O17</f>
        <v>0.05775577558</v>
      </c>
      <c r="Q11" s="103">
        <v>35.0</v>
      </c>
      <c r="R11" s="104">
        <f>Q11/Q17</f>
        <v>0.05775577558</v>
      </c>
      <c r="S11" s="103">
        <v>44.0</v>
      </c>
      <c r="T11" s="104">
        <f>S11/S17</f>
        <v>0.07260726073</v>
      </c>
      <c r="U11" s="103">
        <v>68.0</v>
      </c>
      <c r="V11" s="104">
        <f>U11/U17</f>
        <v>0.1122112211</v>
      </c>
      <c r="W11" s="103">
        <v>122.0</v>
      </c>
      <c r="X11" s="104">
        <f>W11/W17</f>
        <v>0.201320132</v>
      </c>
      <c r="Y11" s="103">
        <v>122.0</v>
      </c>
      <c r="Z11" s="104">
        <f>Y11/Y17</f>
        <v>0.201320132</v>
      </c>
      <c r="AA11" s="103">
        <v>122.0</v>
      </c>
      <c r="AB11" s="104">
        <f>AA11/AA17</f>
        <v>0.201320132</v>
      </c>
      <c r="AC11" s="103">
        <v>157.0</v>
      </c>
      <c r="AD11" s="104">
        <f>AC11/AC17</f>
        <v>0.2590759076</v>
      </c>
      <c r="AE11" s="103">
        <v>177.0</v>
      </c>
      <c r="AF11" s="104">
        <f>AE11/AE17</f>
        <v>0.2920792079</v>
      </c>
      <c r="AG11" s="103">
        <v>235.0</v>
      </c>
      <c r="AH11" s="104">
        <f>AG11/AG17</f>
        <v>0.3877887789</v>
      </c>
      <c r="AI11" s="103">
        <v>250.0</v>
      </c>
      <c r="AJ11" s="104">
        <f>AI11/AI17</f>
        <v>0.4125412541</v>
      </c>
      <c r="AK11" s="103">
        <v>257.0</v>
      </c>
      <c r="AL11" s="104">
        <f>AK11/AK17</f>
        <v>0.4240924092</v>
      </c>
      <c r="AM11" s="103">
        <v>257.0</v>
      </c>
      <c r="AN11" s="104">
        <f>AM11/AM17</f>
        <v>0.4240924092</v>
      </c>
      <c r="AO11" s="103">
        <v>265.0</v>
      </c>
      <c r="AP11" s="104">
        <f>AO11/AO17</f>
        <v>0.4372937294</v>
      </c>
      <c r="AQ11" s="103">
        <v>277.0</v>
      </c>
      <c r="AR11" s="104">
        <f>AQ11/AQ17</f>
        <v>0.4570957096</v>
      </c>
      <c r="AS11" s="103">
        <v>372.0</v>
      </c>
      <c r="AT11" s="118">
        <f>AS11/AS17</f>
        <v>0.6138613861</v>
      </c>
      <c r="AU11" s="103">
        <v>372.0</v>
      </c>
      <c r="AV11" s="118">
        <f>AU11/AU17</f>
        <v>0.6138613861</v>
      </c>
    </row>
    <row r="12">
      <c r="A12" s="105" t="s">
        <v>8861</v>
      </c>
      <c r="B12" s="101">
        <f>COUNTIFS(Seeds!D:D,"=Ortografía+cast",Seeds!Y:Y,"=Números y operaciones")+B13</f>
        <v>606</v>
      </c>
      <c r="C12" s="117">
        <f>B12/B17</f>
        <v>1</v>
      </c>
      <c r="D12" s="98"/>
      <c r="E12" s="103">
        <v>0.0</v>
      </c>
      <c r="F12" s="104">
        <f>E12/E17</f>
        <v>0</v>
      </c>
      <c r="G12" s="103">
        <v>19.0</v>
      </c>
      <c r="H12" s="104">
        <f>G12/G17</f>
        <v>0.03135313531</v>
      </c>
      <c r="I12" s="103">
        <v>19.0</v>
      </c>
      <c r="J12" s="104">
        <f>I12/I17</f>
        <v>0.03135313531</v>
      </c>
      <c r="K12" s="103">
        <v>19.0</v>
      </c>
      <c r="L12" s="104">
        <f>K12/K17</f>
        <v>0.03135313531</v>
      </c>
      <c r="M12" s="103">
        <v>19.0</v>
      </c>
      <c r="N12" s="104">
        <f>M12/M17</f>
        <v>0.03135313531</v>
      </c>
      <c r="O12" s="103">
        <v>34.0</v>
      </c>
      <c r="P12" s="104">
        <f>O12/O17</f>
        <v>0.05610561056</v>
      </c>
      <c r="Q12" s="103">
        <v>35.0</v>
      </c>
      <c r="R12" s="104">
        <f>Q12/Q17</f>
        <v>0.05775577558</v>
      </c>
      <c r="S12" s="103">
        <v>44.0</v>
      </c>
      <c r="T12" s="104">
        <f>S12/S17</f>
        <v>0.07260726073</v>
      </c>
      <c r="U12" s="103">
        <v>62.0</v>
      </c>
      <c r="V12" s="104">
        <f>U12/U17</f>
        <v>0.102310231</v>
      </c>
      <c r="W12" s="103">
        <v>78.0</v>
      </c>
      <c r="X12" s="104">
        <f>W12/W17</f>
        <v>0.1287128713</v>
      </c>
      <c r="Y12" s="103">
        <v>122.0</v>
      </c>
      <c r="Z12" s="104">
        <f>Y12/Y17</f>
        <v>0.201320132</v>
      </c>
      <c r="AA12" s="103">
        <v>122.0</v>
      </c>
      <c r="AB12" s="104">
        <f>AA12/AA17</f>
        <v>0.201320132</v>
      </c>
      <c r="AC12" s="103">
        <v>122.0</v>
      </c>
      <c r="AD12" s="104">
        <f>AC12/AC17</f>
        <v>0.201320132</v>
      </c>
      <c r="AE12" s="103">
        <v>122.0</v>
      </c>
      <c r="AF12" s="104">
        <f>AE12/AE17</f>
        <v>0.201320132</v>
      </c>
      <c r="AG12" s="103">
        <v>122.0</v>
      </c>
      <c r="AH12" s="104">
        <f>AG12/AG17</f>
        <v>0.201320132</v>
      </c>
      <c r="AI12" s="103">
        <v>164.0</v>
      </c>
      <c r="AJ12" s="104">
        <f>AI12/AI17</f>
        <v>0.2706270627</v>
      </c>
      <c r="AK12" s="103">
        <v>257.0</v>
      </c>
      <c r="AL12" s="104">
        <f>AK12/AK17</f>
        <v>0.4240924092</v>
      </c>
      <c r="AM12" s="103">
        <v>257.0</v>
      </c>
      <c r="AN12" s="104">
        <f>AM12/AM17</f>
        <v>0.4240924092</v>
      </c>
      <c r="AO12" s="103">
        <v>265.0</v>
      </c>
      <c r="AP12" s="104">
        <f>AO12/AO17</f>
        <v>0.4372937294</v>
      </c>
      <c r="AQ12" s="103">
        <v>265.0</v>
      </c>
      <c r="AR12" s="104">
        <f>AQ12/AQ17</f>
        <v>0.4372937294</v>
      </c>
      <c r="AS12" s="103">
        <v>367.0</v>
      </c>
      <c r="AT12" s="118">
        <f>AS12/AS17</f>
        <v>0.6056105611</v>
      </c>
      <c r="AU12" s="103">
        <v>372.0</v>
      </c>
      <c r="AV12" s="118">
        <f>AU12/AU17</f>
        <v>0.6138613861</v>
      </c>
    </row>
    <row r="13">
      <c r="A13" s="100" t="s">
        <v>8862</v>
      </c>
      <c r="B13" s="101">
        <f>COUNTIFS(Seeds!D:D,"=JSON sin imagen",Seeds!Y:Y,"=Números y operaciones")+B14</f>
        <v>606</v>
      </c>
      <c r="C13" s="117">
        <f>B13/B17</f>
        <v>1</v>
      </c>
      <c r="D13" s="98"/>
      <c r="E13" s="103">
        <v>0.0</v>
      </c>
      <c r="F13" s="104">
        <f>E13/E17</f>
        <v>0</v>
      </c>
      <c r="G13" s="103">
        <v>0.0</v>
      </c>
      <c r="H13" s="104">
        <f>G13/G17</f>
        <v>0</v>
      </c>
      <c r="I13" s="103">
        <v>0.0</v>
      </c>
      <c r="J13" s="104">
        <f>I13/I17</f>
        <v>0</v>
      </c>
      <c r="K13" s="103">
        <v>0.0</v>
      </c>
      <c r="L13" s="104">
        <f>K13/K17</f>
        <v>0</v>
      </c>
      <c r="M13" s="103">
        <v>0.0</v>
      </c>
      <c r="N13" s="104">
        <f>M13/M17</f>
        <v>0</v>
      </c>
      <c r="O13" s="103">
        <v>2.0</v>
      </c>
      <c r="P13" s="104">
        <f>O13/O17</f>
        <v>0.003300330033</v>
      </c>
      <c r="Q13" s="103">
        <v>2.0</v>
      </c>
      <c r="R13" s="104">
        <f>Q13/Q17</f>
        <v>0.003300330033</v>
      </c>
      <c r="S13" s="103">
        <v>2.0</v>
      </c>
      <c r="T13" s="104">
        <f>S13/S17</f>
        <v>0.003300330033</v>
      </c>
      <c r="U13" s="103">
        <v>18.0</v>
      </c>
      <c r="V13" s="104">
        <f>U13/U17</f>
        <v>0.0297029703</v>
      </c>
      <c r="W13" s="103">
        <v>52.0</v>
      </c>
      <c r="X13" s="104">
        <f>W13/W17</f>
        <v>0.08580858086</v>
      </c>
      <c r="Y13" s="103">
        <v>119.0</v>
      </c>
      <c r="Z13" s="104">
        <f>Y13/Y17</f>
        <v>0.196369637</v>
      </c>
      <c r="AA13" s="103">
        <v>119.0</v>
      </c>
      <c r="AB13" s="104">
        <f>AA13/AA17</f>
        <v>0.196369637</v>
      </c>
      <c r="AC13" s="103">
        <v>119.0</v>
      </c>
      <c r="AD13" s="104">
        <f>AC13/AC17</f>
        <v>0.196369637</v>
      </c>
      <c r="AE13" s="103">
        <v>119.0</v>
      </c>
      <c r="AF13" s="104">
        <f>AE13/AE17</f>
        <v>0.196369637</v>
      </c>
      <c r="AG13" s="103">
        <v>119.0</v>
      </c>
      <c r="AH13" s="104">
        <f>AG13/AG17</f>
        <v>0.196369637</v>
      </c>
      <c r="AI13" s="103">
        <v>119.0</v>
      </c>
      <c r="AJ13" s="104">
        <f>AI13/AI17</f>
        <v>0.196369637</v>
      </c>
      <c r="AK13" s="103">
        <v>120.0</v>
      </c>
      <c r="AL13" s="104">
        <f>AK13/AK17</f>
        <v>0.198019802</v>
      </c>
      <c r="AM13" s="103">
        <v>242.0</v>
      </c>
      <c r="AN13" s="104">
        <f>AM13/AM17</f>
        <v>0.399339934</v>
      </c>
      <c r="AO13" s="103">
        <v>264.0</v>
      </c>
      <c r="AP13" s="104">
        <f>AO13/AO17</f>
        <v>0.4356435644</v>
      </c>
      <c r="AQ13" s="103">
        <v>264.0</v>
      </c>
      <c r="AR13" s="104">
        <f>AQ13/AQ17</f>
        <v>0.4356435644</v>
      </c>
      <c r="AS13" s="103">
        <v>366.0</v>
      </c>
      <c r="AT13" s="118">
        <f>AS13/AS17</f>
        <v>0.603960396</v>
      </c>
      <c r="AU13" s="103">
        <v>372.0</v>
      </c>
      <c r="AV13" s="118">
        <f>AU13/AU17</f>
        <v>0.6138613861</v>
      </c>
    </row>
    <row r="14">
      <c r="A14" s="100" t="s">
        <v>6130</v>
      </c>
      <c r="B14" s="101">
        <f>COUNTIFS(Seeds!D:D,"=JSON con imagen",Seeds!Y:Y,"=Números y operaciones")+B15</f>
        <v>606</v>
      </c>
      <c r="C14" s="117">
        <f>B14/B17</f>
        <v>1</v>
      </c>
      <c r="D14" s="98"/>
      <c r="E14" s="103">
        <v>0.0</v>
      </c>
      <c r="F14" s="104">
        <f>E14/E17</f>
        <v>0</v>
      </c>
      <c r="G14" s="103">
        <v>0.0</v>
      </c>
      <c r="H14" s="104">
        <f>G14/G17</f>
        <v>0</v>
      </c>
      <c r="I14" s="103">
        <v>0.0</v>
      </c>
      <c r="J14" s="104">
        <f>I14/I17</f>
        <v>0</v>
      </c>
      <c r="K14" s="103">
        <v>0.0</v>
      </c>
      <c r="L14" s="104">
        <f>K14/K17</f>
        <v>0</v>
      </c>
      <c r="M14" s="103">
        <v>0.0</v>
      </c>
      <c r="N14" s="104">
        <f>M14/M17</f>
        <v>0</v>
      </c>
      <c r="O14" s="103">
        <v>2.0</v>
      </c>
      <c r="P14" s="104">
        <f>O14/O17</f>
        <v>0.003300330033</v>
      </c>
      <c r="Q14" s="103">
        <v>2.0</v>
      </c>
      <c r="R14" s="104">
        <f>Q14/Q17</f>
        <v>0.003300330033</v>
      </c>
      <c r="S14" s="103">
        <v>2.0</v>
      </c>
      <c r="T14" s="104">
        <f>S14/S17</f>
        <v>0.003300330033</v>
      </c>
      <c r="U14" s="103">
        <v>18.0</v>
      </c>
      <c r="V14" s="104">
        <f>U14/U17</f>
        <v>0.0297029703</v>
      </c>
      <c r="W14" s="103">
        <v>52.0</v>
      </c>
      <c r="X14" s="104">
        <f>W14/W17</f>
        <v>0.08580858086</v>
      </c>
      <c r="Y14" s="103">
        <v>116.0</v>
      </c>
      <c r="Z14" s="104">
        <f>Y14/Y17</f>
        <v>0.1914191419</v>
      </c>
      <c r="AA14" s="103">
        <v>116.0</v>
      </c>
      <c r="AB14" s="104">
        <f>AA14/AA17</f>
        <v>0.1914191419</v>
      </c>
      <c r="AC14" s="103">
        <v>116.0</v>
      </c>
      <c r="AD14" s="104">
        <f>AC14/AC17</f>
        <v>0.1914191419</v>
      </c>
      <c r="AE14" s="103">
        <v>116.0</v>
      </c>
      <c r="AF14" s="104">
        <f>AE14/AE17</f>
        <v>0.1914191419</v>
      </c>
      <c r="AG14" s="103">
        <v>116.0</v>
      </c>
      <c r="AH14" s="104">
        <f>AG14/AG17</f>
        <v>0.1914191419</v>
      </c>
      <c r="AI14" s="103">
        <v>116.0</v>
      </c>
      <c r="AJ14" s="104">
        <f>AI14/AI17</f>
        <v>0.1914191419</v>
      </c>
      <c r="AK14" s="103">
        <v>117.0</v>
      </c>
      <c r="AL14" s="104">
        <f>AK14/AK17</f>
        <v>0.1930693069</v>
      </c>
      <c r="AM14" s="103">
        <v>233.0</v>
      </c>
      <c r="AN14" s="104">
        <f>AM14/AM17</f>
        <v>0.3844884488</v>
      </c>
      <c r="AO14" s="103">
        <v>261.0</v>
      </c>
      <c r="AP14" s="104">
        <f>AO14/AO17</f>
        <v>0.4306930693</v>
      </c>
      <c r="AQ14" s="103">
        <v>261.0</v>
      </c>
      <c r="AR14" s="104">
        <f>AQ14/AQ17</f>
        <v>0.4306930693</v>
      </c>
      <c r="AS14" s="103">
        <v>366.0</v>
      </c>
      <c r="AT14" s="118">
        <f>AS14/AS17</f>
        <v>0.603960396</v>
      </c>
      <c r="AU14" s="103">
        <v>372.0</v>
      </c>
      <c r="AV14" s="118">
        <f>AU14/AU17</f>
        <v>0.6138613861</v>
      </c>
    </row>
    <row r="15">
      <c r="A15" s="100" t="s">
        <v>34</v>
      </c>
      <c r="B15" s="101">
        <f>COUNTIFS(Seeds!D:D,"=JSON revisado",Seeds!Y:Y,"=Números y operaciones")</f>
        <v>606</v>
      </c>
      <c r="C15" s="117">
        <f>B15/B17</f>
        <v>1</v>
      </c>
      <c r="D15" s="98"/>
      <c r="E15" s="103">
        <v>0.0</v>
      </c>
      <c r="F15" s="104">
        <f>E15/E17</f>
        <v>0</v>
      </c>
      <c r="G15" s="103">
        <v>0.0</v>
      </c>
      <c r="H15" s="104">
        <f>G15/G17</f>
        <v>0</v>
      </c>
      <c r="I15" s="103">
        <v>0.0</v>
      </c>
      <c r="J15" s="104">
        <f>I15/I17</f>
        <v>0</v>
      </c>
      <c r="K15" s="103">
        <v>0.0</v>
      </c>
      <c r="L15" s="104">
        <f>K15/K17</f>
        <v>0</v>
      </c>
      <c r="M15" s="103">
        <v>0.0</v>
      </c>
      <c r="N15" s="104">
        <f>M15/M17</f>
        <v>0</v>
      </c>
      <c r="O15" s="103">
        <v>1.0</v>
      </c>
      <c r="P15" s="104">
        <f>O15/O17</f>
        <v>0.001650165017</v>
      </c>
      <c r="Q15" s="103">
        <v>1.0</v>
      </c>
      <c r="R15" s="104">
        <f>Q15/Q17</f>
        <v>0.001650165017</v>
      </c>
      <c r="S15" s="103">
        <v>1.0</v>
      </c>
      <c r="T15" s="104">
        <f>S15/S17</f>
        <v>0.001650165017</v>
      </c>
      <c r="U15" s="103">
        <v>18.0</v>
      </c>
      <c r="V15" s="104">
        <f>U15/U17</f>
        <v>0.0297029703</v>
      </c>
      <c r="W15" s="103">
        <v>18.0</v>
      </c>
      <c r="X15" s="104">
        <f>W15/W17</f>
        <v>0.0297029703</v>
      </c>
      <c r="Y15" s="103">
        <v>32.0</v>
      </c>
      <c r="Z15" s="104">
        <f>Y15/Y17</f>
        <v>0.05280528053</v>
      </c>
      <c r="AA15" s="103">
        <v>56.0</v>
      </c>
      <c r="AB15" s="104">
        <f>AA15/AA17</f>
        <v>0.09240924092</v>
      </c>
      <c r="AC15" s="103">
        <v>56.0</v>
      </c>
      <c r="AD15" s="104">
        <f>AC15/AC17</f>
        <v>0.09240924092</v>
      </c>
      <c r="AE15" s="103">
        <v>56.0</v>
      </c>
      <c r="AF15" s="104">
        <f>AE15/AE17</f>
        <v>0.09240924092</v>
      </c>
      <c r="AG15" s="103">
        <v>56.0</v>
      </c>
      <c r="AH15" s="104">
        <f>AG15/AG17</f>
        <v>0.09240924092</v>
      </c>
      <c r="AI15" s="103">
        <v>87.0</v>
      </c>
      <c r="AJ15" s="104">
        <f>AI15/AI17</f>
        <v>0.1435643564</v>
      </c>
      <c r="AK15" s="103">
        <v>96.0</v>
      </c>
      <c r="AL15" s="104">
        <f>AK15/AK17</f>
        <v>0.1584158416</v>
      </c>
      <c r="AM15" s="103">
        <v>196.0</v>
      </c>
      <c r="AN15" s="104">
        <f>AM15/AM17</f>
        <v>0.3234323432</v>
      </c>
      <c r="AO15" s="103">
        <v>203.0</v>
      </c>
      <c r="AP15" s="104">
        <f>AO15/AO17</f>
        <v>0.3349834983</v>
      </c>
      <c r="AQ15" s="103">
        <v>203.0</v>
      </c>
      <c r="AR15" s="104">
        <f>AQ15/AQ17</f>
        <v>0.3349834983</v>
      </c>
      <c r="AS15" s="103">
        <v>302.0</v>
      </c>
      <c r="AT15" s="118">
        <f>AS15/AS17</f>
        <v>0.498349835</v>
      </c>
      <c r="AU15" s="103">
        <v>372.0</v>
      </c>
      <c r="AV15" s="118">
        <f>AU15/AU17</f>
        <v>0.6138613861</v>
      </c>
    </row>
    <row r="16">
      <c r="A16" s="107" t="s">
        <v>8863</v>
      </c>
      <c r="B16" s="101">
        <f>COUNTIFS(Seeds!E:E,"=Sí",Seeds!Y:Y,"=Números y operaciones")</f>
        <v>1</v>
      </c>
      <c r="C16" s="117">
        <f>B16/B17</f>
        <v>0.001650165017</v>
      </c>
      <c r="D16" s="98"/>
      <c r="E16" s="103">
        <v>0.0</v>
      </c>
      <c r="F16" s="104">
        <f>E16/E17</f>
        <v>0</v>
      </c>
      <c r="G16" s="103">
        <v>0.0</v>
      </c>
      <c r="H16" s="104">
        <f>G16/G17</f>
        <v>0</v>
      </c>
      <c r="I16" s="103">
        <v>0.0</v>
      </c>
      <c r="J16" s="104">
        <f>I16/I17</f>
        <v>0</v>
      </c>
      <c r="K16" s="103">
        <v>0.0</v>
      </c>
      <c r="L16" s="104">
        <f>K16/K17</f>
        <v>0</v>
      </c>
      <c r="M16" s="103">
        <v>0.0</v>
      </c>
      <c r="N16" s="104">
        <f>M16/M17</f>
        <v>0</v>
      </c>
      <c r="O16" s="103">
        <v>0.0</v>
      </c>
      <c r="P16" s="104">
        <f>O16/O17</f>
        <v>0</v>
      </c>
      <c r="Q16" s="103">
        <v>0.0</v>
      </c>
      <c r="R16" s="104">
        <f>Q16/Q17</f>
        <v>0</v>
      </c>
      <c r="S16" s="103">
        <v>0.0</v>
      </c>
      <c r="T16" s="104">
        <f>S16/S17</f>
        <v>0</v>
      </c>
      <c r="U16" s="103">
        <v>1.0</v>
      </c>
      <c r="V16" s="104">
        <f>U16/U17</f>
        <v>0.001650165017</v>
      </c>
      <c r="W16" s="103">
        <v>1.0</v>
      </c>
      <c r="X16" s="104">
        <f>W16/W17</f>
        <v>0.001650165017</v>
      </c>
      <c r="Y16" s="103">
        <v>1.0</v>
      </c>
      <c r="Z16" s="104">
        <f>Y16/Y17</f>
        <v>0.001650165017</v>
      </c>
      <c r="AA16" s="103">
        <v>1.0</v>
      </c>
      <c r="AB16" s="104">
        <f>AA16/AA17</f>
        <v>0.001650165017</v>
      </c>
      <c r="AC16" s="103">
        <v>1.0</v>
      </c>
      <c r="AD16" s="104">
        <f>AC16/AC17</f>
        <v>0.001650165017</v>
      </c>
      <c r="AE16" s="103">
        <v>1.0</v>
      </c>
      <c r="AF16" s="104">
        <f>AE16/AE17</f>
        <v>0.001650165017</v>
      </c>
      <c r="AG16" s="103">
        <v>1.0</v>
      </c>
      <c r="AH16" s="104">
        <f>AG16/AG17</f>
        <v>0.001650165017</v>
      </c>
      <c r="AI16" s="103">
        <v>1.0</v>
      </c>
      <c r="AJ16" s="104">
        <f>AI16/AI17</f>
        <v>0.001650165017</v>
      </c>
      <c r="AK16" s="103">
        <v>1.0</v>
      </c>
      <c r="AL16" s="104">
        <f>AK16/AK17</f>
        <v>0.001650165017</v>
      </c>
      <c r="AM16" s="103">
        <v>1.0</v>
      </c>
      <c r="AN16" s="104">
        <f>AM16/AM17</f>
        <v>0.001650165017</v>
      </c>
      <c r="AO16" s="103">
        <v>1.0</v>
      </c>
      <c r="AP16" s="104">
        <f>AO16/AO17</f>
        <v>0.001650165017</v>
      </c>
      <c r="AQ16" s="103">
        <v>1.0</v>
      </c>
      <c r="AR16" s="104">
        <f>AQ16/AQ17</f>
        <v>0.001650165017</v>
      </c>
      <c r="AS16" s="103">
        <v>7.0</v>
      </c>
      <c r="AT16" s="118">
        <f>AS16/AS17</f>
        <v>0.01155115512</v>
      </c>
      <c r="AU16" s="103">
        <v>7.0</v>
      </c>
      <c r="AV16" s="118">
        <f>AU16/AU17</f>
        <v>0.01155115512</v>
      </c>
    </row>
    <row r="17">
      <c r="A17" s="105" t="s">
        <v>570</v>
      </c>
      <c r="B17" s="119">
        <f>COUNTIFS(Seeds!Y:Y,"=Números y operaciones")-COUNTIFS(Seeds!Y:Y,"=Números y operaciones",Seeds!D:D,"=No hacer")</f>
        <v>606</v>
      </c>
      <c r="C17" s="108">
        <f>SUM(C11:C15)/5</f>
        <v>1</v>
      </c>
      <c r="D17" s="98"/>
      <c r="E17" s="109">
        <f>B17</f>
        <v>606</v>
      </c>
      <c r="F17" s="120"/>
      <c r="G17" s="109">
        <f>B17</f>
        <v>606</v>
      </c>
      <c r="H17" s="120"/>
      <c r="I17" s="109">
        <f>B17</f>
        <v>606</v>
      </c>
      <c r="J17" s="120"/>
      <c r="K17" s="109">
        <f>B17</f>
        <v>606</v>
      </c>
      <c r="L17" s="120"/>
      <c r="M17" s="109">
        <f>B17</f>
        <v>606</v>
      </c>
      <c r="N17" s="120"/>
      <c r="O17" s="109">
        <f>B17</f>
        <v>606</v>
      </c>
      <c r="P17" s="120"/>
      <c r="Q17" s="109">
        <f>B17</f>
        <v>606</v>
      </c>
      <c r="R17" s="120"/>
      <c r="S17" s="109">
        <f>B17</f>
        <v>606</v>
      </c>
      <c r="T17" s="120"/>
      <c r="U17" s="109">
        <f>B17</f>
        <v>606</v>
      </c>
      <c r="V17" s="120"/>
      <c r="W17" s="109">
        <f>B17</f>
        <v>606</v>
      </c>
      <c r="X17" s="121"/>
      <c r="Y17" s="109">
        <f>B17</f>
        <v>606</v>
      </c>
      <c r="Z17" s="121"/>
      <c r="AA17" s="109">
        <f>B17</f>
        <v>606</v>
      </c>
      <c r="AB17" s="110">
        <f>SUM(AB11:AB15)/5</f>
        <v>0.1765676568</v>
      </c>
      <c r="AC17" s="109">
        <f>B17</f>
        <v>606</v>
      </c>
      <c r="AD17" s="110">
        <f>SUM(AD11:AD15)/5</f>
        <v>0.1881188119</v>
      </c>
      <c r="AE17" s="109">
        <f>B17</f>
        <v>606</v>
      </c>
      <c r="AF17" s="110">
        <f>SUM(AF11:AF15)/5</f>
        <v>0.1947194719</v>
      </c>
      <c r="AG17" s="109">
        <f>B17</f>
        <v>606</v>
      </c>
      <c r="AH17" s="110">
        <f>SUM(AH11:AH15)/5</f>
        <v>0.2138613861</v>
      </c>
      <c r="AI17" s="109">
        <f>B17</f>
        <v>606</v>
      </c>
      <c r="AJ17" s="110">
        <f>SUM(AJ11:AJ15)/5</f>
        <v>0.2429042904</v>
      </c>
      <c r="AK17" s="109">
        <f>B17</f>
        <v>606</v>
      </c>
      <c r="AL17" s="110">
        <f>SUM(AL11:AL15)/5</f>
        <v>0.2795379538</v>
      </c>
      <c r="AM17" s="109">
        <f>B17</f>
        <v>606</v>
      </c>
      <c r="AN17" s="110">
        <f>SUM(AN11:AN15)/5</f>
        <v>0.3910891089</v>
      </c>
      <c r="AO17" s="109">
        <f>B17</f>
        <v>606</v>
      </c>
      <c r="AP17" s="110">
        <f>SUM(AP11:AP15)/5</f>
        <v>0.4151815182</v>
      </c>
      <c r="AQ17" s="109">
        <f>B17</f>
        <v>606</v>
      </c>
      <c r="AR17" s="110">
        <f>SUM(AR11:AR15)/5</f>
        <v>0.4191419142</v>
      </c>
      <c r="AS17" s="109">
        <f>B17</f>
        <v>606</v>
      </c>
      <c r="AT17" s="111">
        <f>SUM(AT11:AT15)/5</f>
        <v>0.5851485149</v>
      </c>
      <c r="AU17" s="109">
        <f>B17</f>
        <v>606</v>
      </c>
      <c r="AV17" s="111">
        <f>SUM(AV11:AV15)/5</f>
        <v>0.6138613861</v>
      </c>
    </row>
    <row r="18">
      <c r="A18" s="112"/>
      <c r="B18" s="98"/>
      <c r="C18" s="122"/>
      <c r="D18" s="98"/>
      <c r="E18" s="112"/>
      <c r="F18" s="123"/>
      <c r="G18" s="112"/>
      <c r="H18" s="123"/>
      <c r="I18" s="112"/>
      <c r="J18" s="123"/>
      <c r="K18" s="112"/>
      <c r="L18" s="123"/>
      <c r="M18" s="112"/>
      <c r="N18" s="123"/>
      <c r="O18" s="112"/>
      <c r="P18" s="123"/>
      <c r="Q18" s="112"/>
      <c r="R18" s="123"/>
      <c r="S18" s="112"/>
      <c r="T18" s="123"/>
      <c r="U18" s="112"/>
      <c r="V18" s="123"/>
      <c r="W18" s="112"/>
      <c r="X18" s="123"/>
      <c r="Y18" s="124"/>
      <c r="Z18" s="125"/>
      <c r="AA18" s="112"/>
      <c r="AB18" s="123"/>
      <c r="AC18" s="112"/>
      <c r="AD18" s="123"/>
      <c r="AE18" s="123"/>
      <c r="AF18" s="123"/>
      <c r="AG18" s="123"/>
      <c r="AH18" s="123"/>
      <c r="AI18" s="123"/>
      <c r="AJ18" s="123"/>
      <c r="AK18" s="112"/>
      <c r="AL18" s="123"/>
      <c r="AM18" s="123"/>
      <c r="AN18" s="123"/>
      <c r="AO18" s="123"/>
      <c r="AP18" s="123"/>
      <c r="AQ18" s="123"/>
      <c r="AR18" s="123"/>
      <c r="AS18" s="126"/>
      <c r="AT18" s="126"/>
      <c r="AU18" s="126"/>
      <c r="AV18" s="126"/>
    </row>
    <row r="19">
      <c r="A19" s="116" t="s">
        <v>6202</v>
      </c>
      <c r="B19" s="96"/>
      <c r="C19" s="97"/>
      <c r="D19" s="98"/>
      <c r="E19" s="99">
        <v>44750.0</v>
      </c>
      <c r="F19" s="97"/>
      <c r="G19" s="99">
        <v>44757.0</v>
      </c>
      <c r="H19" s="97"/>
      <c r="I19" s="99">
        <v>44764.0</v>
      </c>
      <c r="J19" s="97"/>
      <c r="K19" s="99">
        <v>44771.0</v>
      </c>
      <c r="L19" s="97"/>
      <c r="M19" s="99">
        <v>44778.0</v>
      </c>
      <c r="N19" s="97"/>
      <c r="O19" s="99">
        <v>44785.0</v>
      </c>
      <c r="P19" s="97"/>
      <c r="Q19" s="99">
        <v>44792.0</v>
      </c>
      <c r="R19" s="97"/>
      <c r="S19" s="99">
        <v>44799.0</v>
      </c>
      <c r="T19" s="97"/>
      <c r="U19" s="99">
        <v>44806.0</v>
      </c>
      <c r="V19" s="97"/>
      <c r="W19" s="99">
        <v>44813.0</v>
      </c>
      <c r="X19" s="97"/>
      <c r="Y19" s="99">
        <v>44820.0</v>
      </c>
      <c r="Z19" s="97"/>
      <c r="AA19" s="99">
        <v>44827.0</v>
      </c>
      <c r="AB19" s="97"/>
      <c r="AC19" s="99">
        <v>44834.0</v>
      </c>
      <c r="AD19" s="97"/>
      <c r="AE19" s="99">
        <v>44841.0</v>
      </c>
      <c r="AF19" s="97"/>
      <c r="AG19" s="99">
        <v>44848.0</v>
      </c>
      <c r="AH19" s="97"/>
      <c r="AI19" s="99">
        <v>44855.0</v>
      </c>
      <c r="AJ19" s="97"/>
      <c r="AK19" s="99">
        <v>44862.0</v>
      </c>
      <c r="AL19" s="97"/>
      <c r="AM19" s="99">
        <v>44869.0</v>
      </c>
      <c r="AN19" s="97"/>
      <c r="AO19" s="99">
        <v>44876.0</v>
      </c>
      <c r="AP19" s="97"/>
      <c r="AQ19" s="99">
        <v>44890.0</v>
      </c>
      <c r="AR19" s="97"/>
      <c r="AS19" s="99">
        <v>44897.0</v>
      </c>
      <c r="AT19" s="97"/>
      <c r="AU19" s="99">
        <v>44904.0</v>
      </c>
      <c r="AV19" s="97"/>
    </row>
    <row r="20">
      <c r="A20" s="100" t="s">
        <v>8860</v>
      </c>
      <c r="B20" s="101">
        <f>COUNTIFS(Seeds!D:D,"=Pendiente de revisión",Seeds!Y:Y,"=Geometría")+B21</f>
        <v>323</v>
      </c>
      <c r="C20" s="117">
        <f>B20/B26</f>
        <v>1</v>
      </c>
      <c r="D20" s="98"/>
      <c r="E20" s="103">
        <v>34.0</v>
      </c>
      <c r="F20" s="104">
        <f>E20/E26</f>
        <v>0.1052631579</v>
      </c>
      <c r="G20" s="103">
        <v>34.0</v>
      </c>
      <c r="H20" s="104">
        <f>G20/G26</f>
        <v>0.1052631579</v>
      </c>
      <c r="I20" s="103">
        <v>34.0</v>
      </c>
      <c r="J20" s="104">
        <f>I20/I26</f>
        <v>0.1052631579</v>
      </c>
      <c r="K20" s="103">
        <v>34.0</v>
      </c>
      <c r="L20" s="104">
        <f>K20/K26</f>
        <v>0.1052631579</v>
      </c>
      <c r="M20" s="103">
        <v>34.0</v>
      </c>
      <c r="N20" s="104">
        <f>M20/M26</f>
        <v>0.1052631579</v>
      </c>
      <c r="O20" s="103">
        <v>34.0</v>
      </c>
      <c r="P20" s="104">
        <f>O20/O26</f>
        <v>0.1052631579</v>
      </c>
      <c r="Q20" s="103">
        <v>34.0</v>
      </c>
      <c r="R20" s="104">
        <f>Q20/Q26</f>
        <v>0.1052631579</v>
      </c>
      <c r="S20" s="103">
        <v>44.0</v>
      </c>
      <c r="T20" s="104">
        <f>S20/S26</f>
        <v>0.1362229102</v>
      </c>
      <c r="U20" s="103">
        <v>70.0</v>
      </c>
      <c r="V20" s="104">
        <f>U20/U26</f>
        <v>0.2167182663</v>
      </c>
      <c r="W20" s="103">
        <v>95.0</v>
      </c>
      <c r="X20" s="104">
        <f>W20/W26</f>
        <v>0.2941176471</v>
      </c>
      <c r="Y20" s="103">
        <v>105.0</v>
      </c>
      <c r="Z20" s="104">
        <f>Y20/Y26</f>
        <v>0.3250773994</v>
      </c>
      <c r="AA20" s="103">
        <v>105.0</v>
      </c>
      <c r="AB20" s="104">
        <f>AA20/AA26</f>
        <v>0.3250773994</v>
      </c>
      <c r="AC20" s="103">
        <v>105.0</v>
      </c>
      <c r="AD20" s="104">
        <f>AC20/AC26</f>
        <v>0.3250773994</v>
      </c>
      <c r="AE20" s="103">
        <v>105.0</v>
      </c>
      <c r="AF20" s="104">
        <f>AE20/AE26</f>
        <v>0.3250773994</v>
      </c>
      <c r="AG20" s="103">
        <v>121.0</v>
      </c>
      <c r="AH20" s="104">
        <f>AG20/AG26</f>
        <v>0.3746130031</v>
      </c>
      <c r="AI20" s="103">
        <v>148.0</v>
      </c>
      <c r="AJ20" s="104">
        <f>AI20/AI26</f>
        <v>0.4582043344</v>
      </c>
      <c r="AK20" s="103">
        <v>148.0</v>
      </c>
      <c r="AL20" s="104">
        <f>AK20/AK26</f>
        <v>0.4582043344</v>
      </c>
      <c r="AM20" s="103">
        <v>148.0</v>
      </c>
      <c r="AN20" s="104">
        <f>AM20/AM26</f>
        <v>0.4582043344</v>
      </c>
      <c r="AO20" s="103">
        <v>148.0</v>
      </c>
      <c r="AP20" s="104">
        <f>AO20/AO26</f>
        <v>0.4582043344</v>
      </c>
      <c r="AQ20" s="103">
        <v>178.0</v>
      </c>
      <c r="AR20" s="104">
        <f>AQ20/AQ26</f>
        <v>0.5510835913</v>
      </c>
      <c r="AS20" s="103">
        <v>243.0</v>
      </c>
      <c r="AT20" s="118">
        <f>AS20/AS26</f>
        <v>0.7523219814</v>
      </c>
      <c r="AU20" s="103">
        <v>243.0</v>
      </c>
      <c r="AV20" s="118">
        <f>AU20/AU26</f>
        <v>0.7523219814</v>
      </c>
    </row>
    <row r="21">
      <c r="A21" s="105" t="s">
        <v>8861</v>
      </c>
      <c r="B21" s="101">
        <f>COUNTIFS(Seeds!D:D,"=Ortografía+cast",Seeds!Y:Y,"=Geometría")+B22</f>
        <v>323</v>
      </c>
      <c r="C21" s="117">
        <f>B21/B26</f>
        <v>1</v>
      </c>
      <c r="D21" s="98"/>
      <c r="E21" s="103">
        <v>20.0</v>
      </c>
      <c r="F21" s="104">
        <f>E21/E26</f>
        <v>0.06191950464</v>
      </c>
      <c r="G21" s="103">
        <v>34.0</v>
      </c>
      <c r="H21" s="104">
        <f>G21/G26</f>
        <v>0.1052631579</v>
      </c>
      <c r="I21" s="103">
        <v>34.0</v>
      </c>
      <c r="J21" s="104">
        <f>I21/I26</f>
        <v>0.1052631579</v>
      </c>
      <c r="K21" s="103">
        <v>34.0</v>
      </c>
      <c r="L21" s="104">
        <f>K21/K26</f>
        <v>0.1052631579</v>
      </c>
      <c r="M21" s="103">
        <v>34.0</v>
      </c>
      <c r="N21" s="104">
        <f>M21/M26</f>
        <v>0.1052631579</v>
      </c>
      <c r="O21" s="103">
        <v>34.0</v>
      </c>
      <c r="P21" s="104">
        <f>O21/O26</f>
        <v>0.1052631579</v>
      </c>
      <c r="Q21" s="103">
        <v>34.0</v>
      </c>
      <c r="R21" s="104">
        <f>Q21/Q26</f>
        <v>0.1052631579</v>
      </c>
      <c r="S21" s="103">
        <v>44.0</v>
      </c>
      <c r="T21" s="104">
        <f>S21/S26</f>
        <v>0.1362229102</v>
      </c>
      <c r="U21" s="103">
        <v>61.0</v>
      </c>
      <c r="V21" s="104">
        <f>U21/U26</f>
        <v>0.1888544892</v>
      </c>
      <c r="W21" s="103">
        <v>69.0</v>
      </c>
      <c r="X21" s="104">
        <f>W21/W26</f>
        <v>0.213622291</v>
      </c>
      <c r="Y21" s="103">
        <v>103.0</v>
      </c>
      <c r="Z21" s="104">
        <f>Y21/Y26</f>
        <v>0.3188854489</v>
      </c>
      <c r="AA21" s="103">
        <v>103.0</v>
      </c>
      <c r="AB21" s="104">
        <f>AA21/AA26</f>
        <v>0.3188854489</v>
      </c>
      <c r="AC21" s="103">
        <v>103.0</v>
      </c>
      <c r="AD21" s="104">
        <f>AC21/AC26</f>
        <v>0.3188854489</v>
      </c>
      <c r="AE21" s="103">
        <v>103.0</v>
      </c>
      <c r="AF21" s="104">
        <f>AE21/AE26</f>
        <v>0.3188854489</v>
      </c>
      <c r="AG21" s="103">
        <v>103.0</v>
      </c>
      <c r="AH21" s="104">
        <f>AG21/AG26</f>
        <v>0.3188854489</v>
      </c>
      <c r="AI21" s="103">
        <v>139.0</v>
      </c>
      <c r="AJ21" s="104">
        <f>AI21/AI26</f>
        <v>0.4303405573</v>
      </c>
      <c r="AK21" s="103">
        <v>145.0</v>
      </c>
      <c r="AL21" s="104">
        <f>AK21/AK26</f>
        <v>0.4489164087</v>
      </c>
      <c r="AM21" s="103">
        <v>145.0</v>
      </c>
      <c r="AN21" s="104">
        <f>AM21/AM26</f>
        <v>0.4489164087</v>
      </c>
      <c r="AO21" s="103">
        <v>147.0</v>
      </c>
      <c r="AP21" s="104">
        <f>AO21/AO26</f>
        <v>0.4551083591</v>
      </c>
      <c r="AQ21" s="103">
        <v>147.0</v>
      </c>
      <c r="AR21" s="104">
        <f>AQ21/AQ26</f>
        <v>0.4551083591</v>
      </c>
      <c r="AS21" s="103">
        <v>243.0</v>
      </c>
      <c r="AT21" s="118">
        <f>AS21/AS26</f>
        <v>0.7523219814</v>
      </c>
      <c r="AU21" s="103">
        <v>243.0</v>
      </c>
      <c r="AV21" s="118">
        <f>AU21/AU26</f>
        <v>0.7523219814</v>
      </c>
    </row>
    <row r="22">
      <c r="A22" s="100" t="s">
        <v>8862</v>
      </c>
      <c r="B22" s="101">
        <f>COUNTIFS(Seeds!D:D,"=JSON sin imagen",Seeds!Y:Y,"=Geometría")+B23</f>
        <v>323</v>
      </c>
      <c r="C22" s="117">
        <f>B22/B26</f>
        <v>1</v>
      </c>
      <c r="D22" s="98"/>
      <c r="E22" s="103">
        <v>0.0</v>
      </c>
      <c r="F22" s="104">
        <f>E22/E26</f>
        <v>0</v>
      </c>
      <c r="G22" s="103">
        <v>0.0</v>
      </c>
      <c r="H22" s="104">
        <f>G22/G26</f>
        <v>0</v>
      </c>
      <c r="I22" s="103">
        <v>0.0</v>
      </c>
      <c r="J22" s="104">
        <f>I22/I26</f>
        <v>0</v>
      </c>
      <c r="K22" s="103">
        <v>0.0</v>
      </c>
      <c r="L22" s="104">
        <f>K22/K26</f>
        <v>0</v>
      </c>
      <c r="M22" s="103">
        <v>0.0</v>
      </c>
      <c r="N22" s="104">
        <f>M22/M26</f>
        <v>0</v>
      </c>
      <c r="O22" s="103">
        <v>1.0</v>
      </c>
      <c r="P22" s="104">
        <f>O22/O26</f>
        <v>0.003095975232</v>
      </c>
      <c r="Q22" s="103">
        <v>1.0</v>
      </c>
      <c r="R22" s="104">
        <f>Q22/Q26</f>
        <v>0.003095975232</v>
      </c>
      <c r="S22" s="103">
        <v>1.0</v>
      </c>
      <c r="T22" s="104">
        <f>S22/S26</f>
        <v>0.003095975232</v>
      </c>
      <c r="U22" s="103">
        <v>1.0</v>
      </c>
      <c r="V22" s="104">
        <f>U22/U26</f>
        <v>0.003095975232</v>
      </c>
      <c r="W22" s="103">
        <v>1.0</v>
      </c>
      <c r="X22" s="104">
        <f>W22/W26</f>
        <v>0.003095975232</v>
      </c>
      <c r="Y22" s="103">
        <v>2.0</v>
      </c>
      <c r="Z22" s="104">
        <f>Y22/Y26</f>
        <v>0.006191950464</v>
      </c>
      <c r="AA22" s="103">
        <v>7.0</v>
      </c>
      <c r="AB22" s="104">
        <f>AA22/AA26</f>
        <v>0.02167182663</v>
      </c>
      <c r="AC22" s="103">
        <v>7.0</v>
      </c>
      <c r="AD22" s="104">
        <f>AC22/AC26</f>
        <v>0.02167182663</v>
      </c>
      <c r="AE22" s="103">
        <v>7.0</v>
      </c>
      <c r="AF22" s="104">
        <f>AE22/AE26</f>
        <v>0.02167182663</v>
      </c>
      <c r="AG22" s="103">
        <v>37.0</v>
      </c>
      <c r="AH22" s="104">
        <f>AG22/AG26</f>
        <v>0.1145510836</v>
      </c>
      <c r="AI22" s="103">
        <v>65.0</v>
      </c>
      <c r="AJ22" s="104">
        <f>AI22/AI26</f>
        <v>0.2012383901</v>
      </c>
      <c r="AK22" s="103">
        <v>70.0</v>
      </c>
      <c r="AL22" s="104">
        <f>AK22/AK26</f>
        <v>0.2167182663</v>
      </c>
      <c r="AM22" s="103">
        <v>104.0</v>
      </c>
      <c r="AN22" s="104">
        <f>AM22/AM26</f>
        <v>0.3219814241</v>
      </c>
      <c r="AO22" s="103">
        <v>139.0</v>
      </c>
      <c r="AP22" s="104">
        <f>AO22/AO26</f>
        <v>0.4303405573</v>
      </c>
      <c r="AQ22" s="103">
        <v>144.0</v>
      </c>
      <c r="AR22" s="104">
        <f>AQ22/AQ26</f>
        <v>0.4458204334</v>
      </c>
      <c r="AS22" s="103">
        <v>238.0</v>
      </c>
      <c r="AT22" s="118">
        <f>AS22/AS26</f>
        <v>0.7368421053</v>
      </c>
      <c r="AU22" s="103">
        <v>243.0</v>
      </c>
      <c r="AV22" s="118">
        <f>AU22/AU26</f>
        <v>0.7523219814</v>
      </c>
    </row>
    <row r="23">
      <c r="A23" s="100" t="s">
        <v>6130</v>
      </c>
      <c r="B23" s="101">
        <f>COUNTIFS(Seeds!D:D,"=JSON con imagen",Seeds!Y:Y,"=Geometría")+B24</f>
        <v>323</v>
      </c>
      <c r="C23" s="117">
        <f>B23/B26</f>
        <v>1</v>
      </c>
      <c r="D23" s="98"/>
      <c r="E23" s="103">
        <v>0.0</v>
      </c>
      <c r="F23" s="104">
        <f>E23/E26</f>
        <v>0</v>
      </c>
      <c r="G23" s="103">
        <v>0.0</v>
      </c>
      <c r="H23" s="104">
        <f>G23/G26</f>
        <v>0</v>
      </c>
      <c r="I23" s="103">
        <v>0.0</v>
      </c>
      <c r="J23" s="104">
        <f>I23/I26</f>
        <v>0</v>
      </c>
      <c r="K23" s="103">
        <v>0.0</v>
      </c>
      <c r="L23" s="104">
        <f>K23/K26</f>
        <v>0</v>
      </c>
      <c r="M23" s="103">
        <v>0.0</v>
      </c>
      <c r="N23" s="104">
        <f>M23/M26</f>
        <v>0</v>
      </c>
      <c r="O23" s="103">
        <v>1.0</v>
      </c>
      <c r="P23" s="104">
        <f>O23/O26</f>
        <v>0.003095975232</v>
      </c>
      <c r="Q23" s="103">
        <v>1.0</v>
      </c>
      <c r="R23" s="104">
        <f>Q23/Q26</f>
        <v>0.003095975232</v>
      </c>
      <c r="S23" s="103">
        <v>1.0</v>
      </c>
      <c r="T23" s="104">
        <f>S23/S26</f>
        <v>0.003095975232</v>
      </c>
      <c r="U23" s="103">
        <v>0.0</v>
      </c>
      <c r="V23" s="104">
        <f>U23/U26</f>
        <v>0</v>
      </c>
      <c r="W23" s="103">
        <v>0.0</v>
      </c>
      <c r="X23" s="104">
        <f>W23/W26</f>
        <v>0</v>
      </c>
      <c r="Y23" s="103">
        <v>0.0</v>
      </c>
      <c r="Z23" s="104">
        <f>Y23/Y26</f>
        <v>0</v>
      </c>
      <c r="AA23" s="103">
        <v>5.0</v>
      </c>
      <c r="AB23" s="104">
        <f>AA23/AA26</f>
        <v>0.01547987616</v>
      </c>
      <c r="AC23" s="103">
        <v>5.0</v>
      </c>
      <c r="AD23" s="104">
        <f>AC23/AC26</f>
        <v>0.01547987616</v>
      </c>
      <c r="AE23" s="103">
        <v>5.0</v>
      </c>
      <c r="AF23" s="104">
        <f>AE23/AE26</f>
        <v>0.01547987616</v>
      </c>
      <c r="AG23" s="103">
        <v>5.0</v>
      </c>
      <c r="AH23" s="104">
        <f>AG23/AG26</f>
        <v>0.01547987616</v>
      </c>
      <c r="AI23" s="103">
        <v>5.0</v>
      </c>
      <c r="AJ23" s="104">
        <f>AI23/AI26</f>
        <v>0.01547987616</v>
      </c>
      <c r="AK23" s="103">
        <v>17.0</v>
      </c>
      <c r="AL23" s="104">
        <f>AK23/AK26</f>
        <v>0.05263157895</v>
      </c>
      <c r="AM23" s="103">
        <v>63.0</v>
      </c>
      <c r="AN23" s="104">
        <f>AM23/AM26</f>
        <v>0.1950464396</v>
      </c>
      <c r="AO23" s="103">
        <v>137.0</v>
      </c>
      <c r="AP23" s="104">
        <f>AO23/AO26</f>
        <v>0.4241486068</v>
      </c>
      <c r="AQ23" s="103">
        <v>142.0</v>
      </c>
      <c r="AR23" s="104">
        <f>AQ23/AQ26</f>
        <v>0.439628483</v>
      </c>
      <c r="AS23" s="103">
        <v>178.0</v>
      </c>
      <c r="AT23" s="118">
        <f>AS23/AS26</f>
        <v>0.5510835913</v>
      </c>
      <c r="AU23" s="103">
        <v>243.0</v>
      </c>
      <c r="AV23" s="118">
        <f>AU23/AU26</f>
        <v>0.7523219814</v>
      </c>
    </row>
    <row r="24">
      <c r="A24" s="100" t="s">
        <v>34</v>
      </c>
      <c r="B24" s="101">
        <f>COUNTIFS(Seeds!D:D,"=JSON revisado",Seeds!Y:Y,"=Geometría")</f>
        <v>323</v>
      </c>
      <c r="C24" s="117">
        <f>B24/B26</f>
        <v>1</v>
      </c>
      <c r="D24" s="98"/>
      <c r="E24" s="103">
        <v>0.0</v>
      </c>
      <c r="F24" s="104">
        <f>E24/E26</f>
        <v>0</v>
      </c>
      <c r="G24" s="103">
        <v>0.0</v>
      </c>
      <c r="H24" s="104">
        <f>G24/G26</f>
        <v>0</v>
      </c>
      <c r="I24" s="103">
        <v>0.0</v>
      </c>
      <c r="J24" s="104">
        <f>I24/I26</f>
        <v>0</v>
      </c>
      <c r="K24" s="103">
        <v>0.0</v>
      </c>
      <c r="L24" s="104">
        <f>K24/K26</f>
        <v>0</v>
      </c>
      <c r="M24" s="103">
        <v>0.0</v>
      </c>
      <c r="N24" s="104">
        <f>M24/M26</f>
        <v>0</v>
      </c>
      <c r="O24" s="103">
        <v>0.0</v>
      </c>
      <c r="P24" s="104">
        <f>O24/O26</f>
        <v>0</v>
      </c>
      <c r="Q24" s="103">
        <v>0.0</v>
      </c>
      <c r="R24" s="104">
        <f>Q24/Q26</f>
        <v>0</v>
      </c>
      <c r="S24" s="103">
        <v>0.0</v>
      </c>
      <c r="T24" s="104">
        <f>S24/S26</f>
        <v>0</v>
      </c>
      <c r="U24" s="103">
        <v>0.0</v>
      </c>
      <c r="V24" s="104">
        <f>U24/U26</f>
        <v>0</v>
      </c>
      <c r="W24" s="103">
        <v>0.0</v>
      </c>
      <c r="X24" s="104">
        <f>W24/W26</f>
        <v>0</v>
      </c>
      <c r="Y24" s="103">
        <v>0.0</v>
      </c>
      <c r="Z24" s="104">
        <f>Y24/Y26</f>
        <v>0</v>
      </c>
      <c r="AA24" s="103">
        <v>0.0</v>
      </c>
      <c r="AB24" s="104">
        <f>AA24/AA26</f>
        <v>0</v>
      </c>
      <c r="AC24" s="103">
        <v>0.0</v>
      </c>
      <c r="AD24" s="104">
        <f>AC24/AC26</f>
        <v>0</v>
      </c>
      <c r="AE24" s="103">
        <v>0.0</v>
      </c>
      <c r="AF24" s="104">
        <f>AE24/AE26</f>
        <v>0</v>
      </c>
      <c r="AG24" s="103">
        <v>0.0</v>
      </c>
      <c r="AH24" s="104">
        <f>AG24/AG26</f>
        <v>0</v>
      </c>
      <c r="AI24" s="103">
        <v>0.0</v>
      </c>
      <c r="AJ24" s="104">
        <f>AI24/AI26</f>
        <v>0</v>
      </c>
      <c r="AK24" s="103">
        <v>2.0</v>
      </c>
      <c r="AL24" s="104">
        <f>AK24/AK26</f>
        <v>0.006191950464</v>
      </c>
      <c r="AM24" s="103">
        <v>24.0</v>
      </c>
      <c r="AN24" s="104">
        <f>AM24/AM26</f>
        <v>0.07430340557</v>
      </c>
      <c r="AO24" s="103">
        <v>24.0</v>
      </c>
      <c r="AP24" s="104">
        <f>AO24/AO26</f>
        <v>0.07430340557</v>
      </c>
      <c r="AQ24" s="103">
        <v>24.0</v>
      </c>
      <c r="AR24" s="104">
        <f>AQ24/AQ26</f>
        <v>0.07430340557</v>
      </c>
      <c r="AS24" s="103">
        <v>90.0</v>
      </c>
      <c r="AT24" s="118">
        <f>AS24/AS26</f>
        <v>0.2786377709</v>
      </c>
      <c r="AU24" s="103">
        <v>241.0</v>
      </c>
      <c r="AV24" s="118">
        <f>AU24/AU26</f>
        <v>0.746130031</v>
      </c>
    </row>
    <row r="25">
      <c r="A25" s="105" t="s">
        <v>8863</v>
      </c>
      <c r="B25" s="119">
        <f>COUNTIFS(Seeds!E:E,"=Sí",Seeds!Y:Y,"=Geometría")</f>
        <v>1</v>
      </c>
      <c r="C25" s="117">
        <f>B25/B26</f>
        <v>0.003095975232</v>
      </c>
      <c r="D25" s="98"/>
      <c r="E25" s="103">
        <v>1.0</v>
      </c>
      <c r="F25" s="104">
        <f>E25/E26</f>
        <v>0.003095975232</v>
      </c>
      <c r="G25" s="103">
        <v>0.0</v>
      </c>
      <c r="H25" s="104">
        <f>G25/G26</f>
        <v>0</v>
      </c>
      <c r="I25" s="103">
        <v>1.0</v>
      </c>
      <c r="J25" s="104">
        <f>I25/I26</f>
        <v>0.003095975232</v>
      </c>
      <c r="K25" s="103">
        <v>1.0</v>
      </c>
      <c r="L25" s="104">
        <f>K25/K26</f>
        <v>0.003095975232</v>
      </c>
      <c r="M25" s="103">
        <v>1.0</v>
      </c>
      <c r="N25" s="104">
        <f>M25/M26</f>
        <v>0.003095975232</v>
      </c>
      <c r="O25" s="103">
        <v>1.0</v>
      </c>
      <c r="P25" s="104">
        <f>O25/O26</f>
        <v>0.003095975232</v>
      </c>
      <c r="Q25" s="103">
        <v>1.0</v>
      </c>
      <c r="R25" s="104">
        <f>Q25/Q26</f>
        <v>0.003095975232</v>
      </c>
      <c r="S25" s="103">
        <v>1.0</v>
      </c>
      <c r="T25" s="104">
        <f>S25/S26</f>
        <v>0.003095975232</v>
      </c>
      <c r="U25" s="103">
        <v>1.0</v>
      </c>
      <c r="V25" s="104">
        <f>U25/U26</f>
        <v>0.003095975232</v>
      </c>
      <c r="W25" s="103">
        <v>1.0</v>
      </c>
      <c r="X25" s="104">
        <f>W25/W26</f>
        <v>0.003095975232</v>
      </c>
      <c r="Y25" s="103">
        <v>0.0</v>
      </c>
      <c r="Z25" s="104">
        <f>Y25/Y26</f>
        <v>0</v>
      </c>
      <c r="AA25" s="103">
        <v>1.0</v>
      </c>
      <c r="AB25" s="104">
        <f>AA25/AA26</f>
        <v>0.003095975232</v>
      </c>
      <c r="AC25" s="103">
        <v>1.0</v>
      </c>
      <c r="AD25" s="104">
        <f>AC25/AC26</f>
        <v>0.003095975232</v>
      </c>
      <c r="AE25" s="103">
        <v>1.0</v>
      </c>
      <c r="AF25" s="104">
        <f>AE25/AE26</f>
        <v>0.003095975232</v>
      </c>
      <c r="AG25" s="103">
        <v>1.0</v>
      </c>
      <c r="AH25" s="104">
        <f>AG25/AG26</f>
        <v>0.003095975232</v>
      </c>
      <c r="AI25" s="103">
        <v>1.0</v>
      </c>
      <c r="AJ25" s="104">
        <f>AI25/AI26</f>
        <v>0.003095975232</v>
      </c>
      <c r="AK25" s="103">
        <v>1.0</v>
      </c>
      <c r="AL25" s="104">
        <f>AK25/AK26</f>
        <v>0.003095975232</v>
      </c>
      <c r="AM25" s="103">
        <v>1.0</v>
      </c>
      <c r="AN25" s="104">
        <f>AM25/AM26</f>
        <v>0.003095975232</v>
      </c>
      <c r="AO25" s="103">
        <v>1.0</v>
      </c>
      <c r="AP25" s="104">
        <f>AO25/AO26</f>
        <v>0.003095975232</v>
      </c>
      <c r="AQ25" s="103">
        <v>1.0</v>
      </c>
      <c r="AR25" s="104">
        <f>AQ25/AQ26</f>
        <v>0.003095975232</v>
      </c>
      <c r="AS25" s="103">
        <v>1.0</v>
      </c>
      <c r="AT25" s="118">
        <f>AS25/AS26</f>
        <v>0.003095975232</v>
      </c>
      <c r="AU25" s="103">
        <v>1.0</v>
      </c>
      <c r="AV25" s="118">
        <f>AU25/AU26</f>
        <v>0.003095975232</v>
      </c>
    </row>
    <row r="26">
      <c r="A26" s="105" t="s">
        <v>570</v>
      </c>
      <c r="B26" s="101">
        <f>COUNTIFS(Seeds!Y:Y,"=Geometría")-COUNTIFS(Seeds!Y:Y,"=Geometría",Seeds!D:D,"=No hacer")</f>
        <v>323</v>
      </c>
      <c r="C26" s="108">
        <f>SUM(C20:C24)/5</f>
        <v>1</v>
      </c>
      <c r="D26" s="98"/>
      <c r="E26" s="127">
        <f>B26</f>
        <v>323</v>
      </c>
      <c r="F26" s="110">
        <f>SUM(F20:F24)/7</f>
        <v>0.02388323751</v>
      </c>
      <c r="G26" s="127">
        <f>B26</f>
        <v>323</v>
      </c>
      <c r="H26" s="110">
        <f>SUM(H20:H24)/7</f>
        <v>0.03007518797</v>
      </c>
      <c r="I26" s="127">
        <f>B26</f>
        <v>323</v>
      </c>
      <c r="J26" s="110">
        <f>SUM(J20:J24)/7</f>
        <v>0.03007518797</v>
      </c>
      <c r="K26" s="127">
        <f>B26</f>
        <v>323</v>
      </c>
      <c r="L26" s="110">
        <f>SUM(L20:L24)/7</f>
        <v>0.03007518797</v>
      </c>
      <c r="M26" s="127">
        <f>B26</f>
        <v>323</v>
      </c>
      <c r="N26" s="110">
        <f>SUM(N20:N24)/7</f>
        <v>0.03007518797</v>
      </c>
      <c r="O26" s="127">
        <f>B26</f>
        <v>323</v>
      </c>
      <c r="P26" s="110">
        <f>SUM(P20:P24)/7</f>
        <v>0.03095975232</v>
      </c>
      <c r="Q26" s="127">
        <f>B26</f>
        <v>323</v>
      </c>
      <c r="R26" s="110">
        <f>SUM(R20:R24)/7</f>
        <v>0.03095975232</v>
      </c>
      <c r="S26" s="127">
        <f>B26</f>
        <v>323</v>
      </c>
      <c r="T26" s="110">
        <f>SUM(T20:T24)/7</f>
        <v>0.03980539584</v>
      </c>
      <c r="U26" s="127">
        <f>B26</f>
        <v>323</v>
      </c>
      <c r="V26" s="110">
        <f>SUM(V20:V24)/7</f>
        <v>0.05838124724</v>
      </c>
      <c r="W26" s="127">
        <f>B26</f>
        <v>323</v>
      </c>
      <c r="X26" s="121"/>
      <c r="Y26" s="127">
        <f>B26</f>
        <v>323</v>
      </c>
      <c r="Z26" s="121"/>
      <c r="AA26" s="109">
        <f>B26</f>
        <v>323</v>
      </c>
      <c r="AB26" s="110">
        <f>SUM(AB20:AB24)/5</f>
        <v>0.1362229102</v>
      </c>
      <c r="AC26" s="109">
        <f>B26</f>
        <v>323</v>
      </c>
      <c r="AD26" s="110">
        <f>SUM(AD20:AD24)/5</f>
        <v>0.1362229102</v>
      </c>
      <c r="AE26" s="109">
        <f>B26</f>
        <v>323</v>
      </c>
      <c r="AF26" s="110">
        <f>SUM(AF20:AF24)/5</f>
        <v>0.1362229102</v>
      </c>
      <c r="AG26" s="109">
        <f>B26</f>
        <v>323</v>
      </c>
      <c r="AH26" s="110">
        <f>SUM(AH20:AH24)/5</f>
        <v>0.1647058824</v>
      </c>
      <c r="AI26" s="109">
        <f>B26</f>
        <v>323</v>
      </c>
      <c r="AJ26" s="110">
        <f>SUM(AJ20:AJ24)/5</f>
        <v>0.2210526316</v>
      </c>
      <c r="AK26" s="109">
        <f>B26</f>
        <v>323</v>
      </c>
      <c r="AL26" s="110">
        <f>SUM(AL20:AL24)/5</f>
        <v>0.2365325077</v>
      </c>
      <c r="AM26" s="109">
        <f>B26</f>
        <v>323</v>
      </c>
      <c r="AN26" s="110">
        <f>SUM(AN20:AN24)/5</f>
        <v>0.2996904025</v>
      </c>
      <c r="AO26" s="109">
        <f>B26</f>
        <v>323</v>
      </c>
      <c r="AP26" s="110">
        <f>SUM(AP20:AP24)/5</f>
        <v>0.3684210526</v>
      </c>
      <c r="AQ26" s="109">
        <f>B26</f>
        <v>323</v>
      </c>
      <c r="AR26" s="110">
        <f>SUM(AR20:AR24)/5</f>
        <v>0.3931888545</v>
      </c>
      <c r="AS26" s="109">
        <f>B26</f>
        <v>323</v>
      </c>
      <c r="AT26" s="111">
        <f>SUM(AT20:AT24)/5</f>
        <v>0.6142414861</v>
      </c>
      <c r="AU26" s="109">
        <f>B26</f>
        <v>323</v>
      </c>
      <c r="AV26" s="111">
        <f>SUM(AV20:AV24)/5</f>
        <v>0.7510835913</v>
      </c>
    </row>
    <row r="27">
      <c r="A27" s="112"/>
      <c r="B27" s="98"/>
      <c r="C27" s="122"/>
      <c r="D27" s="98"/>
      <c r="E27" s="112"/>
      <c r="F27" s="123"/>
      <c r="G27" s="112"/>
      <c r="H27" s="123"/>
      <c r="I27" s="112"/>
      <c r="J27" s="123"/>
      <c r="K27" s="112"/>
      <c r="L27" s="123"/>
      <c r="M27" s="112"/>
      <c r="N27" s="123"/>
      <c r="O27" s="112"/>
      <c r="P27" s="123"/>
      <c r="Q27" s="112"/>
      <c r="R27" s="123"/>
      <c r="S27" s="112"/>
      <c r="T27" s="123"/>
      <c r="U27" s="112"/>
      <c r="V27" s="123"/>
      <c r="W27" s="112"/>
      <c r="X27" s="123"/>
      <c r="Y27" s="124"/>
      <c r="Z27" s="125"/>
      <c r="AA27" s="112"/>
      <c r="AB27" s="123"/>
      <c r="AC27" s="112"/>
      <c r="AD27" s="123"/>
      <c r="AE27" s="123"/>
      <c r="AF27" s="123"/>
      <c r="AG27" s="123"/>
      <c r="AH27" s="123"/>
      <c r="AI27" s="123"/>
      <c r="AJ27" s="123"/>
      <c r="AK27" s="112"/>
      <c r="AL27" s="123"/>
      <c r="AM27" s="123"/>
      <c r="AN27" s="123"/>
      <c r="AO27" s="123"/>
      <c r="AP27" s="123"/>
      <c r="AQ27" s="123"/>
      <c r="AR27" s="123"/>
      <c r="AS27" s="126"/>
      <c r="AT27" s="126"/>
      <c r="AU27" s="126"/>
      <c r="AV27" s="126"/>
    </row>
    <row r="28">
      <c r="A28" s="116" t="s">
        <v>3536</v>
      </c>
      <c r="B28" s="96"/>
      <c r="C28" s="97"/>
      <c r="D28" s="98"/>
      <c r="E28" s="99">
        <v>44750.0</v>
      </c>
      <c r="F28" s="97"/>
      <c r="G28" s="99">
        <v>44757.0</v>
      </c>
      <c r="H28" s="97"/>
      <c r="I28" s="99">
        <v>44764.0</v>
      </c>
      <c r="J28" s="97"/>
      <c r="K28" s="99">
        <v>44771.0</v>
      </c>
      <c r="L28" s="97"/>
      <c r="M28" s="99">
        <v>44778.0</v>
      </c>
      <c r="N28" s="97"/>
      <c r="O28" s="99">
        <v>44785.0</v>
      </c>
      <c r="P28" s="97"/>
      <c r="Q28" s="99">
        <v>44792.0</v>
      </c>
      <c r="R28" s="97"/>
      <c r="S28" s="99">
        <v>44799.0</v>
      </c>
      <c r="T28" s="97"/>
      <c r="U28" s="99">
        <v>44806.0</v>
      </c>
      <c r="V28" s="97"/>
      <c r="W28" s="99">
        <v>44813.0</v>
      </c>
      <c r="X28" s="97"/>
      <c r="Y28" s="99">
        <v>44820.0</v>
      </c>
      <c r="Z28" s="97"/>
      <c r="AA28" s="99">
        <v>44827.0</v>
      </c>
      <c r="AB28" s="97"/>
      <c r="AC28" s="99">
        <v>44834.0</v>
      </c>
      <c r="AD28" s="97"/>
      <c r="AE28" s="99">
        <v>44841.0</v>
      </c>
      <c r="AF28" s="97"/>
      <c r="AG28" s="99">
        <v>44848.0</v>
      </c>
      <c r="AH28" s="97"/>
      <c r="AI28" s="99">
        <v>44855.0</v>
      </c>
      <c r="AJ28" s="97"/>
      <c r="AK28" s="99">
        <v>44862.0</v>
      </c>
      <c r="AL28" s="97"/>
      <c r="AM28" s="99">
        <v>44869.0</v>
      </c>
      <c r="AN28" s="97"/>
      <c r="AO28" s="99">
        <v>44876.0</v>
      </c>
      <c r="AP28" s="97"/>
      <c r="AQ28" s="99">
        <v>44890.0</v>
      </c>
      <c r="AR28" s="97"/>
      <c r="AS28" s="99">
        <v>44897.0</v>
      </c>
      <c r="AT28" s="97"/>
      <c r="AU28" s="99">
        <v>44904.0</v>
      </c>
      <c r="AV28" s="97"/>
    </row>
    <row r="29">
      <c r="A29" s="100" t="s">
        <v>8860</v>
      </c>
      <c r="B29" s="101">
        <f>COUNTIFS(Seeds!D:D,"=Pendiente de revisión",Seeds!Y:Y,"=Magnitudes y medida")+B30</f>
        <v>446</v>
      </c>
      <c r="C29" s="117">
        <f>B29/B35</f>
        <v>1</v>
      </c>
      <c r="D29" s="98"/>
      <c r="E29" s="103">
        <v>0.0</v>
      </c>
      <c r="F29" s="104">
        <f>E29/E35</f>
        <v>0</v>
      </c>
      <c r="G29" s="103">
        <v>0.0</v>
      </c>
      <c r="H29" s="104">
        <f>G29/G35</f>
        <v>0</v>
      </c>
      <c r="I29" s="103">
        <v>6.0</v>
      </c>
      <c r="J29" s="104">
        <f>I29/I35</f>
        <v>0.0134529148</v>
      </c>
      <c r="K29" s="103">
        <v>12.0</v>
      </c>
      <c r="L29" s="104">
        <f>K29/K35</f>
        <v>0.0269058296</v>
      </c>
      <c r="M29" s="103">
        <v>12.0</v>
      </c>
      <c r="N29" s="104">
        <f>M29/M35</f>
        <v>0.0269058296</v>
      </c>
      <c r="O29" s="103">
        <v>12.0</v>
      </c>
      <c r="P29" s="104">
        <f>O29/O35</f>
        <v>0.0269058296</v>
      </c>
      <c r="Q29" s="103">
        <v>12.0</v>
      </c>
      <c r="R29" s="104">
        <f>Q29/Q35</f>
        <v>0.0269058296</v>
      </c>
      <c r="S29" s="103">
        <v>17.0</v>
      </c>
      <c r="T29" s="104">
        <f>S29/S35</f>
        <v>0.03811659193</v>
      </c>
      <c r="U29" s="103">
        <v>47.0</v>
      </c>
      <c r="V29" s="104">
        <f>U29/U35</f>
        <v>0.1053811659</v>
      </c>
      <c r="W29" s="103">
        <v>52.0</v>
      </c>
      <c r="X29" s="104">
        <f>W29/W35</f>
        <v>0.1165919283</v>
      </c>
      <c r="Y29" s="103">
        <v>66.0</v>
      </c>
      <c r="Z29" s="104">
        <f>Y29/Y35</f>
        <v>0.1479820628</v>
      </c>
      <c r="AA29" s="103">
        <v>66.0</v>
      </c>
      <c r="AB29" s="104">
        <f>AA29/AA35</f>
        <v>0.1479820628</v>
      </c>
      <c r="AC29" s="103">
        <v>66.0</v>
      </c>
      <c r="AD29" s="104">
        <f>AC29/AC35</f>
        <v>0.1479820628</v>
      </c>
      <c r="AE29" s="103">
        <v>73.0</v>
      </c>
      <c r="AF29" s="104">
        <f>AE29/AE35</f>
        <v>0.16367713</v>
      </c>
      <c r="AG29" s="103">
        <v>73.0</v>
      </c>
      <c r="AH29" s="104">
        <f>AG29/AG35</f>
        <v>0.16367713</v>
      </c>
      <c r="AI29" s="103">
        <v>73.0</v>
      </c>
      <c r="AJ29" s="104">
        <f>AI29/AI35</f>
        <v>0.16367713</v>
      </c>
      <c r="AK29" s="103">
        <v>73.0</v>
      </c>
      <c r="AL29" s="104">
        <f>AK29/AK35</f>
        <v>0.16367713</v>
      </c>
      <c r="AM29" s="103">
        <v>73.0</v>
      </c>
      <c r="AN29" s="104">
        <f>AM29/AM35</f>
        <v>0.16367713</v>
      </c>
      <c r="AO29" s="103">
        <v>80.0</v>
      </c>
      <c r="AP29" s="104">
        <f>AO29/AO35</f>
        <v>0.1793721973</v>
      </c>
      <c r="AQ29" s="103">
        <v>87.0</v>
      </c>
      <c r="AR29" s="104">
        <f>AQ29/AQ35</f>
        <v>0.1950672646</v>
      </c>
      <c r="AS29" s="103">
        <v>211.0</v>
      </c>
      <c r="AT29" s="118">
        <f>AS29/AS35</f>
        <v>0.4730941704</v>
      </c>
      <c r="AU29" s="103">
        <v>215.0</v>
      </c>
      <c r="AV29" s="118">
        <f>AU29/AU35</f>
        <v>0.4820627803</v>
      </c>
    </row>
    <row r="30">
      <c r="A30" s="105" t="s">
        <v>8861</v>
      </c>
      <c r="B30" s="101">
        <f>COUNTIFS(Seeds!D:D,"=Ortografía+cast",Seeds!Y:Y,"=Magnitudes y medida")+B31</f>
        <v>446</v>
      </c>
      <c r="C30" s="117">
        <f>B30/B35</f>
        <v>1</v>
      </c>
      <c r="D30" s="98"/>
      <c r="E30" s="103">
        <v>0.0</v>
      </c>
      <c r="F30" s="104">
        <f>E30/E35</f>
        <v>0</v>
      </c>
      <c r="G30" s="103">
        <v>0.0</v>
      </c>
      <c r="H30" s="104">
        <f>G30/G35</f>
        <v>0</v>
      </c>
      <c r="I30" s="103">
        <v>2.0</v>
      </c>
      <c r="J30" s="104">
        <f>I30/I35</f>
        <v>0.004484304933</v>
      </c>
      <c r="K30" s="103">
        <v>4.0</v>
      </c>
      <c r="L30" s="104">
        <f>K30/K35</f>
        <v>0.008968609865</v>
      </c>
      <c r="M30" s="103">
        <v>4.0</v>
      </c>
      <c r="N30" s="104">
        <f>M30/M35</f>
        <v>0.008968609865</v>
      </c>
      <c r="O30" s="103">
        <v>12.0</v>
      </c>
      <c r="P30" s="104">
        <f>O30/O35</f>
        <v>0.0269058296</v>
      </c>
      <c r="Q30" s="103">
        <v>12.0</v>
      </c>
      <c r="R30" s="104">
        <f>Q30/Q35</f>
        <v>0.0269058296</v>
      </c>
      <c r="S30" s="103">
        <v>17.0</v>
      </c>
      <c r="T30" s="104">
        <f>S30/S35</f>
        <v>0.03811659193</v>
      </c>
      <c r="U30" s="103">
        <v>29.0</v>
      </c>
      <c r="V30" s="104">
        <f>U30/U35</f>
        <v>0.06502242152</v>
      </c>
      <c r="W30" s="103">
        <v>47.0</v>
      </c>
      <c r="X30" s="104">
        <f>W30/W35</f>
        <v>0.1053811659</v>
      </c>
      <c r="Y30" s="103">
        <v>66.0</v>
      </c>
      <c r="Z30" s="104">
        <f>Y30/Y35</f>
        <v>0.1479820628</v>
      </c>
      <c r="AA30" s="103">
        <v>66.0</v>
      </c>
      <c r="AB30" s="104">
        <f>AA30/AA35</f>
        <v>0.1479820628</v>
      </c>
      <c r="AC30" s="103">
        <v>66.0</v>
      </c>
      <c r="AD30" s="104">
        <f>AC30/AC35</f>
        <v>0.1479820628</v>
      </c>
      <c r="AE30" s="103">
        <v>66.0</v>
      </c>
      <c r="AF30" s="104">
        <f>AE30/AE35</f>
        <v>0.1479820628</v>
      </c>
      <c r="AG30" s="103">
        <v>66.0</v>
      </c>
      <c r="AH30" s="104">
        <f>AG30/AG35</f>
        <v>0.1479820628</v>
      </c>
      <c r="AI30" s="103">
        <v>66.0</v>
      </c>
      <c r="AJ30" s="104">
        <f>AI30/AI35</f>
        <v>0.1479820628</v>
      </c>
      <c r="AK30" s="103">
        <v>66.0</v>
      </c>
      <c r="AL30" s="104">
        <f>AK30/AK35</f>
        <v>0.1479820628</v>
      </c>
      <c r="AM30" s="103">
        <v>66.0</v>
      </c>
      <c r="AN30" s="104">
        <f>AM30/AM35</f>
        <v>0.1479820628</v>
      </c>
      <c r="AO30" s="103">
        <v>66.0</v>
      </c>
      <c r="AP30" s="104">
        <f>AO30/AO35</f>
        <v>0.1479820628</v>
      </c>
      <c r="AQ30" s="103">
        <v>73.0</v>
      </c>
      <c r="AR30" s="104">
        <f>AQ30/AQ35</f>
        <v>0.16367713</v>
      </c>
      <c r="AS30" s="103">
        <v>211.0</v>
      </c>
      <c r="AT30" s="118">
        <f>AS30/AS35</f>
        <v>0.4730941704</v>
      </c>
      <c r="AU30" s="103">
        <v>215.0</v>
      </c>
      <c r="AV30" s="118">
        <f>AU30/AU35</f>
        <v>0.4820627803</v>
      </c>
    </row>
    <row r="31">
      <c r="A31" s="100" t="s">
        <v>8862</v>
      </c>
      <c r="B31" s="101">
        <f>COUNTIFS(Seeds!D:D,"=JSON sin imagen",Seeds!Y:Y,"=Magnitudes y medida")+B32</f>
        <v>446</v>
      </c>
      <c r="C31" s="117">
        <f>B31/B35</f>
        <v>1</v>
      </c>
      <c r="D31" s="98"/>
      <c r="E31" s="103">
        <v>0.0</v>
      </c>
      <c r="F31" s="104">
        <f>E31/E35</f>
        <v>0</v>
      </c>
      <c r="G31" s="103">
        <v>0.0</v>
      </c>
      <c r="H31" s="104">
        <f>G31/G35</f>
        <v>0</v>
      </c>
      <c r="I31" s="103">
        <v>0.0</v>
      </c>
      <c r="J31" s="104">
        <f>I31/I35</f>
        <v>0</v>
      </c>
      <c r="K31" s="103">
        <v>0.0</v>
      </c>
      <c r="L31" s="104">
        <f>K31/K35</f>
        <v>0</v>
      </c>
      <c r="M31" s="103">
        <v>0.0</v>
      </c>
      <c r="N31" s="104">
        <f>M31/M35</f>
        <v>0</v>
      </c>
      <c r="O31" s="103">
        <v>1.0</v>
      </c>
      <c r="P31" s="104">
        <f>O31/O35</f>
        <v>0.002242152466</v>
      </c>
      <c r="Q31" s="103">
        <v>1.0</v>
      </c>
      <c r="R31" s="104">
        <f>Q31/Q35</f>
        <v>0.002242152466</v>
      </c>
      <c r="S31" s="103">
        <v>1.0</v>
      </c>
      <c r="T31" s="104">
        <f>S31/S35</f>
        <v>0.002242152466</v>
      </c>
      <c r="U31" s="103">
        <v>1.0</v>
      </c>
      <c r="V31" s="104">
        <f>U31/U35</f>
        <v>0.002242152466</v>
      </c>
      <c r="W31" s="103">
        <v>39.0</v>
      </c>
      <c r="X31" s="104">
        <f>W31/W35</f>
        <v>0.08744394619</v>
      </c>
      <c r="Y31" s="103">
        <v>48.0</v>
      </c>
      <c r="Z31" s="104">
        <f>Y31/Y35</f>
        <v>0.1076233184</v>
      </c>
      <c r="AA31" s="103">
        <v>59.0</v>
      </c>
      <c r="AB31" s="104">
        <f>AA31/AA35</f>
        <v>0.1322869955</v>
      </c>
      <c r="AC31" s="103">
        <v>59.0</v>
      </c>
      <c r="AD31" s="104">
        <f>AC31/AC35</f>
        <v>0.1322869955</v>
      </c>
      <c r="AE31" s="103">
        <v>59.0</v>
      </c>
      <c r="AF31" s="104">
        <f>AE31/AE35</f>
        <v>0.1322869955</v>
      </c>
      <c r="AG31" s="103">
        <v>66.0</v>
      </c>
      <c r="AH31" s="104">
        <f>AG31/AG35</f>
        <v>0.1479820628</v>
      </c>
      <c r="AI31" s="103">
        <v>66.0</v>
      </c>
      <c r="AJ31" s="104">
        <f>AI31/AI35</f>
        <v>0.1479820628</v>
      </c>
      <c r="AK31" s="103">
        <v>66.0</v>
      </c>
      <c r="AL31" s="104">
        <f>AK31/AK35</f>
        <v>0.1479820628</v>
      </c>
      <c r="AM31" s="103">
        <v>66.0</v>
      </c>
      <c r="AN31" s="104">
        <f>AM31/AM35</f>
        <v>0.1479820628</v>
      </c>
      <c r="AO31" s="103">
        <v>66.0</v>
      </c>
      <c r="AP31" s="104">
        <f>AO31/AO35</f>
        <v>0.1479820628</v>
      </c>
      <c r="AQ31" s="103">
        <v>72.0</v>
      </c>
      <c r="AR31" s="104">
        <f>AQ31/AQ35</f>
        <v>0.1614349776</v>
      </c>
      <c r="AS31" s="103">
        <v>205.0</v>
      </c>
      <c r="AT31" s="118">
        <f>AS31/AS35</f>
        <v>0.4596412556</v>
      </c>
      <c r="AU31" s="103">
        <v>215.0</v>
      </c>
      <c r="AV31" s="118">
        <f>AU31/AU35</f>
        <v>0.4820627803</v>
      </c>
    </row>
    <row r="32">
      <c r="A32" s="100" t="s">
        <v>6130</v>
      </c>
      <c r="B32" s="101">
        <f>COUNTIFS(Seeds!D:D,"=JSON con imagen",Seeds!Y:Y,"=Magnitudes y medida")+B33</f>
        <v>446</v>
      </c>
      <c r="C32" s="117">
        <f>B32/B35</f>
        <v>1</v>
      </c>
      <c r="D32" s="98"/>
      <c r="E32" s="103">
        <v>0.0</v>
      </c>
      <c r="F32" s="104">
        <f>E32/E35</f>
        <v>0</v>
      </c>
      <c r="G32" s="103">
        <v>0.0</v>
      </c>
      <c r="H32" s="104">
        <f>G32/G35</f>
        <v>0</v>
      </c>
      <c r="I32" s="103">
        <v>0.0</v>
      </c>
      <c r="J32" s="104">
        <f>I32/I35</f>
        <v>0</v>
      </c>
      <c r="K32" s="103">
        <v>0.0</v>
      </c>
      <c r="L32" s="104">
        <f>K32/K35</f>
        <v>0</v>
      </c>
      <c r="M32" s="103">
        <v>0.0</v>
      </c>
      <c r="N32" s="104">
        <f>M32/M35</f>
        <v>0</v>
      </c>
      <c r="O32" s="103">
        <v>1.0</v>
      </c>
      <c r="P32" s="104">
        <f>O32/O35</f>
        <v>0.002242152466</v>
      </c>
      <c r="Q32" s="103">
        <v>1.0</v>
      </c>
      <c r="R32" s="104">
        <f>Q32/Q35</f>
        <v>0.002242152466</v>
      </c>
      <c r="S32" s="103">
        <v>1.0</v>
      </c>
      <c r="T32" s="104">
        <f>S32/S35</f>
        <v>0.002242152466</v>
      </c>
      <c r="U32" s="103">
        <v>1.0</v>
      </c>
      <c r="V32" s="104">
        <f>U32/U35</f>
        <v>0.002242152466</v>
      </c>
      <c r="W32" s="103">
        <v>22.0</v>
      </c>
      <c r="X32" s="104">
        <f>W32/W35</f>
        <v>0.04932735426</v>
      </c>
      <c r="Y32" s="103">
        <v>33.0</v>
      </c>
      <c r="Z32" s="104">
        <f>Y32/Y35</f>
        <v>0.07399103139</v>
      </c>
      <c r="AA32" s="103">
        <v>41.0</v>
      </c>
      <c r="AB32" s="104">
        <f>AA32/AA35</f>
        <v>0.09192825112</v>
      </c>
      <c r="AC32" s="103">
        <v>41.0</v>
      </c>
      <c r="AD32" s="104">
        <f>AC32/AC35</f>
        <v>0.09192825112</v>
      </c>
      <c r="AE32" s="103">
        <v>41.0</v>
      </c>
      <c r="AF32" s="104">
        <f>AE32/AE35</f>
        <v>0.09192825112</v>
      </c>
      <c r="AG32" s="103">
        <v>45.0</v>
      </c>
      <c r="AH32" s="104">
        <f>AG32/AG35</f>
        <v>0.100896861</v>
      </c>
      <c r="AI32" s="103">
        <v>45.0</v>
      </c>
      <c r="AJ32" s="104">
        <f>AI32/AI35</f>
        <v>0.100896861</v>
      </c>
      <c r="AK32" s="103">
        <v>45.0</v>
      </c>
      <c r="AL32" s="104">
        <f>AK32/AK35</f>
        <v>0.100896861</v>
      </c>
      <c r="AM32" s="103">
        <v>45.0</v>
      </c>
      <c r="AN32" s="104">
        <f>AM32/AM35</f>
        <v>0.100896861</v>
      </c>
      <c r="AO32" s="103">
        <v>66.0</v>
      </c>
      <c r="AP32" s="104">
        <f>AO32/AO35</f>
        <v>0.1479820628</v>
      </c>
      <c r="AQ32" s="103">
        <v>72.0</v>
      </c>
      <c r="AR32" s="104">
        <f>AQ32/AQ35</f>
        <v>0.1614349776</v>
      </c>
      <c r="AS32" s="103">
        <v>195.0</v>
      </c>
      <c r="AT32" s="118">
        <f>AS32/AS35</f>
        <v>0.4372197309</v>
      </c>
      <c r="AU32" s="103">
        <v>215.0</v>
      </c>
      <c r="AV32" s="118">
        <f>AU32/AU35</f>
        <v>0.4820627803</v>
      </c>
    </row>
    <row r="33">
      <c r="A33" s="100" t="s">
        <v>34</v>
      </c>
      <c r="B33" s="119">
        <f>COUNTIFS(Seeds!D:D,"=JSON revisado",Seeds!Y:Y,"=Magnitudes y medida")</f>
        <v>444</v>
      </c>
      <c r="C33" s="117">
        <f>B33/B35</f>
        <v>0.9955156951</v>
      </c>
      <c r="D33" s="98"/>
      <c r="E33" s="103">
        <v>0.0</v>
      </c>
      <c r="F33" s="104">
        <f>E33/E35</f>
        <v>0</v>
      </c>
      <c r="G33" s="103">
        <v>0.0</v>
      </c>
      <c r="H33" s="104">
        <f>G33/G35</f>
        <v>0</v>
      </c>
      <c r="I33" s="103">
        <v>0.0</v>
      </c>
      <c r="J33" s="104">
        <f>I33/I35</f>
        <v>0</v>
      </c>
      <c r="K33" s="103">
        <v>0.0</v>
      </c>
      <c r="L33" s="104">
        <f>K33/K35</f>
        <v>0</v>
      </c>
      <c r="M33" s="103">
        <v>0.0</v>
      </c>
      <c r="N33" s="104">
        <f>M33/M35</f>
        <v>0</v>
      </c>
      <c r="O33" s="103">
        <v>1.0</v>
      </c>
      <c r="P33" s="104">
        <f>O33/O35</f>
        <v>0.002242152466</v>
      </c>
      <c r="Q33" s="103">
        <v>1.0</v>
      </c>
      <c r="R33" s="104">
        <f>Q33/Q35</f>
        <v>0.002242152466</v>
      </c>
      <c r="S33" s="103">
        <v>1.0</v>
      </c>
      <c r="T33" s="104">
        <f>S33/S35</f>
        <v>0.002242152466</v>
      </c>
      <c r="U33" s="103">
        <v>1.0</v>
      </c>
      <c r="V33" s="104">
        <f>U33/U35</f>
        <v>0.002242152466</v>
      </c>
      <c r="W33" s="103">
        <v>1.0</v>
      </c>
      <c r="X33" s="104">
        <f>W33/W35</f>
        <v>0.002242152466</v>
      </c>
      <c r="Y33" s="103">
        <v>1.0</v>
      </c>
      <c r="Z33" s="104">
        <f>Y33/Y35</f>
        <v>0.002242152466</v>
      </c>
      <c r="AA33" s="103">
        <v>1.0</v>
      </c>
      <c r="AB33" s="104">
        <f>AA33/AA35</f>
        <v>0.002242152466</v>
      </c>
      <c r="AC33" s="103">
        <v>1.0</v>
      </c>
      <c r="AD33" s="104">
        <f>AC33/AC35</f>
        <v>0.002242152466</v>
      </c>
      <c r="AE33" s="103">
        <v>1.0</v>
      </c>
      <c r="AF33" s="104">
        <f>AE33/AE35</f>
        <v>0.002242152466</v>
      </c>
      <c r="AG33" s="103">
        <v>1.0</v>
      </c>
      <c r="AH33" s="104">
        <f>AG33/AG35</f>
        <v>0.002242152466</v>
      </c>
      <c r="AI33" s="103">
        <v>1.0</v>
      </c>
      <c r="AJ33" s="104">
        <f>AI33/AI35</f>
        <v>0.002242152466</v>
      </c>
      <c r="AK33" s="103">
        <v>18.0</v>
      </c>
      <c r="AL33" s="104">
        <f>AK33/AK35</f>
        <v>0.04035874439</v>
      </c>
      <c r="AM33" s="103">
        <v>45.0</v>
      </c>
      <c r="AN33" s="104">
        <f>AM33/AM35</f>
        <v>0.100896861</v>
      </c>
      <c r="AO33" s="103">
        <v>45.0</v>
      </c>
      <c r="AP33" s="104">
        <f>AO33/AO35</f>
        <v>0.100896861</v>
      </c>
      <c r="AQ33" s="103">
        <v>45.0</v>
      </c>
      <c r="AR33" s="104">
        <f>AQ33/AQ35</f>
        <v>0.100896861</v>
      </c>
      <c r="AS33" s="103">
        <v>154.0</v>
      </c>
      <c r="AT33" s="118">
        <f>AS33/AS35</f>
        <v>0.3452914798</v>
      </c>
      <c r="AU33" s="103">
        <v>215.0</v>
      </c>
      <c r="AV33" s="118">
        <f>AU33/AU35</f>
        <v>0.4820627803</v>
      </c>
    </row>
    <row r="34">
      <c r="A34" s="105" t="s">
        <v>8863</v>
      </c>
      <c r="B34" s="101">
        <f>COUNTIFS(Seeds!E:E,"=Sí",Seeds!Y:Y,"=Magnitudes y medida")</f>
        <v>0</v>
      </c>
      <c r="C34" s="117">
        <f>B34/B35</f>
        <v>0</v>
      </c>
      <c r="D34" s="98"/>
      <c r="E34" s="103">
        <v>0.0</v>
      </c>
      <c r="F34" s="104">
        <f>E34/E35</f>
        <v>0</v>
      </c>
      <c r="G34" s="103">
        <v>0.0</v>
      </c>
      <c r="H34" s="104">
        <f>G34/G35</f>
        <v>0</v>
      </c>
      <c r="I34" s="103">
        <v>0.0</v>
      </c>
      <c r="J34" s="104">
        <f>I34/I35</f>
        <v>0</v>
      </c>
      <c r="K34" s="103">
        <v>0.0</v>
      </c>
      <c r="L34" s="104">
        <f>K34/K35</f>
        <v>0</v>
      </c>
      <c r="M34" s="103">
        <v>0.0</v>
      </c>
      <c r="N34" s="104">
        <f>M34/M35</f>
        <v>0</v>
      </c>
      <c r="O34" s="103">
        <v>0.0</v>
      </c>
      <c r="P34" s="104">
        <f>O34/O35</f>
        <v>0</v>
      </c>
      <c r="Q34" s="103">
        <v>0.0</v>
      </c>
      <c r="R34" s="104">
        <f>Q34/Q35</f>
        <v>0</v>
      </c>
      <c r="S34" s="103">
        <v>0.0</v>
      </c>
      <c r="T34" s="104">
        <f>S34/S35</f>
        <v>0</v>
      </c>
      <c r="U34" s="103">
        <v>0.0</v>
      </c>
      <c r="V34" s="104">
        <f>U34/U35</f>
        <v>0</v>
      </c>
      <c r="W34" s="103">
        <v>0.0</v>
      </c>
      <c r="X34" s="104">
        <f>W34/W35</f>
        <v>0</v>
      </c>
      <c r="Y34" s="103">
        <v>0.0</v>
      </c>
      <c r="Z34" s="104">
        <f>Y34/Y35</f>
        <v>0</v>
      </c>
      <c r="AA34" s="103">
        <v>0.0</v>
      </c>
      <c r="AB34" s="104">
        <f>AA34/AA35</f>
        <v>0</v>
      </c>
      <c r="AC34" s="103">
        <v>0.0</v>
      </c>
      <c r="AD34" s="104">
        <f>AC34/AC35</f>
        <v>0</v>
      </c>
      <c r="AE34" s="103">
        <v>0.0</v>
      </c>
      <c r="AF34" s="104">
        <f>AE34/AE35</f>
        <v>0</v>
      </c>
      <c r="AG34" s="103">
        <v>0.0</v>
      </c>
      <c r="AH34" s="104">
        <f>AG34/AG35</f>
        <v>0</v>
      </c>
      <c r="AI34" s="103">
        <v>0.0</v>
      </c>
      <c r="AJ34" s="104">
        <f>AI34/AI35</f>
        <v>0</v>
      </c>
      <c r="AK34" s="103">
        <v>0.0</v>
      </c>
      <c r="AL34" s="104">
        <f>AK34/AK35</f>
        <v>0</v>
      </c>
      <c r="AM34" s="103">
        <v>0.0</v>
      </c>
      <c r="AN34" s="104">
        <f>AM34/AM35</f>
        <v>0</v>
      </c>
      <c r="AO34" s="103">
        <v>0.0</v>
      </c>
      <c r="AP34" s="104">
        <f>AO34/AO35</f>
        <v>0</v>
      </c>
      <c r="AQ34" s="103">
        <v>0.0</v>
      </c>
      <c r="AR34" s="104">
        <f>AQ34/AQ35</f>
        <v>0</v>
      </c>
      <c r="AS34" s="103">
        <v>1.0</v>
      </c>
      <c r="AT34" s="118">
        <f>AS34/AS35</f>
        <v>0.002242152466</v>
      </c>
      <c r="AU34" s="103">
        <v>0.0</v>
      </c>
      <c r="AV34" s="118">
        <f>AU34/AU35</f>
        <v>0</v>
      </c>
    </row>
    <row r="35">
      <c r="A35" s="105" t="s">
        <v>570</v>
      </c>
      <c r="B35" s="101">
        <f>COUNTIFS(Seeds!Y:Y,"=Magnitudes y medida")-COUNTIFS(Seeds!Y:Y,"=Magnitudes y medida",Seeds!D:D,"=No hacer")</f>
        <v>446</v>
      </c>
      <c r="C35" s="108">
        <f>SUM(C29:C33)/5</f>
        <v>0.999103139</v>
      </c>
      <c r="D35" s="98"/>
      <c r="E35" s="127">
        <f>B35</f>
        <v>446</v>
      </c>
      <c r="F35" s="120"/>
      <c r="G35" s="127">
        <f>B35</f>
        <v>446</v>
      </c>
      <c r="H35" s="120"/>
      <c r="I35" s="127">
        <f>B35</f>
        <v>446</v>
      </c>
      <c r="J35" s="120"/>
      <c r="K35" s="127">
        <f>B35</f>
        <v>446</v>
      </c>
      <c r="L35" s="120"/>
      <c r="M35" s="127">
        <f>B35</f>
        <v>446</v>
      </c>
      <c r="N35" s="128"/>
      <c r="O35" s="127">
        <f>B35</f>
        <v>446</v>
      </c>
      <c r="P35" s="120"/>
      <c r="Q35" s="127">
        <f>B35</f>
        <v>446</v>
      </c>
      <c r="R35" s="120"/>
      <c r="S35" s="127">
        <f>B35</f>
        <v>446</v>
      </c>
      <c r="T35" s="120"/>
      <c r="U35" s="127">
        <f>B35</f>
        <v>446</v>
      </c>
      <c r="V35" s="120"/>
      <c r="W35" s="127">
        <f>B35</f>
        <v>446</v>
      </c>
      <c r="X35" s="121"/>
      <c r="Y35" s="127">
        <f>B35</f>
        <v>446</v>
      </c>
      <c r="Z35" s="121"/>
      <c r="AA35" s="109">
        <f>B35</f>
        <v>446</v>
      </c>
      <c r="AB35" s="110">
        <f>SUM(AB29:AB33)/5</f>
        <v>0.1044843049</v>
      </c>
      <c r="AC35" s="109">
        <f>B35</f>
        <v>446</v>
      </c>
      <c r="AD35" s="110">
        <f>SUM(AD29:AD33)/5</f>
        <v>0.1044843049</v>
      </c>
      <c r="AE35" s="109">
        <f>B35</f>
        <v>446</v>
      </c>
      <c r="AF35" s="110">
        <f>SUM(AF29:AF33)/5</f>
        <v>0.1076233184</v>
      </c>
      <c r="AG35" s="109">
        <f>B35</f>
        <v>446</v>
      </c>
      <c r="AH35" s="110">
        <f>SUM(AH29:AH33)/5</f>
        <v>0.1125560538</v>
      </c>
      <c r="AI35" s="109">
        <f>B35</f>
        <v>446</v>
      </c>
      <c r="AJ35" s="110">
        <f>SUM(AJ29:AJ33)/5</f>
        <v>0.1125560538</v>
      </c>
      <c r="AK35" s="109">
        <f>B35</f>
        <v>446</v>
      </c>
      <c r="AL35" s="110">
        <f>SUM(AL29:AL33)/5</f>
        <v>0.1201793722</v>
      </c>
      <c r="AM35" s="109">
        <f>B35</f>
        <v>446</v>
      </c>
      <c r="AN35" s="110">
        <f>SUM(AN29:AN33)/5</f>
        <v>0.1322869955</v>
      </c>
      <c r="AO35" s="109">
        <f>B35</f>
        <v>446</v>
      </c>
      <c r="AP35" s="110">
        <f>SUM(AP29:AP33)/5</f>
        <v>0.1448430493</v>
      </c>
      <c r="AQ35" s="109">
        <f>B35</f>
        <v>446</v>
      </c>
      <c r="AR35" s="110">
        <f>SUM(AR29:AR33)/5</f>
        <v>0.1565022422</v>
      </c>
      <c r="AS35" s="109">
        <f>B35</f>
        <v>446</v>
      </c>
      <c r="AT35" s="111">
        <f>SUM(AT29:AT33)/5</f>
        <v>0.4376681614</v>
      </c>
      <c r="AU35" s="109">
        <f>B35</f>
        <v>446</v>
      </c>
      <c r="AV35" s="111">
        <f>SUM(AV29:AV33)/5</f>
        <v>0.4820627803</v>
      </c>
    </row>
    <row r="36">
      <c r="A36" s="112"/>
      <c r="B36" s="98"/>
      <c r="C36" s="122"/>
      <c r="D36" s="98"/>
      <c r="E36" s="112"/>
      <c r="F36" s="123"/>
      <c r="G36" s="112"/>
      <c r="H36" s="123"/>
      <c r="I36" s="112"/>
      <c r="J36" s="123"/>
      <c r="K36" s="112"/>
      <c r="L36" s="123"/>
      <c r="M36" s="112"/>
      <c r="N36" s="123"/>
      <c r="O36" s="112"/>
      <c r="P36" s="123"/>
      <c r="Q36" s="112"/>
      <c r="R36" s="123"/>
      <c r="S36" s="112"/>
      <c r="T36" s="123"/>
      <c r="U36" s="112"/>
      <c r="V36" s="123"/>
      <c r="W36" s="112"/>
      <c r="X36" s="123"/>
      <c r="Y36" s="124"/>
      <c r="Z36" s="125"/>
      <c r="AA36" s="112"/>
      <c r="AB36" s="123"/>
      <c r="AC36" s="112"/>
      <c r="AD36" s="123"/>
      <c r="AE36" s="123"/>
      <c r="AF36" s="123"/>
      <c r="AG36" s="123"/>
      <c r="AH36" s="129"/>
      <c r="AI36" s="123"/>
      <c r="AJ36" s="123"/>
      <c r="AK36" s="112"/>
      <c r="AL36" s="123"/>
      <c r="AM36" s="123"/>
      <c r="AN36" s="123"/>
      <c r="AO36" s="123"/>
      <c r="AP36" s="129"/>
      <c r="AQ36" s="123"/>
      <c r="AR36" s="123"/>
      <c r="AS36" s="126"/>
      <c r="AT36" s="126"/>
      <c r="AU36" s="126"/>
      <c r="AV36" s="126"/>
    </row>
    <row r="37">
      <c r="A37" s="116" t="s">
        <v>8007</v>
      </c>
      <c r="B37" s="96"/>
      <c r="C37" s="97"/>
      <c r="D37" s="98"/>
      <c r="E37" s="99">
        <v>44750.0</v>
      </c>
      <c r="F37" s="97"/>
      <c r="G37" s="99">
        <v>44757.0</v>
      </c>
      <c r="H37" s="97"/>
      <c r="I37" s="99">
        <v>44764.0</v>
      </c>
      <c r="J37" s="97"/>
      <c r="K37" s="99">
        <v>44771.0</v>
      </c>
      <c r="L37" s="97"/>
      <c r="M37" s="99">
        <v>44778.0</v>
      </c>
      <c r="N37" s="97"/>
      <c r="O37" s="99">
        <v>44785.0</v>
      </c>
      <c r="P37" s="97"/>
      <c r="Q37" s="99">
        <v>44792.0</v>
      </c>
      <c r="R37" s="97"/>
      <c r="S37" s="99">
        <v>44799.0</v>
      </c>
      <c r="T37" s="97"/>
      <c r="U37" s="99">
        <v>44806.0</v>
      </c>
      <c r="V37" s="97"/>
      <c r="W37" s="99">
        <v>44813.0</v>
      </c>
      <c r="X37" s="97"/>
      <c r="Y37" s="99">
        <v>44820.0</v>
      </c>
      <c r="Z37" s="97"/>
      <c r="AA37" s="99">
        <v>44827.0</v>
      </c>
      <c r="AB37" s="97"/>
      <c r="AC37" s="99">
        <v>44834.0</v>
      </c>
      <c r="AD37" s="97"/>
      <c r="AE37" s="99">
        <v>44841.0</v>
      </c>
      <c r="AF37" s="97"/>
      <c r="AG37" s="99">
        <v>44848.0</v>
      </c>
      <c r="AH37" s="97"/>
      <c r="AI37" s="99">
        <v>44855.0</v>
      </c>
      <c r="AJ37" s="97"/>
      <c r="AK37" s="99">
        <v>44862.0</v>
      </c>
      <c r="AL37" s="97"/>
      <c r="AM37" s="99">
        <v>44869.0</v>
      </c>
      <c r="AN37" s="97"/>
      <c r="AO37" s="99">
        <v>44876.0</v>
      </c>
      <c r="AP37" s="97"/>
      <c r="AQ37" s="99">
        <v>44890.0</v>
      </c>
      <c r="AR37" s="97"/>
      <c r="AS37" s="99">
        <v>44897.0</v>
      </c>
      <c r="AT37" s="97"/>
      <c r="AU37" s="99">
        <v>44904.0</v>
      </c>
      <c r="AV37" s="97"/>
    </row>
    <row r="38">
      <c r="A38" s="100" t="s">
        <v>8860</v>
      </c>
      <c r="B38" s="101">
        <f>COUNTIFS(Seeds!D:D,"=Pendiente de revisión",Seeds!Y:Y,"=Estadística y probabilidad")+B39</f>
        <v>159</v>
      </c>
      <c r="C38" s="117">
        <f>B38/B44</f>
        <v>1</v>
      </c>
      <c r="D38" s="98"/>
      <c r="E38" s="103">
        <v>10.0</v>
      </c>
      <c r="F38" s="104">
        <f>E38/E44</f>
        <v>0.06289308176</v>
      </c>
      <c r="G38" s="103">
        <v>10.0</v>
      </c>
      <c r="H38" s="104">
        <f>G38/G44</f>
        <v>0.06289308176</v>
      </c>
      <c r="I38" s="103">
        <v>18.0</v>
      </c>
      <c r="J38" s="104">
        <f>I38/I44</f>
        <v>0.1132075472</v>
      </c>
      <c r="K38" s="103">
        <v>28.0</v>
      </c>
      <c r="L38" s="104">
        <f>K38/K44</f>
        <v>0.1761006289</v>
      </c>
      <c r="M38" s="103">
        <v>28.0</v>
      </c>
      <c r="N38" s="104">
        <f>M38/M44</f>
        <v>0.1761006289</v>
      </c>
      <c r="O38" s="103">
        <v>28.0</v>
      </c>
      <c r="P38" s="104">
        <f>O38/O44</f>
        <v>0.1761006289</v>
      </c>
      <c r="Q38" s="103">
        <v>28.0</v>
      </c>
      <c r="R38" s="104">
        <f>Q38/Q44</f>
        <v>0.1761006289</v>
      </c>
      <c r="S38" s="103">
        <v>50.0</v>
      </c>
      <c r="T38" s="104">
        <f>S38/S44</f>
        <v>0.3144654088</v>
      </c>
      <c r="U38" s="103">
        <v>58.0</v>
      </c>
      <c r="V38" s="104">
        <f>U38/U44</f>
        <v>0.3647798742</v>
      </c>
      <c r="W38" s="103">
        <v>65.0</v>
      </c>
      <c r="X38" s="104">
        <f>W38/W44</f>
        <v>0.4088050314</v>
      </c>
      <c r="Y38" s="103">
        <v>65.0</v>
      </c>
      <c r="Z38" s="104">
        <f>Y38/Y44</f>
        <v>0.4088050314</v>
      </c>
      <c r="AA38" s="103">
        <v>65.0</v>
      </c>
      <c r="AB38" s="104">
        <f>AA38/AA44</f>
        <v>0.4088050314</v>
      </c>
      <c r="AC38" s="103">
        <v>65.0</v>
      </c>
      <c r="AD38" s="104">
        <f>AC38/AC44</f>
        <v>0.4088050314</v>
      </c>
      <c r="AE38" s="103">
        <v>65.0</v>
      </c>
      <c r="AF38" s="104">
        <f>AE38/AE44</f>
        <v>0.4088050314</v>
      </c>
      <c r="AG38" s="103">
        <v>65.0</v>
      </c>
      <c r="AH38" s="104">
        <f>AG38/AG44</f>
        <v>0.4088050314</v>
      </c>
      <c r="AI38" s="103">
        <v>65.0</v>
      </c>
      <c r="AJ38" s="104">
        <f>AI38/AI44</f>
        <v>0.4088050314</v>
      </c>
      <c r="AK38" s="103">
        <v>65.0</v>
      </c>
      <c r="AL38" s="104">
        <f>AK38/AK44</f>
        <v>0.4088050314</v>
      </c>
      <c r="AM38" s="103">
        <v>65.0</v>
      </c>
      <c r="AN38" s="104">
        <f>AM38/AM44</f>
        <v>0.4088050314</v>
      </c>
      <c r="AO38" s="103">
        <v>67.0</v>
      </c>
      <c r="AP38" s="104">
        <f>AO38/AO44</f>
        <v>0.4213836478</v>
      </c>
      <c r="AQ38" s="103">
        <v>67.0</v>
      </c>
      <c r="AR38" s="104">
        <f>AQ38/AQ44</f>
        <v>0.4213836478</v>
      </c>
      <c r="AS38" s="103">
        <v>106.0</v>
      </c>
      <c r="AT38" s="118">
        <f>AS38/AS44</f>
        <v>0.6666666667</v>
      </c>
      <c r="AU38" s="103">
        <v>106.0</v>
      </c>
      <c r="AV38" s="118">
        <f>AU38/AU44</f>
        <v>0.6666666667</v>
      </c>
    </row>
    <row r="39">
      <c r="A39" s="105" t="s">
        <v>8861</v>
      </c>
      <c r="B39" s="101">
        <f>COUNTIFS(Seeds!D:D,"=Ortografía+cast",Seeds!Y:Y,"=Estadística y probabilidad")+B40</f>
        <v>159</v>
      </c>
      <c r="C39" s="117">
        <f>B39/B44</f>
        <v>1</v>
      </c>
      <c r="D39" s="98"/>
      <c r="E39" s="103">
        <v>0.0</v>
      </c>
      <c r="F39" s="104">
        <f>E39/E44</f>
        <v>0</v>
      </c>
      <c r="G39" s="103">
        <v>10.0</v>
      </c>
      <c r="H39" s="104">
        <f>G39/G44</f>
        <v>0.06289308176</v>
      </c>
      <c r="I39" s="103">
        <v>10.0</v>
      </c>
      <c r="J39" s="104">
        <f>I39/I44</f>
        <v>0.06289308176</v>
      </c>
      <c r="K39" s="103">
        <v>10.0</v>
      </c>
      <c r="L39" s="104">
        <f>K39/K44</f>
        <v>0.06289308176</v>
      </c>
      <c r="M39" s="103">
        <v>10.0</v>
      </c>
      <c r="N39" s="104">
        <f>M39/M44</f>
        <v>0.06289308176</v>
      </c>
      <c r="O39" s="103">
        <v>25.0</v>
      </c>
      <c r="P39" s="104">
        <f>O39/O44</f>
        <v>0.1572327044</v>
      </c>
      <c r="Q39" s="103">
        <v>25.0</v>
      </c>
      <c r="R39" s="104">
        <f>Q39/Q44</f>
        <v>0.1572327044</v>
      </c>
      <c r="S39" s="103">
        <v>41.0</v>
      </c>
      <c r="T39" s="104">
        <f>S39/S44</f>
        <v>0.2578616352</v>
      </c>
      <c r="U39" s="103">
        <v>57.0</v>
      </c>
      <c r="V39" s="104">
        <f>U39/U44</f>
        <v>0.358490566</v>
      </c>
      <c r="W39" s="103">
        <v>65.0</v>
      </c>
      <c r="X39" s="104">
        <f>W39/W44</f>
        <v>0.4088050314</v>
      </c>
      <c r="Y39" s="103">
        <v>65.0</v>
      </c>
      <c r="Z39" s="104">
        <f>Y39/Y44</f>
        <v>0.4088050314</v>
      </c>
      <c r="AA39" s="103">
        <v>65.0</v>
      </c>
      <c r="AB39" s="104">
        <f>AA39/AA44</f>
        <v>0.4088050314</v>
      </c>
      <c r="AC39" s="103">
        <v>65.0</v>
      </c>
      <c r="AD39" s="104">
        <f>AC39/AC44</f>
        <v>0.4088050314</v>
      </c>
      <c r="AE39" s="103">
        <v>65.0</v>
      </c>
      <c r="AF39" s="104">
        <f>AE39/AE44</f>
        <v>0.4088050314</v>
      </c>
      <c r="AG39" s="103">
        <v>65.0</v>
      </c>
      <c r="AH39" s="104">
        <f>AG39/AG44</f>
        <v>0.4088050314</v>
      </c>
      <c r="AI39" s="103">
        <v>65.0</v>
      </c>
      <c r="AJ39" s="104">
        <f>AI39/AI44</f>
        <v>0.4088050314</v>
      </c>
      <c r="AK39" s="103">
        <v>65.0</v>
      </c>
      <c r="AL39" s="104">
        <f>AK39/AK44</f>
        <v>0.4088050314</v>
      </c>
      <c r="AM39" s="103">
        <v>65.0</v>
      </c>
      <c r="AN39" s="104">
        <f>AM39/AM44</f>
        <v>0.4088050314</v>
      </c>
      <c r="AO39" s="103">
        <v>65.0</v>
      </c>
      <c r="AP39" s="104">
        <f>AO39/AO44</f>
        <v>0.4088050314</v>
      </c>
      <c r="AQ39" s="103">
        <v>67.0</v>
      </c>
      <c r="AR39" s="104">
        <f>AQ39/AQ44</f>
        <v>0.4213836478</v>
      </c>
      <c r="AS39" s="103">
        <v>100.0</v>
      </c>
      <c r="AT39" s="118">
        <f>AS39/AS44</f>
        <v>0.6289308176</v>
      </c>
      <c r="AU39" s="103">
        <v>106.0</v>
      </c>
      <c r="AV39" s="118">
        <f>AU39/AU44</f>
        <v>0.6666666667</v>
      </c>
    </row>
    <row r="40">
      <c r="A40" s="100" t="s">
        <v>8862</v>
      </c>
      <c r="B40" s="101">
        <f>COUNTIFS(Seeds!D:D,"=JSON sin imagen",Seeds!Y:Y,"=Estadística y probabilidad")+B41</f>
        <v>159</v>
      </c>
      <c r="C40" s="117">
        <f>B40/B44</f>
        <v>1</v>
      </c>
      <c r="D40" s="98"/>
      <c r="E40" s="103">
        <v>0.0</v>
      </c>
      <c r="F40" s="104">
        <f>E40/E44</f>
        <v>0</v>
      </c>
      <c r="G40" s="103">
        <v>0.0</v>
      </c>
      <c r="H40" s="104">
        <f>G40/G44</f>
        <v>0</v>
      </c>
      <c r="I40" s="103">
        <v>0.0</v>
      </c>
      <c r="J40" s="104">
        <f>I40/I44</f>
        <v>0</v>
      </c>
      <c r="K40" s="103">
        <v>0.0</v>
      </c>
      <c r="L40" s="104">
        <f>K40/K44</f>
        <v>0</v>
      </c>
      <c r="M40" s="103">
        <v>0.0</v>
      </c>
      <c r="N40" s="104">
        <f>M40/M44</f>
        <v>0</v>
      </c>
      <c r="O40" s="103">
        <v>0.0</v>
      </c>
      <c r="P40" s="104">
        <f>O40/O44</f>
        <v>0</v>
      </c>
      <c r="Q40" s="103">
        <v>0.0</v>
      </c>
      <c r="R40" s="104">
        <f>Q40/Q44</f>
        <v>0</v>
      </c>
      <c r="S40" s="103">
        <v>0.0</v>
      </c>
      <c r="T40" s="104">
        <f>S40/S44</f>
        <v>0</v>
      </c>
      <c r="U40" s="103">
        <v>0.0</v>
      </c>
      <c r="V40" s="104">
        <f>U40/U44</f>
        <v>0</v>
      </c>
      <c r="W40" s="103">
        <v>0.0</v>
      </c>
      <c r="X40" s="104">
        <f>W40/W44</f>
        <v>0</v>
      </c>
      <c r="Y40" s="103">
        <v>0.0</v>
      </c>
      <c r="Z40" s="104">
        <f>Y40/Y44</f>
        <v>0</v>
      </c>
      <c r="AA40" s="103">
        <v>4.0</v>
      </c>
      <c r="AB40" s="104">
        <f>AA40/AA44</f>
        <v>0.0251572327</v>
      </c>
      <c r="AC40" s="103">
        <v>4.0</v>
      </c>
      <c r="AD40" s="104">
        <f>AC40/AC44</f>
        <v>0.0251572327</v>
      </c>
      <c r="AE40" s="103">
        <v>4.0</v>
      </c>
      <c r="AF40" s="104">
        <f>AE40/AE44</f>
        <v>0.0251572327</v>
      </c>
      <c r="AG40" s="103">
        <v>40.0</v>
      </c>
      <c r="AH40" s="104">
        <f>AG40/AG44</f>
        <v>0.251572327</v>
      </c>
      <c r="AI40" s="103">
        <v>49.0</v>
      </c>
      <c r="AJ40" s="104">
        <f>AI40/AI44</f>
        <v>0.3081761006</v>
      </c>
      <c r="AK40" s="103">
        <v>49.0</v>
      </c>
      <c r="AL40" s="104">
        <f>AK40/AK44</f>
        <v>0.3081761006</v>
      </c>
      <c r="AM40" s="103">
        <v>49.0</v>
      </c>
      <c r="AN40" s="104">
        <f>AM40/AM44</f>
        <v>0.3081761006</v>
      </c>
      <c r="AO40" s="103">
        <v>59.0</v>
      </c>
      <c r="AP40" s="104">
        <f>AO40/AO44</f>
        <v>0.3710691824</v>
      </c>
      <c r="AQ40" s="103">
        <v>65.0</v>
      </c>
      <c r="AR40" s="104">
        <f>AQ40/AQ44</f>
        <v>0.4088050314</v>
      </c>
      <c r="AS40" s="103">
        <v>96.0</v>
      </c>
      <c r="AT40" s="118">
        <f>AS40/AS44</f>
        <v>0.6037735849</v>
      </c>
      <c r="AU40" s="103">
        <v>106.0</v>
      </c>
      <c r="AV40" s="118">
        <f>AU40/AU44</f>
        <v>0.6666666667</v>
      </c>
    </row>
    <row r="41">
      <c r="A41" s="100" t="s">
        <v>6130</v>
      </c>
      <c r="B41" s="101">
        <f>COUNTIFS(Seeds!D:D,"=JSON con imagen",Seeds!Y:Y,"=Estadística y probabilidad")+B42</f>
        <v>159</v>
      </c>
      <c r="C41" s="117">
        <f>B41/B44</f>
        <v>1</v>
      </c>
      <c r="D41" s="98"/>
      <c r="E41" s="103">
        <v>0.0</v>
      </c>
      <c r="F41" s="104">
        <f>E41/E44</f>
        <v>0</v>
      </c>
      <c r="G41" s="103">
        <v>0.0</v>
      </c>
      <c r="H41" s="104">
        <f>G41/G44</f>
        <v>0</v>
      </c>
      <c r="I41" s="103">
        <v>0.0</v>
      </c>
      <c r="J41" s="104">
        <f>I41/I44</f>
        <v>0</v>
      </c>
      <c r="K41" s="103">
        <v>0.0</v>
      </c>
      <c r="L41" s="104">
        <f>K41/K44</f>
        <v>0</v>
      </c>
      <c r="M41" s="103">
        <v>0.0</v>
      </c>
      <c r="N41" s="104">
        <f>M41/M44</f>
        <v>0</v>
      </c>
      <c r="O41" s="103">
        <v>0.0</v>
      </c>
      <c r="P41" s="104">
        <f>O41/O44</f>
        <v>0</v>
      </c>
      <c r="Q41" s="103">
        <v>0.0</v>
      </c>
      <c r="R41" s="104">
        <f>Q41/Q44</f>
        <v>0</v>
      </c>
      <c r="S41" s="103">
        <v>0.0</v>
      </c>
      <c r="T41" s="104">
        <f>S41/S44</f>
        <v>0</v>
      </c>
      <c r="U41" s="103">
        <v>0.0</v>
      </c>
      <c r="V41" s="104">
        <f>U41/U44</f>
        <v>0</v>
      </c>
      <c r="W41" s="103">
        <v>0.0</v>
      </c>
      <c r="X41" s="104">
        <f>W41/W44</f>
        <v>0</v>
      </c>
      <c r="Y41" s="103">
        <v>0.0</v>
      </c>
      <c r="Z41" s="104">
        <f>Y41/Y44</f>
        <v>0</v>
      </c>
      <c r="AA41" s="103">
        <v>3.0</v>
      </c>
      <c r="AB41" s="104">
        <f>AA41/AA44</f>
        <v>0.01886792453</v>
      </c>
      <c r="AC41" s="103">
        <v>3.0</v>
      </c>
      <c r="AD41" s="104">
        <f>AC41/AC44</f>
        <v>0.01886792453</v>
      </c>
      <c r="AE41" s="103">
        <v>3.0</v>
      </c>
      <c r="AF41" s="104">
        <f>AE41/AE44</f>
        <v>0.01886792453</v>
      </c>
      <c r="AG41" s="103">
        <v>39.0</v>
      </c>
      <c r="AH41" s="104">
        <f>AG41/AG44</f>
        <v>0.2452830189</v>
      </c>
      <c r="AI41" s="103">
        <v>48.0</v>
      </c>
      <c r="AJ41" s="104">
        <f>AI41/AI44</f>
        <v>0.3018867925</v>
      </c>
      <c r="AK41" s="103">
        <v>48.0</v>
      </c>
      <c r="AL41" s="104">
        <f>AK41/AK44</f>
        <v>0.3018867925</v>
      </c>
      <c r="AM41" s="103">
        <v>48.0</v>
      </c>
      <c r="AN41" s="104">
        <f>AM41/AM44</f>
        <v>0.3018867925</v>
      </c>
      <c r="AO41" s="103">
        <v>59.0</v>
      </c>
      <c r="AP41" s="104">
        <f>AO41/AO44</f>
        <v>0.3710691824</v>
      </c>
      <c r="AQ41" s="103">
        <v>65.0</v>
      </c>
      <c r="AR41" s="104">
        <f>AQ41/AQ44</f>
        <v>0.4088050314</v>
      </c>
      <c r="AS41" s="103">
        <v>88.0</v>
      </c>
      <c r="AT41" s="118">
        <f>AS41/AS44</f>
        <v>0.5534591195</v>
      </c>
      <c r="AU41" s="103">
        <v>106.0</v>
      </c>
      <c r="AV41" s="118">
        <f>AU41/AU44</f>
        <v>0.6666666667</v>
      </c>
    </row>
    <row r="42">
      <c r="A42" s="100" t="s">
        <v>34</v>
      </c>
      <c r="B42" s="101">
        <f>COUNTIFS(Seeds!D:D,"=JSON revisado",Seeds!Y:Y,"=Estadística y probabilidad")</f>
        <v>153</v>
      </c>
      <c r="C42" s="117">
        <f>B42/B44</f>
        <v>0.9622641509</v>
      </c>
      <c r="D42" s="98"/>
      <c r="E42" s="103">
        <v>0.0</v>
      </c>
      <c r="F42" s="104">
        <f>E42/E44</f>
        <v>0</v>
      </c>
      <c r="G42" s="103">
        <v>0.0</v>
      </c>
      <c r="H42" s="104">
        <f>G42/G44</f>
        <v>0</v>
      </c>
      <c r="I42" s="103">
        <v>0.0</v>
      </c>
      <c r="J42" s="104">
        <f>I42/I44</f>
        <v>0</v>
      </c>
      <c r="K42" s="103">
        <v>0.0</v>
      </c>
      <c r="L42" s="104">
        <f>K42/K44</f>
        <v>0</v>
      </c>
      <c r="M42" s="103">
        <v>0.0</v>
      </c>
      <c r="N42" s="104">
        <f>M42/M44</f>
        <v>0</v>
      </c>
      <c r="O42" s="103">
        <v>0.0</v>
      </c>
      <c r="P42" s="104">
        <f>O42/O44</f>
        <v>0</v>
      </c>
      <c r="Q42" s="103">
        <v>0.0</v>
      </c>
      <c r="R42" s="104">
        <f>Q42/Q44</f>
        <v>0</v>
      </c>
      <c r="S42" s="103">
        <v>0.0</v>
      </c>
      <c r="T42" s="104">
        <f>S42/S44</f>
        <v>0</v>
      </c>
      <c r="U42" s="103">
        <v>0.0</v>
      </c>
      <c r="V42" s="104">
        <f>U42/U44</f>
        <v>0</v>
      </c>
      <c r="W42" s="103">
        <v>0.0</v>
      </c>
      <c r="X42" s="104">
        <f>W42/W44</f>
        <v>0</v>
      </c>
      <c r="Y42" s="103">
        <v>0.0</v>
      </c>
      <c r="Z42" s="104">
        <f>Y42/Y44</f>
        <v>0</v>
      </c>
      <c r="AA42" s="103">
        <v>0.0</v>
      </c>
      <c r="AB42" s="104">
        <f>AA42/AA44</f>
        <v>0</v>
      </c>
      <c r="AC42" s="103">
        <v>0.0</v>
      </c>
      <c r="AD42" s="104">
        <f>AC42/AC44</f>
        <v>0</v>
      </c>
      <c r="AE42" s="103">
        <v>0.0</v>
      </c>
      <c r="AF42" s="104">
        <f>AE42/AE44</f>
        <v>0</v>
      </c>
      <c r="AG42" s="103">
        <v>0.0</v>
      </c>
      <c r="AH42" s="104">
        <f>AG42/AG44</f>
        <v>0</v>
      </c>
      <c r="AI42" s="103">
        <v>38.0</v>
      </c>
      <c r="AJ42" s="104">
        <f>AI42/AI44</f>
        <v>0.2389937107</v>
      </c>
      <c r="AK42" s="103">
        <v>48.0</v>
      </c>
      <c r="AL42" s="104">
        <f>AK42/AK44</f>
        <v>0.3018867925</v>
      </c>
      <c r="AM42" s="103">
        <v>48.0</v>
      </c>
      <c r="AN42" s="104">
        <f>AM42/AM44</f>
        <v>0.3018867925</v>
      </c>
      <c r="AO42" s="103">
        <v>48.0</v>
      </c>
      <c r="AP42" s="104">
        <f>AO42/AO44</f>
        <v>0.3018867925</v>
      </c>
      <c r="AQ42" s="103">
        <v>48.0</v>
      </c>
      <c r="AR42" s="104">
        <f>AQ42/AQ44</f>
        <v>0.3018867925</v>
      </c>
      <c r="AS42" s="103">
        <v>55.0</v>
      </c>
      <c r="AT42" s="118">
        <f>AS42/AS44</f>
        <v>0.3459119497</v>
      </c>
      <c r="AU42" s="103">
        <v>106.0</v>
      </c>
      <c r="AV42" s="118">
        <f>AU42/AU44</f>
        <v>0.6666666667</v>
      </c>
    </row>
    <row r="43">
      <c r="A43" s="107" t="s">
        <v>8863</v>
      </c>
      <c r="B43" s="101">
        <f>COUNTIFS(Seeds!E:E,"=Sí",Seeds!Y:Y,"=Estadística y probabilidad")</f>
        <v>1</v>
      </c>
      <c r="C43" s="117">
        <f>B43/B44</f>
        <v>0.006289308176</v>
      </c>
      <c r="D43" s="98"/>
      <c r="E43" s="103">
        <v>0.0</v>
      </c>
      <c r="F43" s="104">
        <f>E43/E44</f>
        <v>0</v>
      </c>
      <c r="G43" s="103">
        <v>0.0</v>
      </c>
      <c r="H43" s="104">
        <f>G43/G44</f>
        <v>0</v>
      </c>
      <c r="I43" s="103">
        <v>0.0</v>
      </c>
      <c r="J43" s="104">
        <f>I43/I44</f>
        <v>0</v>
      </c>
      <c r="K43" s="103">
        <v>0.0</v>
      </c>
      <c r="L43" s="104">
        <f>K43/K44</f>
        <v>0</v>
      </c>
      <c r="M43" s="103">
        <v>0.0</v>
      </c>
      <c r="N43" s="104">
        <f>M43/M44</f>
        <v>0</v>
      </c>
      <c r="O43" s="103">
        <v>0.0</v>
      </c>
      <c r="P43" s="104">
        <f>O43/O44</f>
        <v>0</v>
      </c>
      <c r="Q43" s="103">
        <v>0.0</v>
      </c>
      <c r="R43" s="104">
        <f>Q43/Q44</f>
        <v>0</v>
      </c>
      <c r="S43" s="103">
        <v>0.0</v>
      </c>
      <c r="T43" s="104">
        <f>S43/S44</f>
        <v>0</v>
      </c>
      <c r="U43" s="103">
        <v>0.0</v>
      </c>
      <c r="V43" s="104">
        <f>U43/U44</f>
        <v>0</v>
      </c>
      <c r="W43" s="103">
        <v>0.0</v>
      </c>
      <c r="X43" s="104">
        <f>W43/W44</f>
        <v>0</v>
      </c>
      <c r="Y43" s="103">
        <v>0.0</v>
      </c>
      <c r="Z43" s="104">
        <f>Y43/Y44</f>
        <v>0</v>
      </c>
      <c r="AA43" s="103">
        <v>0.0</v>
      </c>
      <c r="AB43" s="104">
        <f>AA43/AA44</f>
        <v>0</v>
      </c>
      <c r="AC43" s="103">
        <v>0.0</v>
      </c>
      <c r="AD43" s="104">
        <f>AC43/AC44</f>
        <v>0</v>
      </c>
      <c r="AE43" s="103">
        <v>0.0</v>
      </c>
      <c r="AF43" s="104">
        <f>AE43/AE44</f>
        <v>0</v>
      </c>
      <c r="AG43" s="103">
        <v>0.0</v>
      </c>
      <c r="AH43" s="104">
        <f>AG43/AG44</f>
        <v>0</v>
      </c>
      <c r="AI43" s="103">
        <v>0.0</v>
      </c>
      <c r="AJ43" s="104">
        <f>AI43/AI44</f>
        <v>0</v>
      </c>
      <c r="AK43" s="103">
        <v>0.0</v>
      </c>
      <c r="AL43" s="104">
        <f>AK43/AK44</f>
        <v>0</v>
      </c>
      <c r="AM43" s="103">
        <v>0.0</v>
      </c>
      <c r="AN43" s="104">
        <f>AM43/AM44</f>
        <v>0</v>
      </c>
      <c r="AO43" s="103">
        <v>0.0</v>
      </c>
      <c r="AP43" s="104">
        <f>AO43/AO44</f>
        <v>0</v>
      </c>
      <c r="AQ43" s="103">
        <v>3.0</v>
      </c>
      <c r="AR43" s="104">
        <f>AQ43/AQ44</f>
        <v>0.01886792453</v>
      </c>
      <c r="AS43" s="103">
        <v>0.0</v>
      </c>
      <c r="AT43" s="118">
        <f>AS43/AS44</f>
        <v>0</v>
      </c>
      <c r="AU43" s="103">
        <v>1.0</v>
      </c>
      <c r="AV43" s="118">
        <f>AU43/AU44</f>
        <v>0.006289308176</v>
      </c>
    </row>
    <row r="44">
      <c r="A44" s="107" t="s">
        <v>570</v>
      </c>
      <c r="B44" s="101">
        <f>COUNTIFS(Seeds!Y:Y,"=Estadística y probabilidad")-COUNTIFS(Seeds!Y:Y,"=Estadística y probabilidad",Seeds!D:D,"=No hacer")</f>
        <v>159</v>
      </c>
      <c r="C44" s="108">
        <f>SUM(C38:C42)/5</f>
        <v>0.9924528302</v>
      </c>
      <c r="D44" s="98"/>
      <c r="E44" s="109">
        <f>B44</f>
        <v>159</v>
      </c>
      <c r="F44" s="120"/>
      <c r="G44" s="109">
        <f>B44</f>
        <v>159</v>
      </c>
      <c r="H44" s="120"/>
      <c r="I44" s="109">
        <f>B44</f>
        <v>159</v>
      </c>
      <c r="J44" s="120"/>
      <c r="K44" s="109">
        <f>B44</f>
        <v>159</v>
      </c>
      <c r="L44" s="120"/>
      <c r="M44" s="109">
        <f>B44</f>
        <v>159</v>
      </c>
      <c r="N44" s="120"/>
      <c r="O44" s="109">
        <f>B44</f>
        <v>159</v>
      </c>
      <c r="P44" s="120"/>
      <c r="Q44" s="109">
        <f>B44</f>
        <v>159</v>
      </c>
      <c r="R44" s="120"/>
      <c r="S44" s="109">
        <f>B44</f>
        <v>159</v>
      </c>
      <c r="T44" s="120"/>
      <c r="U44" s="109">
        <f>B44</f>
        <v>159</v>
      </c>
      <c r="V44" s="120"/>
      <c r="W44" s="109">
        <f>B44</f>
        <v>159</v>
      </c>
      <c r="X44" s="121"/>
      <c r="Y44" s="109">
        <f>B44</f>
        <v>159</v>
      </c>
      <c r="Z44" s="121"/>
      <c r="AA44" s="109">
        <f>B44</f>
        <v>159</v>
      </c>
      <c r="AB44" s="110">
        <f>SUM(AB38:AB42)/5</f>
        <v>0.172327044</v>
      </c>
      <c r="AC44" s="109">
        <f>B44</f>
        <v>159</v>
      </c>
      <c r="AD44" s="110">
        <f>SUM(AD38:AD42)/5</f>
        <v>0.172327044</v>
      </c>
      <c r="AE44" s="109">
        <f>B44</f>
        <v>159</v>
      </c>
      <c r="AF44" s="110">
        <f>SUM(AF38:AF42)/5</f>
        <v>0.172327044</v>
      </c>
      <c r="AG44" s="109">
        <f>B44</f>
        <v>159</v>
      </c>
      <c r="AH44" s="110">
        <f>SUM(AH38:AH42)/5</f>
        <v>0.2628930818</v>
      </c>
      <c r="AI44" s="109">
        <f>B44</f>
        <v>159</v>
      </c>
      <c r="AJ44" s="110">
        <f>SUM(AJ38:AJ42)/5</f>
        <v>0.3333333333</v>
      </c>
      <c r="AK44" s="109">
        <f>B44</f>
        <v>159</v>
      </c>
      <c r="AL44" s="110">
        <f>SUM(AL38:AL42)/5</f>
        <v>0.3459119497</v>
      </c>
      <c r="AM44" s="109">
        <f>B44</f>
        <v>159</v>
      </c>
      <c r="AN44" s="110">
        <f>SUM(AN38:AN42)/5</f>
        <v>0.3459119497</v>
      </c>
      <c r="AO44" s="109">
        <f>B44</f>
        <v>159</v>
      </c>
      <c r="AP44" s="110">
        <f>SUM(AP38:AP42)/5</f>
        <v>0.3748427673</v>
      </c>
      <c r="AQ44" s="109">
        <f>B44</f>
        <v>159</v>
      </c>
      <c r="AR44" s="110">
        <f>SUM(AR38:AR42)/5</f>
        <v>0.3924528302</v>
      </c>
      <c r="AS44" s="109">
        <f>B44</f>
        <v>159</v>
      </c>
      <c r="AT44" s="111">
        <f>SUM(AT38:AT42)/5</f>
        <v>0.5597484277</v>
      </c>
      <c r="AU44" s="109">
        <f>B44</f>
        <v>159</v>
      </c>
      <c r="AV44" s="130">
        <f>SUM(AV38:AV42)/5</f>
        <v>0.6666666667</v>
      </c>
    </row>
  </sheetData>
  <mergeCells count="115">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Q1:R1"/>
    <mergeCell ref="S1:T1"/>
    <mergeCell ref="U1:V1"/>
    <mergeCell ref="W1:X1"/>
    <mergeCell ref="Y1:Z1"/>
    <mergeCell ref="AA1:AB1"/>
    <mergeCell ref="AC1:AD1"/>
    <mergeCell ref="AS1:AT1"/>
    <mergeCell ref="AU1:AV1"/>
    <mergeCell ref="AE1:AF1"/>
    <mergeCell ref="AG1:AH1"/>
    <mergeCell ref="AI1:AJ1"/>
    <mergeCell ref="AK1:AL1"/>
    <mergeCell ref="AM1:AN1"/>
    <mergeCell ref="AO1:AP1"/>
    <mergeCell ref="AQ1:AR1"/>
    <mergeCell ref="A1:C1"/>
    <mergeCell ref="E1:F1"/>
    <mergeCell ref="G1:H1"/>
    <mergeCell ref="I1:J1"/>
    <mergeCell ref="K1:L1"/>
    <mergeCell ref="M1:N1"/>
    <mergeCell ref="O1:P1"/>
    <mergeCell ref="AS10:AT10"/>
    <mergeCell ref="AU10:AV10"/>
    <mergeCell ref="AE10:AF10"/>
    <mergeCell ref="AG10:AH10"/>
    <mergeCell ref="AI10:AJ10"/>
    <mergeCell ref="AK10:AL10"/>
    <mergeCell ref="AM10:AN10"/>
    <mergeCell ref="AO10:AP10"/>
    <mergeCell ref="AQ10:AR10"/>
    <mergeCell ref="AI19:AJ19"/>
    <mergeCell ref="AK19:AL19"/>
    <mergeCell ref="AM19:AN19"/>
    <mergeCell ref="AO19:AP19"/>
    <mergeCell ref="AQ19:AR19"/>
    <mergeCell ref="AS19:AT19"/>
    <mergeCell ref="AU19:AV19"/>
    <mergeCell ref="A19:C19"/>
    <mergeCell ref="E19:F19"/>
    <mergeCell ref="G19:H19"/>
    <mergeCell ref="I19:J19"/>
    <mergeCell ref="K19:L19"/>
    <mergeCell ref="M19:N19"/>
    <mergeCell ref="O19:P19"/>
    <mergeCell ref="AE37:AF37"/>
    <mergeCell ref="AG37:AH37"/>
    <mergeCell ref="Q37:R37"/>
    <mergeCell ref="S37:T37"/>
    <mergeCell ref="U37:V37"/>
    <mergeCell ref="W37:X37"/>
    <mergeCell ref="Y37:Z37"/>
    <mergeCell ref="AA37:AB37"/>
    <mergeCell ref="AC37:AD37"/>
    <mergeCell ref="AE19:AF19"/>
    <mergeCell ref="AG19:AH19"/>
    <mergeCell ref="Q19:R19"/>
    <mergeCell ref="S19:T19"/>
    <mergeCell ref="U19:V19"/>
    <mergeCell ref="W19:X19"/>
    <mergeCell ref="Y19:Z19"/>
    <mergeCell ref="AA19:AB19"/>
    <mergeCell ref="AC19:AD19"/>
    <mergeCell ref="Q28:R28"/>
    <mergeCell ref="S28:T28"/>
    <mergeCell ref="U28:V28"/>
    <mergeCell ref="W28:X28"/>
    <mergeCell ref="Y28:Z28"/>
    <mergeCell ref="AA28:AB28"/>
    <mergeCell ref="AC28:AD28"/>
    <mergeCell ref="AS28:AT28"/>
    <mergeCell ref="AU28:AV28"/>
    <mergeCell ref="AE28:AF28"/>
    <mergeCell ref="AG28:AH28"/>
    <mergeCell ref="AI28:AJ28"/>
    <mergeCell ref="AK28:AL28"/>
    <mergeCell ref="AM28:AN28"/>
    <mergeCell ref="AO28:AP28"/>
    <mergeCell ref="AQ28:AR28"/>
    <mergeCell ref="A28:C28"/>
    <mergeCell ref="E28:F28"/>
    <mergeCell ref="G28:H28"/>
    <mergeCell ref="I28:J28"/>
    <mergeCell ref="K28:L28"/>
    <mergeCell ref="M28:N28"/>
    <mergeCell ref="O28:P28"/>
    <mergeCell ref="AI37:AJ37"/>
    <mergeCell ref="AK37:AL37"/>
    <mergeCell ref="AM37:AN37"/>
    <mergeCell ref="AO37:AP37"/>
    <mergeCell ref="AQ37:AR37"/>
    <mergeCell ref="AS37:AT37"/>
    <mergeCell ref="AU37:AV37"/>
    <mergeCell ref="A37:C37"/>
    <mergeCell ref="E37:F37"/>
    <mergeCell ref="G37:H37"/>
    <mergeCell ref="I37:J37"/>
    <mergeCell ref="K37:L37"/>
    <mergeCell ref="M37:N37"/>
    <mergeCell ref="O37:P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1.38"/>
    <col hidden="1" min="3" max="3" width="12.63"/>
    <col customWidth="1" hidden="1" min="4" max="4" width="18.38"/>
    <col customWidth="1" min="5" max="5" width="11.75"/>
    <col customWidth="1" min="6" max="6" width="48.63"/>
    <col customWidth="1" min="7" max="7" width="12.63"/>
    <col customWidth="1" min="8" max="8" width="17.13"/>
    <col customWidth="1" min="9" max="9" width="30.13"/>
    <col customWidth="1" min="10" max="10" width="26.13"/>
  </cols>
  <sheetData>
    <row r="1">
      <c r="A1" s="1" t="s">
        <v>8864</v>
      </c>
      <c r="B1" s="2" t="s">
        <v>1</v>
      </c>
      <c r="C1" s="1" t="s">
        <v>8865</v>
      </c>
      <c r="D1" s="131" t="s">
        <v>8866</v>
      </c>
      <c r="E1" s="132" t="s">
        <v>8867</v>
      </c>
      <c r="F1" s="133" t="s">
        <v>8868</v>
      </c>
      <c r="G1" s="134" t="s">
        <v>3</v>
      </c>
      <c r="H1" s="135" t="s">
        <v>8869</v>
      </c>
      <c r="I1" s="135" t="s">
        <v>8870</v>
      </c>
      <c r="J1" s="136" t="s">
        <v>8871</v>
      </c>
      <c r="K1" s="137" t="str">
        <f>CONCATENATE("Pendiente de dibujar: ",COUNTIF(G:G,"=Pendiente de dibujar"))</f>
        <v>Pendiente de dibujar: 0</v>
      </c>
      <c r="L1" s="138" t="str">
        <f>CONCATENATE("Pendiente de revisar: ",COUNTIF(G:G,"=Pendiente de revisar"))</f>
        <v>Pendiente de revisar: 0</v>
      </c>
      <c r="M1" s="139" t="str">
        <f>CONCATENATE("Pendiente de corrección: ",COUNTIF(G:G,"=Pendiente de corrección"))</f>
        <v>Pendiente de corrección: 0</v>
      </c>
      <c r="N1" s="140" t="str">
        <f>CONCATENATE("OK: ",COUNTIF(G:G,"=OK"))</f>
        <v>OK: 349</v>
      </c>
      <c r="O1" s="5" t="s">
        <v>8872</v>
      </c>
      <c r="P1" s="14"/>
      <c r="Q1" s="14"/>
      <c r="R1" s="14"/>
      <c r="S1" s="14"/>
      <c r="T1" s="14"/>
      <c r="U1" s="14"/>
      <c r="V1" s="14"/>
      <c r="W1" s="14"/>
    </row>
    <row r="2">
      <c r="A2" s="8" t="s">
        <v>8873</v>
      </c>
      <c r="B2" s="8" t="s">
        <v>7326</v>
      </c>
      <c r="C2" s="11"/>
      <c r="D2" s="11"/>
      <c r="E2" s="12"/>
      <c r="F2" s="141" t="s">
        <v>8874</v>
      </c>
      <c r="G2" s="142" t="s">
        <v>8875</v>
      </c>
      <c r="H2" s="8" t="s">
        <v>8876</v>
      </c>
      <c r="I2" s="74"/>
      <c r="J2" s="143" t="s">
        <v>8877</v>
      </c>
      <c r="K2" s="14"/>
      <c r="L2" s="14"/>
      <c r="M2" s="14"/>
      <c r="N2" s="14"/>
      <c r="O2" s="144"/>
      <c r="P2" s="14"/>
      <c r="Q2" s="14"/>
      <c r="R2" s="14"/>
      <c r="S2" s="14"/>
      <c r="T2" s="14"/>
      <c r="U2" s="14"/>
      <c r="V2" s="14"/>
      <c r="W2" s="14"/>
    </row>
    <row r="3">
      <c r="C3" s="11"/>
      <c r="D3" s="11"/>
      <c r="E3" s="12"/>
      <c r="F3" s="141" t="s">
        <v>8878</v>
      </c>
      <c r="G3" s="142" t="s">
        <v>8875</v>
      </c>
      <c r="H3" s="8" t="s">
        <v>8879</v>
      </c>
      <c r="I3" s="74"/>
      <c r="J3" s="143" t="s">
        <v>8880</v>
      </c>
      <c r="K3" s="14"/>
      <c r="L3" s="14"/>
      <c r="M3" s="14"/>
      <c r="N3" s="14"/>
      <c r="O3" s="8"/>
      <c r="P3" s="14"/>
      <c r="Q3" s="14"/>
      <c r="R3" s="14"/>
      <c r="S3" s="14"/>
      <c r="T3" s="14"/>
      <c r="U3" s="14"/>
      <c r="V3" s="14"/>
      <c r="W3" s="14"/>
    </row>
    <row r="4">
      <c r="C4" s="11"/>
      <c r="D4" s="11"/>
      <c r="E4" s="12"/>
      <c r="F4" s="141" t="s">
        <v>8881</v>
      </c>
      <c r="G4" s="142" t="s">
        <v>8875</v>
      </c>
      <c r="H4" s="8" t="s">
        <v>8882</v>
      </c>
      <c r="I4" s="74"/>
      <c r="J4" s="143" t="s">
        <v>8883</v>
      </c>
      <c r="K4" s="14"/>
      <c r="L4" s="14"/>
      <c r="M4" s="14"/>
      <c r="N4" s="14"/>
      <c r="O4" s="8"/>
      <c r="P4" s="14"/>
      <c r="Q4" s="14"/>
      <c r="R4" s="14"/>
      <c r="S4" s="14"/>
      <c r="T4" s="14"/>
      <c r="U4" s="14"/>
      <c r="V4" s="14"/>
      <c r="W4" s="14"/>
    </row>
    <row r="5">
      <c r="C5" s="11"/>
      <c r="D5" s="11"/>
      <c r="E5" s="12"/>
      <c r="F5" s="141" t="s">
        <v>8884</v>
      </c>
      <c r="G5" s="142" t="s">
        <v>8875</v>
      </c>
      <c r="H5" s="8" t="s">
        <v>8885</v>
      </c>
      <c r="I5" s="74"/>
      <c r="J5" s="143" t="s">
        <v>8886</v>
      </c>
      <c r="K5" s="14"/>
      <c r="L5" s="14"/>
      <c r="M5" s="14"/>
      <c r="N5" s="14"/>
      <c r="O5" s="8"/>
      <c r="P5" s="14"/>
      <c r="Q5" s="14"/>
      <c r="R5" s="14"/>
      <c r="S5" s="14"/>
      <c r="T5" s="14"/>
      <c r="U5" s="14"/>
      <c r="V5" s="14"/>
      <c r="W5" s="14"/>
    </row>
    <row r="6">
      <c r="C6" s="11"/>
      <c r="D6" s="11"/>
      <c r="E6" s="12"/>
      <c r="F6" s="141" t="s">
        <v>8887</v>
      </c>
      <c r="G6" s="142" t="s">
        <v>8875</v>
      </c>
      <c r="H6" s="8" t="s">
        <v>8888</v>
      </c>
      <c r="I6" s="74"/>
      <c r="J6" s="143" t="s">
        <v>8889</v>
      </c>
      <c r="K6" s="14"/>
      <c r="L6" s="14"/>
      <c r="M6" s="14"/>
      <c r="N6" s="14"/>
      <c r="O6" s="8"/>
      <c r="P6" s="14"/>
      <c r="Q6" s="14"/>
      <c r="R6" s="14"/>
      <c r="S6" s="14"/>
      <c r="T6" s="14"/>
      <c r="U6" s="14"/>
      <c r="V6" s="14"/>
      <c r="W6" s="14"/>
    </row>
    <row r="7">
      <c r="C7" s="11"/>
      <c r="D7" s="11"/>
      <c r="E7" s="12"/>
      <c r="F7" s="141" t="s">
        <v>8890</v>
      </c>
      <c r="G7" s="142" t="s">
        <v>8875</v>
      </c>
      <c r="H7" s="8" t="s">
        <v>8891</v>
      </c>
      <c r="I7" s="74"/>
      <c r="J7" s="143" t="s">
        <v>8892</v>
      </c>
      <c r="K7" s="14"/>
      <c r="L7" s="14"/>
      <c r="M7" s="14"/>
      <c r="N7" s="14"/>
      <c r="O7" s="8"/>
      <c r="P7" s="14"/>
      <c r="Q7" s="14"/>
      <c r="R7" s="14"/>
      <c r="S7" s="14"/>
      <c r="T7" s="14"/>
      <c r="U7" s="14"/>
      <c r="V7" s="14"/>
      <c r="W7" s="14"/>
    </row>
    <row r="8">
      <c r="C8" s="11"/>
      <c r="D8" s="11"/>
      <c r="E8" s="12"/>
      <c r="F8" s="145" t="s">
        <v>8893</v>
      </c>
      <c r="G8" s="142" t="s">
        <v>8875</v>
      </c>
      <c r="H8" s="8" t="s">
        <v>8894</v>
      </c>
      <c r="I8" s="74"/>
      <c r="J8" s="143" t="s">
        <v>8895</v>
      </c>
      <c r="K8" s="14"/>
      <c r="L8" s="14"/>
      <c r="M8" s="14"/>
      <c r="N8" s="14"/>
      <c r="O8" s="8"/>
      <c r="P8" s="14"/>
      <c r="Q8" s="14"/>
      <c r="R8" s="14"/>
      <c r="S8" s="14"/>
      <c r="T8" s="14"/>
      <c r="U8" s="14"/>
      <c r="V8" s="14"/>
      <c r="W8" s="14"/>
    </row>
    <row r="9">
      <c r="C9" s="11"/>
      <c r="D9" s="11"/>
      <c r="E9" s="12"/>
      <c r="F9" s="145" t="s">
        <v>8896</v>
      </c>
      <c r="G9" s="142" t="s">
        <v>8875</v>
      </c>
      <c r="H9" s="8" t="s">
        <v>8897</v>
      </c>
      <c r="I9" s="74"/>
      <c r="J9" s="143" t="s">
        <v>8898</v>
      </c>
      <c r="K9" s="14"/>
      <c r="L9" s="14"/>
      <c r="M9" s="14"/>
      <c r="N9" s="14"/>
      <c r="O9" s="8"/>
      <c r="P9" s="14"/>
      <c r="Q9" s="14"/>
      <c r="R9" s="14"/>
      <c r="S9" s="14"/>
      <c r="T9" s="14"/>
      <c r="U9" s="14"/>
      <c r="V9" s="14"/>
      <c r="W9" s="14"/>
    </row>
    <row r="10">
      <c r="C10" s="11"/>
      <c r="D10" s="11"/>
      <c r="E10" s="12"/>
      <c r="F10" s="145" t="s">
        <v>8899</v>
      </c>
      <c r="G10" s="142" t="s">
        <v>8875</v>
      </c>
      <c r="H10" s="8" t="s">
        <v>8900</v>
      </c>
      <c r="I10" s="74"/>
      <c r="J10" s="143" t="s">
        <v>8901</v>
      </c>
      <c r="K10" s="14"/>
      <c r="L10" s="14"/>
      <c r="M10" s="14"/>
      <c r="N10" s="14"/>
      <c r="O10" s="8"/>
      <c r="P10" s="14"/>
      <c r="Q10" s="14"/>
      <c r="R10" s="14"/>
      <c r="S10" s="14"/>
      <c r="T10" s="14"/>
      <c r="U10" s="14"/>
      <c r="V10" s="14"/>
      <c r="W10" s="14"/>
    </row>
    <row r="11">
      <c r="A11" s="8" t="s">
        <v>8902</v>
      </c>
      <c r="B11" s="8" t="s">
        <v>7378</v>
      </c>
      <c r="C11" s="11"/>
      <c r="D11" s="11"/>
      <c r="E11" s="12"/>
      <c r="F11" s="146" t="s">
        <v>8903</v>
      </c>
      <c r="G11" s="142" t="s">
        <v>8875</v>
      </c>
      <c r="H11" s="8" t="s">
        <v>8904</v>
      </c>
      <c r="I11" s="14"/>
      <c r="J11" s="143" t="s">
        <v>8905</v>
      </c>
      <c r="K11" s="14"/>
      <c r="L11" s="14"/>
      <c r="M11" s="14"/>
      <c r="N11" s="14"/>
      <c r="O11" s="13"/>
      <c r="P11" s="14"/>
      <c r="Q11" s="14"/>
      <c r="R11" s="14"/>
      <c r="S11" s="14"/>
      <c r="T11" s="14"/>
      <c r="U11" s="14"/>
      <c r="V11" s="14"/>
      <c r="W11" s="14"/>
    </row>
    <row r="12">
      <c r="C12" s="11"/>
      <c r="D12" s="11"/>
      <c r="E12" s="12"/>
      <c r="F12" s="146" t="s">
        <v>8906</v>
      </c>
      <c r="G12" s="142" t="s">
        <v>8875</v>
      </c>
      <c r="H12" s="8" t="s">
        <v>8907</v>
      </c>
      <c r="I12" s="14"/>
      <c r="J12" s="143" t="s">
        <v>8908</v>
      </c>
      <c r="K12" s="14"/>
      <c r="L12" s="14"/>
      <c r="M12" s="14"/>
      <c r="N12" s="14"/>
      <c r="O12" s="13"/>
      <c r="P12" s="14"/>
      <c r="Q12" s="14"/>
      <c r="R12" s="14"/>
      <c r="S12" s="14"/>
      <c r="T12" s="14"/>
      <c r="U12" s="14"/>
      <c r="V12" s="14"/>
      <c r="W12" s="14"/>
    </row>
    <row r="13">
      <c r="C13" s="11"/>
      <c r="D13" s="11"/>
      <c r="E13" s="12"/>
      <c r="F13" s="146" t="s">
        <v>8909</v>
      </c>
      <c r="G13" s="142" t="s">
        <v>8875</v>
      </c>
      <c r="H13" s="8" t="s">
        <v>8910</v>
      </c>
      <c r="I13" s="14"/>
      <c r="J13" s="143" t="s">
        <v>8911</v>
      </c>
      <c r="K13" s="14"/>
      <c r="L13" s="14"/>
      <c r="M13" s="14"/>
      <c r="N13" s="14"/>
      <c r="O13" s="13"/>
      <c r="P13" s="14"/>
      <c r="Q13" s="14"/>
      <c r="R13" s="14"/>
      <c r="S13" s="14"/>
      <c r="T13" s="14"/>
      <c r="U13" s="14"/>
      <c r="V13" s="14"/>
      <c r="W13" s="14"/>
    </row>
    <row r="14" ht="47.25" customHeight="1">
      <c r="A14" s="8" t="s">
        <v>8912</v>
      </c>
      <c r="B14" s="8" t="s">
        <v>7390</v>
      </c>
      <c r="C14" s="11"/>
      <c r="D14" s="11"/>
      <c r="E14" s="9" t="s">
        <v>8913</v>
      </c>
      <c r="F14" s="146" t="s">
        <v>8914</v>
      </c>
      <c r="G14" s="142" t="s">
        <v>8875</v>
      </c>
      <c r="H14" s="8" t="s">
        <v>8915</v>
      </c>
      <c r="I14" s="11"/>
      <c r="J14" s="143" t="s">
        <v>8916</v>
      </c>
      <c r="K14" s="14"/>
      <c r="L14" s="14"/>
      <c r="M14" s="14"/>
      <c r="N14" s="14"/>
      <c r="O14" s="13"/>
      <c r="P14" s="14"/>
      <c r="Q14" s="14"/>
      <c r="R14" s="14"/>
      <c r="S14" s="14"/>
      <c r="T14" s="14"/>
      <c r="U14" s="14"/>
      <c r="V14" s="14"/>
      <c r="W14" s="14"/>
    </row>
    <row r="15" ht="54.0" customHeight="1">
      <c r="C15" s="11"/>
      <c r="D15" s="11"/>
      <c r="E15" s="9" t="s">
        <v>8913</v>
      </c>
      <c r="F15" s="146" t="s">
        <v>8917</v>
      </c>
      <c r="G15" s="142" t="s">
        <v>8875</v>
      </c>
      <c r="H15" s="8" t="s">
        <v>8918</v>
      </c>
      <c r="I15" s="11"/>
      <c r="J15" s="143" t="s">
        <v>8919</v>
      </c>
      <c r="K15" s="14"/>
      <c r="L15" s="14"/>
      <c r="M15" s="14"/>
      <c r="N15" s="14"/>
      <c r="O15" s="13"/>
      <c r="P15" s="14"/>
      <c r="Q15" s="14"/>
      <c r="R15" s="14"/>
      <c r="S15" s="14"/>
      <c r="T15" s="14"/>
      <c r="U15" s="14"/>
      <c r="V15" s="14"/>
      <c r="W15" s="14"/>
    </row>
    <row r="16" ht="50.25" customHeight="1">
      <c r="C16" s="11"/>
      <c r="D16" s="11"/>
      <c r="E16" s="9" t="s">
        <v>8913</v>
      </c>
      <c r="F16" s="146" t="s">
        <v>8920</v>
      </c>
      <c r="G16" s="142" t="s">
        <v>8875</v>
      </c>
      <c r="H16" s="8" t="s">
        <v>8921</v>
      </c>
      <c r="I16" s="11"/>
      <c r="J16" s="143" t="s">
        <v>8922</v>
      </c>
      <c r="K16" s="14"/>
      <c r="L16" s="14"/>
      <c r="M16" s="14"/>
      <c r="N16" s="14"/>
      <c r="O16" s="13"/>
      <c r="P16" s="14"/>
      <c r="Q16" s="14"/>
      <c r="R16" s="14"/>
      <c r="S16" s="14"/>
      <c r="T16" s="14"/>
      <c r="U16" s="14"/>
      <c r="V16" s="14"/>
      <c r="W16" s="14"/>
    </row>
    <row r="17" ht="55.5" customHeight="1">
      <c r="C17" s="11"/>
      <c r="D17" s="11"/>
      <c r="E17" s="9" t="s">
        <v>8913</v>
      </c>
      <c r="F17" s="146" t="s">
        <v>8923</v>
      </c>
      <c r="G17" s="142" t="s">
        <v>8875</v>
      </c>
      <c r="H17" s="8" t="s">
        <v>8924</v>
      </c>
      <c r="I17" s="11"/>
      <c r="J17" s="143" t="s">
        <v>8925</v>
      </c>
      <c r="K17" s="14"/>
      <c r="L17" s="14"/>
      <c r="M17" s="14"/>
      <c r="N17" s="14"/>
      <c r="O17" s="13"/>
      <c r="P17" s="14"/>
      <c r="Q17" s="14"/>
      <c r="R17" s="14"/>
      <c r="S17" s="14"/>
      <c r="T17" s="14"/>
      <c r="U17" s="14"/>
      <c r="V17" s="14"/>
      <c r="W17" s="14"/>
    </row>
    <row r="18" ht="58.5" customHeight="1">
      <c r="C18" s="11"/>
      <c r="D18" s="11"/>
      <c r="E18" s="9" t="s">
        <v>8913</v>
      </c>
      <c r="F18" s="146" t="s">
        <v>8926</v>
      </c>
      <c r="G18" s="142" t="s">
        <v>8875</v>
      </c>
      <c r="H18" s="8" t="s">
        <v>8927</v>
      </c>
      <c r="I18" s="11"/>
      <c r="J18" s="143" t="s">
        <v>8928</v>
      </c>
      <c r="K18" s="14"/>
      <c r="L18" s="14"/>
      <c r="M18" s="14"/>
      <c r="N18" s="14"/>
      <c r="O18" s="13"/>
      <c r="P18" s="14"/>
      <c r="Q18" s="14"/>
      <c r="R18" s="14"/>
      <c r="S18" s="14"/>
      <c r="T18" s="14"/>
      <c r="U18" s="14"/>
      <c r="V18" s="14"/>
      <c r="W18" s="14"/>
    </row>
    <row r="19" ht="56.25" customHeight="1">
      <c r="C19" s="11"/>
      <c r="D19" s="11"/>
      <c r="E19" s="9" t="s">
        <v>8913</v>
      </c>
      <c r="F19" s="146" t="s">
        <v>8929</v>
      </c>
      <c r="G19" s="142" t="s">
        <v>8875</v>
      </c>
      <c r="H19" s="8" t="s">
        <v>8930</v>
      </c>
      <c r="I19" s="11"/>
      <c r="J19" s="143" t="s">
        <v>8931</v>
      </c>
      <c r="K19" s="14"/>
      <c r="L19" s="14"/>
      <c r="M19" s="14"/>
      <c r="N19" s="14"/>
      <c r="O19" s="13"/>
      <c r="P19" s="14"/>
      <c r="Q19" s="14"/>
      <c r="R19" s="14"/>
      <c r="S19" s="14"/>
      <c r="T19" s="14"/>
      <c r="U19" s="14"/>
      <c r="V19" s="14"/>
      <c r="W19" s="14"/>
    </row>
    <row r="20">
      <c r="A20" s="8" t="s">
        <v>8932</v>
      </c>
      <c r="B20" s="8" t="s">
        <v>7401</v>
      </c>
      <c r="C20" s="11"/>
      <c r="D20" s="11"/>
      <c r="E20" s="12"/>
      <c r="F20" s="147" t="s">
        <v>8933</v>
      </c>
      <c r="G20" s="142" t="s">
        <v>8875</v>
      </c>
      <c r="H20" s="8" t="s">
        <v>8934</v>
      </c>
      <c r="I20" s="14"/>
      <c r="J20" s="148" t="s">
        <v>8935</v>
      </c>
      <c r="K20" s="14"/>
      <c r="L20" s="14"/>
      <c r="M20" s="14"/>
      <c r="N20" s="14"/>
      <c r="O20" s="13"/>
      <c r="P20" s="14"/>
      <c r="Q20" s="14"/>
      <c r="R20" s="14"/>
      <c r="S20" s="14"/>
      <c r="T20" s="14"/>
      <c r="U20" s="14"/>
      <c r="V20" s="14"/>
      <c r="W20" s="14"/>
    </row>
    <row r="21">
      <c r="C21" s="11"/>
      <c r="D21" s="11"/>
      <c r="E21" s="12"/>
      <c r="F21" s="146" t="s">
        <v>8936</v>
      </c>
      <c r="G21" s="142" t="s">
        <v>8875</v>
      </c>
      <c r="H21" s="8" t="s">
        <v>8937</v>
      </c>
      <c r="I21" s="14"/>
      <c r="J21" s="148" t="s">
        <v>8938</v>
      </c>
      <c r="K21" s="14"/>
      <c r="L21" s="14"/>
      <c r="M21" s="14"/>
      <c r="N21" s="14"/>
      <c r="O21" s="13"/>
      <c r="P21" s="14"/>
      <c r="Q21" s="14"/>
      <c r="R21" s="14"/>
      <c r="S21" s="14"/>
      <c r="T21" s="14"/>
      <c r="U21" s="14"/>
      <c r="V21" s="14"/>
      <c r="W21" s="14"/>
    </row>
    <row r="22">
      <c r="C22" s="11"/>
      <c r="D22" s="11"/>
      <c r="E22" s="12"/>
      <c r="F22" s="146" t="s">
        <v>8939</v>
      </c>
      <c r="G22" s="142" t="s">
        <v>8875</v>
      </c>
      <c r="H22" s="8" t="s">
        <v>8940</v>
      </c>
      <c r="I22" s="14"/>
      <c r="J22" s="148" t="s">
        <v>8941</v>
      </c>
      <c r="K22" s="14"/>
      <c r="L22" s="14"/>
      <c r="M22" s="14"/>
      <c r="N22" s="14"/>
      <c r="O22" s="13"/>
      <c r="P22" s="14"/>
      <c r="Q22" s="14"/>
      <c r="R22" s="14"/>
      <c r="S22" s="14"/>
      <c r="T22" s="14"/>
      <c r="U22" s="14"/>
      <c r="V22" s="14"/>
      <c r="W22" s="14"/>
    </row>
    <row r="23">
      <c r="A23" s="8" t="s">
        <v>8942</v>
      </c>
      <c r="B23" s="8" t="s">
        <v>7401</v>
      </c>
      <c r="C23" s="11"/>
      <c r="D23" s="11"/>
      <c r="E23" s="12"/>
      <c r="F23" s="146" t="s">
        <v>8943</v>
      </c>
      <c r="G23" s="142" t="s">
        <v>8875</v>
      </c>
      <c r="H23" s="8" t="s">
        <v>8944</v>
      </c>
      <c r="I23" s="14"/>
      <c r="J23" s="143" t="s">
        <v>8945</v>
      </c>
      <c r="K23" s="14"/>
      <c r="L23" s="14"/>
      <c r="M23" s="14"/>
      <c r="N23" s="14"/>
      <c r="O23" s="13"/>
      <c r="P23" s="14"/>
      <c r="Q23" s="14"/>
      <c r="R23" s="14"/>
      <c r="S23" s="14"/>
      <c r="T23" s="14"/>
      <c r="U23" s="14"/>
      <c r="V23" s="14"/>
      <c r="W23" s="14"/>
    </row>
    <row r="24">
      <c r="C24" s="11"/>
      <c r="D24" s="11"/>
      <c r="E24" s="12"/>
      <c r="F24" s="146" t="s">
        <v>8946</v>
      </c>
      <c r="G24" s="142" t="s">
        <v>8875</v>
      </c>
      <c r="H24" s="8" t="s">
        <v>8947</v>
      </c>
      <c r="I24" s="14"/>
      <c r="J24" s="143" t="s">
        <v>8948</v>
      </c>
      <c r="K24" s="14"/>
      <c r="L24" s="14"/>
      <c r="M24" s="14"/>
      <c r="N24" s="14"/>
      <c r="O24" s="13"/>
      <c r="P24" s="14"/>
      <c r="Q24" s="14"/>
      <c r="R24" s="14"/>
      <c r="S24" s="14"/>
      <c r="T24" s="14"/>
      <c r="U24" s="14"/>
      <c r="V24" s="14"/>
      <c r="W24" s="14"/>
    </row>
    <row r="25">
      <c r="C25" s="11"/>
      <c r="D25" s="11"/>
      <c r="E25" s="12"/>
      <c r="F25" s="146" t="s">
        <v>8949</v>
      </c>
      <c r="G25" s="142" t="s">
        <v>8875</v>
      </c>
      <c r="H25" s="8" t="s">
        <v>8950</v>
      </c>
      <c r="I25" s="14"/>
      <c r="J25" s="143" t="s">
        <v>8951</v>
      </c>
      <c r="K25" s="14"/>
      <c r="L25" s="14"/>
      <c r="M25" s="14"/>
      <c r="N25" s="14"/>
      <c r="O25" s="13"/>
      <c r="P25" s="14"/>
      <c r="Q25" s="14"/>
      <c r="R25" s="14"/>
      <c r="S25" s="14"/>
      <c r="T25" s="14"/>
      <c r="U25" s="14"/>
      <c r="V25" s="14"/>
      <c r="W25" s="14"/>
    </row>
    <row r="26">
      <c r="C26" s="11"/>
      <c r="D26" s="11"/>
      <c r="E26" s="12"/>
      <c r="F26" s="146" t="s">
        <v>8952</v>
      </c>
      <c r="G26" s="142" t="s">
        <v>8875</v>
      </c>
      <c r="H26" s="8" t="s">
        <v>8953</v>
      </c>
      <c r="I26" s="14"/>
      <c r="J26" s="143" t="s">
        <v>8954</v>
      </c>
      <c r="K26" s="14"/>
      <c r="L26" s="14"/>
      <c r="M26" s="14"/>
      <c r="N26" s="14"/>
      <c r="O26" s="13"/>
      <c r="P26" s="14"/>
      <c r="Q26" s="14"/>
      <c r="R26" s="14"/>
      <c r="S26" s="14"/>
      <c r="T26" s="14"/>
      <c r="U26" s="14"/>
      <c r="V26" s="14"/>
      <c r="W26" s="14"/>
    </row>
    <row r="27">
      <c r="C27" s="11"/>
      <c r="D27" s="11"/>
      <c r="E27" s="12"/>
      <c r="F27" s="146" t="s">
        <v>8955</v>
      </c>
      <c r="G27" s="142" t="s">
        <v>8875</v>
      </c>
      <c r="H27" s="8" t="s">
        <v>8956</v>
      </c>
      <c r="I27" s="14"/>
      <c r="J27" s="143" t="s">
        <v>8957</v>
      </c>
      <c r="K27" s="14"/>
      <c r="L27" s="14"/>
      <c r="M27" s="14"/>
      <c r="N27" s="14"/>
      <c r="O27" s="13"/>
      <c r="P27" s="14"/>
      <c r="Q27" s="14"/>
      <c r="R27" s="14"/>
      <c r="S27" s="14"/>
      <c r="T27" s="14"/>
      <c r="U27" s="14"/>
      <c r="V27" s="14"/>
      <c r="W27" s="14"/>
    </row>
    <row r="28">
      <c r="C28" s="11"/>
      <c r="D28" s="11"/>
      <c r="E28" s="12"/>
      <c r="F28" s="146" t="s">
        <v>8958</v>
      </c>
      <c r="G28" s="142" t="s">
        <v>8875</v>
      </c>
      <c r="H28" s="8" t="s">
        <v>8959</v>
      </c>
      <c r="I28" s="14"/>
      <c r="J28" s="143" t="s">
        <v>8960</v>
      </c>
      <c r="K28" s="14"/>
      <c r="L28" s="14"/>
      <c r="M28" s="14"/>
      <c r="N28" s="14"/>
      <c r="O28" s="13"/>
      <c r="P28" s="14"/>
      <c r="Q28" s="14"/>
      <c r="R28" s="14"/>
      <c r="S28" s="14"/>
      <c r="T28" s="14"/>
      <c r="U28" s="14"/>
      <c r="V28" s="14"/>
      <c r="W28" s="14"/>
    </row>
    <row r="29">
      <c r="A29" s="8" t="s">
        <v>8961</v>
      </c>
      <c r="B29" s="8" t="s">
        <v>7430</v>
      </c>
      <c r="C29" s="11"/>
      <c r="D29" s="11"/>
      <c r="E29" s="12"/>
      <c r="F29" s="146" t="s">
        <v>8962</v>
      </c>
      <c r="G29" s="142" t="s">
        <v>8875</v>
      </c>
      <c r="H29" s="8" t="s">
        <v>8963</v>
      </c>
      <c r="I29" s="14"/>
      <c r="J29" s="148" t="s">
        <v>8964</v>
      </c>
      <c r="K29" s="14"/>
      <c r="L29" s="14"/>
      <c r="M29" s="14"/>
      <c r="N29" s="14"/>
      <c r="O29" s="13"/>
      <c r="P29" s="14"/>
      <c r="Q29" s="14"/>
      <c r="R29" s="14"/>
      <c r="S29" s="14"/>
      <c r="T29" s="14"/>
      <c r="U29" s="14"/>
      <c r="V29" s="14"/>
      <c r="W29" s="14"/>
    </row>
    <row r="30">
      <c r="C30" s="11"/>
      <c r="D30" s="11"/>
      <c r="E30" s="12"/>
      <c r="F30" s="146" t="s">
        <v>8965</v>
      </c>
      <c r="G30" s="142" t="s">
        <v>8875</v>
      </c>
      <c r="H30" s="8" t="s">
        <v>8966</v>
      </c>
      <c r="I30" s="14"/>
      <c r="J30" s="148" t="s">
        <v>8967</v>
      </c>
      <c r="K30" s="14"/>
      <c r="L30" s="14"/>
      <c r="M30" s="14"/>
      <c r="N30" s="14"/>
      <c r="O30" s="13"/>
      <c r="P30" s="14"/>
      <c r="Q30" s="14"/>
      <c r="R30" s="14"/>
      <c r="S30" s="14"/>
      <c r="T30" s="14"/>
      <c r="U30" s="14"/>
      <c r="V30" s="14"/>
      <c r="W30" s="14"/>
    </row>
    <row r="31" ht="128.25" customHeight="1">
      <c r="A31" s="8" t="s">
        <v>8968</v>
      </c>
      <c r="B31" s="8" t="s">
        <v>7762</v>
      </c>
      <c r="C31" s="11"/>
      <c r="D31" s="11"/>
      <c r="E31" s="12"/>
      <c r="F31" s="147" t="s">
        <v>8969</v>
      </c>
      <c r="G31" s="142" t="s">
        <v>8875</v>
      </c>
      <c r="H31" s="8" t="s">
        <v>8970</v>
      </c>
      <c r="I31" s="11"/>
      <c r="J31" s="143" t="s">
        <v>8971</v>
      </c>
      <c r="K31" s="14"/>
      <c r="L31" s="14"/>
      <c r="M31" s="14"/>
      <c r="N31" s="14"/>
      <c r="O31" s="13"/>
      <c r="P31" s="14"/>
      <c r="Q31" s="14"/>
      <c r="R31" s="14"/>
      <c r="S31" s="14"/>
      <c r="T31" s="14"/>
      <c r="U31" s="14"/>
      <c r="V31" s="14"/>
      <c r="W31" s="14"/>
    </row>
    <row r="32" ht="97.5" customHeight="1">
      <c r="A32" s="8" t="s">
        <v>8972</v>
      </c>
      <c r="B32" s="8" t="s">
        <v>7762</v>
      </c>
      <c r="C32" s="11"/>
      <c r="D32" s="11"/>
      <c r="E32" s="12"/>
      <c r="F32" s="149" t="s">
        <v>8973</v>
      </c>
      <c r="G32" s="142" t="s">
        <v>8875</v>
      </c>
      <c r="H32" s="8" t="s">
        <v>8974</v>
      </c>
      <c r="I32" s="11" t="s">
        <v>8975</v>
      </c>
      <c r="J32" s="143" t="s">
        <v>8976</v>
      </c>
      <c r="K32" s="14"/>
      <c r="L32" s="14"/>
      <c r="M32" s="14"/>
      <c r="N32" s="14"/>
      <c r="O32" s="13"/>
      <c r="P32" s="14"/>
      <c r="Q32" s="14"/>
      <c r="R32" s="14"/>
      <c r="S32" s="14"/>
      <c r="T32" s="14"/>
      <c r="U32" s="14"/>
      <c r="V32" s="14"/>
      <c r="W32" s="14"/>
    </row>
    <row r="33" ht="97.5" customHeight="1">
      <c r="A33" s="8" t="s">
        <v>8977</v>
      </c>
      <c r="B33" s="8" t="s">
        <v>7762</v>
      </c>
      <c r="C33" s="11"/>
      <c r="D33" s="11"/>
      <c r="E33" s="9"/>
      <c r="F33" s="150" t="s">
        <v>8978</v>
      </c>
      <c r="G33" s="142" t="s">
        <v>8875</v>
      </c>
      <c r="H33" s="8" t="s">
        <v>8979</v>
      </c>
      <c r="I33" s="11" t="s">
        <v>8980</v>
      </c>
      <c r="J33" s="143" t="s">
        <v>8981</v>
      </c>
      <c r="K33" s="14"/>
      <c r="L33" s="14"/>
      <c r="M33" s="14"/>
      <c r="N33" s="14"/>
      <c r="O33" s="13"/>
      <c r="P33" s="14"/>
      <c r="Q33" s="14"/>
      <c r="R33" s="14"/>
      <c r="S33" s="14"/>
      <c r="T33" s="14"/>
      <c r="U33" s="14"/>
      <c r="V33" s="14"/>
      <c r="W33" s="14"/>
    </row>
    <row r="34">
      <c r="A34" s="8" t="s">
        <v>8982</v>
      </c>
      <c r="B34" s="8" t="s">
        <v>7825</v>
      </c>
      <c r="C34" s="11"/>
      <c r="D34" s="11"/>
      <c r="E34" s="12"/>
      <c r="F34" s="151" t="s">
        <v>8983</v>
      </c>
      <c r="G34" s="142" t="s">
        <v>8875</v>
      </c>
      <c r="H34" s="8" t="s">
        <v>8984</v>
      </c>
      <c r="I34" s="11" t="s">
        <v>8985</v>
      </c>
      <c r="J34" s="143" t="s">
        <v>8986</v>
      </c>
      <c r="K34" s="14"/>
      <c r="L34" s="14"/>
      <c r="M34" s="14"/>
      <c r="N34" s="14"/>
      <c r="O34" s="13"/>
      <c r="P34" s="14"/>
      <c r="Q34" s="14"/>
      <c r="R34" s="14"/>
      <c r="S34" s="14"/>
      <c r="T34" s="14"/>
      <c r="U34" s="14"/>
      <c r="V34" s="14"/>
      <c r="W34" s="14"/>
    </row>
    <row r="35">
      <c r="A35" s="8" t="s">
        <v>8987</v>
      </c>
      <c r="B35" s="8" t="s">
        <v>7825</v>
      </c>
      <c r="C35" s="11"/>
      <c r="D35" s="11"/>
      <c r="E35" s="12"/>
      <c r="F35" s="152" t="s">
        <v>8988</v>
      </c>
      <c r="G35" s="142" t="s">
        <v>8875</v>
      </c>
      <c r="H35" s="8" t="s">
        <v>8989</v>
      </c>
      <c r="I35" s="11" t="s">
        <v>8990</v>
      </c>
      <c r="J35" s="148" t="s">
        <v>8991</v>
      </c>
      <c r="K35" s="14"/>
      <c r="L35" s="14"/>
      <c r="M35" s="14"/>
      <c r="N35" s="14"/>
      <c r="O35" s="13"/>
      <c r="P35" s="14"/>
      <c r="Q35" s="14"/>
      <c r="R35" s="14"/>
      <c r="S35" s="14"/>
      <c r="T35" s="14"/>
      <c r="U35" s="14"/>
      <c r="V35" s="14"/>
      <c r="W35" s="14"/>
    </row>
    <row r="36">
      <c r="A36" s="8" t="s">
        <v>8992</v>
      </c>
      <c r="B36" s="8" t="s">
        <v>7882</v>
      </c>
      <c r="C36" s="11"/>
      <c r="D36" s="11"/>
      <c r="E36" s="12"/>
      <c r="F36" s="151" t="s">
        <v>8993</v>
      </c>
      <c r="G36" s="142" t="s">
        <v>8875</v>
      </c>
      <c r="H36" s="8" t="s">
        <v>8994</v>
      </c>
      <c r="I36" s="11" t="s">
        <v>8995</v>
      </c>
      <c r="J36" s="148" t="s">
        <v>8996</v>
      </c>
      <c r="K36" s="14"/>
      <c r="L36" s="14"/>
      <c r="M36" s="14"/>
      <c r="N36" s="14"/>
      <c r="O36" s="13"/>
      <c r="P36" s="14"/>
      <c r="Q36" s="14"/>
      <c r="R36" s="14"/>
      <c r="S36" s="14"/>
      <c r="T36" s="14"/>
      <c r="U36" s="14"/>
      <c r="V36" s="14"/>
      <c r="W36" s="14"/>
    </row>
    <row r="37">
      <c r="A37" s="8" t="s">
        <v>8992</v>
      </c>
      <c r="B37" s="8" t="s">
        <v>7882</v>
      </c>
      <c r="C37" s="11"/>
      <c r="D37" s="11"/>
      <c r="E37" s="12"/>
      <c r="F37" s="151" t="s">
        <v>8997</v>
      </c>
      <c r="G37" s="142" t="s">
        <v>8875</v>
      </c>
      <c r="H37" s="8" t="s">
        <v>8998</v>
      </c>
      <c r="I37" s="11"/>
      <c r="J37" s="148" t="s">
        <v>8999</v>
      </c>
      <c r="K37" s="14"/>
      <c r="L37" s="14"/>
      <c r="M37" s="14"/>
      <c r="N37" s="14"/>
      <c r="O37" s="13"/>
      <c r="P37" s="14"/>
      <c r="Q37" s="14"/>
      <c r="R37" s="14"/>
      <c r="S37" s="14"/>
      <c r="T37" s="14"/>
      <c r="U37" s="14"/>
      <c r="V37" s="14"/>
      <c r="W37" s="14"/>
    </row>
    <row r="38">
      <c r="A38" s="8" t="s">
        <v>9000</v>
      </c>
      <c r="B38" s="8" t="s">
        <v>7561</v>
      </c>
      <c r="C38" s="11"/>
      <c r="D38" s="11"/>
      <c r="E38" s="8" t="s">
        <v>9001</v>
      </c>
      <c r="F38" s="151" t="s">
        <v>9002</v>
      </c>
      <c r="G38" s="142" t="s">
        <v>8875</v>
      </c>
      <c r="H38" s="8" t="s">
        <v>9003</v>
      </c>
      <c r="I38" s="11"/>
      <c r="J38" s="148" t="s">
        <v>9004</v>
      </c>
      <c r="K38" s="14"/>
      <c r="L38" s="14"/>
      <c r="M38" s="14"/>
      <c r="N38" s="14"/>
      <c r="O38" s="13"/>
      <c r="P38" s="14"/>
      <c r="Q38" s="14"/>
      <c r="R38" s="14"/>
      <c r="S38" s="14"/>
      <c r="T38" s="14"/>
      <c r="U38" s="14"/>
      <c r="V38" s="14"/>
      <c r="W38" s="14"/>
    </row>
    <row r="39">
      <c r="A39" s="8" t="s">
        <v>8982</v>
      </c>
      <c r="B39" s="8" t="s">
        <v>7561</v>
      </c>
      <c r="C39" s="11"/>
      <c r="D39" s="11"/>
      <c r="E39" s="8"/>
      <c r="F39" s="151" t="s">
        <v>9005</v>
      </c>
      <c r="G39" s="142" t="s">
        <v>8875</v>
      </c>
      <c r="H39" s="8" t="s">
        <v>9006</v>
      </c>
      <c r="I39" s="11"/>
      <c r="J39" s="148" t="s">
        <v>9007</v>
      </c>
      <c r="K39" s="14"/>
      <c r="L39" s="14"/>
      <c r="M39" s="14"/>
      <c r="N39" s="14"/>
      <c r="O39" s="13"/>
      <c r="P39" s="14"/>
      <c r="Q39" s="14"/>
      <c r="R39" s="14"/>
      <c r="S39" s="14"/>
      <c r="T39" s="14"/>
      <c r="U39" s="14"/>
      <c r="V39" s="14"/>
      <c r="W39" s="14"/>
    </row>
    <row r="40">
      <c r="A40" s="8" t="s">
        <v>8982</v>
      </c>
      <c r="B40" s="8" t="s">
        <v>7561</v>
      </c>
      <c r="C40" s="11"/>
      <c r="D40" s="11"/>
      <c r="E40" s="8" t="s">
        <v>9008</v>
      </c>
      <c r="F40" s="151" t="s">
        <v>9009</v>
      </c>
      <c r="G40" s="142" t="s">
        <v>8875</v>
      </c>
      <c r="H40" s="8" t="s">
        <v>9010</v>
      </c>
      <c r="I40" s="11"/>
      <c r="J40" s="148" t="s">
        <v>9011</v>
      </c>
      <c r="K40" s="14"/>
      <c r="L40" s="14"/>
      <c r="M40" s="14"/>
      <c r="N40" s="14"/>
      <c r="O40" s="13"/>
      <c r="P40" s="14"/>
      <c r="Q40" s="14"/>
      <c r="R40" s="14"/>
      <c r="S40" s="14"/>
      <c r="T40" s="14"/>
      <c r="U40" s="14"/>
      <c r="V40" s="14"/>
      <c r="W40" s="14"/>
    </row>
    <row r="41">
      <c r="A41" s="8" t="s">
        <v>8987</v>
      </c>
      <c r="B41" s="8" t="s">
        <v>7561</v>
      </c>
      <c r="C41" s="11"/>
      <c r="D41" s="11"/>
      <c r="E41" s="8" t="s">
        <v>9012</v>
      </c>
      <c r="F41" s="151" t="s">
        <v>9013</v>
      </c>
      <c r="G41" s="142" t="s">
        <v>8875</v>
      </c>
      <c r="H41" s="8" t="s">
        <v>9014</v>
      </c>
      <c r="I41" s="11"/>
      <c r="J41" s="148" t="s">
        <v>9015</v>
      </c>
      <c r="K41" s="14"/>
      <c r="L41" s="14"/>
      <c r="M41" s="14"/>
      <c r="N41" s="14"/>
      <c r="O41" s="13"/>
      <c r="P41" s="14"/>
      <c r="Q41" s="14"/>
      <c r="R41" s="14"/>
      <c r="S41" s="14"/>
      <c r="T41" s="14"/>
      <c r="U41" s="14"/>
      <c r="V41" s="14"/>
      <c r="W41" s="14"/>
    </row>
    <row r="42">
      <c r="A42" s="8" t="s">
        <v>8968</v>
      </c>
      <c r="B42" s="8" t="s">
        <v>7475</v>
      </c>
      <c r="C42" s="11"/>
      <c r="D42" s="11"/>
      <c r="E42" s="12"/>
      <c r="F42" s="146" t="s">
        <v>9016</v>
      </c>
      <c r="G42" s="142" t="s">
        <v>8875</v>
      </c>
      <c r="H42" s="8" t="s">
        <v>9017</v>
      </c>
      <c r="I42" s="14"/>
      <c r="J42" s="143" t="s">
        <v>9018</v>
      </c>
      <c r="K42" s="14"/>
      <c r="L42" s="14"/>
      <c r="M42" s="14"/>
      <c r="N42" s="14"/>
      <c r="O42" s="13"/>
      <c r="P42" s="14"/>
      <c r="Q42" s="14"/>
      <c r="R42" s="14"/>
      <c r="S42" s="14"/>
      <c r="T42" s="14"/>
      <c r="U42" s="14"/>
      <c r="V42" s="14"/>
      <c r="W42" s="14"/>
    </row>
    <row r="43">
      <c r="A43" s="8" t="s">
        <v>8977</v>
      </c>
      <c r="B43" s="8" t="s">
        <v>7475</v>
      </c>
      <c r="C43" s="11"/>
      <c r="D43" s="11"/>
      <c r="E43" s="12"/>
      <c r="F43" s="146" t="s">
        <v>9019</v>
      </c>
      <c r="G43" s="142" t="s">
        <v>8875</v>
      </c>
      <c r="H43" s="8" t="s">
        <v>9020</v>
      </c>
      <c r="I43" s="14"/>
      <c r="J43" s="143" t="s">
        <v>9021</v>
      </c>
      <c r="K43" s="14"/>
      <c r="L43" s="14"/>
      <c r="M43" s="14"/>
      <c r="N43" s="14"/>
      <c r="O43" s="13"/>
      <c r="P43" s="14"/>
      <c r="Q43" s="14"/>
      <c r="R43" s="14"/>
      <c r="S43" s="14"/>
      <c r="T43" s="14"/>
      <c r="U43" s="14"/>
      <c r="V43" s="14"/>
      <c r="W43" s="14"/>
    </row>
    <row r="44">
      <c r="A44" s="8" t="s">
        <v>8968</v>
      </c>
      <c r="B44" s="8" t="s">
        <v>7475</v>
      </c>
      <c r="C44" s="11"/>
      <c r="D44" s="11"/>
      <c r="E44" s="12"/>
      <c r="F44" s="146" t="s">
        <v>9022</v>
      </c>
      <c r="G44" s="142" t="s">
        <v>8875</v>
      </c>
      <c r="H44" s="8" t="s">
        <v>9023</v>
      </c>
      <c r="I44" s="14"/>
      <c r="J44" s="143" t="s">
        <v>9024</v>
      </c>
      <c r="K44" s="14"/>
      <c r="L44" s="14"/>
      <c r="M44" s="14"/>
      <c r="N44" s="14"/>
      <c r="O44" s="13"/>
      <c r="P44" s="14"/>
      <c r="Q44" s="14"/>
      <c r="R44" s="14"/>
      <c r="S44" s="14"/>
      <c r="T44" s="14"/>
      <c r="U44" s="14"/>
      <c r="V44" s="14"/>
      <c r="W44" s="14"/>
    </row>
    <row r="45">
      <c r="A45" s="8" t="s">
        <v>9025</v>
      </c>
      <c r="B45" s="8" t="s">
        <v>7475</v>
      </c>
      <c r="C45" s="11"/>
      <c r="D45" s="11"/>
      <c r="E45" s="12"/>
      <c r="F45" s="146" t="s">
        <v>9026</v>
      </c>
      <c r="G45" s="142" t="s">
        <v>8875</v>
      </c>
      <c r="H45" s="8" t="s">
        <v>9027</v>
      </c>
      <c r="I45" s="14"/>
      <c r="J45" s="143" t="s">
        <v>9028</v>
      </c>
      <c r="K45" s="14"/>
      <c r="L45" s="14"/>
      <c r="M45" s="14"/>
      <c r="N45" s="14"/>
      <c r="O45" s="13"/>
      <c r="P45" s="14"/>
      <c r="Q45" s="14"/>
      <c r="R45" s="14"/>
      <c r="S45" s="14"/>
      <c r="T45" s="14"/>
      <c r="U45" s="14"/>
      <c r="V45" s="14"/>
      <c r="W45" s="14"/>
    </row>
    <row r="46">
      <c r="A46" s="8" t="s">
        <v>9029</v>
      </c>
      <c r="B46" s="8" t="s">
        <v>7475</v>
      </c>
      <c r="C46" s="11"/>
      <c r="D46" s="11"/>
      <c r="E46" s="12"/>
      <c r="F46" s="146" t="s">
        <v>9030</v>
      </c>
      <c r="G46" s="142" t="s">
        <v>8875</v>
      </c>
      <c r="H46" s="8" t="s">
        <v>9031</v>
      </c>
      <c r="I46" s="14"/>
      <c r="J46" s="143" t="s">
        <v>9032</v>
      </c>
      <c r="K46" s="14"/>
      <c r="L46" s="14"/>
      <c r="M46" s="14"/>
      <c r="N46" s="14"/>
      <c r="O46" s="13"/>
      <c r="P46" s="14"/>
      <c r="Q46" s="14"/>
      <c r="R46" s="14"/>
      <c r="S46" s="14"/>
      <c r="T46" s="14"/>
      <c r="U46" s="14"/>
      <c r="V46" s="14"/>
      <c r="W46" s="14"/>
    </row>
    <row r="47">
      <c r="A47" s="8" t="s">
        <v>9033</v>
      </c>
      <c r="B47" s="8" t="s">
        <v>7475</v>
      </c>
      <c r="C47" s="11"/>
      <c r="D47" s="11"/>
      <c r="E47" s="12"/>
      <c r="F47" s="146" t="s">
        <v>9034</v>
      </c>
      <c r="G47" s="142" t="s">
        <v>8875</v>
      </c>
      <c r="H47" s="8" t="s">
        <v>9035</v>
      </c>
      <c r="I47" s="14"/>
      <c r="J47" s="143" t="s">
        <v>9036</v>
      </c>
      <c r="K47" s="14"/>
      <c r="L47" s="14"/>
      <c r="M47" s="14"/>
      <c r="N47" s="14"/>
      <c r="O47" s="13"/>
      <c r="P47" s="14"/>
      <c r="Q47" s="14"/>
      <c r="R47" s="14"/>
      <c r="S47" s="14"/>
      <c r="T47" s="14"/>
      <c r="U47" s="14"/>
      <c r="V47" s="14"/>
      <c r="W47" s="14"/>
    </row>
    <row r="48">
      <c r="A48" s="8" t="s">
        <v>9037</v>
      </c>
      <c r="B48" s="8" t="s">
        <v>7475</v>
      </c>
      <c r="C48" s="11"/>
      <c r="D48" s="11"/>
      <c r="E48" s="12"/>
      <c r="F48" s="146" t="s">
        <v>9038</v>
      </c>
      <c r="G48" s="142" t="s">
        <v>8875</v>
      </c>
      <c r="H48" s="8" t="s">
        <v>9039</v>
      </c>
      <c r="I48" s="14"/>
      <c r="J48" s="143" t="s">
        <v>9040</v>
      </c>
      <c r="K48" s="14"/>
      <c r="L48" s="14"/>
      <c r="M48" s="14"/>
      <c r="N48" s="14"/>
      <c r="O48" s="13"/>
      <c r="P48" s="14"/>
      <c r="Q48" s="14"/>
      <c r="R48" s="14"/>
      <c r="S48" s="14"/>
      <c r="T48" s="14"/>
      <c r="U48" s="14"/>
      <c r="V48" s="14"/>
      <c r="W48" s="14"/>
    </row>
    <row r="49">
      <c r="A49" s="8" t="s">
        <v>9041</v>
      </c>
      <c r="B49" s="8" t="s">
        <v>3541</v>
      </c>
      <c r="C49" s="11"/>
      <c r="D49" s="11"/>
      <c r="E49" s="9" t="s">
        <v>9042</v>
      </c>
      <c r="F49" s="150" t="s">
        <v>9043</v>
      </c>
      <c r="G49" s="142" t="s">
        <v>8875</v>
      </c>
      <c r="H49" s="8" t="s">
        <v>9044</v>
      </c>
      <c r="I49" s="14"/>
      <c r="J49" s="148" t="s">
        <v>9045</v>
      </c>
      <c r="K49" s="14"/>
      <c r="L49" s="14"/>
      <c r="M49" s="14"/>
      <c r="N49" s="14"/>
      <c r="O49" s="13"/>
      <c r="P49" s="14"/>
      <c r="Q49" s="14"/>
      <c r="R49" s="14"/>
      <c r="S49" s="14"/>
      <c r="T49" s="14"/>
      <c r="U49" s="14"/>
      <c r="V49" s="14"/>
      <c r="W49" s="14"/>
    </row>
    <row r="50">
      <c r="A50" s="8" t="s">
        <v>9046</v>
      </c>
      <c r="B50" s="8" t="s">
        <v>4131</v>
      </c>
      <c r="C50" s="11"/>
      <c r="D50" s="11"/>
      <c r="E50" s="9" t="s">
        <v>9047</v>
      </c>
      <c r="F50" s="150" t="s">
        <v>9048</v>
      </c>
      <c r="G50" s="142" t="s">
        <v>8875</v>
      </c>
      <c r="H50" s="8" t="s">
        <v>9049</v>
      </c>
      <c r="I50" s="14"/>
      <c r="J50" s="148" t="s">
        <v>9050</v>
      </c>
      <c r="K50" s="14"/>
      <c r="L50" s="14"/>
      <c r="M50" s="14"/>
      <c r="N50" s="14"/>
      <c r="O50" s="13"/>
      <c r="P50" s="14"/>
      <c r="Q50" s="14"/>
      <c r="R50" s="14"/>
      <c r="S50" s="14"/>
      <c r="T50" s="14"/>
      <c r="U50" s="14"/>
      <c r="V50" s="14"/>
      <c r="W50" s="14"/>
    </row>
    <row r="51">
      <c r="A51" s="8" t="s">
        <v>9046</v>
      </c>
      <c r="B51" s="8" t="s">
        <v>4131</v>
      </c>
      <c r="C51" s="11"/>
      <c r="D51" s="11"/>
      <c r="E51" s="9" t="s">
        <v>9051</v>
      </c>
      <c r="F51" s="150" t="s">
        <v>9052</v>
      </c>
      <c r="G51" s="142" t="s">
        <v>8875</v>
      </c>
      <c r="H51" s="8" t="s">
        <v>9053</v>
      </c>
      <c r="I51" s="14"/>
      <c r="J51" s="143" t="s">
        <v>9054</v>
      </c>
      <c r="K51" s="14"/>
      <c r="L51" s="14"/>
      <c r="M51" s="14"/>
      <c r="N51" s="14"/>
      <c r="O51" s="13"/>
      <c r="P51" s="14"/>
      <c r="Q51" s="14"/>
      <c r="R51" s="14"/>
      <c r="S51" s="14"/>
      <c r="T51" s="14"/>
      <c r="U51" s="14"/>
      <c r="V51" s="14"/>
      <c r="W51" s="14"/>
    </row>
    <row r="52">
      <c r="C52" s="11"/>
      <c r="D52" s="11"/>
      <c r="E52" s="9" t="s">
        <v>9055</v>
      </c>
      <c r="F52" s="150" t="s">
        <v>9052</v>
      </c>
      <c r="G52" s="142" t="s">
        <v>8875</v>
      </c>
      <c r="H52" s="8" t="s">
        <v>9056</v>
      </c>
      <c r="I52" s="14"/>
      <c r="J52" s="143" t="s">
        <v>9057</v>
      </c>
      <c r="K52" s="14"/>
      <c r="L52" s="14"/>
      <c r="M52" s="14"/>
      <c r="N52" s="14"/>
      <c r="O52" s="13"/>
      <c r="P52" s="14"/>
      <c r="Q52" s="14"/>
      <c r="R52" s="14"/>
      <c r="S52" s="14"/>
      <c r="T52" s="14"/>
      <c r="U52" s="14"/>
      <c r="V52" s="14"/>
      <c r="W52" s="14"/>
    </row>
    <row r="53">
      <c r="A53" s="8" t="s">
        <v>9058</v>
      </c>
      <c r="B53" s="8" t="s">
        <v>6237</v>
      </c>
      <c r="C53" s="11"/>
      <c r="D53" s="11"/>
      <c r="E53" s="12"/>
      <c r="F53" s="150" t="s">
        <v>9059</v>
      </c>
      <c r="G53" s="142" t="s">
        <v>8875</v>
      </c>
      <c r="H53" s="8" t="s">
        <v>9060</v>
      </c>
      <c r="I53" s="74"/>
      <c r="J53" s="143" t="s">
        <v>9061</v>
      </c>
      <c r="K53" s="14"/>
      <c r="L53" s="14"/>
      <c r="M53" s="14"/>
      <c r="N53" s="14"/>
      <c r="O53" s="13"/>
      <c r="P53" s="14"/>
      <c r="Q53" s="14"/>
      <c r="R53" s="14"/>
      <c r="S53" s="14"/>
      <c r="T53" s="14"/>
      <c r="U53" s="14"/>
      <c r="V53" s="14"/>
      <c r="W53" s="14"/>
    </row>
    <row r="54">
      <c r="C54" s="11"/>
      <c r="D54" s="11"/>
      <c r="E54" s="12"/>
      <c r="F54" s="150" t="s">
        <v>9059</v>
      </c>
      <c r="G54" s="142" t="s">
        <v>8875</v>
      </c>
      <c r="H54" s="8" t="s">
        <v>9062</v>
      </c>
      <c r="I54" s="74"/>
      <c r="J54" s="143" t="s">
        <v>9063</v>
      </c>
      <c r="K54" s="14"/>
      <c r="L54" s="14"/>
      <c r="M54" s="14"/>
      <c r="N54" s="14"/>
      <c r="O54" s="13"/>
      <c r="P54" s="14"/>
      <c r="Q54" s="14"/>
      <c r="R54" s="14"/>
      <c r="S54" s="14"/>
      <c r="T54" s="14"/>
      <c r="U54" s="14"/>
      <c r="V54" s="14"/>
      <c r="W54" s="14"/>
    </row>
    <row r="55">
      <c r="C55" s="11"/>
      <c r="D55" s="11"/>
      <c r="E55" s="12"/>
      <c r="F55" s="150" t="s">
        <v>9059</v>
      </c>
      <c r="G55" s="142" t="s">
        <v>8875</v>
      </c>
      <c r="H55" s="8" t="s">
        <v>9064</v>
      </c>
      <c r="I55" s="74"/>
      <c r="J55" s="143" t="s">
        <v>9065</v>
      </c>
      <c r="K55" s="14"/>
      <c r="L55" s="14"/>
      <c r="M55" s="14"/>
      <c r="N55" s="14"/>
      <c r="O55" s="13"/>
      <c r="P55" s="14"/>
      <c r="Q55" s="14"/>
      <c r="R55" s="14"/>
      <c r="S55" s="14"/>
      <c r="T55" s="14"/>
      <c r="U55" s="14"/>
      <c r="V55" s="14"/>
      <c r="W55" s="14"/>
    </row>
    <row r="56">
      <c r="A56" s="8" t="s">
        <v>9066</v>
      </c>
      <c r="B56" s="8" t="s">
        <v>6237</v>
      </c>
      <c r="C56" s="11"/>
      <c r="D56" s="11"/>
      <c r="E56" s="12"/>
      <c r="F56" s="150" t="s">
        <v>9067</v>
      </c>
      <c r="G56" s="142" t="s">
        <v>8875</v>
      </c>
      <c r="H56" s="8" t="s">
        <v>9068</v>
      </c>
      <c r="I56" s="14"/>
      <c r="J56" s="143" t="s">
        <v>9069</v>
      </c>
      <c r="K56" s="14"/>
      <c r="L56" s="14"/>
      <c r="M56" s="14"/>
      <c r="N56" s="14"/>
      <c r="O56" s="13"/>
      <c r="P56" s="14"/>
      <c r="Q56" s="14"/>
      <c r="R56" s="14"/>
      <c r="S56" s="14"/>
      <c r="T56" s="14"/>
      <c r="U56" s="14"/>
      <c r="V56" s="14"/>
      <c r="W56" s="14"/>
    </row>
    <row r="57">
      <c r="C57" s="11"/>
      <c r="D57" s="11"/>
      <c r="E57" s="12"/>
      <c r="F57" s="150" t="s">
        <v>9067</v>
      </c>
      <c r="G57" s="142" t="s">
        <v>8875</v>
      </c>
      <c r="H57" s="8" t="s">
        <v>9070</v>
      </c>
      <c r="I57" s="14"/>
      <c r="J57" s="143" t="s">
        <v>9071</v>
      </c>
      <c r="K57" s="14"/>
      <c r="L57" s="14"/>
      <c r="M57" s="14"/>
      <c r="N57" s="14"/>
      <c r="O57" s="13"/>
      <c r="P57" s="14"/>
      <c r="Q57" s="14"/>
      <c r="R57" s="14"/>
      <c r="S57" s="14"/>
      <c r="T57" s="14"/>
      <c r="U57" s="14"/>
      <c r="V57" s="14"/>
      <c r="W57" s="14"/>
    </row>
    <row r="58">
      <c r="C58" s="11"/>
      <c r="D58" s="11"/>
      <c r="E58" s="12"/>
      <c r="F58" s="150" t="s">
        <v>9067</v>
      </c>
      <c r="G58" s="142" t="s">
        <v>8875</v>
      </c>
      <c r="H58" s="8" t="s">
        <v>9072</v>
      </c>
      <c r="I58" s="14"/>
      <c r="J58" s="143" t="s">
        <v>9073</v>
      </c>
      <c r="K58" s="14"/>
      <c r="L58" s="14"/>
      <c r="M58" s="14"/>
      <c r="N58" s="14"/>
      <c r="O58" s="13"/>
      <c r="P58" s="14"/>
      <c r="Q58" s="14"/>
      <c r="R58" s="14"/>
      <c r="S58" s="14"/>
      <c r="T58" s="14"/>
      <c r="U58" s="14"/>
      <c r="V58" s="14"/>
      <c r="W58" s="14"/>
    </row>
    <row r="59">
      <c r="A59" s="8" t="s">
        <v>9074</v>
      </c>
      <c r="B59" s="8" t="s">
        <v>6237</v>
      </c>
      <c r="C59" s="11"/>
      <c r="D59" s="11"/>
      <c r="E59" s="12"/>
      <c r="F59" s="150" t="s">
        <v>9075</v>
      </c>
      <c r="G59" s="142" t="s">
        <v>8875</v>
      </c>
      <c r="H59" s="8" t="s">
        <v>9076</v>
      </c>
      <c r="I59" s="14"/>
      <c r="J59" s="143" t="s">
        <v>9077</v>
      </c>
      <c r="K59" s="14"/>
      <c r="L59" s="14"/>
      <c r="M59" s="14"/>
      <c r="N59" s="14"/>
      <c r="O59" s="13"/>
      <c r="P59" s="14"/>
      <c r="Q59" s="14"/>
      <c r="R59" s="14"/>
      <c r="S59" s="14"/>
      <c r="T59" s="14"/>
      <c r="U59" s="14"/>
      <c r="V59" s="14"/>
      <c r="W59" s="14"/>
    </row>
    <row r="60">
      <c r="C60" s="11"/>
      <c r="D60" s="11"/>
      <c r="E60" s="12"/>
      <c r="F60" s="150" t="s">
        <v>9075</v>
      </c>
      <c r="G60" s="142" t="s">
        <v>8875</v>
      </c>
      <c r="H60" s="8" t="s">
        <v>9078</v>
      </c>
      <c r="I60" s="14"/>
      <c r="J60" s="143" t="s">
        <v>9079</v>
      </c>
      <c r="K60" s="14"/>
      <c r="L60" s="14"/>
      <c r="M60" s="14"/>
      <c r="N60" s="14"/>
      <c r="O60" s="13"/>
      <c r="P60" s="14"/>
      <c r="Q60" s="14"/>
      <c r="R60" s="14"/>
      <c r="S60" s="14"/>
      <c r="T60" s="14"/>
      <c r="U60" s="14"/>
      <c r="V60" s="14"/>
      <c r="W60" s="14"/>
    </row>
    <row r="61">
      <c r="C61" s="11"/>
      <c r="D61" s="11"/>
      <c r="E61" s="12"/>
      <c r="F61" s="150" t="s">
        <v>9075</v>
      </c>
      <c r="G61" s="142" t="s">
        <v>8875</v>
      </c>
      <c r="H61" s="8" t="s">
        <v>9080</v>
      </c>
      <c r="I61" s="14"/>
      <c r="J61" s="143" t="s">
        <v>9081</v>
      </c>
      <c r="K61" s="14"/>
      <c r="L61" s="14"/>
      <c r="M61" s="14"/>
      <c r="N61" s="14"/>
      <c r="O61" s="13"/>
      <c r="P61" s="14"/>
      <c r="Q61" s="14"/>
      <c r="R61" s="14"/>
      <c r="S61" s="14"/>
      <c r="T61" s="14"/>
      <c r="U61" s="14"/>
      <c r="V61" s="14"/>
      <c r="W61" s="14"/>
    </row>
    <row r="62">
      <c r="A62" s="8" t="s">
        <v>9082</v>
      </c>
      <c r="B62" s="8" t="s">
        <v>6267</v>
      </c>
      <c r="C62" s="11"/>
      <c r="D62" s="11"/>
      <c r="E62" s="12"/>
      <c r="F62" s="150" t="s">
        <v>9083</v>
      </c>
      <c r="G62" s="142" t="s">
        <v>8875</v>
      </c>
      <c r="H62" s="8" t="s">
        <v>9084</v>
      </c>
      <c r="I62" s="14"/>
      <c r="J62" s="143" t="s">
        <v>9085</v>
      </c>
      <c r="K62" s="14"/>
      <c r="L62" s="14"/>
      <c r="M62" s="14"/>
      <c r="N62" s="14"/>
      <c r="O62" s="13"/>
      <c r="P62" s="14"/>
      <c r="Q62" s="14"/>
      <c r="R62" s="14"/>
      <c r="S62" s="14"/>
      <c r="T62" s="14"/>
      <c r="U62" s="14"/>
      <c r="V62" s="14"/>
      <c r="W62" s="14"/>
    </row>
    <row r="63">
      <c r="C63" s="11"/>
      <c r="D63" s="11"/>
      <c r="E63" s="12"/>
      <c r="F63" s="150" t="s">
        <v>9083</v>
      </c>
      <c r="G63" s="142" t="s">
        <v>8875</v>
      </c>
      <c r="H63" s="8" t="s">
        <v>9086</v>
      </c>
      <c r="I63" s="14"/>
      <c r="J63" s="143" t="s">
        <v>9087</v>
      </c>
      <c r="K63" s="14"/>
      <c r="L63" s="14"/>
      <c r="M63" s="14"/>
      <c r="N63" s="14"/>
      <c r="O63" s="13"/>
      <c r="P63" s="14"/>
      <c r="Q63" s="14"/>
      <c r="R63" s="14"/>
      <c r="S63" s="14"/>
      <c r="T63" s="14"/>
      <c r="U63" s="14"/>
      <c r="V63" s="14"/>
      <c r="W63" s="14"/>
    </row>
    <row r="64">
      <c r="C64" s="11"/>
      <c r="D64" s="11"/>
      <c r="E64" s="12"/>
      <c r="F64" s="150" t="s">
        <v>9083</v>
      </c>
      <c r="G64" s="142" t="s">
        <v>8875</v>
      </c>
      <c r="H64" s="8" t="s">
        <v>9088</v>
      </c>
      <c r="I64" s="14"/>
      <c r="J64" s="143" t="s">
        <v>9089</v>
      </c>
      <c r="K64" s="14"/>
      <c r="L64" s="14"/>
      <c r="M64" s="14"/>
      <c r="N64" s="14"/>
      <c r="O64" s="13"/>
      <c r="P64" s="14"/>
      <c r="Q64" s="14"/>
      <c r="R64" s="14"/>
      <c r="S64" s="14"/>
      <c r="T64" s="14"/>
      <c r="U64" s="14"/>
      <c r="V64" s="14"/>
      <c r="W64" s="14"/>
    </row>
    <row r="65">
      <c r="A65" s="8" t="s">
        <v>9090</v>
      </c>
      <c r="B65" s="8" t="s">
        <v>6267</v>
      </c>
      <c r="C65" s="10"/>
      <c r="D65" s="10"/>
      <c r="E65" s="12"/>
      <c r="F65" s="51" t="s">
        <v>9091</v>
      </c>
      <c r="G65" s="142" t="s">
        <v>8875</v>
      </c>
      <c r="H65" s="8" t="s">
        <v>9092</v>
      </c>
      <c r="I65" s="14"/>
      <c r="J65" s="143" t="s">
        <v>9093</v>
      </c>
      <c r="K65" s="14"/>
      <c r="L65" s="14"/>
      <c r="M65" s="14"/>
      <c r="N65" s="14"/>
      <c r="O65" s="13"/>
      <c r="P65" s="14"/>
      <c r="Q65" s="14"/>
      <c r="R65" s="14"/>
      <c r="S65" s="14"/>
      <c r="T65" s="14"/>
      <c r="U65" s="14"/>
      <c r="V65" s="14"/>
      <c r="W65" s="14"/>
    </row>
    <row r="66">
      <c r="C66" s="10"/>
      <c r="D66" s="10"/>
      <c r="E66" s="12"/>
      <c r="F66" s="51" t="s">
        <v>9091</v>
      </c>
      <c r="G66" s="142" t="s">
        <v>8875</v>
      </c>
      <c r="H66" s="8" t="s">
        <v>9094</v>
      </c>
      <c r="I66" s="14"/>
      <c r="J66" s="143" t="s">
        <v>9095</v>
      </c>
      <c r="K66" s="14"/>
      <c r="L66" s="14"/>
      <c r="M66" s="14"/>
      <c r="N66" s="14"/>
      <c r="O66" s="13"/>
      <c r="P66" s="14"/>
      <c r="Q66" s="14"/>
      <c r="R66" s="14"/>
      <c r="S66" s="14"/>
      <c r="T66" s="14"/>
      <c r="U66" s="14"/>
      <c r="V66" s="14"/>
      <c r="W66" s="14"/>
    </row>
    <row r="67">
      <c r="C67" s="10"/>
      <c r="D67" s="10"/>
      <c r="E67" s="12"/>
      <c r="F67" s="51" t="s">
        <v>9091</v>
      </c>
      <c r="G67" s="142" t="s">
        <v>8875</v>
      </c>
      <c r="H67" s="8" t="s">
        <v>9096</v>
      </c>
      <c r="I67" s="14"/>
      <c r="J67" s="143" t="s">
        <v>9097</v>
      </c>
      <c r="K67" s="14"/>
      <c r="L67" s="14"/>
      <c r="M67" s="14"/>
      <c r="N67" s="14"/>
      <c r="O67" s="13"/>
      <c r="P67" s="14"/>
      <c r="Q67" s="14"/>
      <c r="R67" s="14"/>
      <c r="S67" s="14"/>
      <c r="T67" s="14"/>
      <c r="U67" s="14"/>
      <c r="V67" s="14"/>
      <c r="W67" s="14"/>
    </row>
    <row r="68">
      <c r="A68" s="8" t="s">
        <v>9098</v>
      </c>
      <c r="B68" s="8" t="s">
        <v>6267</v>
      </c>
      <c r="C68" s="14"/>
      <c r="D68" s="10"/>
      <c r="E68" s="12"/>
      <c r="F68" s="51" t="s">
        <v>9099</v>
      </c>
      <c r="G68" s="142" t="s">
        <v>8875</v>
      </c>
      <c r="H68" s="8" t="s">
        <v>9100</v>
      </c>
      <c r="I68" s="14"/>
      <c r="J68" s="143" t="s">
        <v>9101</v>
      </c>
      <c r="K68" s="14"/>
      <c r="L68" s="14"/>
      <c r="M68" s="14"/>
      <c r="N68" s="14"/>
      <c r="O68" s="13"/>
      <c r="P68" s="14"/>
      <c r="Q68" s="14"/>
      <c r="R68" s="14"/>
      <c r="S68" s="14"/>
      <c r="T68" s="14"/>
      <c r="U68" s="14"/>
      <c r="V68" s="14"/>
      <c r="W68" s="14"/>
    </row>
    <row r="69">
      <c r="C69" s="14"/>
      <c r="D69" s="10"/>
      <c r="E69" s="12"/>
      <c r="F69" s="51" t="s">
        <v>9099</v>
      </c>
      <c r="G69" s="142" t="s">
        <v>8875</v>
      </c>
      <c r="H69" s="8" t="s">
        <v>9102</v>
      </c>
      <c r="I69" s="14"/>
      <c r="J69" s="143" t="s">
        <v>9103</v>
      </c>
      <c r="K69" s="14"/>
      <c r="L69" s="14"/>
      <c r="M69" s="14"/>
      <c r="N69" s="14"/>
      <c r="O69" s="13"/>
      <c r="P69" s="14"/>
      <c r="Q69" s="14"/>
      <c r="R69" s="14"/>
      <c r="S69" s="14"/>
      <c r="T69" s="14"/>
      <c r="U69" s="14"/>
      <c r="V69" s="14"/>
      <c r="W69" s="14"/>
    </row>
    <row r="70">
      <c r="C70" s="14"/>
      <c r="D70" s="10"/>
      <c r="E70" s="12"/>
      <c r="F70" s="51" t="s">
        <v>9099</v>
      </c>
      <c r="G70" s="142" t="s">
        <v>8875</v>
      </c>
      <c r="H70" s="8" t="s">
        <v>9104</v>
      </c>
      <c r="I70" s="14"/>
      <c r="J70" s="143" t="s">
        <v>9105</v>
      </c>
      <c r="K70" s="14"/>
      <c r="L70" s="14"/>
      <c r="M70" s="14"/>
      <c r="N70" s="14"/>
      <c r="O70" s="13"/>
      <c r="P70" s="14"/>
      <c r="Q70" s="14"/>
      <c r="R70" s="14"/>
      <c r="S70" s="14"/>
      <c r="T70" s="14"/>
      <c r="U70" s="14"/>
      <c r="V70" s="14"/>
      <c r="W70" s="14"/>
    </row>
    <row r="71">
      <c r="A71" s="8" t="s">
        <v>9106</v>
      </c>
      <c r="B71" s="8" t="s">
        <v>6267</v>
      </c>
      <c r="C71" s="14"/>
      <c r="D71" s="14"/>
      <c r="E71" s="12"/>
      <c r="F71" s="51" t="s">
        <v>9091</v>
      </c>
      <c r="G71" s="142" t="s">
        <v>8875</v>
      </c>
      <c r="H71" s="8" t="s">
        <v>9107</v>
      </c>
      <c r="I71" s="14"/>
      <c r="J71" s="143" t="s">
        <v>9108</v>
      </c>
      <c r="K71" s="14"/>
      <c r="L71" s="14"/>
      <c r="M71" s="14"/>
      <c r="N71" s="14"/>
      <c r="O71" s="13"/>
      <c r="P71" s="14"/>
      <c r="Q71" s="14"/>
      <c r="R71" s="14"/>
      <c r="S71" s="14"/>
      <c r="T71" s="14"/>
      <c r="U71" s="14"/>
      <c r="V71" s="14"/>
      <c r="W71" s="14"/>
    </row>
    <row r="72">
      <c r="C72" s="14"/>
      <c r="D72" s="14"/>
      <c r="E72" s="12"/>
      <c r="F72" s="51" t="s">
        <v>9091</v>
      </c>
      <c r="G72" s="142" t="s">
        <v>8875</v>
      </c>
      <c r="H72" s="8" t="s">
        <v>9109</v>
      </c>
      <c r="I72" s="14"/>
      <c r="J72" s="143" t="s">
        <v>9110</v>
      </c>
      <c r="K72" s="14"/>
      <c r="L72" s="14"/>
      <c r="M72" s="14"/>
      <c r="N72" s="14"/>
      <c r="O72" s="13"/>
      <c r="P72" s="14"/>
      <c r="Q72" s="14"/>
      <c r="R72" s="14"/>
      <c r="S72" s="14"/>
      <c r="T72" s="14"/>
      <c r="U72" s="14"/>
      <c r="V72" s="14"/>
      <c r="W72" s="14"/>
    </row>
    <row r="73">
      <c r="C73" s="14"/>
      <c r="D73" s="14"/>
      <c r="E73" s="12"/>
      <c r="F73" s="51" t="s">
        <v>9091</v>
      </c>
      <c r="G73" s="142" t="s">
        <v>8875</v>
      </c>
      <c r="H73" s="8" t="s">
        <v>9111</v>
      </c>
      <c r="I73" s="14"/>
      <c r="J73" s="143" t="s">
        <v>9112</v>
      </c>
      <c r="K73" s="14"/>
      <c r="L73" s="14"/>
      <c r="M73" s="14"/>
      <c r="N73" s="14"/>
      <c r="O73" s="13"/>
      <c r="P73" s="14"/>
      <c r="Q73" s="14"/>
      <c r="R73" s="14"/>
      <c r="S73" s="14"/>
      <c r="T73" s="14"/>
      <c r="U73" s="14"/>
      <c r="V73" s="14"/>
      <c r="W73" s="14"/>
    </row>
    <row r="74">
      <c r="A74" s="8" t="s">
        <v>9113</v>
      </c>
      <c r="B74" s="8" t="s">
        <v>6299</v>
      </c>
      <c r="C74" s="14"/>
      <c r="D74" s="14"/>
      <c r="E74" s="12"/>
      <c r="F74" s="51" t="s">
        <v>9114</v>
      </c>
      <c r="G74" s="142" t="s">
        <v>8875</v>
      </c>
      <c r="H74" s="8" t="s">
        <v>9115</v>
      </c>
      <c r="I74" s="14"/>
      <c r="J74" s="143" t="s">
        <v>9116</v>
      </c>
      <c r="K74" s="14"/>
      <c r="L74" s="14"/>
      <c r="M74" s="14"/>
      <c r="N74" s="14"/>
      <c r="O74" s="13"/>
      <c r="P74" s="14"/>
      <c r="Q74" s="14"/>
      <c r="R74" s="14"/>
      <c r="S74" s="14"/>
      <c r="T74" s="14"/>
      <c r="U74" s="14"/>
      <c r="V74" s="14"/>
      <c r="W74" s="14"/>
    </row>
    <row r="75">
      <c r="A75" s="8" t="s">
        <v>9117</v>
      </c>
      <c r="B75" s="8" t="s">
        <v>6299</v>
      </c>
      <c r="C75" s="14"/>
      <c r="D75" s="14"/>
      <c r="E75" s="12"/>
      <c r="F75" s="51" t="s">
        <v>9118</v>
      </c>
      <c r="G75" s="142" t="s">
        <v>8875</v>
      </c>
      <c r="H75" s="8" t="s">
        <v>9119</v>
      </c>
      <c r="I75" s="14"/>
      <c r="J75" s="143" t="s">
        <v>9120</v>
      </c>
      <c r="K75" s="14"/>
      <c r="L75" s="14"/>
      <c r="M75" s="14"/>
      <c r="N75" s="14"/>
      <c r="O75" s="13"/>
      <c r="P75" s="14"/>
      <c r="Q75" s="14"/>
      <c r="R75" s="14"/>
      <c r="S75" s="14"/>
      <c r="T75" s="14"/>
      <c r="U75" s="14"/>
      <c r="V75" s="14"/>
      <c r="W75" s="14"/>
    </row>
    <row r="76">
      <c r="A76" s="8" t="s">
        <v>9121</v>
      </c>
      <c r="B76" s="8" t="s">
        <v>6299</v>
      </c>
      <c r="C76" s="14"/>
      <c r="D76" s="14"/>
      <c r="E76" s="9"/>
      <c r="F76" s="51" t="s">
        <v>9122</v>
      </c>
      <c r="G76" s="142" t="s">
        <v>8875</v>
      </c>
      <c r="H76" s="8" t="s">
        <v>9123</v>
      </c>
      <c r="I76" s="14"/>
      <c r="J76" s="143" t="s">
        <v>9124</v>
      </c>
      <c r="K76" s="14"/>
      <c r="L76" s="14"/>
      <c r="M76" s="14"/>
      <c r="N76" s="14"/>
      <c r="O76" s="13"/>
      <c r="P76" s="14"/>
      <c r="Q76" s="14"/>
      <c r="R76" s="14"/>
      <c r="S76" s="14"/>
      <c r="T76" s="14"/>
      <c r="U76" s="14"/>
      <c r="V76" s="14"/>
      <c r="W76" s="14"/>
    </row>
    <row r="77">
      <c r="A77" s="8" t="s">
        <v>9125</v>
      </c>
      <c r="B77" s="8" t="s">
        <v>6299</v>
      </c>
      <c r="C77" s="14"/>
      <c r="D77" s="14"/>
      <c r="E77" s="9"/>
      <c r="F77" s="51" t="s">
        <v>9126</v>
      </c>
      <c r="G77" s="142" t="s">
        <v>8875</v>
      </c>
      <c r="H77" s="8" t="s">
        <v>9127</v>
      </c>
      <c r="I77" s="14"/>
      <c r="J77" s="143" t="s">
        <v>9128</v>
      </c>
      <c r="K77" s="14"/>
      <c r="L77" s="14"/>
      <c r="M77" s="14"/>
      <c r="N77" s="14"/>
      <c r="O77" s="13"/>
      <c r="P77" s="14"/>
      <c r="Q77" s="14"/>
      <c r="R77" s="14"/>
      <c r="S77" s="14"/>
      <c r="T77" s="14"/>
      <c r="U77" s="14"/>
      <c r="V77" s="14"/>
      <c r="W77" s="14"/>
    </row>
    <row r="78">
      <c r="A78" s="153" t="s">
        <v>9129</v>
      </c>
      <c r="B78" s="8" t="s">
        <v>6580</v>
      </c>
      <c r="C78" s="14"/>
      <c r="D78" s="14"/>
      <c r="E78" s="9"/>
      <c r="F78" s="154" t="s">
        <v>9129</v>
      </c>
      <c r="G78" s="142" t="s">
        <v>8875</v>
      </c>
      <c r="H78" s="93" t="s">
        <v>9130</v>
      </c>
      <c r="I78" s="14"/>
      <c r="J78" s="143" t="s">
        <v>9131</v>
      </c>
      <c r="K78" s="14"/>
      <c r="L78" s="14"/>
      <c r="M78" s="14"/>
      <c r="N78" s="14"/>
      <c r="O78" s="13"/>
      <c r="P78" s="14"/>
      <c r="Q78" s="14"/>
      <c r="R78" s="14"/>
      <c r="S78" s="14"/>
      <c r="T78" s="14"/>
      <c r="U78" s="14"/>
      <c r="V78" s="14"/>
      <c r="W78" s="14"/>
    </row>
    <row r="79">
      <c r="A79" s="8" t="s">
        <v>9132</v>
      </c>
      <c r="B79" s="8" t="s">
        <v>6580</v>
      </c>
      <c r="C79" s="14"/>
      <c r="D79" s="14"/>
      <c r="E79" s="12"/>
      <c r="F79" s="9" t="s">
        <v>9132</v>
      </c>
      <c r="G79" s="142" t="s">
        <v>8875</v>
      </c>
      <c r="H79" s="93" t="s">
        <v>9133</v>
      </c>
      <c r="I79" s="14"/>
      <c r="J79" s="143" t="s">
        <v>9134</v>
      </c>
      <c r="K79" s="14"/>
      <c r="L79" s="14"/>
      <c r="M79" s="14"/>
      <c r="N79" s="14"/>
      <c r="O79" s="144"/>
      <c r="P79" s="14"/>
      <c r="Q79" s="14"/>
      <c r="R79" s="14"/>
      <c r="S79" s="14"/>
      <c r="T79" s="14"/>
      <c r="U79" s="14"/>
      <c r="V79" s="14"/>
      <c r="W79" s="14"/>
    </row>
    <row r="80">
      <c r="A80" s="8" t="s">
        <v>9135</v>
      </c>
      <c r="B80" s="8" t="s">
        <v>6580</v>
      </c>
      <c r="C80" s="14"/>
      <c r="D80" s="14"/>
      <c r="E80" s="12"/>
      <c r="F80" s="9" t="s">
        <v>9135</v>
      </c>
      <c r="G80" s="142" t="s">
        <v>8875</v>
      </c>
      <c r="H80" s="93" t="s">
        <v>9136</v>
      </c>
      <c r="I80" s="14"/>
      <c r="J80" s="143" t="s">
        <v>9137</v>
      </c>
      <c r="K80" s="14"/>
      <c r="L80" s="14"/>
      <c r="M80" s="14"/>
      <c r="N80" s="14"/>
      <c r="O80" s="13"/>
      <c r="P80" s="14"/>
      <c r="Q80" s="14"/>
      <c r="R80" s="14"/>
      <c r="S80" s="14"/>
      <c r="T80" s="14"/>
      <c r="U80" s="14"/>
      <c r="V80" s="14"/>
      <c r="W80" s="14"/>
    </row>
    <row r="81">
      <c r="A81" s="8" t="s">
        <v>9138</v>
      </c>
      <c r="B81" s="8" t="s">
        <v>6580</v>
      </c>
      <c r="C81" s="14"/>
      <c r="D81" s="10"/>
      <c r="E81" s="9"/>
      <c r="F81" s="9" t="s">
        <v>9138</v>
      </c>
      <c r="G81" s="142" t="s">
        <v>8875</v>
      </c>
      <c r="H81" s="93" t="s">
        <v>9139</v>
      </c>
      <c r="I81" s="14"/>
      <c r="J81" s="143" t="s">
        <v>9140</v>
      </c>
      <c r="K81" s="14"/>
      <c r="L81" s="14"/>
      <c r="M81" s="14"/>
      <c r="N81" s="14"/>
      <c r="O81" s="13"/>
      <c r="P81" s="14"/>
      <c r="Q81" s="14"/>
      <c r="R81" s="14"/>
      <c r="S81" s="14"/>
      <c r="T81" s="14"/>
      <c r="U81" s="14"/>
      <c r="V81" s="14"/>
      <c r="W81" s="14"/>
    </row>
    <row r="82">
      <c r="A82" s="8" t="s">
        <v>9141</v>
      </c>
      <c r="B82" s="8" t="s">
        <v>6580</v>
      </c>
      <c r="C82" s="13"/>
      <c r="D82" s="6"/>
      <c r="E82" s="12"/>
      <c r="F82" s="9" t="s">
        <v>9141</v>
      </c>
      <c r="G82" s="142" t="s">
        <v>8875</v>
      </c>
      <c r="H82" s="93" t="s">
        <v>9142</v>
      </c>
      <c r="I82" s="14"/>
      <c r="J82" s="143" t="s">
        <v>9143</v>
      </c>
      <c r="K82" s="14"/>
      <c r="L82" s="14"/>
      <c r="M82" s="14"/>
      <c r="N82" s="14"/>
      <c r="O82" s="13"/>
      <c r="P82" s="14"/>
      <c r="Q82" s="14"/>
      <c r="R82" s="14"/>
      <c r="S82" s="14"/>
      <c r="T82" s="14"/>
      <c r="U82" s="14"/>
      <c r="V82" s="14"/>
      <c r="W82" s="14"/>
    </row>
    <row r="83">
      <c r="A83" s="8" t="s">
        <v>9144</v>
      </c>
      <c r="B83" s="8" t="s">
        <v>6580</v>
      </c>
      <c r="C83" s="13"/>
      <c r="D83" s="6"/>
      <c r="E83" s="12"/>
      <c r="F83" s="9" t="s">
        <v>9144</v>
      </c>
      <c r="G83" s="142" t="s">
        <v>8875</v>
      </c>
      <c r="H83" s="93" t="s">
        <v>9145</v>
      </c>
      <c r="I83" s="14"/>
      <c r="J83" s="143" t="s">
        <v>9146</v>
      </c>
      <c r="K83" s="14"/>
      <c r="L83" s="14"/>
      <c r="M83" s="14"/>
      <c r="N83" s="14"/>
      <c r="O83" s="13"/>
      <c r="P83" s="14"/>
      <c r="Q83" s="14"/>
      <c r="R83" s="14"/>
      <c r="S83" s="14"/>
      <c r="T83" s="14"/>
      <c r="U83" s="14"/>
      <c r="V83" s="14"/>
      <c r="W83" s="14"/>
    </row>
    <row r="84">
      <c r="A84" s="8" t="s">
        <v>9147</v>
      </c>
      <c r="B84" s="8" t="s">
        <v>6580</v>
      </c>
      <c r="C84" s="14"/>
      <c r="D84" s="10"/>
      <c r="E84" s="12"/>
      <c r="F84" s="9" t="s">
        <v>9147</v>
      </c>
      <c r="G84" s="142" t="s">
        <v>8875</v>
      </c>
      <c r="H84" s="93" t="s">
        <v>9148</v>
      </c>
      <c r="I84" s="14"/>
      <c r="J84" s="143" t="s">
        <v>9149</v>
      </c>
      <c r="K84" s="14"/>
      <c r="L84" s="14"/>
      <c r="M84" s="14"/>
      <c r="N84" s="14"/>
      <c r="O84" s="13"/>
      <c r="P84" s="14"/>
      <c r="Q84" s="14"/>
      <c r="R84" s="14"/>
      <c r="S84" s="14"/>
      <c r="T84" s="14"/>
      <c r="U84" s="14"/>
      <c r="V84" s="14"/>
      <c r="W84" s="14"/>
    </row>
    <row r="85" ht="32.25" customHeight="1">
      <c r="A85" s="8" t="s">
        <v>9150</v>
      </c>
      <c r="B85" s="8" t="s">
        <v>6605</v>
      </c>
      <c r="C85" s="14"/>
      <c r="D85" s="10"/>
      <c r="E85" s="9" t="s">
        <v>9151</v>
      </c>
      <c r="F85" s="9" t="s">
        <v>9152</v>
      </c>
      <c r="G85" s="142" t="s">
        <v>8875</v>
      </c>
      <c r="H85" s="8" t="s">
        <v>9153</v>
      </c>
      <c r="I85" s="11" t="s">
        <v>9154</v>
      </c>
      <c r="J85" s="143" t="s">
        <v>9155</v>
      </c>
      <c r="K85" s="14"/>
      <c r="L85" s="14"/>
      <c r="M85" s="14"/>
      <c r="N85" s="14"/>
      <c r="O85" s="13"/>
      <c r="P85" s="14"/>
      <c r="Q85" s="14"/>
      <c r="R85" s="14"/>
      <c r="S85" s="14"/>
      <c r="T85" s="14"/>
      <c r="U85" s="14"/>
      <c r="V85" s="14"/>
      <c r="W85" s="14"/>
    </row>
    <row r="86" ht="32.25" customHeight="1">
      <c r="C86" s="14"/>
      <c r="D86" s="10"/>
      <c r="E86" s="9" t="s">
        <v>9151</v>
      </c>
      <c r="F86" s="9" t="s">
        <v>9152</v>
      </c>
      <c r="G86" s="142" t="s">
        <v>8875</v>
      </c>
      <c r="H86" s="8" t="s">
        <v>9156</v>
      </c>
      <c r="I86" s="11" t="s">
        <v>9154</v>
      </c>
      <c r="J86" s="143" t="s">
        <v>9157</v>
      </c>
      <c r="K86" s="14"/>
      <c r="L86" s="14"/>
      <c r="M86" s="14"/>
      <c r="N86" s="14"/>
      <c r="O86" s="13"/>
      <c r="P86" s="14"/>
      <c r="Q86" s="14"/>
      <c r="R86" s="14"/>
      <c r="S86" s="14"/>
      <c r="T86" s="14"/>
      <c r="U86" s="14"/>
      <c r="V86" s="14"/>
      <c r="W86" s="14"/>
    </row>
    <row r="87" ht="32.25" customHeight="1">
      <c r="C87" s="14"/>
      <c r="D87" s="10"/>
      <c r="E87" s="9" t="s">
        <v>9151</v>
      </c>
      <c r="F87" s="9" t="s">
        <v>9152</v>
      </c>
      <c r="G87" s="142" t="s">
        <v>8875</v>
      </c>
      <c r="H87" s="8" t="s">
        <v>9158</v>
      </c>
      <c r="I87" s="11" t="s">
        <v>9154</v>
      </c>
      <c r="J87" s="143" t="s">
        <v>9159</v>
      </c>
      <c r="K87" s="14"/>
      <c r="L87" s="14"/>
      <c r="M87" s="14"/>
      <c r="N87" s="14"/>
      <c r="O87" s="13"/>
      <c r="P87" s="14"/>
      <c r="Q87" s="14"/>
      <c r="R87" s="14"/>
      <c r="S87" s="14"/>
      <c r="T87" s="14"/>
      <c r="U87" s="14"/>
      <c r="V87" s="14"/>
      <c r="W87" s="14"/>
    </row>
    <row r="88" ht="33.75" customHeight="1">
      <c r="C88" s="14"/>
      <c r="D88" s="10"/>
      <c r="E88" s="9" t="s">
        <v>9151</v>
      </c>
      <c r="F88" s="9" t="s">
        <v>9152</v>
      </c>
      <c r="G88" s="142" t="s">
        <v>8875</v>
      </c>
      <c r="H88" s="8" t="s">
        <v>9160</v>
      </c>
      <c r="I88" s="11" t="s">
        <v>9154</v>
      </c>
      <c r="J88" s="143" t="s">
        <v>9161</v>
      </c>
      <c r="K88" s="14"/>
      <c r="L88" s="14"/>
      <c r="M88" s="14"/>
      <c r="N88" s="14"/>
      <c r="O88" s="13"/>
      <c r="P88" s="14"/>
      <c r="Q88" s="14"/>
      <c r="R88" s="14"/>
      <c r="S88" s="14"/>
      <c r="T88" s="14"/>
      <c r="U88" s="14"/>
      <c r="V88" s="14"/>
      <c r="W88" s="14"/>
    </row>
    <row r="89" ht="47.25" customHeight="1">
      <c r="A89" s="8" t="s">
        <v>9162</v>
      </c>
      <c r="B89" s="8" t="s">
        <v>6605</v>
      </c>
      <c r="C89" s="14"/>
      <c r="D89" s="10"/>
      <c r="E89" s="9" t="s">
        <v>9163</v>
      </c>
      <c r="F89" s="51" t="s">
        <v>9164</v>
      </c>
      <c r="G89" s="142" t="s">
        <v>8875</v>
      </c>
      <c r="H89" s="8" t="s">
        <v>9165</v>
      </c>
      <c r="I89" s="11" t="s">
        <v>9154</v>
      </c>
      <c r="J89" s="143" t="s">
        <v>9166</v>
      </c>
      <c r="K89" s="14"/>
      <c r="L89" s="14"/>
      <c r="M89" s="14"/>
      <c r="N89" s="14"/>
      <c r="O89" s="13"/>
      <c r="P89" s="14"/>
      <c r="Q89" s="14"/>
      <c r="R89" s="14"/>
      <c r="S89" s="14"/>
      <c r="T89" s="14"/>
      <c r="U89" s="14"/>
      <c r="V89" s="14"/>
      <c r="W89" s="14"/>
    </row>
    <row r="90">
      <c r="C90" s="14"/>
      <c r="D90" s="10"/>
      <c r="E90" s="9" t="s">
        <v>9163</v>
      </c>
      <c r="F90" s="51" t="s">
        <v>9167</v>
      </c>
      <c r="G90" s="142" t="s">
        <v>8875</v>
      </c>
      <c r="H90" s="8" t="s">
        <v>9168</v>
      </c>
      <c r="I90" s="11" t="s">
        <v>9154</v>
      </c>
      <c r="J90" s="155" t="s">
        <v>9169</v>
      </c>
      <c r="K90" s="14"/>
      <c r="L90" s="14"/>
      <c r="M90" s="14"/>
      <c r="N90" s="14"/>
      <c r="O90" s="13"/>
      <c r="P90" s="14"/>
      <c r="Q90" s="14"/>
      <c r="R90" s="14"/>
      <c r="S90" s="14"/>
      <c r="T90" s="14"/>
      <c r="U90" s="14"/>
      <c r="V90" s="14"/>
      <c r="W90" s="14"/>
    </row>
    <row r="91">
      <c r="C91" s="14"/>
      <c r="D91" s="10"/>
      <c r="E91" s="9" t="s">
        <v>9163</v>
      </c>
      <c r="F91" s="72" t="s">
        <v>9170</v>
      </c>
      <c r="G91" s="142" t="s">
        <v>8875</v>
      </c>
      <c r="H91" s="8" t="s">
        <v>9171</v>
      </c>
      <c r="I91" s="11" t="s">
        <v>9154</v>
      </c>
      <c r="J91" s="155" t="s">
        <v>9172</v>
      </c>
      <c r="K91" s="14"/>
      <c r="L91" s="14"/>
      <c r="M91" s="14"/>
      <c r="N91" s="14"/>
      <c r="O91" s="13"/>
      <c r="P91" s="14"/>
      <c r="Q91" s="14"/>
      <c r="R91" s="14"/>
      <c r="S91" s="14"/>
      <c r="T91" s="14"/>
      <c r="U91" s="14"/>
      <c r="V91" s="14"/>
      <c r="W91" s="14"/>
    </row>
    <row r="92">
      <c r="C92" s="14"/>
      <c r="D92" s="10"/>
      <c r="E92" s="9" t="s">
        <v>9163</v>
      </c>
      <c r="F92" s="72" t="s">
        <v>9173</v>
      </c>
      <c r="G92" s="142" t="s">
        <v>8875</v>
      </c>
      <c r="H92" s="8" t="s">
        <v>9174</v>
      </c>
      <c r="I92" s="11" t="s">
        <v>9154</v>
      </c>
      <c r="J92" s="155" t="s">
        <v>9175</v>
      </c>
      <c r="K92" s="14"/>
      <c r="L92" s="14"/>
      <c r="M92" s="14"/>
      <c r="N92" s="14"/>
      <c r="O92" s="13"/>
      <c r="P92" s="14"/>
      <c r="Q92" s="14"/>
      <c r="R92" s="14"/>
      <c r="S92" s="14"/>
      <c r="T92" s="14"/>
      <c r="U92" s="14"/>
      <c r="V92" s="14"/>
      <c r="W92" s="14"/>
    </row>
    <row r="93">
      <c r="A93" s="8" t="s">
        <v>9176</v>
      </c>
      <c r="B93" s="8" t="s">
        <v>6626</v>
      </c>
      <c r="C93" s="14"/>
      <c r="D93" s="10"/>
      <c r="E93" s="12"/>
      <c r="F93" s="9" t="s">
        <v>9176</v>
      </c>
      <c r="G93" s="142" t="s">
        <v>8875</v>
      </c>
      <c r="H93" s="8" t="s">
        <v>9177</v>
      </c>
      <c r="I93" s="44"/>
      <c r="J93" s="155" t="s">
        <v>9178</v>
      </c>
      <c r="K93" s="14"/>
      <c r="L93" s="14"/>
      <c r="M93" s="14"/>
      <c r="N93" s="14"/>
      <c r="O93" s="13"/>
      <c r="P93" s="14"/>
      <c r="Q93" s="14"/>
      <c r="R93" s="14"/>
      <c r="S93" s="14"/>
      <c r="T93" s="14"/>
      <c r="U93" s="14"/>
      <c r="V93" s="14"/>
      <c r="W93" s="14"/>
    </row>
    <row r="94">
      <c r="A94" s="8" t="s">
        <v>9129</v>
      </c>
      <c r="B94" s="8" t="s">
        <v>6626</v>
      </c>
      <c r="C94" s="10"/>
      <c r="D94" s="14"/>
      <c r="E94" s="12"/>
      <c r="F94" s="9" t="s">
        <v>9129</v>
      </c>
      <c r="G94" s="142" t="s">
        <v>8875</v>
      </c>
      <c r="H94" s="8" t="s">
        <v>9179</v>
      </c>
      <c r="I94" s="44"/>
      <c r="J94" s="155" t="s">
        <v>9180</v>
      </c>
      <c r="K94" s="14"/>
      <c r="L94" s="14"/>
      <c r="M94" s="14"/>
      <c r="N94" s="14"/>
      <c r="O94" s="13"/>
      <c r="P94" s="14"/>
      <c r="Q94" s="14"/>
      <c r="R94" s="14"/>
      <c r="S94" s="14"/>
      <c r="T94" s="14"/>
      <c r="U94" s="14"/>
      <c r="V94" s="14"/>
      <c r="W94" s="14"/>
    </row>
    <row r="95">
      <c r="A95" s="8" t="s">
        <v>9181</v>
      </c>
      <c r="B95" s="8" t="s">
        <v>6626</v>
      </c>
      <c r="C95" s="14"/>
      <c r="D95" s="14"/>
      <c r="E95" s="12"/>
      <c r="F95" s="9" t="s">
        <v>9181</v>
      </c>
      <c r="G95" s="142" t="s">
        <v>8875</v>
      </c>
      <c r="H95" s="8" t="s">
        <v>9182</v>
      </c>
      <c r="I95" s="44"/>
      <c r="J95" s="155" t="s">
        <v>9183</v>
      </c>
      <c r="K95" s="14"/>
      <c r="L95" s="14"/>
      <c r="M95" s="14"/>
      <c r="N95" s="14"/>
      <c r="O95" s="13"/>
      <c r="P95" s="14"/>
      <c r="Q95" s="14"/>
      <c r="R95" s="14"/>
      <c r="S95" s="14"/>
      <c r="T95" s="14"/>
      <c r="U95" s="14"/>
      <c r="V95" s="14"/>
      <c r="W95" s="14"/>
    </row>
    <row r="96">
      <c r="A96" s="8" t="s">
        <v>9184</v>
      </c>
      <c r="B96" s="8" t="s">
        <v>6648</v>
      </c>
      <c r="C96" s="14"/>
      <c r="D96" s="14"/>
      <c r="E96" s="12"/>
      <c r="F96" s="9" t="s">
        <v>9184</v>
      </c>
      <c r="G96" s="142" t="s">
        <v>8875</v>
      </c>
      <c r="H96" s="8" t="s">
        <v>9185</v>
      </c>
      <c r="I96" s="44"/>
      <c r="J96" s="155" t="s">
        <v>9186</v>
      </c>
      <c r="K96" s="14"/>
      <c r="L96" s="14"/>
      <c r="M96" s="14"/>
      <c r="N96" s="14"/>
      <c r="O96" s="13"/>
      <c r="P96" s="14"/>
      <c r="Q96" s="14"/>
      <c r="R96" s="14"/>
      <c r="S96" s="14"/>
      <c r="T96" s="14"/>
      <c r="U96" s="14"/>
      <c r="V96" s="14"/>
      <c r="W96" s="14"/>
    </row>
    <row r="97">
      <c r="A97" s="8" t="s">
        <v>9187</v>
      </c>
      <c r="B97" s="8" t="s">
        <v>6648</v>
      </c>
      <c r="C97" s="14"/>
      <c r="D97" s="14"/>
      <c r="E97" s="12"/>
      <c r="F97" s="9" t="s">
        <v>9187</v>
      </c>
      <c r="G97" s="142" t="s">
        <v>8875</v>
      </c>
      <c r="H97" s="8" t="s">
        <v>9188</v>
      </c>
      <c r="I97" s="44"/>
      <c r="J97" s="155" t="s">
        <v>9189</v>
      </c>
      <c r="K97" s="14"/>
      <c r="L97" s="14"/>
      <c r="M97" s="14"/>
      <c r="N97" s="14"/>
      <c r="O97" s="13"/>
      <c r="P97" s="14"/>
      <c r="Q97" s="14"/>
      <c r="R97" s="14"/>
      <c r="S97" s="14"/>
      <c r="T97" s="14"/>
      <c r="U97" s="14"/>
      <c r="V97" s="14"/>
      <c r="W97" s="14"/>
    </row>
    <row r="98">
      <c r="A98" s="8" t="s">
        <v>9190</v>
      </c>
      <c r="B98" s="8" t="s">
        <v>6648</v>
      </c>
      <c r="C98" s="14"/>
      <c r="D98" s="14"/>
      <c r="E98" s="12"/>
      <c r="F98" s="9" t="s">
        <v>9190</v>
      </c>
      <c r="G98" s="142" t="s">
        <v>8875</v>
      </c>
      <c r="H98" s="8" t="s">
        <v>9191</v>
      </c>
      <c r="I98" s="44"/>
      <c r="J98" s="155" t="s">
        <v>9192</v>
      </c>
      <c r="K98" s="14"/>
      <c r="L98" s="14"/>
      <c r="M98" s="14"/>
      <c r="N98" s="14"/>
      <c r="O98" s="13"/>
      <c r="P98" s="14"/>
      <c r="Q98" s="14"/>
      <c r="R98" s="14"/>
      <c r="S98" s="14"/>
      <c r="T98" s="14"/>
      <c r="U98" s="14"/>
      <c r="V98" s="14"/>
      <c r="W98" s="14"/>
    </row>
    <row r="99" ht="82.5" customHeight="1">
      <c r="A99" s="8" t="s">
        <v>9193</v>
      </c>
      <c r="B99" s="8" t="s">
        <v>6735</v>
      </c>
      <c r="C99" s="8"/>
      <c r="D99" s="8"/>
      <c r="E99" s="9"/>
      <c r="F99" s="72" t="s">
        <v>9194</v>
      </c>
      <c r="G99" s="142" t="s">
        <v>8875</v>
      </c>
      <c r="H99" s="8" t="s">
        <v>9195</v>
      </c>
      <c r="I99" s="14"/>
      <c r="J99" s="143" t="s">
        <v>9196</v>
      </c>
      <c r="K99" s="14"/>
      <c r="L99" s="14"/>
      <c r="M99" s="14"/>
      <c r="N99" s="14"/>
      <c r="O99" s="13"/>
      <c r="P99" s="14"/>
      <c r="Q99" s="14"/>
      <c r="R99" s="14"/>
      <c r="S99" s="14"/>
      <c r="T99" s="14"/>
      <c r="U99" s="14"/>
      <c r="V99" s="14"/>
      <c r="W99" s="14"/>
    </row>
    <row r="100" ht="82.5" customHeight="1">
      <c r="A100" s="8" t="s">
        <v>9193</v>
      </c>
      <c r="B100" s="8" t="s">
        <v>6735</v>
      </c>
      <c r="C100" s="14"/>
      <c r="D100" s="14"/>
      <c r="E100" s="12"/>
      <c r="F100" s="72" t="s">
        <v>9197</v>
      </c>
      <c r="G100" s="142" t="s">
        <v>8875</v>
      </c>
      <c r="H100" s="8" t="s">
        <v>9198</v>
      </c>
      <c r="I100" s="14"/>
      <c r="J100" s="143" t="s">
        <v>9199</v>
      </c>
      <c r="K100" s="14"/>
      <c r="L100" s="14"/>
      <c r="M100" s="14"/>
      <c r="N100" s="14"/>
      <c r="O100" s="13"/>
      <c r="P100" s="14"/>
      <c r="Q100" s="14"/>
      <c r="R100" s="14"/>
      <c r="S100" s="14"/>
      <c r="T100" s="14"/>
      <c r="U100" s="14"/>
      <c r="V100" s="14"/>
      <c r="W100" s="14"/>
    </row>
    <row r="101">
      <c r="A101" s="8" t="s">
        <v>9200</v>
      </c>
      <c r="B101" s="8" t="s">
        <v>7230</v>
      </c>
      <c r="C101" s="14"/>
      <c r="D101" s="14"/>
      <c r="E101" s="9" t="s">
        <v>9201</v>
      </c>
      <c r="F101" s="9" t="s">
        <v>9202</v>
      </c>
      <c r="G101" s="142" t="s">
        <v>8875</v>
      </c>
      <c r="H101" s="8" t="s">
        <v>9203</v>
      </c>
      <c r="I101" s="14"/>
      <c r="J101" s="148" t="s">
        <v>9204</v>
      </c>
      <c r="K101" s="14"/>
      <c r="L101" s="14"/>
      <c r="M101" s="14"/>
      <c r="N101" s="14"/>
      <c r="O101" s="13"/>
      <c r="P101" s="14"/>
      <c r="Q101" s="14"/>
      <c r="R101" s="14"/>
      <c r="S101" s="14"/>
      <c r="T101" s="14"/>
      <c r="U101" s="14"/>
      <c r="V101" s="14"/>
      <c r="W101" s="14"/>
    </row>
    <row r="102">
      <c r="C102" s="14"/>
      <c r="D102" s="14"/>
      <c r="E102" s="9" t="s">
        <v>9205</v>
      </c>
      <c r="F102" s="9" t="s">
        <v>9206</v>
      </c>
      <c r="G102" s="142" t="s">
        <v>8875</v>
      </c>
      <c r="H102" s="8" t="s">
        <v>9207</v>
      </c>
      <c r="I102" s="14"/>
      <c r="J102" s="148" t="s">
        <v>9208</v>
      </c>
      <c r="K102" s="14"/>
      <c r="L102" s="14"/>
      <c r="M102" s="14"/>
      <c r="N102" s="14"/>
      <c r="O102" s="13"/>
      <c r="P102" s="14"/>
      <c r="Q102" s="14"/>
      <c r="R102" s="14"/>
      <c r="S102" s="14"/>
      <c r="T102" s="14"/>
      <c r="U102" s="14"/>
      <c r="V102" s="14"/>
      <c r="W102" s="14"/>
    </row>
    <row r="103">
      <c r="C103" s="14"/>
      <c r="D103" s="14"/>
      <c r="E103" s="9" t="s">
        <v>9209</v>
      </c>
      <c r="F103" s="9" t="s">
        <v>9210</v>
      </c>
      <c r="G103" s="142" t="s">
        <v>8875</v>
      </c>
      <c r="H103" s="8" t="s">
        <v>9211</v>
      </c>
      <c r="I103" s="14"/>
      <c r="J103" s="148" t="s">
        <v>9212</v>
      </c>
      <c r="K103" s="14"/>
      <c r="L103" s="14"/>
      <c r="M103" s="14"/>
      <c r="N103" s="14"/>
      <c r="O103" s="13"/>
      <c r="P103" s="14"/>
      <c r="Q103" s="14"/>
      <c r="R103" s="14"/>
      <c r="S103" s="14"/>
      <c r="T103" s="14"/>
      <c r="U103" s="14"/>
      <c r="V103" s="14"/>
      <c r="W103" s="14"/>
    </row>
    <row r="104">
      <c r="C104" s="14"/>
      <c r="D104" s="14"/>
      <c r="E104" s="9" t="s">
        <v>9213</v>
      </c>
      <c r="F104" s="9" t="s">
        <v>9214</v>
      </c>
      <c r="G104" s="142" t="s">
        <v>8875</v>
      </c>
      <c r="H104" s="8" t="s">
        <v>9215</v>
      </c>
      <c r="I104" s="14"/>
      <c r="J104" s="148" t="s">
        <v>9216</v>
      </c>
      <c r="K104" s="14"/>
      <c r="L104" s="14"/>
      <c r="M104" s="14"/>
      <c r="N104" s="14"/>
      <c r="O104" s="13"/>
      <c r="P104" s="14"/>
      <c r="Q104" s="14"/>
      <c r="R104" s="14"/>
      <c r="S104" s="14"/>
      <c r="T104" s="14"/>
      <c r="U104" s="14"/>
      <c r="V104" s="14"/>
      <c r="W104" s="14"/>
    </row>
    <row r="105">
      <c r="C105" s="14"/>
      <c r="D105" s="14"/>
      <c r="E105" s="9" t="s">
        <v>9217</v>
      </c>
      <c r="F105" s="9" t="s">
        <v>9218</v>
      </c>
      <c r="G105" s="142" t="s">
        <v>8875</v>
      </c>
      <c r="H105" s="8" t="s">
        <v>9219</v>
      </c>
      <c r="I105" s="14"/>
      <c r="J105" s="148" t="s">
        <v>9220</v>
      </c>
      <c r="K105" s="14"/>
      <c r="L105" s="14"/>
      <c r="M105" s="14"/>
      <c r="N105" s="14"/>
      <c r="O105" s="13"/>
      <c r="P105" s="14"/>
      <c r="Q105" s="14"/>
      <c r="R105" s="14"/>
      <c r="S105" s="14"/>
      <c r="T105" s="14"/>
      <c r="U105" s="14"/>
      <c r="V105" s="14"/>
      <c r="W105" s="14"/>
    </row>
    <row r="106" ht="103.5" customHeight="1">
      <c r="A106" s="8" t="s">
        <v>9221</v>
      </c>
      <c r="B106" s="8" t="s">
        <v>7267</v>
      </c>
      <c r="C106" s="14"/>
      <c r="D106" s="14"/>
      <c r="E106" s="12"/>
      <c r="F106" s="9" t="s">
        <v>9202</v>
      </c>
      <c r="G106" s="142" t="s">
        <v>8875</v>
      </c>
      <c r="H106" s="8" t="s">
        <v>9222</v>
      </c>
      <c r="I106" s="11" t="s">
        <v>9223</v>
      </c>
      <c r="J106" s="143" t="s">
        <v>9224</v>
      </c>
      <c r="K106" s="14"/>
      <c r="L106" s="14"/>
      <c r="M106" s="14"/>
      <c r="N106" s="14"/>
      <c r="O106" s="13"/>
      <c r="P106" s="14"/>
      <c r="Q106" s="14"/>
      <c r="R106" s="14"/>
      <c r="S106" s="14"/>
      <c r="T106" s="14"/>
      <c r="U106" s="14"/>
      <c r="V106" s="14"/>
      <c r="W106" s="14"/>
    </row>
    <row r="107">
      <c r="C107" s="14"/>
      <c r="D107" s="14"/>
      <c r="E107" s="12"/>
      <c r="F107" s="9" t="s">
        <v>9206</v>
      </c>
      <c r="G107" s="142" t="s">
        <v>8875</v>
      </c>
      <c r="H107" s="8" t="s">
        <v>9225</v>
      </c>
      <c r="I107" s="11" t="s">
        <v>9223</v>
      </c>
      <c r="J107" s="143" t="s">
        <v>9226</v>
      </c>
      <c r="K107" s="14"/>
      <c r="L107" s="14"/>
      <c r="M107" s="14"/>
      <c r="N107" s="14"/>
      <c r="O107" s="13"/>
      <c r="P107" s="14"/>
      <c r="Q107" s="14"/>
      <c r="R107" s="14"/>
      <c r="S107" s="14"/>
      <c r="T107" s="14"/>
      <c r="U107" s="14"/>
      <c r="V107" s="14"/>
      <c r="W107" s="14"/>
    </row>
    <row r="108">
      <c r="C108" s="14"/>
      <c r="D108" s="14"/>
      <c r="E108" s="12"/>
      <c r="F108" s="9" t="s">
        <v>9210</v>
      </c>
      <c r="G108" s="142" t="s">
        <v>8875</v>
      </c>
      <c r="H108" s="8" t="s">
        <v>9227</v>
      </c>
      <c r="I108" s="11" t="s">
        <v>9223</v>
      </c>
      <c r="J108" s="143" t="s">
        <v>9228</v>
      </c>
      <c r="K108" s="14"/>
      <c r="L108" s="14"/>
      <c r="M108" s="14"/>
      <c r="N108" s="14"/>
      <c r="O108" s="13"/>
      <c r="P108" s="14"/>
      <c r="Q108" s="14"/>
      <c r="R108" s="14"/>
      <c r="S108" s="14"/>
      <c r="T108" s="14"/>
      <c r="U108" s="14"/>
      <c r="V108" s="14"/>
      <c r="W108" s="14"/>
    </row>
    <row r="109">
      <c r="C109" s="14"/>
      <c r="D109" s="14"/>
      <c r="E109" s="12"/>
      <c r="F109" s="9" t="s">
        <v>9214</v>
      </c>
      <c r="G109" s="142" t="s">
        <v>8875</v>
      </c>
      <c r="H109" s="8" t="s">
        <v>9229</v>
      </c>
      <c r="I109" s="11" t="s">
        <v>9223</v>
      </c>
      <c r="J109" s="143" t="s">
        <v>9230</v>
      </c>
      <c r="K109" s="14"/>
      <c r="L109" s="14"/>
      <c r="M109" s="14"/>
      <c r="N109" s="14"/>
      <c r="O109" s="13"/>
      <c r="P109" s="14"/>
      <c r="Q109" s="14"/>
      <c r="R109" s="14"/>
      <c r="S109" s="14"/>
      <c r="T109" s="14"/>
      <c r="U109" s="14"/>
      <c r="V109" s="14"/>
      <c r="W109" s="14"/>
    </row>
    <row r="110">
      <c r="C110" s="14"/>
      <c r="D110" s="14"/>
      <c r="E110" s="12"/>
      <c r="F110" s="9" t="s">
        <v>9218</v>
      </c>
      <c r="G110" s="142" t="s">
        <v>8875</v>
      </c>
      <c r="H110" s="8" t="s">
        <v>9231</v>
      </c>
      <c r="I110" s="11" t="s">
        <v>9223</v>
      </c>
      <c r="J110" s="143" t="s">
        <v>9232</v>
      </c>
      <c r="K110" s="14"/>
      <c r="L110" s="14"/>
      <c r="M110" s="14"/>
      <c r="N110" s="14"/>
      <c r="O110" s="13"/>
      <c r="P110" s="14"/>
      <c r="Q110" s="14"/>
      <c r="R110" s="14"/>
      <c r="S110" s="14"/>
      <c r="T110" s="14"/>
      <c r="U110" s="14"/>
      <c r="V110" s="14"/>
      <c r="W110" s="14"/>
    </row>
    <row r="111">
      <c r="A111" s="8" t="s">
        <v>9233</v>
      </c>
      <c r="B111" s="8" t="s">
        <v>6214</v>
      </c>
      <c r="C111" s="14"/>
      <c r="D111" s="14"/>
      <c r="E111" s="12"/>
      <c r="F111" s="9" t="s">
        <v>9233</v>
      </c>
      <c r="G111" s="142" t="s">
        <v>8875</v>
      </c>
      <c r="H111" s="8" t="s">
        <v>9234</v>
      </c>
      <c r="I111" s="14"/>
      <c r="J111" s="143" t="s">
        <v>9235</v>
      </c>
      <c r="K111" s="14"/>
      <c r="L111" s="14"/>
      <c r="M111" s="14"/>
      <c r="N111" s="14"/>
      <c r="O111" s="13"/>
      <c r="P111" s="14"/>
      <c r="Q111" s="14"/>
      <c r="R111" s="14"/>
      <c r="S111" s="14"/>
      <c r="T111" s="14"/>
      <c r="U111" s="14"/>
      <c r="V111" s="14"/>
      <c r="W111" s="14"/>
    </row>
    <row r="112">
      <c r="A112" s="8" t="s">
        <v>9236</v>
      </c>
      <c r="B112" s="93" t="s">
        <v>6214</v>
      </c>
      <c r="C112" s="14"/>
      <c r="D112" s="14"/>
      <c r="E112" s="82"/>
      <c r="F112" s="9" t="s">
        <v>9236</v>
      </c>
      <c r="G112" s="142" t="s">
        <v>8875</v>
      </c>
      <c r="H112" s="8" t="s">
        <v>9237</v>
      </c>
      <c r="I112" s="14"/>
      <c r="J112" s="143" t="s">
        <v>9238</v>
      </c>
      <c r="K112" s="14"/>
      <c r="L112" s="14"/>
      <c r="M112" s="14"/>
      <c r="N112" s="14"/>
      <c r="O112" s="13"/>
      <c r="P112" s="14"/>
      <c r="Q112" s="14"/>
      <c r="R112" s="14"/>
      <c r="S112" s="14"/>
      <c r="T112" s="14"/>
      <c r="U112" s="14"/>
      <c r="V112" s="14"/>
      <c r="W112" s="14"/>
    </row>
    <row r="113">
      <c r="A113" s="8" t="s">
        <v>9239</v>
      </c>
      <c r="B113" s="93" t="s">
        <v>6214</v>
      </c>
      <c r="C113" s="14"/>
      <c r="D113" s="11"/>
      <c r="E113" s="82"/>
      <c r="F113" s="9" t="s">
        <v>9239</v>
      </c>
      <c r="G113" s="142" t="s">
        <v>8875</v>
      </c>
      <c r="H113" s="8" t="s">
        <v>9240</v>
      </c>
      <c r="I113" s="14"/>
      <c r="J113" s="143" t="s">
        <v>9241</v>
      </c>
      <c r="K113" s="14"/>
      <c r="L113" s="14"/>
      <c r="M113" s="14"/>
      <c r="N113" s="14"/>
      <c r="O113" s="13"/>
      <c r="P113" s="14"/>
      <c r="Q113" s="14"/>
      <c r="R113" s="14"/>
      <c r="S113" s="14"/>
      <c r="T113" s="14"/>
      <c r="U113" s="14"/>
      <c r="V113" s="14"/>
      <c r="W113" s="14"/>
    </row>
    <row r="114">
      <c r="A114" s="8" t="s">
        <v>9242</v>
      </c>
      <c r="B114" s="93" t="s">
        <v>6214</v>
      </c>
      <c r="C114" s="14"/>
      <c r="D114" s="14"/>
      <c r="E114" s="12"/>
      <c r="F114" s="72" t="s">
        <v>9243</v>
      </c>
      <c r="G114" s="142" t="s">
        <v>8875</v>
      </c>
      <c r="H114" s="8" t="s">
        <v>9244</v>
      </c>
      <c r="I114" s="14"/>
      <c r="J114" s="143" t="s">
        <v>9245</v>
      </c>
      <c r="K114" s="14"/>
      <c r="L114" s="14"/>
      <c r="M114" s="14"/>
      <c r="N114" s="14"/>
      <c r="O114" s="13"/>
      <c r="P114" s="14"/>
      <c r="Q114" s="14"/>
      <c r="R114" s="14"/>
      <c r="S114" s="14"/>
      <c r="T114" s="14"/>
      <c r="U114" s="14"/>
      <c r="V114" s="14"/>
      <c r="W114" s="14"/>
    </row>
    <row r="115">
      <c r="A115" s="8" t="s">
        <v>9242</v>
      </c>
      <c r="B115" s="93" t="s">
        <v>6214</v>
      </c>
      <c r="C115" s="14"/>
      <c r="D115" s="14"/>
      <c r="E115" s="12"/>
      <c r="F115" s="72" t="s">
        <v>9246</v>
      </c>
      <c r="G115" s="142" t="s">
        <v>8875</v>
      </c>
      <c r="H115" s="8" t="s">
        <v>9247</v>
      </c>
      <c r="I115" s="14"/>
      <c r="J115" s="143" t="s">
        <v>9248</v>
      </c>
      <c r="K115" s="14"/>
      <c r="L115" s="14"/>
      <c r="M115" s="14"/>
      <c r="N115" s="14"/>
      <c r="O115" s="13"/>
      <c r="P115" s="14"/>
      <c r="Q115" s="14"/>
      <c r="R115" s="14"/>
      <c r="S115" s="14"/>
      <c r="T115" s="14"/>
      <c r="U115" s="14"/>
      <c r="V115" s="14"/>
      <c r="W115" s="14"/>
    </row>
    <row r="116">
      <c r="A116" s="8" t="s">
        <v>9249</v>
      </c>
      <c r="B116" s="93" t="s">
        <v>6195</v>
      </c>
      <c r="C116" s="14"/>
      <c r="D116" s="11"/>
      <c r="E116" s="12"/>
      <c r="F116" s="150" t="s">
        <v>9250</v>
      </c>
      <c r="G116" s="142" t="s">
        <v>8875</v>
      </c>
      <c r="H116" s="8" t="s">
        <v>9251</v>
      </c>
      <c r="I116" s="14"/>
      <c r="J116" s="143" t="s">
        <v>9252</v>
      </c>
      <c r="K116" s="14"/>
      <c r="L116" s="14"/>
      <c r="M116" s="14"/>
      <c r="N116" s="14"/>
      <c r="O116" s="13"/>
      <c r="P116" s="14"/>
      <c r="Q116" s="14"/>
      <c r="R116" s="14"/>
      <c r="S116" s="14"/>
      <c r="T116" s="14"/>
      <c r="U116" s="14"/>
      <c r="V116" s="14"/>
      <c r="W116" s="14"/>
    </row>
    <row r="117">
      <c r="C117" s="14"/>
      <c r="D117" s="11"/>
      <c r="E117" s="12"/>
      <c r="F117" s="150" t="s">
        <v>9253</v>
      </c>
      <c r="G117" s="142" t="s">
        <v>8875</v>
      </c>
      <c r="H117" s="8" t="s">
        <v>9254</v>
      </c>
      <c r="I117" s="14"/>
      <c r="J117" s="143" t="s">
        <v>9255</v>
      </c>
      <c r="K117" s="14"/>
      <c r="L117" s="14"/>
      <c r="M117" s="14"/>
      <c r="N117" s="14"/>
      <c r="O117" s="13"/>
      <c r="P117" s="14"/>
      <c r="Q117" s="14"/>
      <c r="R117" s="14"/>
      <c r="S117" s="14"/>
      <c r="T117" s="14"/>
      <c r="U117" s="14"/>
      <c r="V117" s="14"/>
      <c r="W117" s="14"/>
    </row>
    <row r="118">
      <c r="C118" s="14"/>
      <c r="D118" s="11"/>
      <c r="E118" s="12"/>
      <c r="F118" s="150" t="s">
        <v>9256</v>
      </c>
      <c r="G118" s="142" t="s">
        <v>8875</v>
      </c>
      <c r="H118" s="8" t="s">
        <v>9257</v>
      </c>
      <c r="I118" s="14"/>
      <c r="J118" s="143" t="s">
        <v>9258</v>
      </c>
      <c r="K118" s="14"/>
      <c r="L118" s="14"/>
      <c r="M118" s="14"/>
      <c r="N118" s="14"/>
      <c r="O118" s="13"/>
      <c r="P118" s="14"/>
      <c r="Q118" s="14"/>
      <c r="R118" s="14"/>
      <c r="S118" s="14"/>
      <c r="T118" s="14"/>
      <c r="U118" s="14"/>
      <c r="V118" s="14"/>
      <c r="W118" s="14"/>
    </row>
    <row r="119">
      <c r="A119" s="8" t="s">
        <v>9259</v>
      </c>
      <c r="B119" s="93" t="s">
        <v>4769</v>
      </c>
      <c r="C119" s="14"/>
      <c r="D119" s="14"/>
      <c r="E119" s="12"/>
      <c r="F119" s="150" t="s">
        <v>9260</v>
      </c>
      <c r="G119" s="142" t="s">
        <v>8875</v>
      </c>
      <c r="H119" s="8" t="s">
        <v>9261</v>
      </c>
      <c r="I119" s="11"/>
      <c r="J119" s="143" t="s">
        <v>9262</v>
      </c>
      <c r="K119" s="14"/>
      <c r="L119" s="14"/>
      <c r="M119" s="14"/>
      <c r="N119" s="14"/>
      <c r="O119" s="13"/>
      <c r="P119" s="14"/>
      <c r="Q119" s="14"/>
      <c r="R119" s="14"/>
      <c r="S119" s="14"/>
      <c r="T119" s="14"/>
      <c r="U119" s="14"/>
      <c r="V119" s="14"/>
      <c r="W119" s="14"/>
    </row>
    <row r="120">
      <c r="C120" s="14"/>
      <c r="D120" s="14"/>
      <c r="E120" s="12"/>
      <c r="F120" s="150" t="s">
        <v>9263</v>
      </c>
      <c r="G120" s="142" t="s">
        <v>8875</v>
      </c>
      <c r="H120" s="156" t="s">
        <v>9264</v>
      </c>
      <c r="I120" s="11"/>
      <c r="J120" s="143" t="s">
        <v>9265</v>
      </c>
      <c r="K120" s="14"/>
      <c r="L120" s="14"/>
      <c r="M120" s="14"/>
      <c r="N120" s="14"/>
      <c r="O120" s="13"/>
      <c r="P120" s="14"/>
      <c r="Q120" s="14"/>
      <c r="R120" s="14"/>
      <c r="S120" s="14"/>
      <c r="T120" s="14"/>
      <c r="U120" s="14"/>
      <c r="V120" s="14"/>
      <c r="W120" s="14"/>
    </row>
    <row r="121">
      <c r="C121" s="14"/>
      <c r="D121" s="14"/>
      <c r="E121" s="12"/>
      <c r="F121" s="150" t="s">
        <v>9266</v>
      </c>
      <c r="G121" s="142" t="s">
        <v>8875</v>
      </c>
      <c r="H121" s="156" t="s">
        <v>9267</v>
      </c>
      <c r="I121" s="11"/>
      <c r="J121" s="143" t="s">
        <v>9268</v>
      </c>
      <c r="K121" s="14"/>
      <c r="L121" s="14"/>
      <c r="M121" s="14"/>
      <c r="N121" s="14"/>
      <c r="O121" s="13"/>
      <c r="P121" s="14"/>
      <c r="Q121" s="14"/>
      <c r="R121" s="14"/>
      <c r="S121" s="14"/>
      <c r="T121" s="14"/>
      <c r="U121" s="14"/>
      <c r="V121" s="14"/>
      <c r="W121" s="14"/>
    </row>
    <row r="122">
      <c r="C122" s="14"/>
      <c r="D122" s="14"/>
      <c r="E122" s="12"/>
      <c r="F122" s="150" t="s">
        <v>9269</v>
      </c>
      <c r="G122" s="142" t="s">
        <v>8875</v>
      </c>
      <c r="H122" s="8" t="s">
        <v>9270</v>
      </c>
      <c r="I122" s="11"/>
      <c r="J122" s="143" t="s">
        <v>9271</v>
      </c>
      <c r="K122" s="14"/>
      <c r="L122" s="14"/>
      <c r="M122" s="14"/>
      <c r="N122" s="14"/>
      <c r="O122" s="13"/>
      <c r="P122" s="14"/>
      <c r="Q122" s="14"/>
      <c r="R122" s="14"/>
      <c r="S122" s="14"/>
      <c r="T122" s="14"/>
      <c r="U122" s="14"/>
      <c r="V122" s="14"/>
      <c r="W122" s="14"/>
    </row>
    <row r="123">
      <c r="C123" s="14"/>
      <c r="D123" s="14"/>
      <c r="E123" s="12"/>
      <c r="F123" s="150" t="s">
        <v>9272</v>
      </c>
      <c r="G123" s="142" t="s">
        <v>8875</v>
      </c>
      <c r="H123" s="156" t="s">
        <v>9273</v>
      </c>
      <c r="I123" s="11"/>
      <c r="J123" s="143" t="s">
        <v>9274</v>
      </c>
      <c r="K123" s="14"/>
      <c r="L123" s="14"/>
      <c r="M123" s="14"/>
      <c r="N123" s="14"/>
      <c r="O123" s="13"/>
      <c r="P123" s="14"/>
      <c r="Q123" s="14"/>
      <c r="R123" s="14"/>
      <c r="S123" s="14"/>
      <c r="T123" s="14"/>
      <c r="U123" s="14"/>
      <c r="V123" s="14"/>
      <c r="W123" s="14"/>
    </row>
    <row r="124">
      <c r="C124" s="14"/>
      <c r="D124" s="14"/>
      <c r="E124" s="12"/>
      <c r="F124" s="150" t="s">
        <v>9275</v>
      </c>
      <c r="G124" s="142" t="s">
        <v>8875</v>
      </c>
      <c r="H124" s="156" t="s">
        <v>9276</v>
      </c>
      <c r="I124" s="11"/>
      <c r="J124" s="143" t="s">
        <v>9277</v>
      </c>
      <c r="K124" s="14"/>
      <c r="L124" s="14"/>
      <c r="M124" s="14"/>
      <c r="N124" s="14"/>
      <c r="O124" s="13"/>
      <c r="P124" s="14"/>
      <c r="Q124" s="14"/>
      <c r="R124" s="14"/>
      <c r="S124" s="14"/>
      <c r="T124" s="14"/>
      <c r="U124" s="14"/>
      <c r="V124" s="14"/>
      <c r="W124" s="14"/>
    </row>
    <row r="125">
      <c r="C125" s="14"/>
      <c r="D125" s="14"/>
      <c r="E125" s="12"/>
      <c r="F125" s="150" t="s">
        <v>9278</v>
      </c>
      <c r="G125" s="142" t="s">
        <v>8875</v>
      </c>
      <c r="H125" s="156" t="s">
        <v>9279</v>
      </c>
      <c r="I125" s="11"/>
      <c r="J125" s="143" t="s">
        <v>9280</v>
      </c>
      <c r="K125" s="14"/>
      <c r="L125" s="14"/>
      <c r="M125" s="14"/>
      <c r="N125" s="14"/>
      <c r="O125" s="13"/>
      <c r="P125" s="14"/>
      <c r="Q125" s="14"/>
      <c r="R125" s="14"/>
      <c r="S125" s="14"/>
      <c r="T125" s="14"/>
      <c r="U125" s="14"/>
      <c r="V125" s="14"/>
      <c r="W125" s="14"/>
    </row>
    <row r="126">
      <c r="C126" s="14"/>
      <c r="D126" s="14"/>
      <c r="E126" s="12"/>
      <c r="F126" s="150" t="s">
        <v>9281</v>
      </c>
      <c r="G126" s="142" t="s">
        <v>8875</v>
      </c>
      <c r="H126" s="156" t="s">
        <v>9282</v>
      </c>
      <c r="I126" s="11"/>
      <c r="J126" s="143" t="s">
        <v>9283</v>
      </c>
      <c r="K126" s="14"/>
      <c r="L126" s="14"/>
      <c r="M126" s="14"/>
      <c r="N126" s="14"/>
      <c r="O126" s="13"/>
      <c r="P126" s="14"/>
      <c r="Q126" s="14"/>
      <c r="R126" s="14"/>
      <c r="S126" s="14"/>
      <c r="T126" s="14"/>
      <c r="U126" s="14"/>
      <c r="V126" s="14"/>
      <c r="W126" s="14"/>
    </row>
    <row r="127">
      <c r="A127" s="8" t="s">
        <v>9259</v>
      </c>
      <c r="B127" s="93" t="s">
        <v>4769</v>
      </c>
      <c r="C127" s="14"/>
      <c r="D127" s="14"/>
      <c r="E127" s="12"/>
      <c r="F127" s="150" t="s">
        <v>9284</v>
      </c>
      <c r="G127" s="142" t="s">
        <v>8875</v>
      </c>
      <c r="H127" s="8" t="s">
        <v>9285</v>
      </c>
      <c r="I127" s="11"/>
      <c r="J127" s="143" t="s">
        <v>9286</v>
      </c>
      <c r="K127" s="14"/>
      <c r="L127" s="14"/>
      <c r="M127" s="14"/>
      <c r="N127" s="14"/>
      <c r="O127" s="13"/>
      <c r="P127" s="14"/>
      <c r="Q127" s="14"/>
      <c r="R127" s="14"/>
      <c r="S127" s="14"/>
      <c r="T127" s="14"/>
      <c r="U127" s="14"/>
      <c r="V127" s="14"/>
      <c r="W127" s="14"/>
    </row>
    <row r="128">
      <c r="C128" s="14"/>
      <c r="D128" s="14"/>
      <c r="E128" s="12"/>
      <c r="F128" s="150" t="s">
        <v>9287</v>
      </c>
      <c r="G128" s="142" t="s">
        <v>8875</v>
      </c>
      <c r="H128" s="156" t="s">
        <v>9288</v>
      </c>
      <c r="I128" s="11"/>
      <c r="J128" s="143" t="s">
        <v>9289</v>
      </c>
      <c r="K128" s="14"/>
      <c r="L128" s="14"/>
      <c r="M128" s="14"/>
      <c r="N128" s="14"/>
      <c r="O128" s="13"/>
      <c r="P128" s="14"/>
      <c r="Q128" s="14"/>
      <c r="R128" s="14"/>
      <c r="S128" s="14"/>
      <c r="T128" s="14"/>
      <c r="U128" s="14"/>
      <c r="V128" s="14"/>
      <c r="W128" s="14"/>
    </row>
    <row r="129">
      <c r="C129" s="14"/>
      <c r="D129" s="14"/>
      <c r="E129" s="12"/>
      <c r="F129" s="150" t="s">
        <v>9290</v>
      </c>
      <c r="G129" s="142" t="s">
        <v>8875</v>
      </c>
      <c r="H129" s="156" t="s">
        <v>9291</v>
      </c>
      <c r="I129" s="11"/>
      <c r="J129" s="143" t="s">
        <v>9292</v>
      </c>
      <c r="K129" s="14"/>
      <c r="L129" s="14"/>
      <c r="M129" s="14"/>
      <c r="N129" s="14"/>
      <c r="O129" s="13"/>
      <c r="P129" s="14"/>
      <c r="Q129" s="14"/>
      <c r="R129" s="14"/>
      <c r="S129" s="14"/>
      <c r="T129" s="14"/>
      <c r="U129" s="14"/>
      <c r="V129" s="14"/>
      <c r="W129" s="14"/>
    </row>
    <row r="130">
      <c r="C130" s="14"/>
      <c r="D130" s="14"/>
      <c r="E130" s="12"/>
      <c r="F130" s="150" t="s">
        <v>9293</v>
      </c>
      <c r="G130" s="142" t="s">
        <v>8875</v>
      </c>
      <c r="H130" s="156" t="s">
        <v>9294</v>
      </c>
      <c r="I130" s="11"/>
      <c r="J130" s="143" t="s">
        <v>9295</v>
      </c>
      <c r="K130" s="14"/>
      <c r="L130" s="14"/>
      <c r="M130" s="14"/>
      <c r="N130" s="14"/>
      <c r="O130" s="13"/>
      <c r="P130" s="14"/>
      <c r="Q130" s="14"/>
      <c r="R130" s="14"/>
      <c r="S130" s="14"/>
      <c r="T130" s="14"/>
      <c r="U130" s="14"/>
      <c r="V130" s="14"/>
      <c r="W130" s="14"/>
    </row>
    <row r="131">
      <c r="C131" s="14"/>
      <c r="D131" s="14"/>
      <c r="E131" s="12"/>
      <c r="F131" s="150" t="s">
        <v>9296</v>
      </c>
      <c r="G131" s="142" t="s">
        <v>8875</v>
      </c>
      <c r="H131" s="156" t="s">
        <v>9297</v>
      </c>
      <c r="I131" s="11"/>
      <c r="J131" s="143" t="s">
        <v>9298</v>
      </c>
      <c r="K131" s="14"/>
      <c r="L131" s="14"/>
      <c r="M131" s="14"/>
      <c r="N131" s="14"/>
      <c r="O131" s="13"/>
      <c r="P131" s="14"/>
      <c r="Q131" s="14"/>
      <c r="R131" s="14"/>
      <c r="S131" s="14"/>
      <c r="T131" s="14"/>
      <c r="U131" s="14"/>
      <c r="V131" s="14"/>
      <c r="W131" s="14"/>
    </row>
    <row r="132">
      <c r="C132" s="14"/>
      <c r="D132" s="14"/>
      <c r="E132" s="12"/>
      <c r="F132" s="150" t="s">
        <v>9299</v>
      </c>
      <c r="G132" s="142" t="s">
        <v>8875</v>
      </c>
      <c r="H132" s="156" t="s">
        <v>9300</v>
      </c>
      <c r="I132" s="11"/>
      <c r="J132" s="143" t="s">
        <v>9301</v>
      </c>
      <c r="K132" s="14"/>
      <c r="L132" s="14"/>
      <c r="M132" s="14"/>
      <c r="N132" s="14"/>
      <c r="O132" s="13"/>
      <c r="P132" s="14"/>
      <c r="Q132" s="14"/>
      <c r="R132" s="14"/>
      <c r="S132" s="14"/>
      <c r="T132" s="14"/>
      <c r="U132" s="14"/>
      <c r="V132" s="14"/>
      <c r="W132" s="14"/>
    </row>
    <row r="133">
      <c r="C133" s="14"/>
      <c r="D133" s="14"/>
      <c r="E133" s="12"/>
      <c r="F133" s="150" t="s">
        <v>9302</v>
      </c>
      <c r="G133" s="142" t="s">
        <v>8875</v>
      </c>
      <c r="H133" s="156" t="s">
        <v>9303</v>
      </c>
      <c r="I133" s="11"/>
      <c r="J133" s="143" t="s">
        <v>9304</v>
      </c>
      <c r="K133" s="14"/>
      <c r="L133" s="14"/>
      <c r="M133" s="14"/>
      <c r="N133" s="14"/>
      <c r="O133" s="13"/>
      <c r="P133" s="14"/>
      <c r="Q133" s="14"/>
      <c r="R133" s="14"/>
      <c r="S133" s="14"/>
      <c r="T133" s="14"/>
      <c r="U133" s="14"/>
      <c r="V133" s="14"/>
      <c r="W133" s="14"/>
    </row>
    <row r="134">
      <c r="C134" s="14"/>
      <c r="D134" s="14"/>
      <c r="E134" s="12"/>
      <c r="F134" s="150" t="s">
        <v>9305</v>
      </c>
      <c r="G134" s="142" t="s">
        <v>8875</v>
      </c>
      <c r="H134" s="156" t="s">
        <v>9306</v>
      </c>
      <c r="I134" s="11"/>
      <c r="J134" s="143" t="s">
        <v>9307</v>
      </c>
      <c r="K134" s="14"/>
      <c r="L134" s="14"/>
      <c r="M134" s="14"/>
      <c r="N134" s="14"/>
      <c r="O134" s="13"/>
      <c r="P134" s="14"/>
      <c r="Q134" s="14"/>
      <c r="R134" s="14"/>
      <c r="S134" s="14"/>
      <c r="T134" s="14"/>
      <c r="U134" s="14"/>
      <c r="V134" s="14"/>
      <c r="W134" s="14"/>
    </row>
    <row r="135">
      <c r="A135" s="8" t="s">
        <v>9308</v>
      </c>
      <c r="B135" s="8" t="s">
        <v>6718</v>
      </c>
      <c r="C135" s="14"/>
      <c r="D135" s="14"/>
      <c r="E135" s="12"/>
      <c r="F135" s="150" t="s">
        <v>9309</v>
      </c>
      <c r="G135" s="142" t="s">
        <v>8875</v>
      </c>
      <c r="H135" s="8" t="s">
        <v>9310</v>
      </c>
      <c r="I135" s="14"/>
      <c r="J135" s="143" t="s">
        <v>9311</v>
      </c>
      <c r="K135" s="14"/>
      <c r="L135" s="14"/>
      <c r="M135" s="14"/>
      <c r="N135" s="14"/>
      <c r="O135" s="13"/>
      <c r="P135" s="14"/>
      <c r="Q135" s="14"/>
      <c r="R135" s="14"/>
      <c r="S135" s="14"/>
      <c r="T135" s="14"/>
      <c r="U135" s="14"/>
      <c r="V135" s="14"/>
      <c r="W135" s="14"/>
    </row>
    <row r="136">
      <c r="C136" s="14"/>
      <c r="D136" s="14"/>
      <c r="E136" s="12"/>
      <c r="F136" s="150" t="s">
        <v>9312</v>
      </c>
      <c r="G136" s="142" t="s">
        <v>8875</v>
      </c>
      <c r="H136" s="8" t="s">
        <v>9313</v>
      </c>
      <c r="I136" s="14"/>
      <c r="J136" s="143" t="s">
        <v>9314</v>
      </c>
      <c r="K136" s="14"/>
      <c r="L136" s="14"/>
      <c r="M136" s="14"/>
      <c r="N136" s="14"/>
      <c r="O136" s="13"/>
      <c r="P136" s="14"/>
      <c r="Q136" s="14"/>
      <c r="R136" s="14"/>
      <c r="S136" s="14"/>
      <c r="T136" s="14"/>
      <c r="U136" s="14"/>
      <c r="V136" s="14"/>
      <c r="W136" s="14"/>
    </row>
    <row r="137">
      <c r="C137" s="14"/>
      <c r="D137" s="14"/>
      <c r="E137" s="12"/>
      <c r="F137" s="150" t="s">
        <v>9315</v>
      </c>
      <c r="G137" s="142" t="s">
        <v>8875</v>
      </c>
      <c r="H137" s="8" t="s">
        <v>9316</v>
      </c>
      <c r="I137" s="14"/>
      <c r="J137" s="143" t="s">
        <v>9317</v>
      </c>
      <c r="K137" s="14"/>
      <c r="L137" s="14"/>
      <c r="M137" s="14"/>
      <c r="N137" s="14"/>
      <c r="O137" s="13"/>
      <c r="P137" s="14"/>
      <c r="Q137" s="14"/>
      <c r="R137" s="14"/>
      <c r="S137" s="14"/>
      <c r="T137" s="14"/>
      <c r="U137" s="14"/>
      <c r="V137" s="14"/>
      <c r="W137" s="14"/>
    </row>
    <row r="138">
      <c r="C138" s="14"/>
      <c r="D138" s="14"/>
      <c r="E138" s="12"/>
      <c r="F138" s="150" t="s">
        <v>9318</v>
      </c>
      <c r="G138" s="142" t="s">
        <v>8875</v>
      </c>
      <c r="H138" s="8" t="s">
        <v>9319</v>
      </c>
      <c r="I138" s="14"/>
      <c r="J138" s="143" t="s">
        <v>9320</v>
      </c>
      <c r="K138" s="14"/>
      <c r="L138" s="14"/>
      <c r="M138" s="14"/>
      <c r="N138" s="14"/>
      <c r="O138" s="13"/>
      <c r="P138" s="14"/>
      <c r="Q138" s="14"/>
      <c r="R138" s="14"/>
      <c r="S138" s="14"/>
      <c r="T138" s="14"/>
      <c r="U138" s="14"/>
      <c r="V138" s="14"/>
      <c r="W138" s="14"/>
    </row>
    <row r="139">
      <c r="C139" s="14"/>
      <c r="D139" s="14"/>
      <c r="E139" s="12"/>
      <c r="F139" s="150" t="s">
        <v>9321</v>
      </c>
      <c r="G139" s="142" t="s">
        <v>8875</v>
      </c>
      <c r="H139" s="8" t="s">
        <v>9322</v>
      </c>
      <c r="I139" s="14"/>
      <c r="J139" s="143" t="s">
        <v>9323</v>
      </c>
      <c r="K139" s="14"/>
      <c r="L139" s="14"/>
      <c r="M139" s="14"/>
      <c r="N139" s="14"/>
      <c r="O139" s="13"/>
      <c r="P139" s="14"/>
      <c r="Q139" s="14"/>
      <c r="R139" s="14"/>
      <c r="S139" s="14"/>
      <c r="T139" s="14"/>
      <c r="U139" s="14"/>
      <c r="V139" s="14"/>
      <c r="W139" s="14"/>
    </row>
    <row r="140">
      <c r="C140" s="14"/>
      <c r="D140" s="14"/>
      <c r="E140" s="12"/>
      <c r="F140" s="150" t="s">
        <v>9324</v>
      </c>
      <c r="G140" s="142" t="s">
        <v>8875</v>
      </c>
      <c r="H140" s="8" t="s">
        <v>9325</v>
      </c>
      <c r="I140" s="14"/>
      <c r="J140" s="143" t="s">
        <v>9326</v>
      </c>
      <c r="K140" s="14"/>
      <c r="L140" s="14"/>
      <c r="M140" s="14"/>
      <c r="N140" s="14"/>
      <c r="O140" s="13"/>
      <c r="P140" s="14"/>
      <c r="Q140" s="14"/>
      <c r="R140" s="14"/>
      <c r="S140" s="14"/>
      <c r="T140" s="14"/>
      <c r="U140" s="14"/>
      <c r="V140" s="14"/>
      <c r="W140" s="14"/>
    </row>
    <row r="141">
      <c r="A141" s="8" t="s">
        <v>9327</v>
      </c>
      <c r="B141" s="8" t="s">
        <v>6718</v>
      </c>
      <c r="C141" s="14"/>
      <c r="D141" s="9"/>
      <c r="E141" s="12"/>
      <c r="F141" s="150" t="s">
        <v>9328</v>
      </c>
      <c r="G141" s="142" t="s">
        <v>8875</v>
      </c>
      <c r="H141" s="8" t="s">
        <v>9329</v>
      </c>
      <c r="I141" s="11" t="s">
        <v>9330</v>
      </c>
      <c r="J141" s="143" t="s">
        <v>9331</v>
      </c>
      <c r="K141" s="14"/>
      <c r="L141" s="14"/>
      <c r="M141" s="14"/>
      <c r="N141" s="14"/>
      <c r="O141" s="13"/>
      <c r="P141" s="14"/>
      <c r="Q141" s="14"/>
      <c r="R141" s="14"/>
      <c r="S141" s="14"/>
      <c r="T141" s="14"/>
      <c r="U141" s="14"/>
      <c r="V141" s="14"/>
      <c r="W141" s="14"/>
    </row>
    <row r="142">
      <c r="C142" s="14"/>
      <c r="D142" s="9"/>
      <c r="E142" s="12"/>
      <c r="F142" s="150" t="s">
        <v>9332</v>
      </c>
      <c r="G142" s="142" t="s">
        <v>8875</v>
      </c>
      <c r="H142" s="8" t="s">
        <v>9333</v>
      </c>
      <c r="I142" s="11" t="s">
        <v>9330</v>
      </c>
      <c r="J142" s="143" t="s">
        <v>9334</v>
      </c>
      <c r="K142" s="14"/>
      <c r="L142" s="14"/>
      <c r="M142" s="14"/>
      <c r="N142" s="14"/>
      <c r="O142" s="13"/>
      <c r="P142" s="14"/>
      <c r="Q142" s="14"/>
      <c r="R142" s="14"/>
      <c r="S142" s="14"/>
      <c r="T142" s="14"/>
      <c r="U142" s="14"/>
      <c r="V142" s="14"/>
      <c r="W142" s="14"/>
    </row>
    <row r="143" ht="40.5" customHeight="1">
      <c r="A143" s="8" t="s">
        <v>9335</v>
      </c>
      <c r="B143" s="8" t="s">
        <v>7347</v>
      </c>
      <c r="C143" s="14"/>
      <c r="D143" s="14"/>
      <c r="E143" s="12"/>
      <c r="F143" s="150" t="s">
        <v>9336</v>
      </c>
      <c r="G143" s="142" t="s">
        <v>8875</v>
      </c>
      <c r="H143" s="8" t="s">
        <v>9337</v>
      </c>
      <c r="I143" s="54" t="s">
        <v>9338</v>
      </c>
      <c r="J143" s="148" t="s">
        <v>9339</v>
      </c>
      <c r="K143" s="14"/>
      <c r="L143" s="14"/>
      <c r="M143" s="14"/>
      <c r="N143" s="14"/>
      <c r="O143" s="13"/>
      <c r="P143" s="14"/>
      <c r="Q143" s="14"/>
      <c r="R143" s="14"/>
      <c r="S143" s="14"/>
      <c r="T143" s="14"/>
      <c r="U143" s="14"/>
      <c r="V143" s="14"/>
      <c r="W143" s="14"/>
    </row>
    <row r="144" ht="40.5" customHeight="1">
      <c r="C144" s="14"/>
      <c r="D144" s="14"/>
      <c r="E144" s="12"/>
      <c r="F144" s="150" t="s">
        <v>9340</v>
      </c>
      <c r="G144" s="142" t="s">
        <v>8875</v>
      </c>
      <c r="H144" s="157" t="s">
        <v>9341</v>
      </c>
      <c r="I144" s="54" t="s">
        <v>9342</v>
      </c>
      <c r="J144" s="148" t="s">
        <v>9343</v>
      </c>
      <c r="K144" s="14"/>
      <c r="L144" s="14"/>
      <c r="M144" s="14"/>
      <c r="N144" s="14"/>
      <c r="O144" s="13"/>
      <c r="P144" s="14"/>
      <c r="Q144" s="14"/>
      <c r="R144" s="14"/>
      <c r="S144" s="14"/>
      <c r="T144" s="14"/>
      <c r="U144" s="14"/>
      <c r="V144" s="14"/>
      <c r="W144" s="14"/>
    </row>
    <row r="145" ht="40.5" customHeight="1">
      <c r="C145" s="14"/>
      <c r="D145" s="14"/>
      <c r="E145" s="12"/>
      <c r="F145" s="150" t="s">
        <v>9344</v>
      </c>
      <c r="G145" s="142" t="s">
        <v>8875</v>
      </c>
      <c r="H145" s="157" t="s">
        <v>9341</v>
      </c>
      <c r="I145" s="54" t="s">
        <v>9345</v>
      </c>
      <c r="J145" s="148" t="s">
        <v>9346</v>
      </c>
      <c r="K145" s="14"/>
      <c r="L145" s="14"/>
      <c r="M145" s="14"/>
      <c r="N145" s="14"/>
      <c r="O145" s="13"/>
      <c r="P145" s="14"/>
      <c r="Q145" s="14"/>
      <c r="R145" s="14"/>
      <c r="S145" s="14"/>
      <c r="T145" s="14"/>
      <c r="U145" s="14"/>
      <c r="V145" s="14"/>
      <c r="W145" s="14"/>
    </row>
    <row r="146" ht="40.5" customHeight="1">
      <c r="C146" s="14"/>
      <c r="D146" s="14"/>
      <c r="E146" s="12"/>
      <c r="F146" s="150" t="s">
        <v>9347</v>
      </c>
      <c r="G146" s="142" t="s">
        <v>8875</v>
      </c>
      <c r="H146" s="157" t="s">
        <v>9341</v>
      </c>
      <c r="I146" s="54" t="s">
        <v>9348</v>
      </c>
      <c r="J146" s="148" t="s">
        <v>9349</v>
      </c>
      <c r="K146" s="14"/>
      <c r="L146" s="14"/>
      <c r="M146" s="14"/>
      <c r="N146" s="14"/>
      <c r="O146" s="13"/>
      <c r="P146" s="14"/>
      <c r="Q146" s="14"/>
      <c r="R146" s="14"/>
      <c r="S146" s="14"/>
      <c r="T146" s="14"/>
      <c r="U146" s="14"/>
      <c r="V146" s="14"/>
      <c r="W146" s="14"/>
    </row>
    <row r="147" ht="40.5" customHeight="1">
      <c r="C147" s="14"/>
      <c r="D147" s="14"/>
      <c r="E147" s="12"/>
      <c r="F147" s="150" t="s">
        <v>9350</v>
      </c>
      <c r="G147" s="142" t="s">
        <v>8875</v>
      </c>
      <c r="H147" s="157" t="s">
        <v>9341</v>
      </c>
      <c r="I147" s="54" t="s">
        <v>9351</v>
      </c>
      <c r="J147" s="148" t="s">
        <v>9352</v>
      </c>
      <c r="K147" s="14"/>
      <c r="L147" s="14"/>
      <c r="M147" s="14"/>
      <c r="N147" s="14"/>
      <c r="O147" s="13"/>
      <c r="P147" s="14"/>
      <c r="Q147" s="14"/>
      <c r="R147" s="14"/>
      <c r="S147" s="14"/>
      <c r="T147" s="14"/>
      <c r="U147" s="14"/>
      <c r="V147" s="14"/>
      <c r="W147" s="14"/>
    </row>
    <row r="148">
      <c r="A148" s="8" t="s">
        <v>9353</v>
      </c>
      <c r="B148" s="8" t="s">
        <v>5989</v>
      </c>
      <c r="C148" s="14"/>
      <c r="D148" s="11"/>
      <c r="E148" s="9" t="s">
        <v>9354</v>
      </c>
      <c r="F148" s="150" t="s">
        <v>9355</v>
      </c>
      <c r="G148" s="142" t="s">
        <v>8875</v>
      </c>
      <c r="H148" s="8" t="s">
        <v>9356</v>
      </c>
      <c r="I148" s="14"/>
      <c r="J148" s="148" t="s">
        <v>9357</v>
      </c>
      <c r="K148" s="14"/>
      <c r="L148" s="14"/>
      <c r="M148" s="14"/>
      <c r="N148" s="14"/>
      <c r="O148" s="13"/>
      <c r="P148" s="14"/>
      <c r="Q148" s="14"/>
      <c r="R148" s="14"/>
      <c r="S148" s="14"/>
      <c r="T148" s="14"/>
      <c r="U148" s="14"/>
      <c r="V148" s="14"/>
      <c r="W148" s="14"/>
    </row>
    <row r="149">
      <c r="C149" s="14"/>
      <c r="D149" s="11"/>
      <c r="E149" s="9" t="s">
        <v>9358</v>
      </c>
      <c r="F149" s="150" t="s">
        <v>9355</v>
      </c>
      <c r="G149" s="142" t="s">
        <v>8875</v>
      </c>
      <c r="H149" s="8" t="s">
        <v>9359</v>
      </c>
      <c r="I149" s="14"/>
      <c r="J149" s="148" t="s">
        <v>9360</v>
      </c>
      <c r="K149" s="14"/>
      <c r="L149" s="14"/>
      <c r="M149" s="14"/>
      <c r="N149" s="14"/>
      <c r="O149" s="13"/>
      <c r="P149" s="14"/>
      <c r="Q149" s="14"/>
      <c r="R149" s="14"/>
      <c r="S149" s="14"/>
      <c r="T149" s="14"/>
      <c r="U149" s="14"/>
      <c r="V149" s="14"/>
      <c r="W149" s="14"/>
    </row>
    <row r="150">
      <c r="C150" s="14"/>
      <c r="D150" s="11"/>
      <c r="E150" s="9" t="s">
        <v>9361</v>
      </c>
      <c r="F150" s="150" t="s">
        <v>9355</v>
      </c>
      <c r="G150" s="142" t="s">
        <v>8875</v>
      </c>
      <c r="H150" s="8" t="s">
        <v>9362</v>
      </c>
      <c r="I150" s="14"/>
      <c r="J150" s="148" t="s">
        <v>9363</v>
      </c>
      <c r="K150" s="14"/>
      <c r="L150" s="14"/>
      <c r="M150" s="14"/>
      <c r="N150" s="14"/>
      <c r="O150" s="13"/>
      <c r="P150" s="14"/>
      <c r="Q150" s="14"/>
      <c r="R150" s="14"/>
      <c r="S150" s="14"/>
      <c r="T150" s="14"/>
      <c r="U150" s="14"/>
      <c r="V150" s="14"/>
      <c r="W150" s="14"/>
    </row>
    <row r="151">
      <c r="A151" s="8" t="s">
        <v>9353</v>
      </c>
      <c r="B151" s="8" t="s">
        <v>5989</v>
      </c>
      <c r="C151" s="14"/>
      <c r="D151" s="11"/>
      <c r="E151" s="8" t="s">
        <v>9364</v>
      </c>
      <c r="F151" s="150" t="s">
        <v>9365</v>
      </c>
      <c r="G151" s="142" t="s">
        <v>8875</v>
      </c>
      <c r="H151" s="8" t="s">
        <v>9366</v>
      </c>
      <c r="I151" s="14"/>
      <c r="J151" s="148" t="s">
        <v>9367</v>
      </c>
      <c r="K151" s="14"/>
      <c r="L151" s="14"/>
      <c r="M151" s="14"/>
      <c r="N151" s="14"/>
      <c r="O151" s="13"/>
      <c r="P151" s="14"/>
      <c r="Q151" s="14"/>
      <c r="R151" s="14"/>
      <c r="S151" s="14"/>
      <c r="T151" s="14"/>
      <c r="U151" s="14"/>
      <c r="V151" s="14"/>
      <c r="W151" s="14"/>
    </row>
    <row r="152">
      <c r="C152" s="14"/>
      <c r="D152" s="11"/>
      <c r="E152" s="8" t="s">
        <v>9368</v>
      </c>
      <c r="F152" s="150" t="s">
        <v>9365</v>
      </c>
      <c r="G152" s="142" t="s">
        <v>8875</v>
      </c>
      <c r="H152" s="8" t="s">
        <v>9369</v>
      </c>
      <c r="I152" s="158"/>
      <c r="J152" s="54" t="s">
        <v>9370</v>
      </c>
      <c r="K152" s="14"/>
      <c r="L152" s="14"/>
      <c r="M152" s="14"/>
      <c r="N152" s="14"/>
      <c r="O152" s="13"/>
      <c r="P152" s="14"/>
      <c r="Q152" s="14"/>
      <c r="R152" s="14"/>
      <c r="S152" s="14"/>
      <c r="T152" s="14"/>
      <c r="U152" s="14"/>
      <c r="V152" s="14"/>
      <c r="W152" s="14"/>
    </row>
    <row r="153">
      <c r="C153" s="14"/>
      <c r="D153" s="11"/>
      <c r="E153" s="8" t="s">
        <v>9371</v>
      </c>
      <c r="F153" s="150" t="s">
        <v>9365</v>
      </c>
      <c r="G153" s="142" t="s">
        <v>8875</v>
      </c>
      <c r="H153" s="8" t="s">
        <v>9372</v>
      </c>
      <c r="I153" s="158"/>
      <c r="J153" s="54" t="s">
        <v>9373</v>
      </c>
      <c r="K153" s="14"/>
      <c r="L153" s="14"/>
      <c r="M153" s="14"/>
      <c r="N153" s="14"/>
      <c r="O153" s="13"/>
      <c r="P153" s="14"/>
      <c r="Q153" s="14"/>
      <c r="R153" s="14"/>
      <c r="S153" s="14"/>
      <c r="T153" s="14"/>
      <c r="U153" s="14"/>
      <c r="V153" s="14"/>
      <c r="W153" s="14"/>
    </row>
    <row r="154">
      <c r="A154" s="159">
        <v>44683.0</v>
      </c>
      <c r="B154" s="8" t="s">
        <v>1135</v>
      </c>
      <c r="C154" s="14"/>
      <c r="D154" s="14"/>
      <c r="E154" s="8" t="s">
        <v>9374</v>
      </c>
      <c r="F154" s="150" t="s">
        <v>9375</v>
      </c>
      <c r="G154" s="142" t="s">
        <v>8875</v>
      </c>
      <c r="H154" s="8" t="s">
        <v>9376</v>
      </c>
      <c r="I154" s="160" t="s">
        <v>9377</v>
      </c>
      <c r="J154" s="161" t="s">
        <v>9378</v>
      </c>
      <c r="K154" s="14"/>
      <c r="L154" s="14"/>
      <c r="M154" s="14"/>
      <c r="N154" s="14"/>
      <c r="O154" s="144"/>
      <c r="P154" s="14"/>
      <c r="Q154" s="14"/>
      <c r="R154" s="14"/>
      <c r="S154" s="14"/>
      <c r="T154" s="14"/>
      <c r="U154" s="14"/>
      <c r="V154" s="14"/>
      <c r="W154" s="14"/>
    </row>
    <row r="155">
      <c r="C155" s="14"/>
      <c r="D155" s="14"/>
      <c r="E155" s="8" t="s">
        <v>9379</v>
      </c>
      <c r="F155" s="150" t="s">
        <v>9375</v>
      </c>
      <c r="G155" s="142" t="s">
        <v>8875</v>
      </c>
      <c r="H155" s="8" t="s">
        <v>9380</v>
      </c>
      <c r="I155" s="160" t="s">
        <v>9377</v>
      </c>
      <c r="J155" s="161" t="s">
        <v>9381</v>
      </c>
      <c r="K155" s="14"/>
      <c r="L155" s="14"/>
      <c r="M155" s="14"/>
      <c r="N155" s="14"/>
      <c r="O155" s="144"/>
      <c r="P155" s="14"/>
      <c r="Q155" s="14"/>
      <c r="R155" s="14"/>
      <c r="S155" s="14"/>
      <c r="T155" s="14"/>
      <c r="U155" s="14"/>
      <c r="V155" s="14"/>
      <c r="W155" s="14"/>
    </row>
    <row r="156">
      <c r="A156" s="159">
        <v>44714.0</v>
      </c>
      <c r="B156" s="8" t="s">
        <v>1135</v>
      </c>
      <c r="C156" s="14"/>
      <c r="D156" s="14"/>
      <c r="E156" s="8" t="s">
        <v>9382</v>
      </c>
      <c r="F156" s="150" t="s">
        <v>9375</v>
      </c>
      <c r="G156" s="142" t="s">
        <v>8875</v>
      </c>
      <c r="H156" s="8" t="s">
        <v>9383</v>
      </c>
      <c r="I156" s="162"/>
      <c r="J156" s="161" t="s">
        <v>9384</v>
      </c>
      <c r="K156" s="14"/>
      <c r="L156" s="14"/>
      <c r="M156" s="14"/>
      <c r="N156" s="14"/>
      <c r="O156" s="144"/>
      <c r="P156" s="14"/>
      <c r="Q156" s="14"/>
      <c r="R156" s="14"/>
      <c r="S156" s="14"/>
      <c r="T156" s="14"/>
      <c r="U156" s="14"/>
      <c r="V156" s="14"/>
      <c r="W156" s="14"/>
    </row>
    <row r="157">
      <c r="C157" s="14"/>
      <c r="D157" s="14"/>
      <c r="E157" s="8" t="s">
        <v>9385</v>
      </c>
      <c r="F157" s="150" t="s">
        <v>9375</v>
      </c>
      <c r="G157" s="142" t="s">
        <v>8875</v>
      </c>
      <c r="H157" s="8" t="s">
        <v>9386</v>
      </c>
      <c r="I157" s="162"/>
      <c r="J157" s="161" t="s">
        <v>9387</v>
      </c>
      <c r="K157" s="14"/>
      <c r="L157" s="14"/>
      <c r="M157" s="14"/>
      <c r="N157" s="14"/>
      <c r="O157" s="144"/>
      <c r="P157" s="14"/>
      <c r="Q157" s="14"/>
      <c r="R157" s="14"/>
      <c r="S157" s="14"/>
      <c r="T157" s="14"/>
      <c r="U157" s="14"/>
      <c r="V157" s="14"/>
      <c r="W157" s="14"/>
    </row>
    <row r="158">
      <c r="A158" s="159">
        <v>44715.0</v>
      </c>
      <c r="B158" s="8" t="s">
        <v>1135</v>
      </c>
      <c r="C158" s="14"/>
      <c r="D158" s="14"/>
      <c r="E158" s="8" t="s">
        <v>9388</v>
      </c>
      <c r="F158" s="150" t="s">
        <v>9375</v>
      </c>
      <c r="G158" s="142" t="s">
        <v>8875</v>
      </c>
      <c r="H158" s="8" t="s">
        <v>9389</v>
      </c>
      <c r="I158" s="162"/>
      <c r="J158" s="161" t="s">
        <v>9390</v>
      </c>
      <c r="K158" s="14"/>
      <c r="L158" s="14"/>
      <c r="M158" s="14"/>
      <c r="N158" s="14"/>
      <c r="O158" s="144"/>
      <c r="P158" s="14"/>
      <c r="Q158" s="14"/>
      <c r="R158" s="14"/>
      <c r="S158" s="14"/>
      <c r="T158" s="14"/>
      <c r="U158" s="14"/>
      <c r="V158" s="14"/>
      <c r="W158" s="14"/>
    </row>
    <row r="159">
      <c r="C159" s="14"/>
      <c r="D159" s="14"/>
      <c r="E159" s="8" t="s">
        <v>9391</v>
      </c>
      <c r="F159" s="150" t="s">
        <v>9375</v>
      </c>
      <c r="G159" s="142" t="s">
        <v>8875</v>
      </c>
      <c r="H159" s="8" t="s">
        <v>9392</v>
      </c>
      <c r="I159" s="162"/>
      <c r="J159" s="161" t="s">
        <v>9393</v>
      </c>
      <c r="K159" s="14"/>
      <c r="L159" s="14"/>
      <c r="M159" s="14"/>
      <c r="N159" s="14"/>
      <c r="O159" s="144"/>
      <c r="P159" s="14"/>
      <c r="Q159" s="14"/>
      <c r="R159" s="14"/>
      <c r="S159" s="14"/>
      <c r="T159" s="14"/>
      <c r="U159" s="14"/>
      <c r="V159" s="14"/>
      <c r="W159" s="14"/>
    </row>
    <row r="160">
      <c r="A160" s="159">
        <v>44684.0</v>
      </c>
      <c r="B160" s="8" t="s">
        <v>1135</v>
      </c>
      <c r="C160" s="14"/>
      <c r="D160" s="14"/>
      <c r="E160" s="8" t="s">
        <v>9394</v>
      </c>
      <c r="F160" s="150" t="s">
        <v>9375</v>
      </c>
      <c r="G160" s="142" t="s">
        <v>8875</v>
      </c>
      <c r="H160" s="8" t="s">
        <v>9395</v>
      </c>
      <c r="I160" s="162"/>
      <c r="J160" s="161" t="s">
        <v>9396</v>
      </c>
      <c r="K160" s="14"/>
      <c r="L160" s="14"/>
      <c r="M160" s="14"/>
      <c r="N160" s="14"/>
      <c r="O160" s="144"/>
      <c r="P160" s="14"/>
      <c r="Q160" s="14"/>
      <c r="R160" s="14"/>
      <c r="S160" s="14"/>
      <c r="T160" s="14"/>
      <c r="U160" s="14"/>
      <c r="V160" s="14"/>
      <c r="W160" s="14"/>
    </row>
    <row r="161">
      <c r="C161" s="14"/>
      <c r="D161" s="14"/>
      <c r="E161" s="8" t="s">
        <v>9397</v>
      </c>
      <c r="F161" s="150" t="s">
        <v>9375</v>
      </c>
      <c r="G161" s="142" t="s">
        <v>8875</v>
      </c>
      <c r="H161" s="8" t="s">
        <v>9398</v>
      </c>
      <c r="I161" s="162"/>
      <c r="J161" s="161" t="s">
        <v>9399</v>
      </c>
      <c r="K161" s="14"/>
      <c r="L161" s="14"/>
      <c r="M161" s="14"/>
      <c r="N161" s="14"/>
      <c r="O161" s="144"/>
      <c r="P161" s="14"/>
      <c r="Q161" s="14"/>
      <c r="R161" s="14"/>
      <c r="S161" s="14"/>
      <c r="T161" s="14"/>
      <c r="U161" s="14"/>
      <c r="V161" s="14"/>
      <c r="W161" s="14"/>
    </row>
    <row r="162">
      <c r="A162" s="159">
        <v>44622.0</v>
      </c>
      <c r="B162" s="8" t="s">
        <v>1135</v>
      </c>
      <c r="C162" s="14"/>
      <c r="D162" s="14"/>
      <c r="E162" s="8" t="s">
        <v>9400</v>
      </c>
      <c r="F162" s="150" t="s">
        <v>9375</v>
      </c>
      <c r="G162" s="142" t="s">
        <v>8875</v>
      </c>
      <c r="H162" s="8" t="s">
        <v>9401</v>
      </c>
      <c r="I162" s="162"/>
      <c r="J162" s="161" t="s">
        <v>9402</v>
      </c>
      <c r="K162" s="14"/>
      <c r="L162" s="14"/>
      <c r="M162" s="14"/>
      <c r="N162" s="14"/>
      <c r="O162" s="144"/>
      <c r="P162" s="14"/>
      <c r="Q162" s="14"/>
      <c r="R162" s="14"/>
      <c r="S162" s="14"/>
      <c r="T162" s="14"/>
      <c r="U162" s="14"/>
      <c r="V162" s="14"/>
      <c r="W162" s="14"/>
    </row>
    <row r="163">
      <c r="C163" s="14"/>
      <c r="D163" s="14"/>
      <c r="E163" s="8" t="s">
        <v>9403</v>
      </c>
      <c r="F163" s="150" t="s">
        <v>9375</v>
      </c>
      <c r="G163" s="142" t="s">
        <v>8875</v>
      </c>
      <c r="H163" s="8" t="s">
        <v>9404</v>
      </c>
      <c r="I163" s="162"/>
      <c r="J163" s="161" t="s">
        <v>9405</v>
      </c>
      <c r="K163" s="14"/>
      <c r="L163" s="14"/>
      <c r="M163" s="14"/>
      <c r="N163" s="14"/>
      <c r="O163" s="144"/>
      <c r="P163" s="14"/>
      <c r="Q163" s="14"/>
      <c r="R163" s="14"/>
      <c r="S163" s="14"/>
      <c r="T163" s="14"/>
      <c r="U163" s="14"/>
      <c r="V163" s="14"/>
      <c r="W163" s="14"/>
    </row>
    <row r="164">
      <c r="A164" s="8" t="s">
        <v>8982</v>
      </c>
      <c r="B164" s="8" t="s">
        <v>7326</v>
      </c>
      <c r="C164" s="14"/>
      <c r="D164" s="14"/>
      <c r="E164" s="12"/>
      <c r="F164" s="9" t="s">
        <v>8982</v>
      </c>
      <c r="G164" s="142" t="s">
        <v>8875</v>
      </c>
      <c r="H164" s="8" t="s">
        <v>8894</v>
      </c>
      <c r="I164" s="14"/>
      <c r="J164" s="143" t="s">
        <v>9406</v>
      </c>
      <c r="K164" s="14"/>
      <c r="L164" s="14"/>
      <c r="M164" s="14"/>
      <c r="N164" s="14"/>
      <c r="O164" s="13"/>
      <c r="P164" s="14"/>
      <c r="Q164" s="14"/>
      <c r="R164" s="14"/>
      <c r="S164" s="14"/>
      <c r="T164" s="14"/>
      <c r="U164" s="14"/>
      <c r="V164" s="14"/>
      <c r="W164" s="14"/>
    </row>
    <row r="165">
      <c r="A165" s="8" t="s">
        <v>9407</v>
      </c>
      <c r="B165" s="8" t="s">
        <v>7326</v>
      </c>
      <c r="C165" s="14"/>
      <c r="D165" s="14"/>
      <c r="E165" s="9"/>
      <c r="F165" s="9" t="s">
        <v>9407</v>
      </c>
      <c r="G165" s="142" t="s">
        <v>8875</v>
      </c>
      <c r="H165" s="8" t="s">
        <v>8897</v>
      </c>
      <c r="I165" s="14"/>
      <c r="J165" s="148" t="s">
        <v>9408</v>
      </c>
      <c r="K165" s="14"/>
      <c r="L165" s="14"/>
      <c r="M165" s="14"/>
      <c r="N165" s="14"/>
      <c r="O165" s="13"/>
      <c r="P165" s="14"/>
      <c r="Q165" s="14"/>
      <c r="R165" s="14"/>
      <c r="S165" s="14"/>
      <c r="T165" s="14"/>
      <c r="U165" s="14"/>
      <c r="V165" s="14"/>
      <c r="W165" s="14"/>
    </row>
    <row r="166">
      <c r="A166" s="8" t="s">
        <v>9025</v>
      </c>
      <c r="B166" s="8" t="s">
        <v>7326</v>
      </c>
      <c r="C166" s="14"/>
      <c r="D166" s="14"/>
      <c r="E166" s="12"/>
      <c r="F166" s="9" t="s">
        <v>9025</v>
      </c>
      <c r="G166" s="142" t="s">
        <v>8875</v>
      </c>
      <c r="H166" s="8" t="s">
        <v>8900</v>
      </c>
      <c r="I166" s="14"/>
      <c r="J166" s="143" t="s">
        <v>9409</v>
      </c>
      <c r="K166" s="14"/>
      <c r="L166" s="14"/>
      <c r="M166" s="14"/>
      <c r="N166" s="14"/>
      <c r="O166" s="13"/>
      <c r="P166" s="14"/>
      <c r="Q166" s="14"/>
      <c r="R166" s="14"/>
      <c r="S166" s="14"/>
      <c r="T166" s="14"/>
      <c r="U166" s="14"/>
      <c r="V166" s="14"/>
      <c r="W166" s="14"/>
    </row>
    <row r="167" ht="84.0" customHeight="1">
      <c r="A167" s="8" t="s">
        <v>9410</v>
      </c>
      <c r="B167" s="8" t="s">
        <v>6665</v>
      </c>
      <c r="C167" s="14"/>
      <c r="D167" s="14"/>
      <c r="E167" s="9" t="s">
        <v>9411</v>
      </c>
      <c r="F167" s="150" t="s">
        <v>9412</v>
      </c>
      <c r="G167" s="142" t="s">
        <v>8875</v>
      </c>
      <c r="H167" s="8" t="s">
        <v>9413</v>
      </c>
      <c r="I167" s="14"/>
      <c r="J167" s="143" t="s">
        <v>9414</v>
      </c>
      <c r="K167" s="14"/>
      <c r="L167" s="14"/>
      <c r="M167" s="14"/>
      <c r="N167" s="14"/>
      <c r="O167" s="13"/>
      <c r="P167" s="14"/>
      <c r="Q167" s="14"/>
      <c r="R167" s="14"/>
      <c r="S167" s="14"/>
      <c r="T167" s="14"/>
      <c r="U167" s="14"/>
      <c r="V167" s="14"/>
      <c r="W167" s="14"/>
    </row>
    <row r="168">
      <c r="C168" s="14"/>
      <c r="D168" s="14"/>
      <c r="F168" s="150" t="s">
        <v>9415</v>
      </c>
      <c r="G168" s="142" t="s">
        <v>8875</v>
      </c>
      <c r="H168" s="8" t="s">
        <v>9416</v>
      </c>
      <c r="I168" s="14"/>
      <c r="J168" s="143" t="s">
        <v>9417</v>
      </c>
      <c r="K168" s="14"/>
      <c r="L168" s="14"/>
      <c r="M168" s="14"/>
      <c r="N168" s="14"/>
      <c r="O168" s="13"/>
      <c r="P168" s="14"/>
      <c r="Q168" s="14"/>
      <c r="R168" s="14"/>
      <c r="S168" s="14"/>
      <c r="T168" s="14"/>
      <c r="U168" s="14"/>
      <c r="V168" s="14"/>
      <c r="W168" s="14"/>
    </row>
    <row r="169">
      <c r="C169" s="14"/>
      <c r="D169" s="14"/>
      <c r="F169" s="150" t="s">
        <v>9418</v>
      </c>
      <c r="G169" s="142" t="s">
        <v>8875</v>
      </c>
      <c r="H169" s="156" t="s">
        <v>9419</v>
      </c>
      <c r="I169" s="14"/>
      <c r="J169" s="143" t="s">
        <v>9420</v>
      </c>
      <c r="K169" s="14"/>
      <c r="L169" s="14"/>
      <c r="M169" s="14"/>
      <c r="N169" s="14"/>
      <c r="O169" s="13"/>
      <c r="P169" s="14"/>
      <c r="Q169" s="14"/>
      <c r="R169" s="14"/>
      <c r="S169" s="14"/>
      <c r="T169" s="14"/>
      <c r="U169" s="14"/>
      <c r="V169" s="14"/>
      <c r="W169" s="14"/>
    </row>
    <row r="170">
      <c r="C170" s="14"/>
      <c r="D170" s="14"/>
      <c r="F170" s="150" t="s">
        <v>9421</v>
      </c>
      <c r="G170" s="142" t="s">
        <v>8875</v>
      </c>
      <c r="H170" s="156" t="s">
        <v>9422</v>
      </c>
      <c r="I170" s="14"/>
      <c r="J170" s="143" t="s">
        <v>9423</v>
      </c>
      <c r="K170" s="14"/>
      <c r="L170" s="14"/>
      <c r="M170" s="14"/>
      <c r="N170" s="14"/>
      <c r="O170" s="13"/>
      <c r="P170" s="14"/>
      <c r="Q170" s="14"/>
      <c r="R170" s="14"/>
      <c r="S170" s="14"/>
      <c r="T170" s="14"/>
      <c r="U170" s="14"/>
      <c r="V170" s="14"/>
      <c r="W170" s="14"/>
    </row>
    <row r="171">
      <c r="C171" s="14"/>
      <c r="D171" s="14"/>
      <c r="F171" s="150" t="s">
        <v>9424</v>
      </c>
      <c r="G171" s="142" t="s">
        <v>8875</v>
      </c>
      <c r="H171" s="156" t="s">
        <v>9425</v>
      </c>
      <c r="I171" s="14"/>
      <c r="J171" s="143" t="s">
        <v>9426</v>
      </c>
      <c r="K171" s="14"/>
      <c r="L171" s="14"/>
      <c r="M171" s="14"/>
      <c r="N171" s="14"/>
      <c r="O171" s="13"/>
      <c r="P171" s="14"/>
      <c r="Q171" s="14"/>
      <c r="R171" s="14"/>
      <c r="S171" s="14"/>
      <c r="T171" s="14"/>
      <c r="U171" s="14"/>
      <c r="V171" s="14"/>
      <c r="W171" s="14"/>
    </row>
    <row r="172">
      <c r="A172" s="8" t="s">
        <v>9427</v>
      </c>
      <c r="B172" s="8" t="s">
        <v>9428</v>
      </c>
      <c r="C172" s="14"/>
      <c r="D172" s="14"/>
      <c r="E172" s="12"/>
      <c r="F172" s="141" t="s">
        <v>9429</v>
      </c>
      <c r="G172" s="142" t="s">
        <v>8875</v>
      </c>
      <c r="H172" s="8" t="s">
        <v>9430</v>
      </c>
      <c r="I172" s="14"/>
      <c r="J172" s="148" t="s">
        <v>9431</v>
      </c>
      <c r="K172" s="14"/>
      <c r="L172" s="14"/>
      <c r="M172" s="14"/>
      <c r="N172" s="14"/>
      <c r="O172" s="13"/>
      <c r="P172" s="14"/>
      <c r="Q172" s="14"/>
      <c r="R172" s="14"/>
      <c r="S172" s="14"/>
      <c r="T172" s="14"/>
      <c r="U172" s="14"/>
      <c r="V172" s="14"/>
      <c r="W172" s="14"/>
    </row>
    <row r="173">
      <c r="A173" s="8" t="s">
        <v>9432</v>
      </c>
      <c r="B173" s="8" t="s">
        <v>9428</v>
      </c>
      <c r="C173" s="14"/>
      <c r="D173" s="14"/>
      <c r="E173" s="9" t="s">
        <v>9433</v>
      </c>
      <c r="F173" s="141" t="s">
        <v>9434</v>
      </c>
      <c r="G173" s="142" t="s">
        <v>8875</v>
      </c>
      <c r="H173" s="8" t="s">
        <v>9435</v>
      </c>
      <c r="I173" s="11" t="s">
        <v>9436</v>
      </c>
      <c r="J173" s="148" t="s">
        <v>9437</v>
      </c>
      <c r="K173" s="14"/>
      <c r="L173" s="14"/>
      <c r="M173" s="14"/>
      <c r="N173" s="14"/>
      <c r="O173" s="13"/>
      <c r="P173" s="14"/>
      <c r="Q173" s="14"/>
      <c r="R173" s="14"/>
      <c r="S173" s="14"/>
      <c r="T173" s="14"/>
      <c r="U173" s="14"/>
      <c r="V173" s="14"/>
      <c r="W173" s="14"/>
    </row>
    <row r="174" ht="80.25" customHeight="1">
      <c r="A174" s="8" t="s">
        <v>9129</v>
      </c>
      <c r="B174" s="8" t="s">
        <v>9428</v>
      </c>
      <c r="C174" s="14"/>
      <c r="D174" s="14"/>
      <c r="E174" s="9"/>
      <c r="F174" s="141" t="s">
        <v>9438</v>
      </c>
      <c r="G174" s="142" t="s">
        <v>8875</v>
      </c>
      <c r="H174" s="8" t="s">
        <v>9439</v>
      </c>
      <c r="I174" s="14"/>
      <c r="J174" s="143" t="s">
        <v>9440</v>
      </c>
      <c r="K174" s="14"/>
      <c r="L174" s="14"/>
      <c r="M174" s="14"/>
      <c r="N174" s="14"/>
      <c r="O174" s="13"/>
      <c r="P174" s="14"/>
      <c r="Q174" s="14"/>
      <c r="R174" s="14"/>
      <c r="S174" s="14"/>
      <c r="T174" s="14"/>
      <c r="U174" s="14"/>
      <c r="V174" s="14"/>
      <c r="W174" s="14"/>
    </row>
    <row r="175" ht="151.5" customHeight="1">
      <c r="A175" s="8" t="s">
        <v>9441</v>
      </c>
      <c r="B175" s="8" t="s">
        <v>9428</v>
      </c>
      <c r="C175" s="14"/>
      <c r="D175" s="14"/>
      <c r="E175" s="9"/>
      <c r="F175" s="145" t="s">
        <v>9442</v>
      </c>
      <c r="G175" s="142" t="s">
        <v>8875</v>
      </c>
      <c r="H175" s="8" t="s">
        <v>9443</v>
      </c>
      <c r="I175" s="14"/>
      <c r="J175" s="143" t="s">
        <v>9444</v>
      </c>
      <c r="K175" s="14"/>
      <c r="L175" s="14"/>
      <c r="M175" s="14"/>
      <c r="N175" s="14"/>
      <c r="O175" s="13"/>
      <c r="P175" s="14"/>
      <c r="Q175" s="14"/>
      <c r="R175" s="14"/>
      <c r="S175" s="14"/>
      <c r="T175" s="14"/>
      <c r="U175" s="14"/>
      <c r="V175" s="14"/>
      <c r="W175" s="14"/>
    </row>
    <row r="176">
      <c r="A176" s="8" t="s">
        <v>9432</v>
      </c>
      <c r="B176" s="8" t="s">
        <v>9428</v>
      </c>
      <c r="C176" s="14"/>
      <c r="D176" s="14"/>
      <c r="E176" s="9" t="s">
        <v>9445</v>
      </c>
      <c r="F176" s="141" t="s">
        <v>9446</v>
      </c>
      <c r="G176" s="142" t="s">
        <v>8875</v>
      </c>
      <c r="H176" s="8" t="s">
        <v>9447</v>
      </c>
      <c r="I176" s="11" t="s">
        <v>9448</v>
      </c>
      <c r="J176" s="143" t="s">
        <v>9449</v>
      </c>
      <c r="K176" s="14"/>
      <c r="L176" s="14"/>
      <c r="M176" s="14"/>
      <c r="N176" s="14"/>
      <c r="O176" s="13"/>
      <c r="P176" s="14"/>
      <c r="Q176" s="14"/>
      <c r="R176" s="14"/>
      <c r="S176" s="14"/>
      <c r="T176" s="14"/>
      <c r="U176" s="14"/>
      <c r="V176" s="14"/>
      <c r="W176" s="14"/>
    </row>
    <row r="177">
      <c r="A177" s="8" t="s">
        <v>9450</v>
      </c>
      <c r="B177" s="8" t="s">
        <v>9428</v>
      </c>
      <c r="C177" s="14"/>
      <c r="D177" s="14"/>
      <c r="E177" s="9" t="s">
        <v>9451</v>
      </c>
      <c r="F177" s="150" t="s">
        <v>9138</v>
      </c>
      <c r="G177" s="142" t="s">
        <v>8875</v>
      </c>
      <c r="H177" s="8" t="s">
        <v>9452</v>
      </c>
      <c r="I177" s="14"/>
      <c r="J177" s="143" t="s">
        <v>9453</v>
      </c>
      <c r="K177" s="14"/>
      <c r="L177" s="14"/>
      <c r="M177" s="14"/>
      <c r="N177" s="14"/>
      <c r="O177" s="13"/>
      <c r="P177" s="14"/>
      <c r="Q177" s="14"/>
      <c r="R177" s="14"/>
      <c r="S177" s="14"/>
      <c r="T177" s="14"/>
      <c r="U177" s="14"/>
      <c r="V177" s="14"/>
      <c r="W177" s="14"/>
    </row>
    <row r="178">
      <c r="A178" s="8" t="s">
        <v>9454</v>
      </c>
      <c r="B178" s="8" t="s">
        <v>6784</v>
      </c>
      <c r="C178" s="14"/>
      <c r="D178" s="14"/>
      <c r="E178" s="12"/>
      <c r="F178" s="150" t="s">
        <v>9455</v>
      </c>
      <c r="G178" s="142" t="s">
        <v>8875</v>
      </c>
      <c r="H178" s="163" t="s">
        <v>9456</v>
      </c>
      <c r="I178" s="14"/>
      <c r="J178" s="143" t="s">
        <v>9457</v>
      </c>
      <c r="K178" s="14"/>
      <c r="L178" s="14"/>
      <c r="M178" s="14"/>
      <c r="N178" s="14"/>
      <c r="O178" s="13"/>
      <c r="P178" s="14"/>
      <c r="Q178" s="14"/>
      <c r="R178" s="14"/>
      <c r="S178" s="14"/>
      <c r="T178" s="14"/>
      <c r="U178" s="14"/>
      <c r="V178" s="14"/>
      <c r="W178" s="14"/>
    </row>
    <row r="179">
      <c r="C179" s="14"/>
      <c r="D179" s="14"/>
      <c r="E179" s="12"/>
      <c r="F179" s="150" t="s">
        <v>9455</v>
      </c>
      <c r="G179" s="142" t="s">
        <v>8875</v>
      </c>
      <c r="H179" s="163" t="s">
        <v>9458</v>
      </c>
      <c r="I179" s="14"/>
      <c r="J179" s="143" t="s">
        <v>9459</v>
      </c>
      <c r="K179" s="14"/>
      <c r="L179" s="14"/>
      <c r="M179" s="14"/>
      <c r="N179" s="14"/>
      <c r="O179" s="13"/>
      <c r="P179" s="14"/>
      <c r="Q179" s="14"/>
      <c r="R179" s="14"/>
      <c r="S179" s="14"/>
      <c r="T179" s="14"/>
      <c r="U179" s="14"/>
      <c r="V179" s="14"/>
      <c r="W179" s="14"/>
    </row>
    <row r="180">
      <c r="A180" s="8" t="s">
        <v>9460</v>
      </c>
      <c r="B180" s="8" t="s">
        <v>6816</v>
      </c>
      <c r="C180" s="14"/>
      <c r="D180" s="14"/>
      <c r="E180" s="9" t="s">
        <v>9461</v>
      </c>
      <c r="F180" s="150" t="s">
        <v>9462</v>
      </c>
      <c r="G180" s="142" t="s">
        <v>8875</v>
      </c>
      <c r="H180" s="8" t="s">
        <v>9463</v>
      </c>
      <c r="I180" s="14"/>
      <c r="J180" s="143" t="s">
        <v>9464</v>
      </c>
      <c r="K180" s="14"/>
      <c r="L180" s="14"/>
      <c r="M180" s="14"/>
      <c r="N180" s="14"/>
      <c r="O180" s="13"/>
      <c r="P180" s="14"/>
      <c r="Q180" s="14"/>
      <c r="R180" s="14"/>
      <c r="S180" s="14"/>
      <c r="T180" s="14"/>
      <c r="U180" s="14"/>
      <c r="V180" s="14"/>
      <c r="W180" s="14"/>
    </row>
    <row r="181">
      <c r="A181" s="8" t="s">
        <v>9460</v>
      </c>
      <c r="B181" s="8" t="s">
        <v>6816</v>
      </c>
      <c r="C181" s="14"/>
      <c r="D181" s="14"/>
      <c r="E181" s="9" t="s">
        <v>9461</v>
      </c>
      <c r="F181" s="150" t="s">
        <v>9465</v>
      </c>
      <c r="G181" s="142" t="s">
        <v>8875</v>
      </c>
      <c r="H181" s="8" t="s">
        <v>9466</v>
      </c>
      <c r="I181" s="14"/>
      <c r="J181" s="143" t="s">
        <v>9467</v>
      </c>
      <c r="K181" s="14"/>
      <c r="L181" s="14"/>
      <c r="M181" s="14"/>
      <c r="N181" s="14"/>
      <c r="O181" s="13"/>
      <c r="P181" s="14"/>
      <c r="Q181" s="14"/>
      <c r="R181" s="14"/>
      <c r="S181" s="14"/>
      <c r="T181" s="14"/>
      <c r="U181" s="14"/>
      <c r="V181" s="14"/>
      <c r="W181" s="14"/>
    </row>
    <row r="182">
      <c r="A182" s="8" t="s">
        <v>9460</v>
      </c>
      <c r="B182" s="8" t="s">
        <v>6816</v>
      </c>
      <c r="C182" s="14"/>
      <c r="D182" s="14"/>
      <c r="E182" s="9" t="s">
        <v>9461</v>
      </c>
      <c r="F182" s="150" t="s">
        <v>9468</v>
      </c>
      <c r="G182" s="142" t="s">
        <v>8875</v>
      </c>
      <c r="H182" s="8" t="s">
        <v>9469</v>
      </c>
      <c r="I182" s="14"/>
      <c r="J182" s="143" t="s">
        <v>9470</v>
      </c>
      <c r="K182" s="14"/>
      <c r="L182" s="14"/>
      <c r="M182" s="14"/>
      <c r="N182" s="14"/>
      <c r="O182" s="13"/>
      <c r="P182" s="14"/>
      <c r="Q182" s="14"/>
      <c r="R182" s="14"/>
      <c r="S182" s="14"/>
      <c r="T182" s="14"/>
      <c r="U182" s="14"/>
      <c r="V182" s="14"/>
      <c r="W182" s="14"/>
    </row>
    <row r="183">
      <c r="A183" s="8" t="s">
        <v>9471</v>
      </c>
      <c r="B183" s="8" t="s">
        <v>7079</v>
      </c>
      <c r="C183" s="14"/>
      <c r="D183" s="14"/>
      <c r="E183" s="9"/>
      <c r="F183" s="9" t="s">
        <v>9471</v>
      </c>
      <c r="G183" s="142" t="s">
        <v>8875</v>
      </c>
      <c r="H183" s="8" t="s">
        <v>9472</v>
      </c>
      <c r="I183" s="54" t="s">
        <v>9473</v>
      </c>
      <c r="J183" s="143" t="s">
        <v>9474</v>
      </c>
      <c r="K183" s="14"/>
      <c r="L183" s="14"/>
      <c r="M183" s="14"/>
      <c r="N183" s="14"/>
      <c r="O183" s="13"/>
      <c r="P183" s="14"/>
      <c r="Q183" s="14"/>
      <c r="R183" s="14"/>
      <c r="S183" s="14"/>
      <c r="T183" s="14"/>
      <c r="U183" s="14"/>
      <c r="V183" s="14"/>
      <c r="W183" s="14"/>
    </row>
    <row r="184">
      <c r="A184" s="8" t="s">
        <v>9475</v>
      </c>
      <c r="B184" s="8" t="s">
        <v>7079</v>
      </c>
      <c r="C184" s="14"/>
      <c r="D184" s="14"/>
      <c r="E184" s="12"/>
      <c r="F184" s="9" t="s">
        <v>9475</v>
      </c>
      <c r="G184" s="142" t="s">
        <v>8875</v>
      </c>
      <c r="H184" s="8" t="s">
        <v>9476</v>
      </c>
      <c r="I184" s="54" t="s">
        <v>9477</v>
      </c>
      <c r="J184" s="143" t="s">
        <v>9478</v>
      </c>
      <c r="K184" s="14"/>
      <c r="L184" s="14"/>
      <c r="M184" s="14"/>
      <c r="N184" s="14"/>
      <c r="O184" s="13"/>
      <c r="P184" s="14"/>
      <c r="Q184" s="14"/>
      <c r="R184" s="14"/>
      <c r="S184" s="14"/>
      <c r="T184" s="14"/>
      <c r="U184" s="14"/>
      <c r="V184" s="14"/>
      <c r="W184" s="14"/>
    </row>
    <row r="185">
      <c r="A185" s="8" t="s">
        <v>9479</v>
      </c>
      <c r="B185" s="8" t="s">
        <v>7079</v>
      </c>
      <c r="C185" s="14"/>
      <c r="D185" s="14"/>
      <c r="E185" s="12"/>
      <c r="F185" s="9" t="s">
        <v>9479</v>
      </c>
      <c r="G185" s="142" t="s">
        <v>8875</v>
      </c>
      <c r="H185" s="8" t="s">
        <v>9480</v>
      </c>
      <c r="I185" s="54" t="s">
        <v>9481</v>
      </c>
      <c r="J185" s="143" t="s">
        <v>9482</v>
      </c>
      <c r="K185" s="14"/>
      <c r="L185" s="14"/>
      <c r="M185" s="14"/>
      <c r="N185" s="14"/>
      <c r="O185" s="13"/>
      <c r="P185" s="14"/>
      <c r="Q185" s="14"/>
      <c r="R185" s="14"/>
      <c r="S185" s="14"/>
      <c r="T185" s="14"/>
      <c r="U185" s="14"/>
      <c r="V185" s="14"/>
      <c r="W185" s="14"/>
    </row>
    <row r="186">
      <c r="A186" s="8" t="s">
        <v>9483</v>
      </c>
      <c r="B186" s="8" t="s">
        <v>6859</v>
      </c>
      <c r="C186" s="14"/>
      <c r="D186" s="14"/>
      <c r="E186" s="12"/>
      <c r="F186" s="150" t="s">
        <v>9484</v>
      </c>
      <c r="G186" s="142" t="s">
        <v>8875</v>
      </c>
      <c r="H186" s="8" t="s">
        <v>9485</v>
      </c>
      <c r="I186" s="11" t="s">
        <v>9486</v>
      </c>
      <c r="J186" s="148" t="s">
        <v>9487</v>
      </c>
      <c r="K186" s="14"/>
      <c r="L186" s="14"/>
      <c r="M186" s="14"/>
      <c r="N186" s="14"/>
      <c r="O186" s="13"/>
      <c r="P186" s="14"/>
      <c r="Q186" s="14"/>
      <c r="R186" s="14"/>
      <c r="S186" s="14"/>
      <c r="T186" s="14"/>
      <c r="U186" s="14"/>
      <c r="V186" s="14"/>
      <c r="W186" s="14"/>
    </row>
    <row r="187">
      <c r="A187" s="8" t="s">
        <v>9483</v>
      </c>
      <c r="B187" s="8" t="s">
        <v>6859</v>
      </c>
      <c r="C187" s="14"/>
      <c r="D187" s="14"/>
      <c r="E187" s="12"/>
      <c r="F187" s="150" t="s">
        <v>9488</v>
      </c>
      <c r="G187" s="142" t="s">
        <v>8875</v>
      </c>
      <c r="H187" s="8" t="s">
        <v>9489</v>
      </c>
      <c r="I187" s="11" t="s">
        <v>9486</v>
      </c>
      <c r="J187" s="148" t="s">
        <v>9490</v>
      </c>
      <c r="K187" s="14"/>
      <c r="L187" s="14"/>
      <c r="M187" s="14"/>
      <c r="N187" s="14"/>
      <c r="O187" s="13"/>
      <c r="P187" s="14"/>
      <c r="Q187" s="14"/>
      <c r="R187" s="14"/>
      <c r="S187" s="14"/>
      <c r="T187" s="14"/>
      <c r="U187" s="14"/>
      <c r="V187" s="14"/>
      <c r="W187" s="14"/>
    </row>
    <row r="188">
      <c r="A188" s="8" t="s">
        <v>9483</v>
      </c>
      <c r="B188" s="8" t="s">
        <v>6859</v>
      </c>
      <c r="C188" s="14"/>
      <c r="D188" s="14"/>
      <c r="E188" s="12"/>
      <c r="F188" s="150" t="s">
        <v>9491</v>
      </c>
      <c r="G188" s="142" t="s">
        <v>8875</v>
      </c>
      <c r="H188" s="8" t="s">
        <v>9492</v>
      </c>
      <c r="I188" s="11" t="s">
        <v>9486</v>
      </c>
      <c r="J188" s="143" t="s">
        <v>9493</v>
      </c>
      <c r="K188" s="14"/>
      <c r="L188" s="14"/>
      <c r="M188" s="14"/>
      <c r="N188" s="14"/>
      <c r="O188" s="13"/>
      <c r="P188" s="14"/>
      <c r="Q188" s="14"/>
      <c r="R188" s="14"/>
      <c r="S188" s="14"/>
      <c r="T188" s="14"/>
      <c r="U188" s="14"/>
      <c r="V188" s="14"/>
      <c r="W188" s="14"/>
    </row>
    <row r="189">
      <c r="A189" s="8" t="s">
        <v>9494</v>
      </c>
      <c r="B189" s="8" t="s">
        <v>6908</v>
      </c>
      <c r="C189" s="14"/>
      <c r="D189" s="14"/>
      <c r="E189" s="12"/>
      <c r="F189" s="141" t="s">
        <v>9495</v>
      </c>
      <c r="G189" s="142" t="s">
        <v>8875</v>
      </c>
      <c r="H189" s="8" t="s">
        <v>9496</v>
      </c>
      <c r="I189" s="54" t="s">
        <v>9497</v>
      </c>
      <c r="J189" s="148" t="s">
        <v>9498</v>
      </c>
      <c r="K189" s="14"/>
      <c r="L189" s="14"/>
      <c r="M189" s="14"/>
      <c r="N189" s="14"/>
      <c r="O189" s="13"/>
      <c r="P189" s="14"/>
      <c r="Q189" s="14"/>
      <c r="R189" s="14"/>
      <c r="S189" s="14"/>
      <c r="T189" s="14"/>
      <c r="U189" s="14"/>
      <c r="V189" s="14"/>
      <c r="W189" s="14"/>
    </row>
    <row r="190">
      <c r="A190" s="8" t="s">
        <v>9494</v>
      </c>
      <c r="B190" s="8" t="s">
        <v>6908</v>
      </c>
      <c r="C190" s="14"/>
      <c r="D190" s="14"/>
      <c r="E190" s="12"/>
      <c r="F190" s="141" t="s">
        <v>9499</v>
      </c>
      <c r="G190" s="142" t="s">
        <v>8875</v>
      </c>
      <c r="H190" s="8" t="s">
        <v>9500</v>
      </c>
      <c r="I190" s="11" t="s">
        <v>9501</v>
      </c>
      <c r="J190" s="148" t="s">
        <v>9502</v>
      </c>
      <c r="K190" s="14"/>
      <c r="L190" s="14"/>
      <c r="M190" s="14"/>
      <c r="N190" s="14"/>
      <c r="O190" s="13"/>
      <c r="P190" s="14"/>
      <c r="Q190" s="14"/>
      <c r="R190" s="14"/>
      <c r="S190" s="14"/>
      <c r="T190" s="14"/>
      <c r="U190" s="14"/>
      <c r="V190" s="14"/>
      <c r="W190" s="14"/>
    </row>
    <row r="191">
      <c r="A191" s="8" t="s">
        <v>9494</v>
      </c>
      <c r="B191" s="8" t="s">
        <v>6908</v>
      </c>
      <c r="C191" s="14"/>
      <c r="D191" s="14"/>
      <c r="E191" s="12"/>
      <c r="F191" s="141" t="s">
        <v>9503</v>
      </c>
      <c r="G191" s="142" t="s">
        <v>8875</v>
      </c>
      <c r="H191" s="8" t="s">
        <v>9504</v>
      </c>
      <c r="I191" s="11" t="s">
        <v>9505</v>
      </c>
      <c r="J191" s="143" t="s">
        <v>9506</v>
      </c>
      <c r="K191" s="14"/>
      <c r="L191" s="14"/>
      <c r="M191" s="14"/>
      <c r="N191" s="14"/>
      <c r="O191" s="13"/>
      <c r="P191" s="14"/>
      <c r="Q191" s="14"/>
      <c r="R191" s="14"/>
      <c r="S191" s="14"/>
      <c r="T191" s="14"/>
      <c r="U191" s="14"/>
      <c r="V191" s="14"/>
      <c r="W191" s="14"/>
    </row>
    <row r="192">
      <c r="A192" s="8" t="s">
        <v>9441</v>
      </c>
      <c r="B192" s="8" t="s">
        <v>6959</v>
      </c>
      <c r="C192" s="14"/>
      <c r="D192" s="14"/>
      <c r="E192" s="12"/>
      <c r="F192" s="141" t="s">
        <v>9507</v>
      </c>
      <c r="G192" s="142" t="s">
        <v>8875</v>
      </c>
      <c r="H192" s="8" t="s">
        <v>9508</v>
      </c>
      <c r="I192" s="11" t="s">
        <v>9509</v>
      </c>
      <c r="J192" s="143" t="s">
        <v>9510</v>
      </c>
      <c r="K192" s="14"/>
      <c r="L192" s="14"/>
      <c r="M192" s="14"/>
      <c r="N192" s="14"/>
      <c r="O192" s="13"/>
      <c r="P192" s="14"/>
      <c r="Q192" s="14"/>
      <c r="R192" s="14"/>
      <c r="S192" s="14"/>
      <c r="T192" s="14"/>
      <c r="U192" s="14"/>
      <c r="V192" s="14"/>
      <c r="W192" s="14"/>
    </row>
    <row r="193">
      <c r="A193" s="8" t="s">
        <v>9511</v>
      </c>
      <c r="B193" s="8" t="s">
        <v>6959</v>
      </c>
      <c r="C193" s="14"/>
      <c r="D193" s="14"/>
      <c r="E193" s="12"/>
      <c r="F193" s="141" t="s">
        <v>9512</v>
      </c>
      <c r="G193" s="142" t="s">
        <v>8875</v>
      </c>
      <c r="H193" s="8" t="s">
        <v>9513</v>
      </c>
      <c r="I193" s="14"/>
      <c r="J193" s="148" t="s">
        <v>9514</v>
      </c>
      <c r="K193" s="14"/>
      <c r="L193" s="14"/>
      <c r="M193" s="14"/>
      <c r="N193" s="14"/>
      <c r="O193" s="13"/>
      <c r="P193" s="14"/>
      <c r="Q193" s="14"/>
      <c r="R193" s="14"/>
      <c r="S193" s="14"/>
      <c r="T193" s="14"/>
      <c r="U193" s="14"/>
      <c r="V193" s="14"/>
      <c r="W193" s="14"/>
    </row>
    <row r="194">
      <c r="A194" s="8" t="s">
        <v>9511</v>
      </c>
      <c r="B194" s="8" t="s">
        <v>6959</v>
      </c>
      <c r="C194" s="14"/>
      <c r="D194" s="14"/>
      <c r="E194" s="12"/>
      <c r="F194" s="141" t="s">
        <v>9515</v>
      </c>
      <c r="G194" s="142" t="s">
        <v>8875</v>
      </c>
      <c r="H194" s="8" t="s">
        <v>9516</v>
      </c>
      <c r="I194" s="14"/>
      <c r="J194" s="143" t="s">
        <v>9517</v>
      </c>
      <c r="K194" s="14"/>
      <c r="L194" s="14"/>
      <c r="M194" s="14"/>
      <c r="N194" s="14"/>
      <c r="O194" s="13"/>
      <c r="P194" s="14"/>
      <c r="Q194" s="14"/>
      <c r="R194" s="14"/>
      <c r="S194" s="14"/>
      <c r="T194" s="14"/>
      <c r="U194" s="14"/>
      <c r="V194" s="14"/>
      <c r="W194" s="14"/>
    </row>
    <row r="195">
      <c r="A195" s="8" t="s">
        <v>9518</v>
      </c>
      <c r="B195" s="8" t="s">
        <v>8795</v>
      </c>
      <c r="C195" s="14"/>
      <c r="D195" s="14"/>
      <c r="E195" s="12"/>
      <c r="F195" s="141" t="s">
        <v>9519</v>
      </c>
      <c r="G195" s="142" t="s">
        <v>8875</v>
      </c>
      <c r="H195" s="8" t="s">
        <v>9520</v>
      </c>
      <c r="I195" s="14"/>
      <c r="J195" s="143" t="s">
        <v>9521</v>
      </c>
      <c r="K195" s="14"/>
      <c r="L195" s="14"/>
      <c r="M195" s="14"/>
      <c r="N195" s="14"/>
      <c r="O195" s="13"/>
      <c r="P195" s="14"/>
      <c r="Q195" s="14"/>
      <c r="R195" s="14"/>
      <c r="S195" s="14"/>
      <c r="T195" s="14"/>
      <c r="U195" s="14"/>
      <c r="V195" s="14"/>
      <c r="W195" s="14"/>
    </row>
    <row r="196">
      <c r="A196" s="8" t="s">
        <v>9518</v>
      </c>
      <c r="B196" s="8" t="s">
        <v>8795</v>
      </c>
      <c r="C196" s="14"/>
      <c r="D196" s="14"/>
      <c r="E196" s="12"/>
      <c r="F196" s="141" t="s">
        <v>9522</v>
      </c>
      <c r="G196" s="142" t="s">
        <v>8875</v>
      </c>
      <c r="H196" s="8" t="s">
        <v>9523</v>
      </c>
      <c r="I196" s="14"/>
      <c r="J196" s="143" t="s">
        <v>9524</v>
      </c>
      <c r="K196" s="14"/>
      <c r="L196" s="14"/>
      <c r="M196" s="14"/>
      <c r="N196" s="14"/>
      <c r="O196" s="13"/>
      <c r="P196" s="14"/>
      <c r="Q196" s="14"/>
      <c r="R196" s="14"/>
      <c r="S196" s="14"/>
      <c r="T196" s="14"/>
      <c r="U196" s="14"/>
      <c r="V196" s="14"/>
      <c r="W196" s="14"/>
    </row>
    <row r="197">
      <c r="A197" s="6" t="s">
        <v>9525</v>
      </c>
      <c r="B197" s="8" t="s">
        <v>4461</v>
      </c>
      <c r="C197" s="14"/>
      <c r="D197" s="14"/>
      <c r="E197" s="9" t="s">
        <v>9526</v>
      </c>
      <c r="F197" s="150" t="s">
        <v>9527</v>
      </c>
      <c r="G197" s="142" t="s">
        <v>8875</v>
      </c>
      <c r="H197" s="8" t="s">
        <v>9528</v>
      </c>
      <c r="I197" s="14"/>
      <c r="J197" s="148" t="s">
        <v>9529</v>
      </c>
      <c r="K197" s="14"/>
      <c r="L197" s="14"/>
      <c r="M197" s="14"/>
      <c r="N197" s="14"/>
      <c r="O197" s="13"/>
      <c r="P197" s="14"/>
      <c r="Q197" s="14"/>
      <c r="R197" s="14"/>
      <c r="S197" s="14"/>
      <c r="T197" s="14"/>
      <c r="U197" s="14"/>
      <c r="V197" s="14"/>
      <c r="W197" s="14"/>
    </row>
    <row r="198">
      <c r="A198" s="6" t="s">
        <v>9530</v>
      </c>
      <c r="B198" s="8" t="s">
        <v>4461</v>
      </c>
      <c r="C198" s="14"/>
      <c r="D198" s="14"/>
      <c r="E198" s="9" t="s">
        <v>9531</v>
      </c>
      <c r="F198" s="150" t="s">
        <v>9527</v>
      </c>
      <c r="G198" s="142" t="s">
        <v>8875</v>
      </c>
      <c r="H198" s="8" t="s">
        <v>9532</v>
      </c>
      <c r="I198" s="14"/>
      <c r="J198" s="143" t="s">
        <v>9533</v>
      </c>
      <c r="K198" s="14"/>
      <c r="L198" s="14"/>
      <c r="M198" s="14"/>
      <c r="N198" s="14"/>
      <c r="O198" s="13"/>
      <c r="P198" s="14"/>
      <c r="Q198" s="14"/>
      <c r="R198" s="14"/>
      <c r="S198" s="14"/>
      <c r="T198" s="14"/>
      <c r="U198" s="14"/>
      <c r="V198" s="14"/>
      <c r="W198" s="14"/>
    </row>
    <row r="199">
      <c r="A199" s="6" t="s">
        <v>9530</v>
      </c>
      <c r="B199" s="8" t="s">
        <v>4461</v>
      </c>
      <c r="C199" s="14"/>
      <c r="D199" s="14"/>
      <c r="E199" s="9" t="s">
        <v>9534</v>
      </c>
      <c r="F199" s="150" t="s">
        <v>9527</v>
      </c>
      <c r="G199" s="142" t="s">
        <v>8875</v>
      </c>
      <c r="H199" s="8" t="s">
        <v>9535</v>
      </c>
      <c r="I199" s="14"/>
      <c r="J199" s="143" t="s">
        <v>9536</v>
      </c>
      <c r="K199" s="14"/>
      <c r="L199" s="14"/>
      <c r="M199" s="14"/>
      <c r="N199" s="14"/>
      <c r="O199" s="13"/>
      <c r="P199" s="14"/>
      <c r="Q199" s="14"/>
      <c r="R199" s="14"/>
      <c r="S199" s="14"/>
      <c r="T199" s="14"/>
      <c r="U199" s="14"/>
      <c r="V199" s="14"/>
      <c r="W199" s="14"/>
    </row>
    <row r="200">
      <c r="A200" s="8" t="s">
        <v>9537</v>
      </c>
      <c r="B200" s="8" t="s">
        <v>6523</v>
      </c>
      <c r="C200" s="14"/>
      <c r="D200" s="14"/>
      <c r="E200" s="12"/>
      <c r="F200" s="164" t="s">
        <v>9538</v>
      </c>
      <c r="G200" s="142" t="s">
        <v>8875</v>
      </c>
      <c r="H200" s="8" t="s">
        <v>9539</v>
      </c>
      <c r="I200" s="14"/>
      <c r="J200" s="143" t="s">
        <v>9540</v>
      </c>
      <c r="K200" s="14"/>
      <c r="L200" s="14"/>
      <c r="M200" s="14"/>
      <c r="N200" s="14"/>
      <c r="O200" s="13"/>
      <c r="P200" s="14"/>
      <c r="Q200" s="14"/>
      <c r="R200" s="14"/>
      <c r="S200" s="14"/>
      <c r="T200" s="14"/>
      <c r="U200" s="14"/>
      <c r="V200" s="14"/>
      <c r="W200" s="14"/>
    </row>
    <row r="201">
      <c r="A201" s="8" t="s">
        <v>9537</v>
      </c>
      <c r="B201" s="8" t="s">
        <v>6523</v>
      </c>
      <c r="C201" s="14"/>
      <c r="D201" s="14"/>
      <c r="E201" s="12"/>
      <c r="F201" s="164" t="s">
        <v>9541</v>
      </c>
      <c r="G201" s="142" t="s">
        <v>8875</v>
      </c>
      <c r="H201" s="8" t="s">
        <v>9542</v>
      </c>
      <c r="I201" s="14"/>
      <c r="J201" s="143" t="s">
        <v>9543</v>
      </c>
      <c r="K201" s="14"/>
      <c r="L201" s="14"/>
      <c r="M201" s="14"/>
      <c r="N201" s="14"/>
      <c r="O201" s="13"/>
      <c r="P201" s="14"/>
      <c r="Q201" s="14"/>
      <c r="R201" s="14"/>
      <c r="S201" s="14"/>
      <c r="T201" s="14"/>
      <c r="U201" s="14"/>
      <c r="V201" s="14"/>
      <c r="W201" s="14"/>
    </row>
    <row r="202">
      <c r="A202" s="8" t="s">
        <v>9537</v>
      </c>
      <c r="B202" s="8" t="s">
        <v>6523</v>
      </c>
      <c r="C202" s="14"/>
      <c r="D202" s="14"/>
      <c r="E202" s="12"/>
      <c r="F202" s="164" t="s">
        <v>9544</v>
      </c>
      <c r="G202" s="142" t="s">
        <v>8875</v>
      </c>
      <c r="H202" s="8" t="s">
        <v>9545</v>
      </c>
      <c r="I202" s="14"/>
      <c r="J202" s="143" t="s">
        <v>9546</v>
      </c>
      <c r="K202" s="14"/>
      <c r="L202" s="14"/>
      <c r="M202" s="14"/>
      <c r="N202" s="14"/>
      <c r="O202" s="13"/>
      <c r="P202" s="14"/>
      <c r="Q202" s="14"/>
      <c r="R202" s="14"/>
      <c r="S202" s="14"/>
      <c r="T202" s="14"/>
      <c r="U202" s="14"/>
      <c r="V202" s="14"/>
      <c r="W202" s="14"/>
    </row>
    <row r="203">
      <c r="A203" s="8" t="s">
        <v>9537</v>
      </c>
      <c r="B203" s="8" t="s">
        <v>6523</v>
      </c>
      <c r="C203" s="14"/>
      <c r="D203" s="14"/>
      <c r="E203" s="12"/>
      <c r="F203" s="164" t="s">
        <v>9547</v>
      </c>
      <c r="G203" s="142" t="s">
        <v>8875</v>
      </c>
      <c r="H203" s="8" t="s">
        <v>9548</v>
      </c>
      <c r="I203" s="14"/>
      <c r="J203" s="143" t="s">
        <v>9549</v>
      </c>
      <c r="K203" s="14"/>
      <c r="L203" s="14"/>
      <c r="M203" s="14"/>
      <c r="N203" s="14"/>
      <c r="O203" s="13"/>
      <c r="P203" s="14"/>
      <c r="Q203" s="14"/>
      <c r="R203" s="14"/>
      <c r="S203" s="14"/>
      <c r="T203" s="14"/>
      <c r="U203" s="14"/>
      <c r="V203" s="14"/>
      <c r="W203" s="14"/>
    </row>
    <row r="204">
      <c r="A204" s="8" t="s">
        <v>9537</v>
      </c>
      <c r="B204" s="8" t="s">
        <v>6523</v>
      </c>
      <c r="C204" s="14"/>
      <c r="D204" s="14"/>
      <c r="E204" s="12"/>
      <c r="F204" s="164" t="s">
        <v>9550</v>
      </c>
      <c r="G204" s="142" t="s">
        <v>8875</v>
      </c>
      <c r="H204" s="8" t="s">
        <v>9551</v>
      </c>
      <c r="I204" s="14"/>
      <c r="J204" s="143" t="s">
        <v>9552</v>
      </c>
      <c r="K204" s="14"/>
      <c r="L204" s="14"/>
      <c r="M204" s="14"/>
      <c r="N204" s="14"/>
      <c r="O204" s="13"/>
      <c r="P204" s="14"/>
      <c r="Q204" s="14"/>
      <c r="R204" s="14"/>
      <c r="S204" s="14"/>
      <c r="T204" s="14"/>
      <c r="U204" s="14"/>
      <c r="V204" s="14"/>
      <c r="W204" s="14"/>
    </row>
    <row r="205">
      <c r="A205" s="8" t="s">
        <v>9537</v>
      </c>
      <c r="B205" s="8" t="s">
        <v>6523</v>
      </c>
      <c r="C205" s="14"/>
      <c r="D205" s="14"/>
      <c r="E205" s="12"/>
      <c r="F205" s="164" t="s">
        <v>9553</v>
      </c>
      <c r="G205" s="142" t="s">
        <v>8875</v>
      </c>
      <c r="H205" s="8" t="s">
        <v>9554</v>
      </c>
      <c r="I205" s="14"/>
      <c r="J205" s="143" t="s">
        <v>9555</v>
      </c>
      <c r="K205" s="14"/>
      <c r="L205" s="14"/>
      <c r="M205" s="14"/>
      <c r="N205" s="14"/>
      <c r="O205" s="13"/>
      <c r="P205" s="14"/>
      <c r="Q205" s="14"/>
      <c r="R205" s="14"/>
      <c r="S205" s="14"/>
      <c r="T205" s="14"/>
      <c r="U205" s="14"/>
      <c r="V205" s="14"/>
      <c r="W205" s="14"/>
    </row>
    <row r="206" ht="56.25" customHeight="1">
      <c r="A206" s="8" t="s">
        <v>9556</v>
      </c>
      <c r="B206" s="8" t="s">
        <v>9557</v>
      </c>
      <c r="C206" s="14"/>
      <c r="D206" s="14"/>
      <c r="E206" s="165" t="s">
        <v>9558</v>
      </c>
      <c r="F206" s="145" t="s">
        <v>9559</v>
      </c>
      <c r="G206" s="142" t="s">
        <v>8875</v>
      </c>
      <c r="H206" s="8" t="s">
        <v>9560</v>
      </c>
      <c r="I206" s="14"/>
      <c r="J206" s="148" t="s">
        <v>9561</v>
      </c>
      <c r="K206" s="14"/>
      <c r="L206" s="14"/>
      <c r="M206" s="14"/>
      <c r="N206" s="14"/>
      <c r="O206" s="13"/>
      <c r="P206" s="14"/>
      <c r="Q206" s="14"/>
      <c r="R206" s="14"/>
      <c r="S206" s="14"/>
      <c r="T206" s="14"/>
      <c r="U206" s="14"/>
      <c r="V206" s="14"/>
      <c r="W206" s="14"/>
    </row>
    <row r="207" ht="50.25" customHeight="1">
      <c r="C207" s="14"/>
      <c r="D207" s="14"/>
      <c r="F207" s="145" t="s">
        <v>9562</v>
      </c>
      <c r="G207" s="142" t="s">
        <v>8875</v>
      </c>
      <c r="H207" s="8" t="s">
        <v>9563</v>
      </c>
      <c r="I207" s="14"/>
      <c r="J207" s="148" t="s">
        <v>9564</v>
      </c>
      <c r="K207" s="14"/>
      <c r="L207" s="14"/>
      <c r="M207" s="14"/>
      <c r="N207" s="14"/>
      <c r="O207" s="13"/>
      <c r="P207" s="14"/>
      <c r="Q207" s="14"/>
      <c r="R207" s="14"/>
      <c r="S207" s="14"/>
      <c r="T207" s="14"/>
      <c r="U207" s="14"/>
      <c r="V207" s="14"/>
      <c r="W207" s="14"/>
    </row>
    <row r="208" ht="51.0" customHeight="1">
      <c r="C208" s="14"/>
      <c r="D208" s="14"/>
      <c r="F208" s="141" t="s">
        <v>9565</v>
      </c>
      <c r="G208" s="142" t="s">
        <v>8875</v>
      </c>
      <c r="H208" s="8" t="s">
        <v>9566</v>
      </c>
      <c r="I208" s="14"/>
      <c r="J208" s="148" t="s">
        <v>9567</v>
      </c>
      <c r="K208" s="14"/>
      <c r="L208" s="14"/>
      <c r="M208" s="14"/>
      <c r="N208" s="14"/>
      <c r="O208" s="13"/>
      <c r="P208" s="14"/>
      <c r="Q208" s="14"/>
      <c r="R208" s="14"/>
      <c r="S208" s="14"/>
      <c r="T208" s="14"/>
      <c r="U208" s="14"/>
      <c r="V208" s="14"/>
      <c r="W208" s="14"/>
    </row>
    <row r="209" ht="53.25" customHeight="1">
      <c r="A209" s="8" t="s">
        <v>9556</v>
      </c>
      <c r="B209" s="8" t="s">
        <v>9568</v>
      </c>
      <c r="C209" s="14"/>
      <c r="D209" s="14"/>
      <c r="E209" s="166"/>
      <c r="F209" s="145" t="s">
        <v>9569</v>
      </c>
      <c r="G209" s="142" t="s">
        <v>8875</v>
      </c>
      <c r="H209" s="8" t="s">
        <v>9570</v>
      </c>
      <c r="I209" s="14"/>
      <c r="J209" s="148" t="s">
        <v>9571</v>
      </c>
      <c r="K209" s="14"/>
      <c r="L209" s="14"/>
      <c r="M209" s="14"/>
      <c r="N209" s="14"/>
      <c r="O209" s="13"/>
      <c r="P209" s="14"/>
      <c r="Q209" s="14"/>
      <c r="R209" s="14"/>
      <c r="S209" s="14"/>
      <c r="T209" s="14"/>
      <c r="U209" s="14"/>
      <c r="V209" s="14"/>
      <c r="W209" s="14"/>
    </row>
    <row r="210">
      <c r="C210" s="14"/>
      <c r="D210" s="14"/>
      <c r="E210" s="166"/>
      <c r="F210" s="145" t="s">
        <v>9572</v>
      </c>
      <c r="G210" s="142" t="s">
        <v>8875</v>
      </c>
      <c r="H210" s="8" t="s">
        <v>9573</v>
      </c>
      <c r="I210" s="14"/>
      <c r="J210" s="148" t="s">
        <v>9574</v>
      </c>
      <c r="K210" s="14"/>
      <c r="L210" s="14"/>
      <c r="M210" s="14"/>
      <c r="N210" s="14"/>
      <c r="O210" s="13"/>
      <c r="P210" s="14"/>
      <c r="Q210" s="14"/>
      <c r="R210" s="14"/>
      <c r="S210" s="14"/>
      <c r="T210" s="14"/>
      <c r="U210" s="14"/>
      <c r="V210" s="14"/>
      <c r="W210" s="14"/>
    </row>
    <row r="211">
      <c r="C211" s="14"/>
      <c r="D211" s="14"/>
      <c r="E211" s="166"/>
      <c r="F211" s="141" t="s">
        <v>9575</v>
      </c>
      <c r="G211" s="142" t="s">
        <v>8875</v>
      </c>
      <c r="H211" s="8" t="s">
        <v>9576</v>
      </c>
      <c r="I211" s="14"/>
      <c r="J211" s="148" t="s">
        <v>9577</v>
      </c>
      <c r="K211" s="14"/>
      <c r="L211" s="14"/>
      <c r="M211" s="14"/>
      <c r="N211" s="14"/>
      <c r="O211" s="13"/>
      <c r="P211" s="14"/>
      <c r="Q211" s="14"/>
      <c r="R211" s="14"/>
      <c r="S211" s="14"/>
      <c r="T211" s="14"/>
      <c r="U211" s="14"/>
      <c r="V211" s="14"/>
      <c r="W211" s="14"/>
    </row>
    <row r="212">
      <c r="A212" s="8" t="s">
        <v>9556</v>
      </c>
      <c r="B212" s="8" t="s">
        <v>9578</v>
      </c>
      <c r="C212" s="14"/>
      <c r="D212" s="14"/>
      <c r="E212" s="166"/>
      <c r="F212" s="145" t="s">
        <v>9569</v>
      </c>
      <c r="G212" s="142" t="s">
        <v>8875</v>
      </c>
      <c r="H212" s="8" t="s">
        <v>9579</v>
      </c>
      <c r="I212" s="14"/>
      <c r="J212" s="148" t="s">
        <v>9580</v>
      </c>
      <c r="K212" s="14"/>
      <c r="L212" s="14"/>
      <c r="M212" s="14"/>
      <c r="N212" s="14"/>
      <c r="O212" s="13"/>
      <c r="P212" s="14"/>
      <c r="Q212" s="14"/>
      <c r="R212" s="14"/>
      <c r="S212" s="14"/>
      <c r="T212" s="14"/>
      <c r="U212" s="14"/>
      <c r="V212" s="14"/>
      <c r="W212" s="14"/>
    </row>
    <row r="213">
      <c r="C213" s="14"/>
      <c r="D213" s="14"/>
      <c r="E213" s="166"/>
      <c r="F213" s="145" t="s">
        <v>9572</v>
      </c>
      <c r="G213" s="142" t="s">
        <v>8875</v>
      </c>
      <c r="H213" s="8" t="s">
        <v>9581</v>
      </c>
      <c r="I213" s="14"/>
      <c r="J213" s="148" t="s">
        <v>9582</v>
      </c>
      <c r="K213" s="14"/>
      <c r="L213" s="14"/>
      <c r="M213" s="14"/>
      <c r="N213" s="14"/>
      <c r="O213" s="13"/>
      <c r="P213" s="14"/>
      <c r="Q213" s="14"/>
      <c r="R213" s="14"/>
      <c r="S213" s="14"/>
      <c r="T213" s="14"/>
      <c r="U213" s="14"/>
      <c r="V213" s="14"/>
      <c r="W213" s="14"/>
    </row>
    <row r="214">
      <c r="C214" s="14"/>
      <c r="D214" s="14"/>
      <c r="E214" s="166"/>
      <c r="F214" s="141" t="s">
        <v>9583</v>
      </c>
      <c r="G214" s="142" t="s">
        <v>8875</v>
      </c>
      <c r="H214" s="8" t="s">
        <v>9584</v>
      </c>
      <c r="I214" s="14"/>
      <c r="J214" s="148" t="s">
        <v>9585</v>
      </c>
      <c r="K214" s="14"/>
      <c r="L214" s="14"/>
      <c r="M214" s="14"/>
      <c r="N214" s="14"/>
      <c r="O214" s="13"/>
      <c r="P214" s="14"/>
      <c r="Q214" s="14"/>
      <c r="R214" s="14"/>
      <c r="S214" s="14"/>
      <c r="T214" s="14"/>
      <c r="U214" s="14"/>
      <c r="V214" s="14"/>
      <c r="W214" s="14"/>
    </row>
    <row r="215">
      <c r="A215" s="8" t="s">
        <v>9556</v>
      </c>
      <c r="B215" s="8" t="s">
        <v>9586</v>
      </c>
      <c r="C215" s="14"/>
      <c r="D215" s="14"/>
      <c r="E215" s="166"/>
      <c r="F215" s="145" t="s">
        <v>9587</v>
      </c>
      <c r="G215" s="142" t="s">
        <v>8875</v>
      </c>
      <c r="H215" s="8" t="s">
        <v>9588</v>
      </c>
      <c r="I215" s="14"/>
      <c r="J215" s="143" t="s">
        <v>9589</v>
      </c>
      <c r="K215" s="14"/>
      <c r="L215" s="14"/>
      <c r="M215" s="14"/>
      <c r="N215" s="14"/>
      <c r="O215" s="13"/>
      <c r="P215" s="14"/>
      <c r="Q215" s="14"/>
      <c r="R215" s="14"/>
      <c r="S215" s="14"/>
      <c r="T215" s="14"/>
      <c r="U215" s="14"/>
      <c r="V215" s="14"/>
      <c r="W215" s="14"/>
    </row>
    <row r="216">
      <c r="C216" s="14"/>
      <c r="D216" s="14"/>
      <c r="E216" s="166"/>
      <c r="F216" s="145" t="s">
        <v>9572</v>
      </c>
      <c r="G216" s="142" t="s">
        <v>8875</v>
      </c>
      <c r="H216" s="8" t="s">
        <v>9590</v>
      </c>
      <c r="I216" s="14"/>
      <c r="J216" s="143" t="s">
        <v>9591</v>
      </c>
      <c r="K216" s="14"/>
      <c r="L216" s="14"/>
      <c r="M216" s="14"/>
      <c r="N216" s="14"/>
      <c r="O216" s="13"/>
      <c r="P216" s="14"/>
      <c r="Q216" s="14"/>
      <c r="R216" s="14"/>
      <c r="S216" s="14"/>
      <c r="T216" s="14"/>
      <c r="U216" s="14"/>
      <c r="V216" s="14"/>
      <c r="W216" s="14"/>
    </row>
    <row r="217">
      <c r="C217" s="14"/>
      <c r="D217" s="14"/>
      <c r="E217" s="166"/>
      <c r="F217" s="141" t="s">
        <v>9592</v>
      </c>
      <c r="G217" s="142" t="s">
        <v>8875</v>
      </c>
      <c r="H217" s="8" t="s">
        <v>9593</v>
      </c>
      <c r="I217" s="14"/>
      <c r="J217" s="143" t="s">
        <v>9594</v>
      </c>
      <c r="K217" s="14"/>
      <c r="L217" s="14"/>
      <c r="M217" s="14"/>
      <c r="N217" s="14"/>
      <c r="O217" s="13"/>
      <c r="P217" s="14"/>
      <c r="Q217" s="14"/>
      <c r="R217" s="14"/>
      <c r="S217" s="14"/>
      <c r="T217" s="14"/>
      <c r="U217" s="14"/>
      <c r="V217" s="14"/>
      <c r="W217" s="14"/>
    </row>
    <row r="218">
      <c r="A218" s="8" t="s">
        <v>9556</v>
      </c>
      <c r="B218" s="8" t="s">
        <v>9595</v>
      </c>
      <c r="C218" s="14"/>
      <c r="D218" s="14"/>
      <c r="E218" s="166"/>
      <c r="F218" s="150" t="s">
        <v>9596</v>
      </c>
      <c r="G218" s="142" t="s">
        <v>8875</v>
      </c>
      <c r="H218" s="8" t="s">
        <v>9597</v>
      </c>
      <c r="I218" s="14"/>
      <c r="J218" s="148" t="s">
        <v>9598</v>
      </c>
      <c r="K218" s="14"/>
      <c r="L218" s="14"/>
      <c r="M218" s="14"/>
      <c r="N218" s="14"/>
      <c r="O218" s="13"/>
      <c r="P218" s="14"/>
      <c r="Q218" s="14"/>
      <c r="R218" s="14"/>
      <c r="S218" s="14"/>
      <c r="T218" s="14"/>
      <c r="U218" s="14"/>
      <c r="V218" s="14"/>
      <c r="W218" s="14"/>
    </row>
    <row r="219">
      <c r="A219" s="8" t="s">
        <v>9556</v>
      </c>
      <c r="B219" s="8" t="s">
        <v>9599</v>
      </c>
      <c r="C219" s="14"/>
      <c r="D219" s="14"/>
      <c r="E219" s="166"/>
      <c r="F219" s="150" t="s">
        <v>9600</v>
      </c>
      <c r="G219" s="142" t="s">
        <v>8875</v>
      </c>
      <c r="H219" s="8" t="s">
        <v>9601</v>
      </c>
      <c r="I219" s="14"/>
      <c r="J219" s="148" t="s">
        <v>9602</v>
      </c>
      <c r="K219" s="14"/>
      <c r="L219" s="14"/>
      <c r="M219" s="14"/>
      <c r="N219" s="14"/>
      <c r="O219" s="13"/>
      <c r="P219" s="14"/>
      <c r="Q219" s="14"/>
      <c r="R219" s="14"/>
      <c r="S219" s="14"/>
      <c r="T219" s="14"/>
      <c r="U219" s="14"/>
      <c r="V219" s="14"/>
      <c r="W219" s="14"/>
    </row>
    <row r="220">
      <c r="A220" s="8" t="s">
        <v>9556</v>
      </c>
      <c r="B220" s="8" t="s">
        <v>9603</v>
      </c>
      <c r="C220" s="14"/>
      <c r="D220" s="14"/>
      <c r="E220" s="166"/>
      <c r="F220" s="141" t="s">
        <v>9604</v>
      </c>
      <c r="G220" s="142" t="s">
        <v>8875</v>
      </c>
      <c r="H220" s="8" t="s">
        <v>9605</v>
      </c>
      <c r="I220" s="14"/>
      <c r="J220" s="148" t="s">
        <v>9606</v>
      </c>
      <c r="K220" s="14"/>
      <c r="L220" s="14"/>
      <c r="M220" s="14"/>
      <c r="N220" s="14"/>
      <c r="O220" s="13"/>
      <c r="P220" s="14"/>
      <c r="Q220" s="14"/>
      <c r="R220" s="14"/>
      <c r="S220" s="14"/>
      <c r="T220" s="14"/>
      <c r="U220" s="14"/>
      <c r="V220" s="14"/>
      <c r="W220" s="14"/>
    </row>
    <row r="221">
      <c r="A221" s="8" t="s">
        <v>9556</v>
      </c>
      <c r="B221" s="8" t="s">
        <v>9607</v>
      </c>
      <c r="C221" s="14"/>
      <c r="D221" s="14"/>
      <c r="E221" s="8" t="s">
        <v>9608</v>
      </c>
      <c r="F221" s="150" t="s">
        <v>9609</v>
      </c>
      <c r="G221" s="142" t="s">
        <v>8875</v>
      </c>
      <c r="H221" s="8" t="s">
        <v>9610</v>
      </c>
      <c r="I221" s="14"/>
      <c r="J221" s="143" t="s">
        <v>9611</v>
      </c>
      <c r="K221" s="14"/>
      <c r="L221" s="14"/>
      <c r="M221" s="14"/>
      <c r="N221" s="14"/>
      <c r="O221" s="13"/>
      <c r="P221" s="14"/>
      <c r="Q221" s="14"/>
      <c r="R221" s="14"/>
      <c r="S221" s="14"/>
      <c r="T221" s="14"/>
      <c r="U221" s="14"/>
      <c r="V221" s="14"/>
      <c r="W221" s="14"/>
    </row>
    <row r="222">
      <c r="A222" s="8" t="s">
        <v>9193</v>
      </c>
      <c r="B222" s="8" t="s">
        <v>6735</v>
      </c>
      <c r="C222" s="14"/>
      <c r="D222" s="14"/>
      <c r="E222" s="12"/>
      <c r="F222" s="141" t="s">
        <v>9612</v>
      </c>
      <c r="G222" s="142" t="s">
        <v>8875</v>
      </c>
      <c r="H222" s="8" t="s">
        <v>9613</v>
      </c>
      <c r="I222" s="14"/>
      <c r="J222" s="148" t="s">
        <v>9614</v>
      </c>
      <c r="K222" s="14"/>
      <c r="L222" s="14"/>
      <c r="M222" s="14"/>
      <c r="N222" s="14"/>
      <c r="O222" s="13"/>
      <c r="P222" s="14"/>
      <c r="Q222" s="14"/>
      <c r="R222" s="14"/>
      <c r="S222" s="14"/>
      <c r="T222" s="14"/>
      <c r="U222" s="14"/>
      <c r="V222" s="14"/>
      <c r="W222" s="14"/>
    </row>
    <row r="223">
      <c r="A223" s="8" t="s">
        <v>9193</v>
      </c>
      <c r="B223" s="8" t="s">
        <v>6735</v>
      </c>
      <c r="C223" s="14"/>
      <c r="D223" s="14"/>
      <c r="E223" s="12"/>
      <c r="F223" s="150" t="s">
        <v>9615</v>
      </c>
      <c r="G223" s="142" t="s">
        <v>8875</v>
      </c>
      <c r="H223" s="8" t="s">
        <v>9616</v>
      </c>
      <c r="I223" s="14"/>
      <c r="J223" s="148" t="s">
        <v>9617</v>
      </c>
      <c r="K223" s="14"/>
      <c r="L223" s="14"/>
      <c r="M223" s="14"/>
      <c r="N223" s="14"/>
      <c r="O223" s="13"/>
      <c r="P223" s="14"/>
      <c r="Q223" s="14"/>
      <c r="R223" s="14"/>
      <c r="S223" s="14"/>
      <c r="T223" s="14"/>
      <c r="U223" s="14"/>
      <c r="V223" s="14"/>
      <c r="W223" s="14"/>
    </row>
    <row r="224">
      <c r="A224" s="8" t="s">
        <v>9193</v>
      </c>
      <c r="B224" s="8" t="s">
        <v>6735</v>
      </c>
      <c r="C224" s="14"/>
      <c r="D224" s="14"/>
      <c r="E224" s="8"/>
      <c r="F224" s="150" t="s">
        <v>9618</v>
      </c>
      <c r="G224" s="142" t="s">
        <v>8875</v>
      </c>
      <c r="H224" s="8" t="s">
        <v>9619</v>
      </c>
      <c r="I224" s="14"/>
      <c r="J224" s="148" t="s">
        <v>9620</v>
      </c>
      <c r="K224" s="14"/>
      <c r="L224" s="14"/>
      <c r="M224" s="14"/>
      <c r="N224" s="14"/>
      <c r="O224" s="13"/>
      <c r="P224" s="14"/>
      <c r="Q224" s="14"/>
      <c r="R224" s="14"/>
      <c r="S224" s="14"/>
      <c r="T224" s="14"/>
      <c r="U224" s="14"/>
      <c r="V224" s="14"/>
      <c r="W224" s="14"/>
    </row>
    <row r="225">
      <c r="A225" s="8" t="s">
        <v>9621</v>
      </c>
      <c r="B225" s="8" t="s">
        <v>5652</v>
      </c>
      <c r="C225" s="11"/>
      <c r="D225" s="11"/>
      <c r="E225" s="12"/>
      <c r="F225" s="150" t="s">
        <v>9622</v>
      </c>
      <c r="G225" s="142" t="s">
        <v>8875</v>
      </c>
      <c r="H225" s="8" t="s">
        <v>9623</v>
      </c>
      <c r="I225" s="14"/>
      <c r="J225" s="143" t="s">
        <v>9624</v>
      </c>
      <c r="K225" s="14"/>
      <c r="L225" s="14"/>
      <c r="M225" s="14"/>
      <c r="N225" s="14"/>
      <c r="O225" s="13"/>
      <c r="P225" s="14"/>
      <c r="Q225" s="14"/>
      <c r="R225" s="14"/>
      <c r="S225" s="14"/>
      <c r="T225" s="14"/>
      <c r="U225" s="14"/>
      <c r="V225" s="14"/>
      <c r="W225" s="14"/>
    </row>
    <row r="226">
      <c r="A226" s="8" t="s">
        <v>9625</v>
      </c>
      <c r="B226" s="8" t="s">
        <v>5305</v>
      </c>
      <c r="C226" s="11"/>
      <c r="D226" s="14"/>
      <c r="E226" s="9" t="s">
        <v>9626</v>
      </c>
      <c r="F226" s="150"/>
      <c r="G226" s="142" t="s">
        <v>8875</v>
      </c>
      <c r="H226" s="8" t="s">
        <v>9627</v>
      </c>
      <c r="I226" s="14"/>
      <c r="J226" s="143" t="s">
        <v>9628</v>
      </c>
      <c r="K226" s="14"/>
      <c r="L226" s="14"/>
      <c r="M226" s="14"/>
      <c r="N226" s="14"/>
      <c r="O226" s="13"/>
      <c r="P226" s="14"/>
      <c r="Q226" s="14"/>
      <c r="R226" s="14"/>
      <c r="S226" s="14"/>
      <c r="T226" s="14"/>
      <c r="U226" s="14"/>
      <c r="V226" s="14"/>
      <c r="W226" s="14"/>
    </row>
    <row r="227">
      <c r="A227" s="8" t="s">
        <v>9629</v>
      </c>
      <c r="B227" s="8" t="s">
        <v>5989</v>
      </c>
      <c r="C227" s="11"/>
      <c r="D227" s="11"/>
      <c r="E227" s="9"/>
      <c r="F227" s="150" t="s">
        <v>9630</v>
      </c>
      <c r="G227" s="142" t="s">
        <v>8875</v>
      </c>
      <c r="H227" s="8" t="s">
        <v>9631</v>
      </c>
      <c r="I227" s="14"/>
      <c r="J227" s="148" t="s">
        <v>9632</v>
      </c>
      <c r="K227" s="14"/>
      <c r="L227" s="14"/>
      <c r="M227" s="14"/>
      <c r="N227" s="14"/>
      <c r="O227" s="13"/>
      <c r="P227" s="14"/>
      <c r="Q227" s="14"/>
      <c r="R227" s="14"/>
      <c r="S227" s="14"/>
      <c r="T227" s="14"/>
      <c r="U227" s="14"/>
      <c r="V227" s="14"/>
      <c r="W227" s="14"/>
    </row>
    <row r="228">
      <c r="A228" s="8" t="s">
        <v>9633</v>
      </c>
      <c r="B228" s="8" t="s">
        <v>6467</v>
      </c>
      <c r="C228" s="14"/>
      <c r="D228" s="14"/>
      <c r="E228" s="12"/>
      <c r="F228" s="141" t="s">
        <v>9634</v>
      </c>
      <c r="G228" s="142" t="s">
        <v>8875</v>
      </c>
      <c r="H228" s="8" t="s">
        <v>9635</v>
      </c>
      <c r="I228" s="11" t="s">
        <v>9636</v>
      </c>
      <c r="J228" s="143" t="s">
        <v>9637</v>
      </c>
      <c r="K228" s="14"/>
      <c r="L228" s="14"/>
      <c r="M228" s="14"/>
      <c r="N228" s="14"/>
      <c r="O228" s="13"/>
      <c r="P228" s="14"/>
      <c r="Q228" s="14"/>
      <c r="R228" s="14"/>
      <c r="S228" s="14"/>
      <c r="T228" s="14"/>
      <c r="U228" s="14"/>
      <c r="V228" s="14"/>
      <c r="W228" s="14"/>
    </row>
    <row r="229">
      <c r="A229" s="8" t="s">
        <v>9638</v>
      </c>
      <c r="B229" s="8" t="s">
        <v>6318</v>
      </c>
      <c r="C229" s="14"/>
      <c r="D229" s="14"/>
      <c r="E229" s="12"/>
      <c r="F229" s="141" t="s">
        <v>9639</v>
      </c>
      <c r="G229" s="142" t="s">
        <v>8875</v>
      </c>
      <c r="H229" s="8" t="s">
        <v>9640</v>
      </c>
      <c r="I229" s="14"/>
      <c r="J229" s="143" t="s">
        <v>9641</v>
      </c>
      <c r="K229" s="14"/>
      <c r="L229" s="14"/>
      <c r="M229" s="14"/>
      <c r="N229" s="14"/>
      <c r="O229" s="13"/>
      <c r="P229" s="14"/>
      <c r="Q229" s="14"/>
      <c r="R229" s="14"/>
      <c r="S229" s="14"/>
      <c r="T229" s="14"/>
      <c r="U229" s="14"/>
      <c r="V229" s="14"/>
      <c r="W229" s="14"/>
    </row>
    <row r="230">
      <c r="C230" s="14"/>
      <c r="D230" s="14"/>
      <c r="E230" s="12"/>
      <c r="F230" s="141" t="s">
        <v>9642</v>
      </c>
      <c r="G230" s="142" t="s">
        <v>8875</v>
      </c>
      <c r="H230" s="8" t="s">
        <v>9643</v>
      </c>
      <c r="I230" s="14"/>
      <c r="J230" s="143" t="s">
        <v>9644</v>
      </c>
      <c r="K230" s="14"/>
      <c r="L230" s="14"/>
      <c r="M230" s="14"/>
      <c r="N230" s="14"/>
      <c r="O230" s="13"/>
      <c r="P230" s="14"/>
      <c r="Q230" s="14"/>
      <c r="R230" s="14"/>
      <c r="S230" s="14"/>
      <c r="T230" s="14"/>
      <c r="U230" s="14"/>
      <c r="V230" s="14"/>
      <c r="W230" s="14"/>
    </row>
    <row r="231">
      <c r="C231" s="14"/>
      <c r="D231" s="14"/>
      <c r="E231" s="12"/>
      <c r="F231" s="145" t="s">
        <v>9645</v>
      </c>
      <c r="G231" s="142" t="s">
        <v>8875</v>
      </c>
      <c r="H231" s="8" t="s">
        <v>9646</v>
      </c>
      <c r="I231" s="14"/>
      <c r="J231" s="143" t="s">
        <v>9647</v>
      </c>
      <c r="K231" s="14"/>
      <c r="L231" s="14"/>
      <c r="M231" s="14"/>
      <c r="N231" s="14"/>
      <c r="O231" s="13"/>
      <c r="P231" s="14"/>
      <c r="Q231" s="14"/>
      <c r="R231" s="14"/>
      <c r="S231" s="14"/>
      <c r="T231" s="14"/>
      <c r="U231" s="14"/>
      <c r="V231" s="14"/>
      <c r="W231" s="14"/>
    </row>
    <row r="232">
      <c r="A232" s="8" t="s">
        <v>9648</v>
      </c>
      <c r="B232" s="8" t="s">
        <v>6318</v>
      </c>
      <c r="C232" s="14"/>
      <c r="D232" s="14"/>
      <c r="E232" s="167"/>
      <c r="F232" s="150" t="s">
        <v>9649</v>
      </c>
      <c r="G232" s="142" t="s">
        <v>8875</v>
      </c>
      <c r="H232" s="8" t="s">
        <v>9650</v>
      </c>
      <c r="I232" s="14"/>
      <c r="J232" s="143" t="s">
        <v>9651</v>
      </c>
      <c r="K232" s="14"/>
      <c r="L232" s="14"/>
      <c r="M232" s="14"/>
      <c r="N232" s="14"/>
      <c r="O232" s="13"/>
      <c r="P232" s="14"/>
      <c r="Q232" s="14"/>
      <c r="R232" s="14"/>
      <c r="S232" s="14"/>
      <c r="T232" s="14"/>
      <c r="U232" s="14"/>
      <c r="V232" s="14"/>
      <c r="W232" s="14"/>
    </row>
    <row r="233">
      <c r="A233" s="8" t="s">
        <v>9648</v>
      </c>
      <c r="B233" s="8" t="s">
        <v>6318</v>
      </c>
      <c r="C233" s="11"/>
      <c r="D233" s="11"/>
      <c r="E233" s="167"/>
      <c r="F233" s="150" t="s">
        <v>9652</v>
      </c>
      <c r="G233" s="142" t="s">
        <v>8875</v>
      </c>
      <c r="H233" s="8" t="s">
        <v>9653</v>
      </c>
      <c r="I233" s="14"/>
      <c r="J233" s="148" t="s">
        <v>9654</v>
      </c>
      <c r="K233" s="14"/>
      <c r="L233" s="14"/>
      <c r="M233" s="14"/>
      <c r="N233" s="14"/>
      <c r="O233" s="13"/>
      <c r="P233" s="14"/>
      <c r="Q233" s="14"/>
      <c r="R233" s="14"/>
      <c r="S233" s="14"/>
      <c r="T233" s="14"/>
      <c r="U233" s="14"/>
      <c r="V233" s="14"/>
      <c r="W233" s="14"/>
    </row>
    <row r="234">
      <c r="A234" s="8" t="s">
        <v>9648</v>
      </c>
      <c r="B234" s="8" t="s">
        <v>6318</v>
      </c>
      <c r="C234" s="11"/>
      <c r="D234" s="14"/>
      <c r="E234" s="12"/>
      <c r="F234" s="150" t="s">
        <v>9655</v>
      </c>
      <c r="G234" s="142" t="s">
        <v>8875</v>
      </c>
      <c r="H234" s="8" t="s">
        <v>9656</v>
      </c>
      <c r="I234" s="14"/>
      <c r="J234" s="148" t="s">
        <v>9657</v>
      </c>
      <c r="K234" s="14"/>
      <c r="L234" s="14"/>
      <c r="M234" s="14"/>
      <c r="N234" s="14"/>
      <c r="O234" s="13"/>
      <c r="P234" s="14"/>
      <c r="Q234" s="14"/>
      <c r="R234" s="14"/>
      <c r="S234" s="14"/>
      <c r="T234" s="14"/>
      <c r="U234" s="14"/>
      <c r="V234" s="14"/>
      <c r="W234" s="14"/>
    </row>
    <row r="235">
      <c r="A235" s="8" t="s">
        <v>9648</v>
      </c>
      <c r="B235" s="8" t="s">
        <v>6318</v>
      </c>
      <c r="C235" s="11"/>
      <c r="D235" s="14"/>
      <c r="E235" s="12"/>
      <c r="F235" s="150" t="s">
        <v>9658</v>
      </c>
      <c r="G235" s="142" t="s">
        <v>8875</v>
      </c>
      <c r="H235" s="8" t="s">
        <v>9659</v>
      </c>
      <c r="I235" s="14"/>
      <c r="J235" s="148" t="s">
        <v>9660</v>
      </c>
      <c r="K235" s="14"/>
      <c r="L235" s="14"/>
      <c r="M235" s="14"/>
      <c r="N235" s="14"/>
      <c r="O235" s="13"/>
      <c r="P235" s="14"/>
      <c r="Q235" s="14"/>
      <c r="R235" s="14"/>
      <c r="S235" s="14"/>
      <c r="T235" s="14"/>
      <c r="U235" s="14"/>
      <c r="V235" s="14"/>
      <c r="W235" s="14"/>
    </row>
    <row r="236">
      <c r="A236" s="8" t="s">
        <v>9661</v>
      </c>
      <c r="B236" s="8" t="s">
        <v>7929</v>
      </c>
      <c r="C236" s="11"/>
      <c r="D236" s="14"/>
      <c r="E236" s="12"/>
      <c r="F236" s="150" t="s">
        <v>9662</v>
      </c>
      <c r="G236" s="142" t="s">
        <v>8875</v>
      </c>
      <c r="H236" s="8" t="s">
        <v>9663</v>
      </c>
      <c r="I236" s="14"/>
      <c r="J236" s="148" t="s">
        <v>9664</v>
      </c>
      <c r="K236" s="14"/>
      <c r="L236" s="14"/>
      <c r="M236" s="14"/>
      <c r="N236" s="14"/>
      <c r="O236" s="13"/>
      <c r="P236" s="14"/>
      <c r="Q236" s="14"/>
      <c r="R236" s="14"/>
      <c r="S236" s="14"/>
      <c r="T236" s="14"/>
      <c r="U236" s="14"/>
      <c r="V236" s="14"/>
      <c r="W236" s="14"/>
    </row>
    <row r="237">
      <c r="A237" s="8" t="s">
        <v>9661</v>
      </c>
      <c r="B237" s="8" t="s">
        <v>7929</v>
      </c>
      <c r="C237" s="11"/>
      <c r="D237" s="14"/>
      <c r="E237" s="8"/>
      <c r="F237" s="150" t="s">
        <v>9665</v>
      </c>
      <c r="G237" s="142" t="s">
        <v>8875</v>
      </c>
      <c r="H237" s="8" t="s">
        <v>9666</v>
      </c>
      <c r="I237" s="14"/>
      <c r="J237" s="148" t="s">
        <v>9667</v>
      </c>
      <c r="K237" s="14"/>
      <c r="L237" s="14"/>
      <c r="M237" s="14"/>
      <c r="N237" s="14"/>
      <c r="O237" s="13"/>
      <c r="P237" s="14"/>
      <c r="Q237" s="14"/>
      <c r="R237" s="14"/>
      <c r="S237" s="14"/>
      <c r="T237" s="14"/>
      <c r="U237" s="14"/>
      <c r="V237" s="14"/>
      <c r="W237" s="14"/>
    </row>
    <row r="238">
      <c r="A238" s="8" t="s">
        <v>9668</v>
      </c>
      <c r="B238" s="8" t="s">
        <v>9669</v>
      </c>
      <c r="C238" s="11"/>
      <c r="D238" s="14"/>
      <c r="E238" s="12"/>
      <c r="F238" s="141" t="s">
        <v>9670</v>
      </c>
      <c r="G238" s="142" t="s">
        <v>8875</v>
      </c>
      <c r="H238" s="8" t="s">
        <v>9671</v>
      </c>
      <c r="I238" s="11" t="s">
        <v>9672</v>
      </c>
      <c r="J238" s="143" t="s">
        <v>9673</v>
      </c>
      <c r="K238" s="14"/>
      <c r="L238" s="14"/>
      <c r="M238" s="14"/>
      <c r="N238" s="14"/>
      <c r="O238" s="13"/>
      <c r="P238" s="14"/>
      <c r="Q238" s="14"/>
      <c r="R238" s="14"/>
      <c r="S238" s="14"/>
      <c r="T238" s="14"/>
      <c r="U238" s="14"/>
      <c r="V238" s="14"/>
      <c r="W238" s="14"/>
    </row>
    <row r="239">
      <c r="A239" s="8" t="s">
        <v>9668</v>
      </c>
      <c r="B239" s="8" t="s">
        <v>9674</v>
      </c>
      <c r="C239" s="11"/>
      <c r="D239" s="14"/>
      <c r="E239" s="12"/>
      <c r="F239" s="141" t="s">
        <v>9675</v>
      </c>
      <c r="G239" s="142" t="s">
        <v>8875</v>
      </c>
      <c r="H239" s="8" t="s">
        <v>9676</v>
      </c>
      <c r="I239" s="14"/>
      <c r="J239" s="143" t="s">
        <v>9677</v>
      </c>
      <c r="K239" s="14"/>
      <c r="L239" s="14"/>
      <c r="M239" s="14"/>
      <c r="N239" s="14"/>
      <c r="O239" s="13"/>
      <c r="P239" s="14"/>
      <c r="Q239" s="14"/>
      <c r="R239" s="14"/>
      <c r="S239" s="14"/>
      <c r="T239" s="14"/>
      <c r="U239" s="14"/>
      <c r="V239" s="14"/>
      <c r="W239" s="14"/>
    </row>
    <row r="240">
      <c r="A240" s="8" t="s">
        <v>9668</v>
      </c>
      <c r="B240" s="8" t="s">
        <v>9678</v>
      </c>
      <c r="C240" s="11"/>
      <c r="D240" s="14"/>
      <c r="E240" s="12"/>
      <c r="F240" s="141" t="s">
        <v>9679</v>
      </c>
      <c r="G240" s="142" t="s">
        <v>8875</v>
      </c>
      <c r="H240" s="8" t="s">
        <v>9680</v>
      </c>
      <c r="I240" s="14"/>
      <c r="J240" s="143" t="s">
        <v>9681</v>
      </c>
      <c r="K240" s="14"/>
      <c r="L240" s="14"/>
      <c r="M240" s="14"/>
      <c r="N240" s="14"/>
      <c r="O240" s="13"/>
      <c r="P240" s="14"/>
      <c r="Q240" s="14"/>
      <c r="R240" s="14"/>
      <c r="S240" s="14"/>
      <c r="T240" s="14"/>
      <c r="U240" s="14"/>
      <c r="V240" s="14"/>
      <c r="W240" s="14"/>
    </row>
    <row r="241">
      <c r="A241" s="8" t="s">
        <v>9668</v>
      </c>
      <c r="B241" s="8" t="s">
        <v>9682</v>
      </c>
      <c r="C241" s="11"/>
      <c r="D241" s="14"/>
      <c r="E241" s="12"/>
      <c r="F241" s="146" t="s">
        <v>9683</v>
      </c>
      <c r="G241" s="142" t="s">
        <v>8875</v>
      </c>
      <c r="H241" s="8" t="s">
        <v>9684</v>
      </c>
      <c r="I241" s="11" t="s">
        <v>9685</v>
      </c>
      <c r="J241" s="143" t="s">
        <v>9686</v>
      </c>
      <c r="K241" s="14"/>
      <c r="L241" s="14"/>
      <c r="M241" s="14"/>
      <c r="N241" s="14"/>
      <c r="O241" s="13"/>
      <c r="P241" s="14"/>
      <c r="Q241" s="14"/>
      <c r="R241" s="14"/>
      <c r="S241" s="14"/>
      <c r="T241" s="14"/>
      <c r="U241" s="14"/>
      <c r="V241" s="14"/>
      <c r="W241" s="14"/>
    </row>
    <row r="242">
      <c r="A242" s="8" t="s">
        <v>9668</v>
      </c>
      <c r="B242" s="8" t="s">
        <v>9687</v>
      </c>
      <c r="C242" s="11"/>
      <c r="D242" s="14"/>
      <c r="E242" s="12"/>
      <c r="F242" s="141" t="s">
        <v>9688</v>
      </c>
      <c r="G242" s="142" t="s">
        <v>8875</v>
      </c>
      <c r="H242" s="8" t="s">
        <v>9689</v>
      </c>
      <c r="I242" s="14"/>
      <c r="J242" s="143" t="s">
        <v>9690</v>
      </c>
      <c r="K242" s="14"/>
      <c r="L242" s="14"/>
      <c r="M242" s="14"/>
      <c r="N242" s="14"/>
      <c r="O242" s="13"/>
      <c r="P242" s="14"/>
      <c r="Q242" s="14"/>
      <c r="R242" s="14"/>
      <c r="S242" s="14"/>
      <c r="T242" s="14"/>
      <c r="U242" s="14"/>
      <c r="V242" s="14"/>
      <c r="W242" s="14"/>
    </row>
    <row r="243">
      <c r="A243" s="8" t="s">
        <v>9668</v>
      </c>
      <c r="B243" s="8" t="s">
        <v>9691</v>
      </c>
      <c r="C243" s="14"/>
      <c r="D243" s="14"/>
      <c r="E243" s="12"/>
      <c r="F243" s="141" t="s">
        <v>9692</v>
      </c>
      <c r="G243" s="142" t="s">
        <v>8875</v>
      </c>
      <c r="H243" s="8" t="s">
        <v>9693</v>
      </c>
      <c r="I243" s="14"/>
      <c r="J243" s="143" t="s">
        <v>9694</v>
      </c>
      <c r="K243" s="14"/>
      <c r="L243" s="14"/>
      <c r="M243" s="14"/>
      <c r="N243" s="14"/>
      <c r="O243" s="13"/>
      <c r="P243" s="14"/>
      <c r="Q243" s="14"/>
      <c r="R243" s="14"/>
      <c r="S243" s="14"/>
      <c r="T243" s="14"/>
      <c r="U243" s="14"/>
      <c r="V243" s="14"/>
      <c r="W243" s="14"/>
    </row>
    <row r="244">
      <c r="A244" s="8" t="s">
        <v>9668</v>
      </c>
      <c r="B244" s="8" t="s">
        <v>9695</v>
      </c>
      <c r="C244" s="14"/>
      <c r="D244" s="14"/>
      <c r="E244" s="12"/>
      <c r="F244" s="141" t="s">
        <v>9696</v>
      </c>
      <c r="G244" s="142" t="s">
        <v>8875</v>
      </c>
      <c r="H244" s="8" t="s">
        <v>9697</v>
      </c>
      <c r="I244" s="14"/>
      <c r="J244" s="148" t="s">
        <v>9698</v>
      </c>
      <c r="K244" s="14"/>
      <c r="L244" s="14"/>
      <c r="M244" s="14"/>
      <c r="N244" s="14"/>
      <c r="O244" s="13"/>
      <c r="P244" s="14"/>
      <c r="Q244" s="14"/>
      <c r="R244" s="14"/>
      <c r="S244" s="14"/>
      <c r="T244" s="14"/>
      <c r="U244" s="14"/>
      <c r="V244" s="14"/>
      <c r="W244" s="14"/>
    </row>
    <row r="245">
      <c r="A245" s="8" t="s">
        <v>9668</v>
      </c>
      <c r="B245" s="8" t="s">
        <v>9699</v>
      </c>
      <c r="C245" s="14"/>
      <c r="D245" s="14"/>
      <c r="E245" s="12"/>
      <c r="F245" s="141" t="s">
        <v>9700</v>
      </c>
      <c r="G245" s="142" t="s">
        <v>8875</v>
      </c>
      <c r="H245" s="8" t="s">
        <v>9701</v>
      </c>
      <c r="I245" s="11" t="s">
        <v>9702</v>
      </c>
      <c r="J245" s="143" t="s">
        <v>9703</v>
      </c>
      <c r="K245" s="14"/>
      <c r="L245" s="14"/>
      <c r="M245" s="14"/>
      <c r="N245" s="14"/>
      <c r="O245" s="13"/>
      <c r="P245" s="14"/>
      <c r="Q245" s="14"/>
      <c r="R245" s="14"/>
      <c r="S245" s="14"/>
      <c r="T245" s="14"/>
      <c r="U245" s="14"/>
      <c r="V245" s="14"/>
      <c r="W245" s="14"/>
    </row>
    <row r="246">
      <c r="A246" s="8" t="s">
        <v>9432</v>
      </c>
      <c r="B246" s="8" t="s">
        <v>7176</v>
      </c>
      <c r="C246" s="14"/>
      <c r="D246" s="14"/>
      <c r="E246" s="12"/>
      <c r="F246" s="141" t="s">
        <v>9704</v>
      </c>
      <c r="G246" s="142" t="s">
        <v>8875</v>
      </c>
      <c r="H246" s="8" t="s">
        <v>9705</v>
      </c>
      <c r="I246" s="11"/>
      <c r="J246" s="143" t="s">
        <v>9706</v>
      </c>
      <c r="K246" s="14"/>
      <c r="L246" s="14"/>
      <c r="M246" s="14"/>
      <c r="N246" s="14"/>
      <c r="O246" s="13"/>
      <c r="P246" s="14"/>
      <c r="Q246" s="14"/>
      <c r="R246" s="14"/>
      <c r="S246" s="14"/>
      <c r="T246" s="14"/>
      <c r="U246" s="14"/>
      <c r="V246" s="14"/>
      <c r="W246" s="14"/>
    </row>
    <row r="247">
      <c r="A247" s="8" t="s">
        <v>9432</v>
      </c>
      <c r="B247" s="8" t="s">
        <v>7176</v>
      </c>
      <c r="C247" s="14"/>
      <c r="D247" s="14"/>
      <c r="E247" s="12"/>
      <c r="F247" s="141" t="s">
        <v>9707</v>
      </c>
      <c r="G247" s="142" t="s">
        <v>8875</v>
      </c>
      <c r="H247" s="8" t="s">
        <v>9708</v>
      </c>
      <c r="I247" s="11"/>
      <c r="J247" s="143" t="s">
        <v>9709</v>
      </c>
      <c r="K247" s="14"/>
      <c r="L247" s="14"/>
      <c r="M247" s="14"/>
      <c r="N247" s="14"/>
      <c r="O247" s="13"/>
      <c r="P247" s="14"/>
      <c r="Q247" s="14"/>
      <c r="R247" s="14"/>
      <c r="S247" s="14"/>
      <c r="T247" s="14"/>
      <c r="U247" s="14"/>
      <c r="V247" s="14"/>
      <c r="W247" s="14"/>
    </row>
    <row r="248">
      <c r="A248" s="8" t="s">
        <v>9432</v>
      </c>
      <c r="B248" s="8" t="s">
        <v>7176</v>
      </c>
      <c r="C248" s="14"/>
      <c r="D248" s="14"/>
      <c r="E248" s="12"/>
      <c r="F248" s="141" t="s">
        <v>9710</v>
      </c>
      <c r="G248" s="142" t="s">
        <v>8875</v>
      </c>
      <c r="H248" s="8" t="s">
        <v>9711</v>
      </c>
      <c r="I248" s="11"/>
      <c r="J248" s="143" t="s">
        <v>9712</v>
      </c>
      <c r="K248" s="14"/>
      <c r="L248" s="14"/>
      <c r="M248" s="14"/>
      <c r="N248" s="14"/>
      <c r="O248" s="13"/>
      <c r="P248" s="14"/>
      <c r="Q248" s="14"/>
      <c r="R248" s="14"/>
      <c r="S248" s="14"/>
      <c r="T248" s="14"/>
      <c r="U248" s="14"/>
      <c r="V248" s="14"/>
      <c r="W248" s="14"/>
    </row>
    <row r="249">
      <c r="A249" s="8" t="s">
        <v>9432</v>
      </c>
      <c r="B249" s="8" t="s">
        <v>7176</v>
      </c>
      <c r="C249" s="14"/>
      <c r="D249" s="14"/>
      <c r="E249" s="12"/>
      <c r="F249" s="145" t="s">
        <v>9713</v>
      </c>
      <c r="G249" s="142" t="s">
        <v>8875</v>
      </c>
      <c r="H249" s="8" t="s">
        <v>9714</v>
      </c>
      <c r="I249" s="44"/>
      <c r="J249" s="54" t="s">
        <v>9715</v>
      </c>
      <c r="K249" s="14"/>
      <c r="L249" s="14"/>
      <c r="M249" s="14"/>
      <c r="N249" s="14"/>
      <c r="O249" s="13"/>
      <c r="P249" s="14"/>
      <c r="Q249" s="14"/>
      <c r="R249" s="14"/>
      <c r="S249" s="14"/>
      <c r="T249" s="14"/>
      <c r="U249" s="14"/>
      <c r="V249" s="14"/>
      <c r="W249" s="14"/>
    </row>
    <row r="250">
      <c r="C250" s="14"/>
      <c r="D250" s="14"/>
      <c r="E250" s="12"/>
      <c r="F250" s="141" t="s">
        <v>9716</v>
      </c>
      <c r="G250" s="142" t="s">
        <v>8875</v>
      </c>
      <c r="H250" s="8" t="s">
        <v>9717</v>
      </c>
      <c r="I250" s="44"/>
      <c r="J250" s="54" t="s">
        <v>9718</v>
      </c>
      <c r="K250" s="14"/>
      <c r="L250" s="14"/>
      <c r="M250" s="14"/>
      <c r="N250" s="14"/>
      <c r="O250" s="13"/>
      <c r="P250" s="14"/>
      <c r="Q250" s="14"/>
      <c r="R250" s="14"/>
      <c r="S250" s="14"/>
      <c r="T250" s="14"/>
      <c r="U250" s="14"/>
      <c r="V250" s="14"/>
      <c r="W250" s="14"/>
    </row>
    <row r="251">
      <c r="C251" s="14"/>
      <c r="D251" s="14"/>
      <c r="E251" s="12"/>
      <c r="F251" s="141" t="s">
        <v>9719</v>
      </c>
      <c r="G251" s="142" t="s">
        <v>8875</v>
      </c>
      <c r="H251" s="8" t="s">
        <v>9720</v>
      </c>
      <c r="I251" s="44"/>
      <c r="J251" s="54" t="s">
        <v>9721</v>
      </c>
      <c r="K251" s="14"/>
      <c r="L251" s="14"/>
      <c r="M251" s="14"/>
      <c r="N251" s="14"/>
      <c r="O251" s="13"/>
      <c r="P251" s="14"/>
      <c r="Q251" s="14"/>
      <c r="R251" s="14"/>
      <c r="S251" s="14"/>
      <c r="T251" s="14"/>
      <c r="U251" s="14"/>
      <c r="V251" s="14"/>
      <c r="W251" s="14"/>
    </row>
    <row r="252">
      <c r="A252" s="8" t="s">
        <v>9432</v>
      </c>
      <c r="B252" s="8" t="s">
        <v>7176</v>
      </c>
      <c r="C252" s="14"/>
      <c r="D252" s="14"/>
      <c r="E252" s="12"/>
      <c r="F252" s="151" t="s">
        <v>9722</v>
      </c>
      <c r="G252" s="142" t="s">
        <v>8875</v>
      </c>
      <c r="H252" s="8" t="s">
        <v>9723</v>
      </c>
      <c r="I252" s="11"/>
      <c r="J252" s="148" t="s">
        <v>9724</v>
      </c>
      <c r="K252" s="14"/>
      <c r="L252" s="14"/>
      <c r="M252" s="14"/>
      <c r="N252" s="14"/>
      <c r="O252" s="13"/>
      <c r="P252" s="14"/>
      <c r="Q252" s="14"/>
      <c r="R252" s="14"/>
      <c r="S252" s="14"/>
      <c r="T252" s="14"/>
      <c r="U252" s="14"/>
      <c r="V252" s="14"/>
      <c r="W252" s="14"/>
    </row>
    <row r="253">
      <c r="C253" s="14"/>
      <c r="D253" s="14"/>
      <c r="E253" s="12"/>
      <c r="F253" s="151" t="s">
        <v>9725</v>
      </c>
      <c r="G253" s="142" t="s">
        <v>8875</v>
      </c>
      <c r="H253" s="8" t="s">
        <v>9726</v>
      </c>
      <c r="I253" s="11"/>
      <c r="J253" s="148" t="s">
        <v>9727</v>
      </c>
      <c r="K253" s="14"/>
      <c r="L253" s="14"/>
      <c r="M253" s="14"/>
      <c r="N253" s="14"/>
      <c r="O253" s="13"/>
      <c r="P253" s="14"/>
      <c r="Q253" s="14"/>
      <c r="R253" s="14"/>
      <c r="S253" s="14"/>
      <c r="T253" s="14"/>
      <c r="U253" s="14"/>
      <c r="V253" s="14"/>
      <c r="W253" s="14"/>
    </row>
    <row r="254">
      <c r="C254" s="14"/>
      <c r="D254" s="14"/>
      <c r="E254" s="12"/>
      <c r="F254" s="151" t="s">
        <v>9728</v>
      </c>
      <c r="G254" s="142" t="s">
        <v>8875</v>
      </c>
      <c r="H254" s="8" t="s">
        <v>9729</v>
      </c>
      <c r="I254" s="11"/>
      <c r="J254" s="148" t="s">
        <v>9730</v>
      </c>
      <c r="K254" s="14"/>
      <c r="L254" s="14"/>
      <c r="M254" s="14"/>
      <c r="N254" s="14"/>
      <c r="O254" s="13"/>
      <c r="P254" s="14"/>
      <c r="Q254" s="14"/>
      <c r="R254" s="14"/>
      <c r="S254" s="14"/>
      <c r="T254" s="14"/>
      <c r="U254" s="14"/>
      <c r="V254" s="14"/>
      <c r="W254" s="14"/>
    </row>
    <row r="255">
      <c r="A255" s="8" t="s">
        <v>9432</v>
      </c>
      <c r="B255" s="8" t="s">
        <v>7176</v>
      </c>
      <c r="C255" s="14"/>
      <c r="D255" s="14"/>
      <c r="E255" s="12"/>
      <c r="F255" s="151" t="s">
        <v>9731</v>
      </c>
      <c r="G255" s="142" t="s">
        <v>8875</v>
      </c>
      <c r="H255" s="8" t="s">
        <v>9732</v>
      </c>
      <c r="I255" s="11"/>
      <c r="J255" s="143" t="s">
        <v>9733</v>
      </c>
      <c r="K255" s="14"/>
      <c r="L255" s="14"/>
      <c r="M255" s="14"/>
      <c r="N255" s="14"/>
      <c r="O255" s="13"/>
      <c r="P255" s="14"/>
      <c r="Q255" s="14"/>
      <c r="R255" s="14"/>
      <c r="S255" s="14"/>
      <c r="T255" s="14"/>
      <c r="U255" s="14"/>
      <c r="V255" s="14"/>
      <c r="W255" s="14"/>
    </row>
    <row r="256">
      <c r="C256" s="14"/>
      <c r="D256" s="14"/>
      <c r="E256" s="12"/>
      <c r="F256" s="151" t="s">
        <v>9734</v>
      </c>
      <c r="G256" s="142" t="s">
        <v>8875</v>
      </c>
      <c r="H256" s="8" t="s">
        <v>9735</v>
      </c>
      <c r="I256" s="11"/>
      <c r="J256" s="143" t="s">
        <v>9736</v>
      </c>
      <c r="K256" s="14"/>
      <c r="L256" s="14"/>
      <c r="M256" s="14"/>
      <c r="N256" s="14"/>
      <c r="O256" s="13"/>
      <c r="P256" s="14"/>
      <c r="Q256" s="14"/>
      <c r="R256" s="14"/>
      <c r="S256" s="14"/>
      <c r="T256" s="14"/>
      <c r="U256" s="14"/>
      <c r="V256" s="14"/>
      <c r="W256" s="14"/>
    </row>
    <row r="257">
      <c r="C257" s="14"/>
      <c r="D257" s="14"/>
      <c r="E257" s="12"/>
      <c r="F257" s="151" t="s">
        <v>9737</v>
      </c>
      <c r="G257" s="142" t="s">
        <v>8875</v>
      </c>
      <c r="H257" s="8" t="s">
        <v>9738</v>
      </c>
      <c r="I257" s="11"/>
      <c r="J257" s="143" t="s">
        <v>9739</v>
      </c>
      <c r="K257" s="14"/>
      <c r="L257" s="14"/>
      <c r="M257" s="14"/>
      <c r="N257" s="14"/>
      <c r="O257" s="13"/>
      <c r="P257" s="14"/>
      <c r="Q257" s="14"/>
      <c r="R257" s="14"/>
      <c r="S257" s="14"/>
      <c r="T257" s="14"/>
      <c r="U257" s="14"/>
      <c r="V257" s="14"/>
      <c r="W257" s="14"/>
    </row>
    <row r="258">
      <c r="C258" s="14"/>
      <c r="D258" s="14"/>
      <c r="E258" s="12"/>
      <c r="F258" s="151" t="s">
        <v>9740</v>
      </c>
      <c r="G258" s="142" t="s">
        <v>8875</v>
      </c>
      <c r="H258" s="8" t="s">
        <v>9741</v>
      </c>
      <c r="I258" s="11"/>
      <c r="J258" s="143" t="s">
        <v>9742</v>
      </c>
      <c r="K258" s="14"/>
      <c r="L258" s="14"/>
      <c r="M258" s="14"/>
      <c r="N258" s="14"/>
      <c r="O258" s="13"/>
      <c r="P258" s="14"/>
      <c r="Q258" s="14"/>
      <c r="R258" s="14"/>
      <c r="S258" s="14"/>
      <c r="T258" s="14"/>
      <c r="U258" s="14"/>
      <c r="V258" s="14"/>
      <c r="W258" s="14"/>
    </row>
    <row r="259">
      <c r="A259" s="8" t="s">
        <v>9432</v>
      </c>
      <c r="B259" s="8" t="s">
        <v>7176</v>
      </c>
      <c r="C259" s="14"/>
      <c r="D259" s="14"/>
      <c r="E259" s="12"/>
      <c r="F259" s="151" t="s">
        <v>9743</v>
      </c>
      <c r="G259" s="142" t="s">
        <v>8875</v>
      </c>
      <c r="H259" s="8" t="s">
        <v>9744</v>
      </c>
      <c r="I259" s="11"/>
      <c r="J259" s="148" t="s">
        <v>9745</v>
      </c>
      <c r="K259" s="14"/>
      <c r="L259" s="14"/>
      <c r="M259" s="14"/>
      <c r="N259" s="14"/>
      <c r="O259" s="13"/>
      <c r="P259" s="14"/>
      <c r="Q259" s="14"/>
      <c r="R259" s="14"/>
      <c r="S259" s="14"/>
      <c r="T259" s="14"/>
      <c r="U259" s="14"/>
      <c r="V259" s="14"/>
      <c r="W259" s="14"/>
    </row>
    <row r="260">
      <c r="C260" s="14"/>
      <c r="D260" s="14"/>
      <c r="E260" s="12"/>
      <c r="F260" s="151" t="s">
        <v>9746</v>
      </c>
      <c r="G260" s="142" t="s">
        <v>8875</v>
      </c>
      <c r="H260" s="8" t="s">
        <v>9747</v>
      </c>
      <c r="I260" s="11"/>
      <c r="J260" s="148" t="s">
        <v>9748</v>
      </c>
      <c r="K260" s="14"/>
      <c r="L260" s="14"/>
      <c r="M260" s="14"/>
      <c r="N260" s="14"/>
      <c r="O260" s="13"/>
      <c r="P260" s="14"/>
      <c r="Q260" s="14"/>
      <c r="R260" s="14"/>
      <c r="S260" s="14"/>
      <c r="T260" s="14"/>
      <c r="U260" s="14"/>
      <c r="V260" s="14"/>
      <c r="W260" s="14"/>
    </row>
    <row r="261">
      <c r="C261" s="14"/>
      <c r="D261" s="14"/>
      <c r="E261" s="12"/>
      <c r="F261" s="151" t="s">
        <v>9749</v>
      </c>
      <c r="G261" s="142" t="s">
        <v>8875</v>
      </c>
      <c r="H261" s="8" t="s">
        <v>9750</v>
      </c>
      <c r="I261" s="11"/>
      <c r="J261" s="148" t="s">
        <v>9751</v>
      </c>
      <c r="K261" s="14"/>
      <c r="L261" s="14"/>
      <c r="M261" s="14"/>
      <c r="N261" s="14"/>
      <c r="O261" s="13"/>
      <c r="P261" s="14"/>
      <c r="Q261" s="14"/>
      <c r="R261" s="14"/>
      <c r="S261" s="14"/>
      <c r="T261" s="14"/>
      <c r="U261" s="14"/>
      <c r="V261" s="14"/>
      <c r="W261" s="14"/>
    </row>
    <row r="262">
      <c r="C262" s="14"/>
      <c r="D262" s="14"/>
      <c r="E262" s="12"/>
      <c r="F262" s="151" t="s">
        <v>9752</v>
      </c>
      <c r="G262" s="142" t="s">
        <v>8875</v>
      </c>
      <c r="H262" s="8" t="s">
        <v>9753</v>
      </c>
      <c r="I262" s="11"/>
      <c r="J262" s="148" t="s">
        <v>9754</v>
      </c>
      <c r="K262" s="14"/>
      <c r="L262" s="14"/>
      <c r="M262" s="14"/>
      <c r="N262" s="14"/>
      <c r="O262" s="13"/>
      <c r="P262" s="14"/>
      <c r="Q262" s="14"/>
      <c r="R262" s="14"/>
      <c r="S262" s="14"/>
      <c r="T262" s="14"/>
      <c r="U262" s="14"/>
      <c r="V262" s="14"/>
      <c r="W262" s="14"/>
    </row>
    <row r="263">
      <c r="C263" s="14"/>
      <c r="D263" s="14"/>
      <c r="E263" s="12"/>
      <c r="F263" s="151" t="s">
        <v>9755</v>
      </c>
      <c r="G263" s="142" t="s">
        <v>8875</v>
      </c>
      <c r="H263" s="8" t="s">
        <v>9756</v>
      </c>
      <c r="I263" s="11"/>
      <c r="J263" s="148" t="s">
        <v>9757</v>
      </c>
      <c r="K263" s="14"/>
      <c r="L263" s="14"/>
      <c r="M263" s="14"/>
      <c r="N263" s="14"/>
      <c r="O263" s="13"/>
      <c r="P263" s="14"/>
      <c r="Q263" s="14"/>
      <c r="R263" s="14"/>
      <c r="S263" s="14"/>
      <c r="T263" s="14"/>
      <c r="U263" s="14"/>
      <c r="V263" s="14"/>
      <c r="W263" s="14"/>
    </row>
    <row r="264">
      <c r="A264" s="8" t="s">
        <v>9432</v>
      </c>
      <c r="B264" s="8" t="s">
        <v>7176</v>
      </c>
      <c r="C264" s="14"/>
      <c r="D264" s="14"/>
      <c r="E264" s="12"/>
      <c r="F264" s="151" t="s">
        <v>9758</v>
      </c>
      <c r="G264" s="142" t="s">
        <v>8875</v>
      </c>
      <c r="H264" s="8" t="s">
        <v>9759</v>
      </c>
      <c r="I264" s="11"/>
      <c r="J264" s="143" t="s">
        <v>9760</v>
      </c>
      <c r="K264" s="14"/>
      <c r="L264" s="14"/>
      <c r="M264" s="14"/>
      <c r="N264" s="14"/>
      <c r="O264" s="13"/>
      <c r="P264" s="14"/>
      <c r="Q264" s="14"/>
      <c r="R264" s="14"/>
      <c r="S264" s="14"/>
      <c r="T264" s="14"/>
      <c r="U264" s="14"/>
      <c r="V264" s="14"/>
      <c r="W264" s="14"/>
    </row>
    <row r="265">
      <c r="C265" s="14"/>
      <c r="D265" s="14"/>
      <c r="E265" s="12"/>
      <c r="F265" s="151" t="s">
        <v>9761</v>
      </c>
      <c r="G265" s="142" t="s">
        <v>8875</v>
      </c>
      <c r="H265" s="163" t="s">
        <v>9762</v>
      </c>
      <c r="I265" s="11"/>
      <c r="J265" s="143" t="s">
        <v>9763</v>
      </c>
      <c r="K265" s="14"/>
      <c r="L265" s="14"/>
      <c r="M265" s="14"/>
      <c r="N265" s="14"/>
      <c r="O265" s="13"/>
      <c r="P265" s="14"/>
      <c r="Q265" s="14"/>
      <c r="R265" s="14"/>
      <c r="S265" s="14"/>
      <c r="T265" s="14"/>
      <c r="U265" s="14"/>
      <c r="V265" s="14"/>
      <c r="W265" s="14"/>
    </row>
    <row r="266">
      <c r="C266" s="14"/>
      <c r="D266" s="14"/>
      <c r="E266" s="12"/>
      <c r="F266" s="151" t="s">
        <v>9764</v>
      </c>
      <c r="G266" s="142" t="s">
        <v>8875</v>
      </c>
      <c r="H266" s="163" t="s">
        <v>9765</v>
      </c>
      <c r="I266" s="11"/>
      <c r="J266" s="143" t="s">
        <v>9766</v>
      </c>
      <c r="K266" s="14"/>
      <c r="L266" s="14"/>
      <c r="M266" s="14"/>
      <c r="N266" s="14"/>
      <c r="O266" s="13"/>
      <c r="P266" s="14"/>
      <c r="Q266" s="14"/>
      <c r="R266" s="14"/>
      <c r="S266" s="14"/>
      <c r="T266" s="14"/>
      <c r="U266" s="14"/>
      <c r="V266" s="14"/>
      <c r="W266" s="14"/>
    </row>
    <row r="267">
      <c r="C267" s="14"/>
      <c r="D267" s="14"/>
      <c r="E267" s="12"/>
      <c r="F267" s="151" t="s">
        <v>9767</v>
      </c>
      <c r="G267" s="142" t="s">
        <v>8875</v>
      </c>
      <c r="H267" s="163" t="s">
        <v>9768</v>
      </c>
      <c r="I267" s="11"/>
      <c r="J267" s="143" t="s">
        <v>9769</v>
      </c>
      <c r="K267" s="14"/>
      <c r="L267" s="14"/>
      <c r="M267" s="14"/>
      <c r="N267" s="14"/>
      <c r="O267" s="13"/>
      <c r="P267" s="14"/>
      <c r="Q267" s="14"/>
      <c r="R267" s="14"/>
      <c r="S267" s="14"/>
      <c r="T267" s="14"/>
      <c r="U267" s="14"/>
      <c r="V267" s="14"/>
      <c r="W267" s="14"/>
    </row>
    <row r="268">
      <c r="A268" s="8" t="s">
        <v>9432</v>
      </c>
      <c r="B268" s="8" t="s">
        <v>7176</v>
      </c>
      <c r="C268" s="14"/>
      <c r="D268" s="14"/>
      <c r="E268" s="12"/>
      <c r="F268" s="151" t="s">
        <v>9770</v>
      </c>
      <c r="G268" s="142" t="s">
        <v>8875</v>
      </c>
      <c r="H268" s="8" t="s">
        <v>9771</v>
      </c>
      <c r="I268" s="11"/>
      <c r="J268" s="143" t="s">
        <v>9772</v>
      </c>
      <c r="K268" s="14"/>
      <c r="L268" s="14"/>
      <c r="M268" s="14"/>
      <c r="N268" s="14"/>
      <c r="O268" s="13"/>
      <c r="P268" s="14"/>
      <c r="Q268" s="14"/>
      <c r="R268" s="14"/>
      <c r="S268" s="14"/>
      <c r="T268" s="14"/>
      <c r="U268" s="14"/>
      <c r="V268" s="14"/>
      <c r="W268" s="14"/>
    </row>
    <row r="269">
      <c r="C269" s="14"/>
      <c r="D269" s="14"/>
      <c r="E269" s="12"/>
      <c r="F269" s="151" t="s">
        <v>9773</v>
      </c>
      <c r="G269" s="142" t="s">
        <v>8875</v>
      </c>
      <c r="H269" s="8" t="s">
        <v>9774</v>
      </c>
      <c r="I269" s="11"/>
      <c r="J269" s="143" t="s">
        <v>9775</v>
      </c>
      <c r="K269" s="14"/>
      <c r="L269" s="14"/>
      <c r="M269" s="14"/>
      <c r="N269" s="14"/>
      <c r="O269" s="13"/>
      <c r="P269" s="14"/>
      <c r="Q269" s="14"/>
      <c r="R269" s="14"/>
      <c r="S269" s="14"/>
      <c r="T269" s="14"/>
      <c r="U269" s="14"/>
      <c r="V269" s="14"/>
      <c r="W269" s="14"/>
    </row>
    <row r="270">
      <c r="C270" s="14"/>
      <c r="D270" s="14"/>
      <c r="E270" s="12"/>
      <c r="F270" s="151" t="s">
        <v>9776</v>
      </c>
      <c r="G270" s="142" t="s">
        <v>8875</v>
      </c>
      <c r="H270" s="163" t="s">
        <v>9777</v>
      </c>
      <c r="I270" s="11"/>
      <c r="J270" s="143" t="s">
        <v>9778</v>
      </c>
      <c r="K270" s="14"/>
      <c r="L270" s="14"/>
      <c r="M270" s="14"/>
      <c r="N270" s="14"/>
      <c r="O270" s="13"/>
      <c r="P270" s="14"/>
      <c r="Q270" s="14"/>
      <c r="R270" s="14"/>
      <c r="S270" s="14"/>
      <c r="T270" s="14"/>
      <c r="U270" s="14"/>
      <c r="V270" s="14"/>
      <c r="W270" s="14"/>
    </row>
    <row r="271">
      <c r="C271" s="14"/>
      <c r="D271" s="14"/>
      <c r="E271" s="12"/>
      <c r="F271" s="151" t="s">
        <v>9779</v>
      </c>
      <c r="G271" s="142" t="s">
        <v>8875</v>
      </c>
      <c r="H271" s="163" t="s">
        <v>9780</v>
      </c>
      <c r="I271" s="11"/>
      <c r="J271" s="143" t="s">
        <v>9781</v>
      </c>
      <c r="K271" s="14"/>
      <c r="L271" s="14"/>
      <c r="M271" s="14"/>
      <c r="N271" s="14"/>
      <c r="O271" s="13"/>
      <c r="P271" s="14"/>
      <c r="Q271" s="14"/>
      <c r="R271" s="14"/>
      <c r="S271" s="14"/>
      <c r="T271" s="14"/>
      <c r="U271" s="14"/>
      <c r="V271" s="14"/>
      <c r="W271" s="14"/>
    </row>
    <row r="272">
      <c r="A272" s="8" t="s">
        <v>9187</v>
      </c>
      <c r="B272" s="8" t="s">
        <v>6692</v>
      </c>
      <c r="C272" s="14"/>
      <c r="D272" s="14"/>
      <c r="E272" s="12"/>
      <c r="F272" s="150" t="s">
        <v>9782</v>
      </c>
      <c r="G272" s="142" t="s">
        <v>8875</v>
      </c>
      <c r="H272" s="8" t="s">
        <v>9783</v>
      </c>
      <c r="I272" s="54" t="s">
        <v>9784</v>
      </c>
      <c r="J272" s="143" t="s">
        <v>9785</v>
      </c>
      <c r="K272" s="14"/>
      <c r="L272" s="14"/>
      <c r="M272" s="14"/>
      <c r="N272" s="14"/>
      <c r="O272" s="13"/>
      <c r="P272" s="14"/>
      <c r="Q272" s="14"/>
      <c r="R272" s="14"/>
      <c r="S272" s="14"/>
      <c r="T272" s="14"/>
      <c r="U272" s="14"/>
      <c r="V272" s="14"/>
      <c r="W272" s="14"/>
    </row>
    <row r="273">
      <c r="C273" s="14"/>
      <c r="D273" s="14"/>
      <c r="E273" s="12"/>
      <c r="F273" s="150" t="s">
        <v>9786</v>
      </c>
      <c r="G273" s="142" t="s">
        <v>8875</v>
      </c>
      <c r="H273" s="8" t="s">
        <v>9787</v>
      </c>
      <c r="I273" s="11" t="s">
        <v>9788</v>
      </c>
      <c r="J273" s="143" t="s">
        <v>9789</v>
      </c>
      <c r="K273" s="14"/>
      <c r="L273" s="14"/>
      <c r="M273" s="14"/>
      <c r="N273" s="14"/>
      <c r="O273" s="13"/>
      <c r="P273" s="14"/>
      <c r="Q273" s="14"/>
      <c r="R273" s="14"/>
      <c r="S273" s="14"/>
      <c r="T273" s="14"/>
      <c r="U273" s="14"/>
      <c r="V273" s="14"/>
      <c r="W273" s="14"/>
    </row>
    <row r="274">
      <c r="C274" s="14"/>
      <c r="D274" s="14"/>
      <c r="E274" s="12"/>
      <c r="F274" s="150" t="s">
        <v>9786</v>
      </c>
      <c r="G274" s="142" t="s">
        <v>8875</v>
      </c>
      <c r="H274" s="8" t="s">
        <v>9790</v>
      </c>
      <c r="I274" s="11" t="s">
        <v>9788</v>
      </c>
      <c r="J274" s="143" t="s">
        <v>9791</v>
      </c>
      <c r="K274" s="14"/>
      <c r="L274" s="14"/>
      <c r="M274" s="14"/>
      <c r="N274" s="14"/>
      <c r="O274" s="13"/>
      <c r="P274" s="14"/>
      <c r="Q274" s="14"/>
      <c r="R274" s="14"/>
      <c r="S274" s="14"/>
      <c r="T274" s="14"/>
      <c r="U274" s="14"/>
      <c r="V274" s="14"/>
      <c r="W274" s="14"/>
    </row>
    <row r="275">
      <c r="A275" s="8" t="s">
        <v>9454</v>
      </c>
      <c r="B275" s="8" t="s">
        <v>6692</v>
      </c>
      <c r="C275" s="14"/>
      <c r="D275" s="14"/>
      <c r="E275" s="12"/>
      <c r="F275" s="150" t="s">
        <v>9792</v>
      </c>
      <c r="G275" s="142" t="s">
        <v>8875</v>
      </c>
      <c r="H275" s="8" t="s">
        <v>9793</v>
      </c>
      <c r="I275" s="14"/>
      <c r="J275" s="148" t="s">
        <v>9794</v>
      </c>
      <c r="K275" s="14"/>
      <c r="L275" s="14"/>
      <c r="M275" s="14"/>
      <c r="N275" s="14"/>
      <c r="O275" s="13"/>
      <c r="P275" s="14"/>
      <c r="Q275" s="14"/>
      <c r="R275" s="14"/>
      <c r="S275" s="14"/>
      <c r="T275" s="14"/>
      <c r="U275" s="14"/>
      <c r="V275" s="14"/>
      <c r="W275" s="14"/>
    </row>
    <row r="276">
      <c r="C276" s="14"/>
      <c r="D276" s="14"/>
      <c r="E276" s="12"/>
      <c r="F276" s="150" t="s">
        <v>9792</v>
      </c>
      <c r="G276" s="142" t="s">
        <v>8875</v>
      </c>
      <c r="H276" s="8" t="s">
        <v>9795</v>
      </c>
      <c r="I276" s="14"/>
      <c r="J276" s="148" t="s">
        <v>9796</v>
      </c>
      <c r="K276" s="14"/>
      <c r="L276" s="14"/>
      <c r="M276" s="14"/>
      <c r="N276" s="14"/>
      <c r="O276" s="13"/>
      <c r="P276" s="14"/>
      <c r="Q276" s="14"/>
      <c r="R276" s="14"/>
      <c r="S276" s="14"/>
      <c r="T276" s="14"/>
      <c r="U276" s="14"/>
      <c r="V276" s="14"/>
      <c r="W276" s="14"/>
    </row>
    <row r="277">
      <c r="C277" s="14"/>
      <c r="D277" s="14"/>
      <c r="E277" s="12"/>
      <c r="F277" s="150" t="s">
        <v>9792</v>
      </c>
      <c r="G277" s="142" t="s">
        <v>8875</v>
      </c>
      <c r="H277" s="8" t="s">
        <v>9797</v>
      </c>
      <c r="I277" s="14"/>
      <c r="J277" s="148" t="s">
        <v>9798</v>
      </c>
      <c r="K277" s="14"/>
      <c r="L277" s="14"/>
      <c r="M277" s="14"/>
      <c r="N277" s="14"/>
      <c r="O277" s="13"/>
      <c r="P277" s="14"/>
      <c r="Q277" s="14"/>
      <c r="R277" s="14"/>
      <c r="S277" s="14"/>
      <c r="T277" s="14"/>
      <c r="U277" s="14"/>
      <c r="V277" s="14"/>
      <c r="W277" s="14"/>
    </row>
    <row r="278">
      <c r="A278" s="8" t="s">
        <v>9460</v>
      </c>
      <c r="B278" s="8" t="s">
        <v>6692</v>
      </c>
      <c r="C278" s="14"/>
      <c r="D278" s="14"/>
      <c r="E278" s="12"/>
      <c r="F278" s="150" t="s">
        <v>9799</v>
      </c>
      <c r="G278" s="142" t="s">
        <v>8875</v>
      </c>
      <c r="H278" s="8" t="s">
        <v>9800</v>
      </c>
      <c r="I278" s="14"/>
      <c r="J278" s="148" t="s">
        <v>9801</v>
      </c>
      <c r="K278" s="14"/>
      <c r="L278" s="14"/>
      <c r="M278" s="14"/>
      <c r="N278" s="14"/>
      <c r="O278" s="13"/>
      <c r="P278" s="14"/>
      <c r="Q278" s="14"/>
      <c r="R278" s="14"/>
      <c r="S278" s="14"/>
      <c r="T278" s="14"/>
      <c r="U278" s="14"/>
      <c r="V278" s="14"/>
      <c r="W278" s="14"/>
    </row>
    <row r="279">
      <c r="C279" s="14"/>
      <c r="D279" s="14"/>
      <c r="E279" s="12"/>
      <c r="F279" s="150" t="s">
        <v>9799</v>
      </c>
      <c r="G279" s="142" t="s">
        <v>8875</v>
      </c>
      <c r="H279" s="8" t="s">
        <v>9802</v>
      </c>
      <c r="I279" s="14"/>
      <c r="J279" s="148" t="s">
        <v>9803</v>
      </c>
      <c r="K279" s="14"/>
      <c r="L279" s="14"/>
      <c r="M279" s="14"/>
      <c r="N279" s="14"/>
      <c r="O279" s="13"/>
      <c r="P279" s="14"/>
      <c r="Q279" s="14"/>
      <c r="R279" s="14"/>
      <c r="S279" s="14"/>
      <c r="T279" s="14"/>
      <c r="U279" s="14"/>
      <c r="V279" s="14"/>
      <c r="W279" s="14"/>
    </row>
    <row r="280">
      <c r="C280" s="14"/>
      <c r="D280" s="14"/>
      <c r="E280" s="12"/>
      <c r="F280" s="150" t="s">
        <v>9799</v>
      </c>
      <c r="G280" s="142" t="s">
        <v>8875</v>
      </c>
      <c r="H280" s="8" t="s">
        <v>9804</v>
      </c>
      <c r="I280" s="14"/>
      <c r="J280" s="148" t="s">
        <v>9805</v>
      </c>
      <c r="K280" s="14"/>
      <c r="L280" s="14"/>
      <c r="M280" s="14"/>
      <c r="N280" s="14"/>
      <c r="O280" s="13"/>
      <c r="P280" s="14"/>
      <c r="Q280" s="14"/>
      <c r="R280" s="14"/>
      <c r="S280" s="14"/>
      <c r="T280" s="14"/>
      <c r="U280" s="14"/>
      <c r="V280" s="14"/>
      <c r="W280" s="14"/>
    </row>
    <row r="281">
      <c r="A281" s="8" t="s">
        <v>9806</v>
      </c>
      <c r="B281" s="8" t="s">
        <v>7138</v>
      </c>
      <c r="C281" s="14"/>
      <c r="D281" s="14"/>
      <c r="E281" s="12"/>
      <c r="F281" s="150" t="s">
        <v>9807</v>
      </c>
      <c r="G281" s="142" t="s">
        <v>8875</v>
      </c>
      <c r="H281" s="8" t="s">
        <v>9808</v>
      </c>
      <c r="I281" s="14"/>
      <c r="J281" s="148" t="s">
        <v>9809</v>
      </c>
      <c r="K281" s="14"/>
      <c r="L281" s="14"/>
      <c r="M281" s="14"/>
      <c r="N281" s="14"/>
      <c r="O281" s="13"/>
      <c r="P281" s="14"/>
      <c r="Q281" s="14"/>
      <c r="R281" s="14"/>
      <c r="S281" s="14"/>
      <c r="T281" s="14"/>
      <c r="U281" s="14"/>
      <c r="V281" s="14"/>
      <c r="W281" s="14"/>
    </row>
    <row r="282">
      <c r="A282" s="8" t="s">
        <v>9806</v>
      </c>
      <c r="B282" s="8" t="s">
        <v>9810</v>
      </c>
      <c r="C282" s="14"/>
      <c r="D282" s="14"/>
      <c r="E282" s="12"/>
      <c r="F282" s="150" t="s">
        <v>9811</v>
      </c>
      <c r="G282" s="142" t="s">
        <v>8875</v>
      </c>
      <c r="H282" s="8" t="s">
        <v>9812</v>
      </c>
      <c r="I282" s="14"/>
      <c r="J282" s="148" t="s">
        <v>9813</v>
      </c>
      <c r="K282" s="14"/>
      <c r="L282" s="14"/>
      <c r="M282" s="14"/>
      <c r="N282" s="14"/>
      <c r="O282" s="13"/>
      <c r="P282" s="14"/>
      <c r="Q282" s="14"/>
      <c r="R282" s="14"/>
      <c r="S282" s="14"/>
      <c r="T282" s="14"/>
      <c r="U282" s="14"/>
      <c r="V282" s="14"/>
      <c r="W282" s="14"/>
    </row>
    <row r="283">
      <c r="A283" s="8" t="s">
        <v>9814</v>
      </c>
      <c r="B283" s="8" t="s">
        <v>4883</v>
      </c>
      <c r="C283" s="14"/>
      <c r="D283" s="14"/>
      <c r="E283" s="9" t="s">
        <v>9815</v>
      </c>
      <c r="F283" s="150" t="s">
        <v>9788</v>
      </c>
      <c r="G283" s="142" t="s">
        <v>8875</v>
      </c>
      <c r="H283" s="8" t="s">
        <v>9816</v>
      </c>
      <c r="I283" s="14"/>
      <c r="J283" s="148" t="s">
        <v>9817</v>
      </c>
      <c r="K283" s="14"/>
      <c r="L283" s="14"/>
      <c r="M283" s="14"/>
      <c r="N283" s="14"/>
      <c r="O283" s="13"/>
      <c r="P283" s="14"/>
      <c r="Q283" s="14"/>
      <c r="R283" s="14"/>
      <c r="S283" s="14"/>
      <c r="T283" s="14"/>
      <c r="U283" s="14"/>
      <c r="V283" s="14"/>
      <c r="W283" s="14"/>
    </row>
    <row r="284">
      <c r="C284" s="14"/>
      <c r="D284" s="14"/>
      <c r="E284" s="9" t="s">
        <v>9818</v>
      </c>
      <c r="F284" s="150" t="s">
        <v>9788</v>
      </c>
      <c r="G284" s="142" t="s">
        <v>8875</v>
      </c>
      <c r="H284" s="8" t="s">
        <v>9819</v>
      </c>
      <c r="I284" s="14"/>
      <c r="J284" s="148" t="s">
        <v>9820</v>
      </c>
      <c r="K284" s="14"/>
      <c r="L284" s="14"/>
      <c r="M284" s="14"/>
      <c r="N284" s="14"/>
      <c r="O284" s="13"/>
      <c r="P284" s="14"/>
      <c r="Q284" s="14"/>
      <c r="R284" s="14"/>
      <c r="S284" s="14"/>
      <c r="T284" s="14"/>
      <c r="U284" s="14"/>
      <c r="V284" s="14"/>
      <c r="W284" s="14"/>
    </row>
    <row r="285">
      <c r="C285" s="14"/>
      <c r="D285" s="14"/>
      <c r="E285" s="9" t="s">
        <v>9821</v>
      </c>
      <c r="F285" s="150" t="s">
        <v>9788</v>
      </c>
      <c r="G285" s="142" t="s">
        <v>8875</v>
      </c>
      <c r="H285" s="8" t="s">
        <v>9822</v>
      </c>
      <c r="I285" s="14"/>
      <c r="J285" s="148" t="s">
        <v>9823</v>
      </c>
      <c r="K285" s="14"/>
      <c r="L285" s="14"/>
      <c r="M285" s="14"/>
      <c r="N285" s="14"/>
      <c r="O285" s="13"/>
      <c r="P285" s="14"/>
      <c r="Q285" s="14"/>
      <c r="R285" s="14"/>
      <c r="S285" s="14"/>
      <c r="T285" s="14"/>
      <c r="U285" s="14"/>
      <c r="V285" s="14"/>
      <c r="W285" s="14"/>
    </row>
    <row r="286">
      <c r="A286" s="8" t="s">
        <v>9824</v>
      </c>
      <c r="B286" s="13" t="s">
        <v>2759</v>
      </c>
      <c r="C286" s="14"/>
      <c r="D286" s="14"/>
      <c r="E286" s="12"/>
      <c r="F286" s="141" t="s">
        <v>9825</v>
      </c>
      <c r="G286" s="142" t="s">
        <v>8875</v>
      </c>
      <c r="H286" s="8" t="s">
        <v>9826</v>
      </c>
      <c r="I286" s="14"/>
      <c r="J286" s="143" t="s">
        <v>9827</v>
      </c>
      <c r="K286" s="14"/>
      <c r="L286" s="14"/>
      <c r="M286" s="14"/>
      <c r="N286" s="14"/>
      <c r="O286" s="13"/>
      <c r="P286" s="14"/>
      <c r="Q286" s="14"/>
      <c r="R286" s="14"/>
      <c r="S286" s="14"/>
      <c r="T286" s="14"/>
      <c r="U286" s="14"/>
      <c r="V286" s="14"/>
      <c r="W286" s="14"/>
    </row>
    <row r="287">
      <c r="A287" s="8" t="s">
        <v>9824</v>
      </c>
      <c r="B287" s="13" t="s">
        <v>2759</v>
      </c>
      <c r="C287" s="14"/>
      <c r="D287" s="14"/>
      <c r="E287" s="8" t="s">
        <v>9828</v>
      </c>
      <c r="F287" s="145" t="s">
        <v>9829</v>
      </c>
      <c r="G287" s="142" t="s">
        <v>8875</v>
      </c>
      <c r="H287" s="8" t="s">
        <v>9830</v>
      </c>
      <c r="I287" s="14"/>
      <c r="J287" s="143" t="s">
        <v>9831</v>
      </c>
      <c r="K287" s="14"/>
      <c r="L287" s="14"/>
      <c r="M287" s="14"/>
      <c r="N287" s="14"/>
      <c r="O287" s="13"/>
      <c r="P287" s="14"/>
      <c r="Q287" s="14"/>
      <c r="R287" s="14"/>
      <c r="S287" s="14"/>
      <c r="T287" s="14"/>
      <c r="U287" s="14"/>
      <c r="V287" s="14"/>
      <c r="W287" s="14"/>
    </row>
    <row r="288">
      <c r="A288" s="8" t="s">
        <v>9824</v>
      </c>
      <c r="B288" s="8" t="s">
        <v>9832</v>
      </c>
      <c r="C288" s="14"/>
      <c r="D288" s="14"/>
      <c r="E288" s="12"/>
      <c r="F288" s="150" t="s">
        <v>9833</v>
      </c>
      <c r="G288" s="142" t="s">
        <v>8875</v>
      </c>
      <c r="H288" s="8" t="s">
        <v>9834</v>
      </c>
      <c r="I288" s="14"/>
      <c r="J288" s="148" t="s">
        <v>9835</v>
      </c>
      <c r="K288" s="14"/>
      <c r="L288" s="14"/>
      <c r="M288" s="14"/>
      <c r="N288" s="14"/>
      <c r="O288" s="13"/>
      <c r="P288" s="14"/>
      <c r="Q288" s="14"/>
      <c r="R288" s="14"/>
      <c r="S288" s="14"/>
      <c r="T288" s="14"/>
      <c r="U288" s="14"/>
      <c r="V288" s="14"/>
      <c r="W288" s="14"/>
    </row>
    <row r="289">
      <c r="A289" s="8" t="s">
        <v>9836</v>
      </c>
      <c r="B289" s="8" t="s">
        <v>6557</v>
      </c>
      <c r="C289" s="14"/>
      <c r="D289" s="14"/>
      <c r="E289" s="12"/>
      <c r="F289" s="150" t="s">
        <v>9837</v>
      </c>
      <c r="G289" s="142" t="s">
        <v>8875</v>
      </c>
      <c r="H289" s="8" t="s">
        <v>9838</v>
      </c>
      <c r="I289" s="14"/>
      <c r="J289" s="143" t="s">
        <v>9839</v>
      </c>
      <c r="K289" s="14"/>
      <c r="L289" s="14"/>
      <c r="M289" s="14"/>
      <c r="N289" s="14"/>
      <c r="O289" s="13"/>
      <c r="P289" s="14"/>
      <c r="Q289" s="14"/>
      <c r="R289" s="14"/>
      <c r="S289" s="14"/>
      <c r="T289" s="14"/>
      <c r="U289" s="14"/>
      <c r="V289" s="14"/>
      <c r="W289" s="14"/>
    </row>
    <row r="290">
      <c r="C290" s="14"/>
      <c r="D290" s="14"/>
      <c r="E290" s="12"/>
      <c r="F290" s="150" t="s">
        <v>9837</v>
      </c>
      <c r="G290" s="142" t="s">
        <v>8875</v>
      </c>
      <c r="H290" s="8" t="s">
        <v>9840</v>
      </c>
      <c r="I290" s="14"/>
      <c r="J290" s="143" t="s">
        <v>9841</v>
      </c>
      <c r="K290" s="14"/>
      <c r="L290" s="14"/>
      <c r="M290" s="14"/>
      <c r="N290" s="14"/>
      <c r="O290" s="13"/>
      <c r="P290" s="14"/>
      <c r="Q290" s="14"/>
      <c r="R290" s="14"/>
      <c r="S290" s="14"/>
      <c r="T290" s="14"/>
      <c r="U290" s="14"/>
      <c r="V290" s="14"/>
      <c r="W290" s="14"/>
    </row>
    <row r="291">
      <c r="C291" s="14"/>
      <c r="D291" s="14"/>
      <c r="E291" s="12"/>
      <c r="F291" s="150" t="s">
        <v>9837</v>
      </c>
      <c r="G291" s="142" t="s">
        <v>8875</v>
      </c>
      <c r="H291" s="8" t="s">
        <v>9842</v>
      </c>
      <c r="I291" s="14"/>
      <c r="J291" s="143" t="s">
        <v>9843</v>
      </c>
      <c r="K291" s="14"/>
      <c r="L291" s="14"/>
      <c r="M291" s="14"/>
      <c r="N291" s="14"/>
      <c r="O291" s="13"/>
      <c r="P291" s="14"/>
      <c r="Q291" s="14"/>
      <c r="R291" s="14"/>
      <c r="S291" s="14"/>
      <c r="T291" s="14"/>
      <c r="U291" s="14"/>
      <c r="V291" s="14"/>
      <c r="W291" s="14"/>
    </row>
    <row r="292">
      <c r="C292" s="14"/>
      <c r="D292" s="14"/>
      <c r="E292" s="12"/>
      <c r="F292" s="150" t="s">
        <v>9837</v>
      </c>
      <c r="G292" s="142" t="s">
        <v>8875</v>
      </c>
      <c r="H292" s="8" t="s">
        <v>9844</v>
      </c>
      <c r="I292" s="14"/>
      <c r="J292" s="143" t="s">
        <v>9845</v>
      </c>
      <c r="K292" s="14"/>
      <c r="L292" s="14"/>
      <c r="M292" s="14"/>
      <c r="N292" s="14"/>
      <c r="O292" s="13"/>
      <c r="P292" s="14"/>
      <c r="Q292" s="14"/>
      <c r="R292" s="14"/>
      <c r="S292" s="14"/>
      <c r="T292" s="14"/>
      <c r="U292" s="14"/>
      <c r="V292" s="14"/>
      <c r="W292" s="14"/>
    </row>
    <row r="293">
      <c r="A293" s="8" t="s">
        <v>9846</v>
      </c>
      <c r="B293" s="8" t="s">
        <v>6557</v>
      </c>
      <c r="C293" s="14"/>
      <c r="D293" s="14"/>
      <c r="E293" s="12"/>
      <c r="F293" s="150" t="s">
        <v>9847</v>
      </c>
      <c r="G293" s="142" t="s">
        <v>8875</v>
      </c>
      <c r="H293" s="8" t="s">
        <v>9848</v>
      </c>
      <c r="I293" s="14"/>
      <c r="J293" s="143" t="s">
        <v>9849</v>
      </c>
      <c r="K293" s="14"/>
      <c r="L293" s="14"/>
      <c r="M293" s="14"/>
      <c r="N293" s="14"/>
      <c r="O293" s="13"/>
      <c r="P293" s="14"/>
      <c r="Q293" s="14"/>
      <c r="R293" s="14"/>
      <c r="S293" s="14"/>
      <c r="T293" s="14"/>
      <c r="U293" s="14"/>
      <c r="V293" s="14"/>
      <c r="W293" s="14"/>
    </row>
    <row r="294">
      <c r="C294" s="14"/>
      <c r="D294" s="14"/>
      <c r="E294" s="12"/>
      <c r="F294" s="150" t="s">
        <v>9847</v>
      </c>
      <c r="G294" s="142" t="s">
        <v>8875</v>
      </c>
      <c r="H294" s="8" t="s">
        <v>9850</v>
      </c>
      <c r="I294" s="14"/>
      <c r="J294" s="143" t="s">
        <v>9851</v>
      </c>
      <c r="K294" s="14"/>
      <c r="L294" s="14"/>
      <c r="M294" s="14"/>
      <c r="N294" s="14"/>
      <c r="O294" s="13"/>
      <c r="P294" s="14"/>
      <c r="Q294" s="14"/>
      <c r="R294" s="14"/>
      <c r="S294" s="14"/>
      <c r="T294" s="14"/>
      <c r="U294" s="14"/>
      <c r="V294" s="14"/>
      <c r="W294" s="14"/>
    </row>
    <row r="295">
      <c r="C295" s="14"/>
      <c r="D295" s="14"/>
      <c r="E295" s="12"/>
      <c r="F295" s="150" t="s">
        <v>9847</v>
      </c>
      <c r="G295" s="142" t="s">
        <v>8875</v>
      </c>
      <c r="H295" s="8" t="s">
        <v>9852</v>
      </c>
      <c r="I295" s="14"/>
      <c r="J295" s="143" t="s">
        <v>9853</v>
      </c>
      <c r="K295" s="14"/>
      <c r="L295" s="14"/>
      <c r="M295" s="14"/>
      <c r="N295" s="14"/>
      <c r="O295" s="13"/>
      <c r="P295" s="14"/>
      <c r="Q295" s="14"/>
      <c r="R295" s="14"/>
      <c r="S295" s="14"/>
      <c r="T295" s="14"/>
      <c r="U295" s="14"/>
      <c r="V295" s="14"/>
      <c r="W295" s="14"/>
    </row>
    <row r="296">
      <c r="C296" s="14"/>
      <c r="D296" s="14"/>
      <c r="E296" s="12"/>
      <c r="F296" s="150" t="s">
        <v>9847</v>
      </c>
      <c r="G296" s="142" t="s">
        <v>8875</v>
      </c>
      <c r="H296" s="8" t="s">
        <v>9854</v>
      </c>
      <c r="I296" s="14"/>
      <c r="J296" s="143" t="s">
        <v>9855</v>
      </c>
      <c r="K296" s="14"/>
      <c r="L296" s="14"/>
      <c r="M296" s="14"/>
      <c r="N296" s="14"/>
      <c r="O296" s="13"/>
      <c r="P296" s="14"/>
      <c r="Q296" s="14"/>
      <c r="R296" s="14"/>
      <c r="S296" s="14"/>
      <c r="T296" s="14"/>
      <c r="U296" s="14"/>
      <c r="V296" s="14"/>
      <c r="W296" s="14"/>
    </row>
    <row r="297">
      <c r="A297" s="8" t="s">
        <v>9856</v>
      </c>
      <c r="B297" s="8" t="s">
        <v>6557</v>
      </c>
      <c r="C297" s="14"/>
      <c r="D297" s="14"/>
      <c r="E297" s="12"/>
      <c r="F297" s="150" t="s">
        <v>9857</v>
      </c>
      <c r="G297" s="142" t="s">
        <v>8875</v>
      </c>
      <c r="H297" s="8" t="s">
        <v>9858</v>
      </c>
      <c r="I297" s="14"/>
      <c r="J297" s="143" t="s">
        <v>9859</v>
      </c>
      <c r="K297" s="14"/>
      <c r="L297" s="14"/>
      <c r="M297" s="14"/>
      <c r="N297" s="14"/>
      <c r="O297" s="13"/>
      <c r="P297" s="14"/>
      <c r="Q297" s="14"/>
      <c r="R297" s="14"/>
      <c r="S297" s="14"/>
      <c r="T297" s="14"/>
      <c r="U297" s="14"/>
      <c r="V297" s="14"/>
      <c r="W297" s="14"/>
    </row>
    <row r="298">
      <c r="C298" s="14"/>
      <c r="D298" s="14"/>
      <c r="E298" s="12"/>
      <c r="F298" s="150" t="s">
        <v>9860</v>
      </c>
      <c r="G298" s="142" t="s">
        <v>8875</v>
      </c>
      <c r="H298" s="8" t="s">
        <v>9861</v>
      </c>
      <c r="I298" s="14"/>
      <c r="J298" s="143" t="s">
        <v>9862</v>
      </c>
      <c r="K298" s="14"/>
      <c r="L298" s="14"/>
      <c r="M298" s="14"/>
      <c r="N298" s="14"/>
      <c r="O298" s="13"/>
      <c r="P298" s="14"/>
      <c r="Q298" s="14"/>
      <c r="R298" s="14"/>
      <c r="S298" s="14"/>
      <c r="T298" s="14"/>
      <c r="U298" s="14"/>
      <c r="V298" s="14"/>
      <c r="W298" s="14"/>
    </row>
    <row r="299">
      <c r="C299" s="14"/>
      <c r="D299" s="14"/>
      <c r="E299" s="12"/>
      <c r="F299" s="150" t="s">
        <v>9863</v>
      </c>
      <c r="G299" s="142" t="s">
        <v>8875</v>
      </c>
      <c r="H299" s="8" t="s">
        <v>9864</v>
      </c>
      <c r="I299" s="14"/>
      <c r="J299" s="143" t="s">
        <v>9865</v>
      </c>
      <c r="K299" s="14"/>
      <c r="L299" s="14"/>
      <c r="M299" s="14"/>
      <c r="N299" s="14"/>
      <c r="O299" s="13"/>
      <c r="P299" s="14"/>
      <c r="Q299" s="14"/>
      <c r="R299" s="14"/>
      <c r="S299" s="14"/>
      <c r="T299" s="14"/>
      <c r="U299" s="14"/>
      <c r="V299" s="14"/>
      <c r="W299" s="14"/>
    </row>
    <row r="300">
      <c r="C300" s="14"/>
      <c r="D300" s="14"/>
      <c r="E300" s="12"/>
      <c r="F300" s="150" t="s">
        <v>9866</v>
      </c>
      <c r="G300" s="142" t="s">
        <v>8875</v>
      </c>
      <c r="H300" s="8" t="s">
        <v>9867</v>
      </c>
      <c r="I300" s="14"/>
      <c r="J300" s="143" t="s">
        <v>9868</v>
      </c>
      <c r="K300" s="14"/>
      <c r="L300" s="14"/>
      <c r="M300" s="14"/>
      <c r="N300" s="14"/>
      <c r="O300" s="13"/>
      <c r="P300" s="14"/>
      <c r="Q300" s="14"/>
      <c r="R300" s="14"/>
      <c r="S300" s="14"/>
      <c r="T300" s="14"/>
      <c r="U300" s="14"/>
      <c r="V300" s="14"/>
      <c r="W300" s="14"/>
    </row>
    <row r="301">
      <c r="A301" s="8" t="s">
        <v>9661</v>
      </c>
      <c r="B301" s="8" t="s">
        <v>7730</v>
      </c>
      <c r="C301" s="14"/>
      <c r="D301" s="14"/>
      <c r="E301" s="12"/>
      <c r="F301" s="141" t="s">
        <v>9869</v>
      </c>
      <c r="G301" s="142" t="s">
        <v>8875</v>
      </c>
      <c r="H301" s="8" t="s">
        <v>9870</v>
      </c>
      <c r="I301" s="14"/>
      <c r="J301" s="143" t="s">
        <v>9871</v>
      </c>
      <c r="K301" s="14"/>
      <c r="L301" s="14"/>
      <c r="M301" s="14"/>
      <c r="N301" s="14"/>
      <c r="O301" s="13"/>
      <c r="P301" s="14"/>
      <c r="Q301" s="14"/>
      <c r="R301" s="14"/>
      <c r="S301" s="14"/>
      <c r="T301" s="14"/>
      <c r="U301" s="14"/>
      <c r="V301" s="14"/>
      <c r="W301" s="14"/>
    </row>
    <row r="302">
      <c r="A302" s="8" t="s">
        <v>9661</v>
      </c>
      <c r="B302" s="8" t="s">
        <v>7730</v>
      </c>
      <c r="C302" s="14"/>
      <c r="D302" s="14"/>
      <c r="E302" s="12"/>
      <c r="F302" s="141" t="s">
        <v>9872</v>
      </c>
      <c r="G302" s="142" t="s">
        <v>8875</v>
      </c>
      <c r="H302" s="8" t="s">
        <v>9873</v>
      </c>
      <c r="I302" s="11" t="s">
        <v>9874</v>
      </c>
      <c r="J302" s="143" t="s">
        <v>9875</v>
      </c>
      <c r="K302" s="14"/>
      <c r="L302" s="14"/>
      <c r="M302" s="14"/>
      <c r="N302" s="14"/>
      <c r="O302" s="13"/>
      <c r="P302" s="14"/>
      <c r="Q302" s="14"/>
      <c r="R302" s="14"/>
      <c r="S302" s="14"/>
      <c r="T302" s="14"/>
      <c r="U302" s="14"/>
      <c r="V302" s="14"/>
      <c r="W302" s="14"/>
    </row>
    <row r="303">
      <c r="A303" s="8" t="s">
        <v>9661</v>
      </c>
      <c r="B303" s="8" t="s">
        <v>7730</v>
      </c>
      <c r="C303" s="14"/>
      <c r="D303" s="14"/>
      <c r="E303" s="12"/>
      <c r="F303" s="141" t="s">
        <v>9876</v>
      </c>
      <c r="G303" s="142" t="s">
        <v>8875</v>
      </c>
      <c r="H303" s="8" t="s">
        <v>9877</v>
      </c>
      <c r="I303" s="11" t="s">
        <v>9874</v>
      </c>
      <c r="J303" s="143" t="s">
        <v>9878</v>
      </c>
      <c r="K303" s="14"/>
      <c r="L303" s="14"/>
      <c r="M303" s="14"/>
      <c r="N303" s="14"/>
      <c r="O303" s="13"/>
      <c r="P303" s="14"/>
      <c r="Q303" s="14"/>
      <c r="R303" s="14"/>
      <c r="S303" s="14"/>
      <c r="T303" s="14"/>
      <c r="U303" s="14"/>
      <c r="V303" s="14"/>
      <c r="W303" s="14"/>
    </row>
    <row r="304">
      <c r="A304" s="8" t="s">
        <v>9661</v>
      </c>
      <c r="B304" s="8" t="s">
        <v>7730</v>
      </c>
      <c r="C304" s="14"/>
      <c r="D304" s="14"/>
      <c r="E304" s="12"/>
      <c r="F304" s="141" t="s">
        <v>9879</v>
      </c>
      <c r="G304" s="142" t="s">
        <v>8875</v>
      </c>
      <c r="H304" s="8" t="s">
        <v>9880</v>
      </c>
      <c r="I304" s="11" t="s">
        <v>9874</v>
      </c>
      <c r="J304" s="143" t="s">
        <v>9881</v>
      </c>
      <c r="K304" s="14"/>
      <c r="L304" s="14"/>
      <c r="M304" s="14"/>
      <c r="N304" s="14"/>
      <c r="O304" s="13"/>
      <c r="P304" s="14"/>
      <c r="Q304" s="14"/>
      <c r="R304" s="14"/>
      <c r="S304" s="14"/>
      <c r="T304" s="14"/>
      <c r="U304" s="14"/>
      <c r="V304" s="14"/>
      <c r="W304" s="14"/>
    </row>
    <row r="305">
      <c r="A305" s="8" t="s">
        <v>9661</v>
      </c>
      <c r="B305" s="8" t="s">
        <v>7730</v>
      </c>
      <c r="C305" s="14"/>
      <c r="D305" s="14"/>
      <c r="E305" s="12"/>
      <c r="F305" s="141" t="s">
        <v>9882</v>
      </c>
      <c r="G305" s="142" t="s">
        <v>8875</v>
      </c>
      <c r="H305" s="8" t="s">
        <v>9883</v>
      </c>
      <c r="I305" s="11" t="s">
        <v>9874</v>
      </c>
      <c r="J305" s="143" t="s">
        <v>9884</v>
      </c>
      <c r="K305" s="14"/>
      <c r="L305" s="14"/>
      <c r="M305" s="14"/>
      <c r="N305" s="14"/>
      <c r="O305" s="13"/>
      <c r="P305" s="14"/>
      <c r="Q305" s="14"/>
      <c r="R305" s="14"/>
      <c r="S305" s="14"/>
      <c r="T305" s="14"/>
      <c r="U305" s="14"/>
      <c r="V305" s="14"/>
      <c r="W305" s="14"/>
    </row>
    <row r="306">
      <c r="A306" s="8" t="s">
        <v>9000</v>
      </c>
      <c r="B306" s="8" t="s">
        <v>7695</v>
      </c>
      <c r="C306" s="14"/>
      <c r="D306" s="14"/>
      <c r="E306" s="12"/>
      <c r="F306" s="141" t="s">
        <v>9885</v>
      </c>
      <c r="G306" s="142" t="s">
        <v>8875</v>
      </c>
      <c r="H306" s="8" t="s">
        <v>9886</v>
      </c>
      <c r="I306" s="14"/>
      <c r="J306" s="143" t="s">
        <v>9887</v>
      </c>
      <c r="K306" s="14"/>
      <c r="L306" s="14"/>
      <c r="M306" s="14"/>
      <c r="N306" s="14"/>
      <c r="O306" s="13"/>
      <c r="P306" s="14"/>
      <c r="Q306" s="14"/>
      <c r="R306" s="14"/>
      <c r="S306" s="14"/>
      <c r="T306" s="14"/>
      <c r="U306" s="14"/>
      <c r="V306" s="14"/>
      <c r="W306" s="14"/>
    </row>
    <row r="307">
      <c r="A307" s="8" t="s">
        <v>8982</v>
      </c>
      <c r="B307" s="8" t="s">
        <v>7695</v>
      </c>
      <c r="C307" s="14"/>
      <c r="D307" s="14"/>
      <c r="E307" s="12"/>
      <c r="F307" s="150" t="s">
        <v>9888</v>
      </c>
      <c r="G307" s="142" t="s">
        <v>8875</v>
      </c>
      <c r="H307" s="8" t="s">
        <v>9889</v>
      </c>
      <c r="I307" s="14"/>
      <c r="J307" s="143" t="s">
        <v>9890</v>
      </c>
      <c r="K307" s="14"/>
      <c r="L307" s="14"/>
      <c r="M307" s="14"/>
      <c r="N307" s="14"/>
      <c r="O307" s="13"/>
      <c r="P307" s="14"/>
      <c r="Q307" s="14"/>
      <c r="R307" s="14"/>
      <c r="S307" s="14"/>
      <c r="T307" s="14"/>
      <c r="U307" s="14"/>
      <c r="V307" s="14"/>
      <c r="W307" s="14"/>
    </row>
    <row r="308">
      <c r="A308" s="8" t="s">
        <v>8982</v>
      </c>
      <c r="B308" s="8" t="s">
        <v>7695</v>
      </c>
      <c r="C308" s="14"/>
      <c r="D308" s="14"/>
      <c r="E308" s="12"/>
      <c r="F308" s="150" t="s">
        <v>9891</v>
      </c>
      <c r="G308" s="142" t="s">
        <v>8875</v>
      </c>
      <c r="H308" s="8" t="s">
        <v>9892</v>
      </c>
      <c r="I308" s="14"/>
      <c r="J308" s="143" t="s">
        <v>9893</v>
      </c>
      <c r="K308" s="14"/>
      <c r="L308" s="14"/>
      <c r="M308" s="14"/>
      <c r="N308" s="14"/>
      <c r="O308" s="13"/>
      <c r="P308" s="14"/>
      <c r="Q308" s="14"/>
      <c r="R308" s="14"/>
      <c r="S308" s="14"/>
      <c r="T308" s="14"/>
      <c r="U308" s="14"/>
      <c r="V308" s="14"/>
      <c r="W308" s="14"/>
    </row>
    <row r="309">
      <c r="A309" s="8" t="s">
        <v>8987</v>
      </c>
      <c r="B309" s="8" t="s">
        <v>7695</v>
      </c>
      <c r="C309" s="14"/>
      <c r="D309" s="14"/>
      <c r="E309" s="12"/>
      <c r="F309" s="146" t="s">
        <v>9894</v>
      </c>
      <c r="G309" s="142" t="s">
        <v>8875</v>
      </c>
      <c r="H309" s="8" t="s">
        <v>9895</v>
      </c>
      <c r="I309" s="14"/>
      <c r="J309" s="143" t="s">
        <v>9896</v>
      </c>
      <c r="K309" s="14"/>
      <c r="L309" s="14"/>
      <c r="M309" s="14"/>
      <c r="N309" s="14"/>
      <c r="O309" s="13"/>
      <c r="P309" s="14"/>
      <c r="Q309" s="14"/>
      <c r="R309" s="14"/>
      <c r="S309" s="14"/>
      <c r="T309" s="14"/>
      <c r="U309" s="14"/>
      <c r="V309" s="14"/>
      <c r="W309" s="14"/>
    </row>
    <row r="310">
      <c r="A310" s="8" t="s">
        <v>9897</v>
      </c>
      <c r="B310" s="8" t="s">
        <v>7695</v>
      </c>
      <c r="C310" s="14"/>
      <c r="D310" s="14"/>
      <c r="E310" s="12"/>
      <c r="F310" s="146" t="s">
        <v>9898</v>
      </c>
      <c r="G310" s="142" t="s">
        <v>8875</v>
      </c>
      <c r="H310" s="8" t="s">
        <v>9899</v>
      </c>
      <c r="I310" s="14"/>
      <c r="J310" s="143" t="s">
        <v>9900</v>
      </c>
      <c r="K310" s="14"/>
      <c r="L310" s="14"/>
      <c r="M310" s="14"/>
      <c r="N310" s="14"/>
      <c r="O310" s="13"/>
      <c r="P310" s="14"/>
      <c r="Q310" s="14"/>
      <c r="R310" s="14"/>
      <c r="S310" s="14"/>
      <c r="T310" s="14"/>
      <c r="U310" s="14"/>
      <c r="V310" s="14"/>
      <c r="W310" s="14"/>
    </row>
    <row r="311">
      <c r="A311" s="8" t="s">
        <v>9901</v>
      </c>
      <c r="B311" s="8" t="s">
        <v>9902</v>
      </c>
      <c r="C311" s="14"/>
      <c r="D311" s="14"/>
      <c r="E311" s="9" t="s">
        <v>9903</v>
      </c>
      <c r="F311" s="150" t="s">
        <v>9904</v>
      </c>
      <c r="G311" s="142" t="s">
        <v>8875</v>
      </c>
      <c r="H311" s="8" t="s">
        <v>9905</v>
      </c>
      <c r="I311" s="14"/>
      <c r="J311" s="143" t="s">
        <v>9906</v>
      </c>
      <c r="K311" s="14"/>
      <c r="L311" s="14"/>
      <c r="M311" s="14"/>
      <c r="N311" s="14"/>
      <c r="O311" s="13"/>
      <c r="P311" s="14"/>
      <c r="Q311" s="14"/>
      <c r="R311" s="14"/>
      <c r="S311" s="14"/>
      <c r="T311" s="14"/>
      <c r="U311" s="14"/>
      <c r="V311" s="14"/>
      <c r="W311" s="14"/>
    </row>
    <row r="312">
      <c r="A312" s="8" t="s">
        <v>8992</v>
      </c>
      <c r="B312" s="8" t="s">
        <v>7661</v>
      </c>
      <c r="C312" s="14"/>
      <c r="D312" s="14"/>
      <c r="E312" s="12"/>
      <c r="F312" s="141" t="s">
        <v>9907</v>
      </c>
      <c r="G312" s="142" t="s">
        <v>8875</v>
      </c>
      <c r="H312" s="8" t="s">
        <v>9908</v>
      </c>
      <c r="I312" s="14"/>
      <c r="J312" s="143" t="s">
        <v>9909</v>
      </c>
      <c r="K312" s="14"/>
      <c r="L312" s="14"/>
      <c r="M312" s="14"/>
      <c r="N312" s="14"/>
      <c r="O312" s="13"/>
      <c r="P312" s="14"/>
      <c r="Q312" s="14"/>
      <c r="R312" s="14"/>
      <c r="S312" s="14"/>
      <c r="T312" s="14"/>
      <c r="U312" s="14"/>
      <c r="V312" s="14"/>
      <c r="W312" s="14"/>
    </row>
    <row r="313">
      <c r="A313" s="8" t="s">
        <v>8992</v>
      </c>
      <c r="B313" s="8" t="s">
        <v>7661</v>
      </c>
      <c r="C313" s="14"/>
      <c r="D313" s="14"/>
      <c r="E313" s="12"/>
      <c r="F313" s="141" t="s">
        <v>9910</v>
      </c>
      <c r="G313" s="142" t="s">
        <v>8875</v>
      </c>
      <c r="H313" s="8" t="s">
        <v>9911</v>
      </c>
      <c r="I313" s="14"/>
      <c r="J313" s="143" t="s">
        <v>9912</v>
      </c>
      <c r="K313" s="14"/>
      <c r="L313" s="14"/>
      <c r="M313" s="14"/>
      <c r="N313" s="14"/>
      <c r="O313" s="13"/>
      <c r="P313" s="14"/>
      <c r="Q313" s="14"/>
      <c r="R313" s="14"/>
      <c r="S313" s="14"/>
      <c r="T313" s="14"/>
      <c r="U313" s="14"/>
      <c r="V313" s="14"/>
      <c r="W313" s="14"/>
    </row>
    <row r="314">
      <c r="A314" s="8" t="s">
        <v>9913</v>
      </c>
      <c r="B314" s="8" t="s">
        <v>7623</v>
      </c>
      <c r="C314" s="14"/>
      <c r="D314" s="14"/>
      <c r="E314" s="12"/>
      <c r="F314" s="150" t="s">
        <v>9914</v>
      </c>
      <c r="G314" s="142" t="s">
        <v>8875</v>
      </c>
      <c r="H314" s="8" t="s">
        <v>9915</v>
      </c>
      <c r="I314" s="14"/>
      <c r="J314" s="143" t="s">
        <v>9916</v>
      </c>
      <c r="K314" s="14"/>
      <c r="L314" s="14"/>
      <c r="M314" s="14"/>
      <c r="N314" s="14"/>
      <c r="O314" s="13"/>
      <c r="P314" s="14"/>
      <c r="Q314" s="14"/>
      <c r="R314" s="14"/>
      <c r="S314" s="14"/>
      <c r="T314" s="14"/>
      <c r="U314" s="14"/>
      <c r="V314" s="14"/>
      <c r="W314" s="14"/>
    </row>
    <row r="315">
      <c r="A315" s="8" t="s">
        <v>9917</v>
      </c>
      <c r="B315" s="8" t="s">
        <v>7623</v>
      </c>
      <c r="C315" s="14"/>
      <c r="D315" s="14"/>
      <c r="E315" s="12"/>
      <c r="F315" s="141" t="s">
        <v>9918</v>
      </c>
      <c r="G315" s="142" t="s">
        <v>8875</v>
      </c>
      <c r="H315" s="8" t="s">
        <v>9919</v>
      </c>
      <c r="I315" s="14"/>
      <c r="J315" s="148" t="s">
        <v>9920</v>
      </c>
      <c r="K315" s="14"/>
      <c r="L315" s="14"/>
      <c r="M315" s="14"/>
      <c r="N315" s="14"/>
      <c r="O315" s="13"/>
      <c r="P315" s="14"/>
      <c r="Q315" s="14"/>
      <c r="R315" s="14"/>
      <c r="S315" s="14"/>
      <c r="T315" s="14"/>
      <c r="U315" s="14"/>
      <c r="V315" s="14"/>
      <c r="W315" s="14"/>
    </row>
    <row r="316">
      <c r="A316" s="8" t="s">
        <v>8992</v>
      </c>
      <c r="B316" s="163" t="s">
        <v>7526</v>
      </c>
      <c r="C316" s="14"/>
      <c r="D316" s="14"/>
      <c r="E316" s="12"/>
      <c r="F316" s="141" t="s">
        <v>9921</v>
      </c>
      <c r="G316" s="142" t="s">
        <v>8875</v>
      </c>
      <c r="H316" s="163" t="s">
        <v>9922</v>
      </c>
      <c r="I316" s="14"/>
      <c r="J316" s="143" t="s">
        <v>9923</v>
      </c>
      <c r="K316" s="14"/>
      <c r="L316" s="14"/>
      <c r="M316" s="14"/>
      <c r="N316" s="14"/>
      <c r="O316" s="13"/>
      <c r="P316" s="14"/>
      <c r="Q316" s="14"/>
      <c r="R316" s="14"/>
      <c r="S316" s="14"/>
      <c r="T316" s="14"/>
      <c r="U316" s="14"/>
      <c r="V316" s="14"/>
      <c r="W316" s="14"/>
    </row>
    <row r="317">
      <c r="A317" s="8" t="s">
        <v>8992</v>
      </c>
      <c r="B317" s="163" t="s">
        <v>7526</v>
      </c>
      <c r="C317" s="14"/>
      <c r="D317" s="14"/>
      <c r="E317" s="12"/>
      <c r="F317" s="146" t="s">
        <v>9924</v>
      </c>
      <c r="G317" s="142" t="s">
        <v>8875</v>
      </c>
      <c r="H317" s="163" t="s">
        <v>9925</v>
      </c>
      <c r="I317" s="14"/>
      <c r="J317" s="143" t="s">
        <v>9926</v>
      </c>
      <c r="K317" s="14"/>
      <c r="L317" s="14"/>
      <c r="M317" s="14"/>
      <c r="N317" s="14"/>
      <c r="O317" s="13"/>
      <c r="P317" s="14"/>
      <c r="Q317" s="14"/>
      <c r="R317" s="14"/>
      <c r="S317" s="14"/>
      <c r="T317" s="14"/>
      <c r="U317" s="14"/>
      <c r="V317" s="14"/>
      <c r="W317" s="14"/>
    </row>
    <row r="318">
      <c r="A318" s="8" t="s">
        <v>8992</v>
      </c>
      <c r="B318" s="163" t="s">
        <v>7526</v>
      </c>
      <c r="C318" s="14"/>
      <c r="D318" s="14"/>
      <c r="E318" s="12"/>
      <c r="F318" s="145" t="s">
        <v>9927</v>
      </c>
      <c r="G318" s="142" t="s">
        <v>8875</v>
      </c>
      <c r="H318" s="163" t="s">
        <v>9928</v>
      </c>
      <c r="I318" s="14"/>
      <c r="J318" s="143" t="s">
        <v>9929</v>
      </c>
      <c r="K318" s="14"/>
      <c r="L318" s="14"/>
      <c r="M318" s="14"/>
      <c r="N318" s="14"/>
      <c r="O318" s="13"/>
      <c r="P318" s="14"/>
      <c r="Q318" s="14"/>
      <c r="R318" s="14"/>
      <c r="S318" s="14"/>
      <c r="T318" s="14"/>
      <c r="U318" s="14"/>
      <c r="V318" s="14"/>
      <c r="W318" s="14"/>
    </row>
    <row r="319">
      <c r="A319" s="8" t="s">
        <v>8992</v>
      </c>
      <c r="B319" s="163" t="s">
        <v>7526</v>
      </c>
      <c r="C319" s="14"/>
      <c r="D319" s="14"/>
      <c r="E319" s="12"/>
      <c r="F319" s="145" t="s">
        <v>9930</v>
      </c>
      <c r="G319" s="142" t="s">
        <v>8875</v>
      </c>
      <c r="H319" s="163" t="s">
        <v>9931</v>
      </c>
      <c r="I319" s="54" t="s">
        <v>9932</v>
      </c>
      <c r="J319" s="143" t="s">
        <v>9933</v>
      </c>
      <c r="K319" s="14"/>
      <c r="L319" s="14"/>
      <c r="M319" s="14"/>
      <c r="N319" s="14"/>
      <c r="O319" s="13"/>
      <c r="P319" s="14"/>
      <c r="Q319" s="14"/>
      <c r="R319" s="14"/>
      <c r="S319" s="14"/>
      <c r="T319" s="14"/>
      <c r="U319" s="14"/>
      <c r="V319" s="14"/>
      <c r="W319" s="14"/>
    </row>
    <row r="320">
      <c r="A320" s="8" t="s">
        <v>9934</v>
      </c>
      <c r="B320" s="8" t="s">
        <v>5351</v>
      </c>
      <c r="C320" s="14"/>
      <c r="D320" s="14"/>
      <c r="E320" s="9" t="s">
        <v>9626</v>
      </c>
      <c r="F320" s="141" t="s">
        <v>9935</v>
      </c>
      <c r="G320" s="142" t="s">
        <v>8875</v>
      </c>
      <c r="H320" s="8" t="s">
        <v>9936</v>
      </c>
      <c r="I320" s="14"/>
      <c r="J320" s="143" t="s">
        <v>9937</v>
      </c>
      <c r="K320" s="14"/>
      <c r="L320" s="14"/>
      <c r="M320" s="14"/>
      <c r="N320" s="14"/>
      <c r="O320" s="13"/>
      <c r="P320" s="14"/>
      <c r="Q320" s="14"/>
      <c r="R320" s="14"/>
      <c r="S320" s="14"/>
      <c r="T320" s="14"/>
      <c r="U320" s="14"/>
      <c r="V320" s="14"/>
      <c r="W320" s="14"/>
    </row>
    <row r="321">
      <c r="C321" s="14"/>
      <c r="D321" s="14"/>
      <c r="E321" s="168" t="s">
        <v>9938</v>
      </c>
      <c r="F321" s="141" t="s">
        <v>9939</v>
      </c>
      <c r="G321" s="142" t="s">
        <v>8875</v>
      </c>
      <c r="H321" s="8" t="s">
        <v>9940</v>
      </c>
      <c r="I321" s="14"/>
      <c r="J321" s="143" t="s">
        <v>9941</v>
      </c>
      <c r="K321" s="14"/>
      <c r="L321" s="14"/>
      <c r="M321" s="14"/>
      <c r="N321" s="14"/>
      <c r="O321" s="13"/>
      <c r="P321" s="14"/>
      <c r="Q321" s="14"/>
      <c r="R321" s="14"/>
      <c r="S321" s="14"/>
      <c r="T321" s="14"/>
      <c r="U321" s="14"/>
      <c r="V321" s="14"/>
      <c r="W321" s="14"/>
    </row>
    <row r="322">
      <c r="C322" s="14"/>
      <c r="D322" s="14"/>
      <c r="E322" s="9" t="s">
        <v>9942</v>
      </c>
      <c r="F322" s="141" t="s">
        <v>9943</v>
      </c>
      <c r="G322" s="142" t="s">
        <v>8875</v>
      </c>
      <c r="H322" s="8" t="s">
        <v>9944</v>
      </c>
      <c r="I322" s="14"/>
      <c r="J322" s="143" t="s">
        <v>9945</v>
      </c>
      <c r="K322" s="14"/>
      <c r="L322" s="14"/>
      <c r="M322" s="14"/>
      <c r="N322" s="14"/>
      <c r="O322" s="13"/>
      <c r="P322" s="14"/>
      <c r="Q322" s="14"/>
      <c r="R322" s="14"/>
      <c r="S322" s="14"/>
      <c r="T322" s="14"/>
      <c r="U322" s="14"/>
      <c r="V322" s="14"/>
      <c r="W322" s="14"/>
    </row>
    <row r="323">
      <c r="A323" s="8" t="s">
        <v>9946</v>
      </c>
      <c r="B323" s="8" t="s">
        <v>3357</v>
      </c>
      <c r="C323" s="14"/>
      <c r="D323" s="14"/>
      <c r="E323" s="12"/>
      <c r="F323" s="146" t="s">
        <v>9947</v>
      </c>
      <c r="G323" s="142" t="s">
        <v>8875</v>
      </c>
      <c r="H323" s="8" t="s">
        <v>9948</v>
      </c>
      <c r="I323" s="54" t="s">
        <v>9949</v>
      </c>
      <c r="J323" s="143" t="s">
        <v>9950</v>
      </c>
      <c r="K323" s="14"/>
      <c r="L323" s="14"/>
      <c r="M323" s="14"/>
      <c r="N323" s="14"/>
      <c r="O323" s="13"/>
      <c r="P323" s="14"/>
      <c r="Q323" s="14"/>
      <c r="R323" s="14"/>
      <c r="S323" s="14"/>
      <c r="T323" s="14"/>
      <c r="U323" s="14"/>
      <c r="V323" s="14"/>
      <c r="W323" s="14"/>
    </row>
    <row r="324">
      <c r="A324" s="8" t="s">
        <v>9946</v>
      </c>
      <c r="B324" s="8" t="s">
        <v>3357</v>
      </c>
      <c r="C324" s="14"/>
      <c r="D324" s="14"/>
      <c r="E324" s="12"/>
      <c r="F324" s="146" t="s">
        <v>9951</v>
      </c>
      <c r="G324" s="142" t="s">
        <v>8875</v>
      </c>
      <c r="H324" s="8" t="s">
        <v>9952</v>
      </c>
      <c r="I324" s="14"/>
      <c r="J324" s="143" t="s">
        <v>9953</v>
      </c>
      <c r="K324" s="14"/>
      <c r="L324" s="14"/>
      <c r="M324" s="14"/>
      <c r="N324" s="14"/>
      <c r="O324" s="13"/>
      <c r="P324" s="14"/>
      <c r="Q324" s="14"/>
      <c r="R324" s="14"/>
      <c r="S324" s="14"/>
      <c r="T324" s="14"/>
      <c r="U324" s="14"/>
      <c r="V324" s="14"/>
      <c r="W324" s="14"/>
    </row>
    <row r="325">
      <c r="A325" s="8" t="s">
        <v>9946</v>
      </c>
      <c r="B325" s="8" t="s">
        <v>3357</v>
      </c>
      <c r="C325" s="14"/>
      <c r="D325" s="14"/>
      <c r="E325" s="12"/>
      <c r="F325" s="146" t="s">
        <v>9954</v>
      </c>
      <c r="G325" s="142" t="s">
        <v>8875</v>
      </c>
      <c r="H325" s="8" t="s">
        <v>9955</v>
      </c>
      <c r="I325" s="14"/>
      <c r="J325" s="143" t="s">
        <v>9956</v>
      </c>
      <c r="K325" s="14"/>
      <c r="L325" s="14"/>
      <c r="M325" s="14"/>
      <c r="N325" s="14"/>
      <c r="O325" s="13"/>
      <c r="P325" s="14"/>
      <c r="Q325" s="14"/>
      <c r="R325" s="14"/>
      <c r="S325" s="14"/>
      <c r="T325" s="14"/>
      <c r="U325" s="14"/>
      <c r="V325" s="14"/>
      <c r="W325" s="14"/>
    </row>
    <row r="326">
      <c r="A326" s="8" t="s">
        <v>9946</v>
      </c>
      <c r="B326" s="8" t="s">
        <v>3357</v>
      </c>
      <c r="C326" s="14"/>
      <c r="D326" s="14"/>
      <c r="E326" s="12"/>
      <c r="F326" s="146" t="s">
        <v>9957</v>
      </c>
      <c r="G326" s="142" t="s">
        <v>8875</v>
      </c>
      <c r="H326" s="8" t="s">
        <v>9958</v>
      </c>
      <c r="I326" s="14"/>
      <c r="J326" s="143" t="s">
        <v>9959</v>
      </c>
      <c r="K326" s="14"/>
      <c r="L326" s="14"/>
      <c r="M326" s="14"/>
      <c r="N326" s="14"/>
      <c r="O326" s="13"/>
      <c r="P326" s="14"/>
      <c r="Q326" s="14"/>
      <c r="R326" s="14"/>
      <c r="S326" s="14"/>
      <c r="T326" s="14"/>
      <c r="U326" s="14"/>
      <c r="V326" s="14"/>
      <c r="W326" s="14"/>
    </row>
    <row r="327">
      <c r="A327" s="8" t="s">
        <v>9960</v>
      </c>
      <c r="B327" s="8" t="s">
        <v>6375</v>
      </c>
      <c r="C327" s="8" t="s">
        <v>6375</v>
      </c>
      <c r="D327" s="8" t="s">
        <v>6375</v>
      </c>
      <c r="E327" s="8"/>
      <c r="F327" s="169" t="s">
        <v>9961</v>
      </c>
      <c r="G327" s="142" t="s">
        <v>8875</v>
      </c>
      <c r="H327" s="8" t="s">
        <v>9962</v>
      </c>
      <c r="I327" s="14"/>
      <c r="J327" s="143" t="s">
        <v>9963</v>
      </c>
      <c r="K327" s="14"/>
      <c r="L327" s="14"/>
      <c r="M327" s="14"/>
      <c r="N327" s="14"/>
      <c r="O327" s="13"/>
      <c r="P327" s="14"/>
      <c r="Q327" s="14"/>
      <c r="R327" s="14"/>
      <c r="S327" s="14"/>
      <c r="T327" s="14"/>
      <c r="U327" s="14"/>
      <c r="V327" s="14"/>
      <c r="W327" s="14"/>
    </row>
    <row r="328">
      <c r="A328" s="8" t="s">
        <v>9960</v>
      </c>
      <c r="B328" s="8" t="s">
        <v>6375</v>
      </c>
      <c r="C328" s="14"/>
      <c r="D328" s="14"/>
      <c r="E328" s="12"/>
      <c r="F328" s="170" t="s">
        <v>9964</v>
      </c>
      <c r="G328" s="142" t="s">
        <v>8875</v>
      </c>
      <c r="H328" s="8" t="s">
        <v>9965</v>
      </c>
      <c r="I328" s="14"/>
      <c r="J328" s="143" t="s">
        <v>9966</v>
      </c>
      <c r="K328" s="14"/>
      <c r="L328" s="14"/>
      <c r="M328" s="14"/>
      <c r="N328" s="14"/>
      <c r="O328" s="13"/>
      <c r="P328" s="14"/>
      <c r="Q328" s="14"/>
      <c r="R328" s="14"/>
      <c r="S328" s="14"/>
      <c r="T328" s="14"/>
      <c r="U328" s="14"/>
      <c r="V328" s="14"/>
      <c r="W328" s="14"/>
    </row>
    <row r="329">
      <c r="A329" s="8" t="s">
        <v>9960</v>
      </c>
      <c r="B329" s="8" t="s">
        <v>6375</v>
      </c>
      <c r="C329" s="14"/>
      <c r="D329" s="14"/>
      <c r="E329" s="12"/>
      <c r="F329" s="150" t="s">
        <v>9967</v>
      </c>
      <c r="G329" s="142" t="s">
        <v>8875</v>
      </c>
      <c r="H329" s="8" t="s">
        <v>9968</v>
      </c>
      <c r="I329" s="14"/>
      <c r="J329" s="143" t="s">
        <v>9969</v>
      </c>
      <c r="K329" s="14"/>
      <c r="L329" s="14"/>
      <c r="M329" s="14"/>
      <c r="N329" s="14"/>
      <c r="O329" s="13"/>
      <c r="P329" s="14"/>
      <c r="Q329" s="14"/>
      <c r="R329" s="14"/>
      <c r="S329" s="14"/>
      <c r="T329" s="14"/>
      <c r="U329" s="14"/>
      <c r="V329" s="14"/>
      <c r="W329" s="14"/>
    </row>
    <row r="330">
      <c r="A330" s="8" t="s">
        <v>9960</v>
      </c>
      <c r="B330" s="8" t="s">
        <v>6394</v>
      </c>
      <c r="C330" s="14"/>
      <c r="D330" s="14"/>
      <c r="E330" s="12"/>
      <c r="F330" s="150" t="s">
        <v>9970</v>
      </c>
      <c r="G330" s="142" t="s">
        <v>8875</v>
      </c>
      <c r="H330" s="8" t="s">
        <v>9971</v>
      </c>
      <c r="I330" s="11" t="s">
        <v>9972</v>
      </c>
      <c r="J330" s="143" t="s">
        <v>9973</v>
      </c>
      <c r="K330" s="14"/>
      <c r="L330" s="14"/>
      <c r="M330" s="14"/>
      <c r="N330" s="14"/>
      <c r="O330" s="13"/>
      <c r="P330" s="14"/>
      <c r="Q330" s="14"/>
      <c r="R330" s="14"/>
      <c r="S330" s="14"/>
      <c r="T330" s="14"/>
      <c r="U330" s="14"/>
      <c r="V330" s="14"/>
      <c r="W330" s="14"/>
    </row>
    <row r="331">
      <c r="A331" s="8" t="s">
        <v>9960</v>
      </c>
      <c r="B331" s="8" t="s">
        <v>6394</v>
      </c>
      <c r="C331" s="14"/>
      <c r="D331" s="14"/>
      <c r="E331" s="12"/>
      <c r="F331" s="150" t="s">
        <v>9974</v>
      </c>
      <c r="G331" s="142" t="s">
        <v>8875</v>
      </c>
      <c r="H331" s="8" t="s">
        <v>9975</v>
      </c>
      <c r="I331" s="11" t="s">
        <v>9972</v>
      </c>
      <c r="J331" s="143" t="s">
        <v>9976</v>
      </c>
      <c r="K331" s="14"/>
      <c r="L331" s="14"/>
      <c r="M331" s="14"/>
      <c r="N331" s="14"/>
      <c r="O331" s="13"/>
      <c r="P331" s="14"/>
      <c r="Q331" s="14"/>
      <c r="R331" s="14"/>
      <c r="S331" s="14"/>
      <c r="T331" s="14"/>
      <c r="U331" s="14"/>
      <c r="V331" s="14"/>
      <c r="W331" s="14"/>
    </row>
    <row r="332">
      <c r="A332" s="8" t="s">
        <v>9960</v>
      </c>
      <c r="B332" s="8" t="s">
        <v>6394</v>
      </c>
      <c r="C332" s="14"/>
      <c r="D332" s="14"/>
      <c r="E332" s="12"/>
      <c r="F332" s="150" t="s">
        <v>9977</v>
      </c>
      <c r="G332" s="142" t="s">
        <v>8875</v>
      </c>
      <c r="H332" s="8" t="s">
        <v>9978</v>
      </c>
      <c r="I332" s="11" t="s">
        <v>9972</v>
      </c>
      <c r="J332" s="143" t="s">
        <v>9979</v>
      </c>
      <c r="K332" s="14"/>
      <c r="L332" s="14"/>
      <c r="M332" s="14"/>
      <c r="N332" s="14"/>
      <c r="O332" s="13"/>
      <c r="P332" s="14"/>
      <c r="Q332" s="14"/>
      <c r="R332" s="14"/>
      <c r="S332" s="14"/>
      <c r="T332" s="14"/>
      <c r="U332" s="14"/>
      <c r="V332" s="14"/>
      <c r="W332" s="14"/>
    </row>
    <row r="333">
      <c r="A333" s="8" t="s">
        <v>9980</v>
      </c>
      <c r="B333" s="8" t="s">
        <v>3498</v>
      </c>
      <c r="C333" s="14"/>
      <c r="D333" s="14"/>
      <c r="E333" s="12"/>
      <c r="F333" s="141" t="s">
        <v>9981</v>
      </c>
      <c r="G333" s="142" t="s">
        <v>8875</v>
      </c>
      <c r="H333" s="8" t="s">
        <v>9982</v>
      </c>
      <c r="I333" s="171" t="s">
        <v>9983</v>
      </c>
      <c r="J333" s="155" t="s">
        <v>9984</v>
      </c>
      <c r="K333" s="14"/>
      <c r="L333" s="14"/>
      <c r="M333" s="14"/>
      <c r="N333" s="14"/>
      <c r="O333" s="13"/>
      <c r="P333" s="14"/>
      <c r="Q333" s="14"/>
      <c r="R333" s="14"/>
      <c r="S333" s="14"/>
      <c r="T333" s="14"/>
      <c r="U333" s="14"/>
      <c r="V333" s="14"/>
      <c r="W333" s="14"/>
    </row>
    <row r="334">
      <c r="A334" s="8" t="s">
        <v>9985</v>
      </c>
      <c r="B334" s="8" t="s">
        <v>3498</v>
      </c>
      <c r="C334" s="14"/>
      <c r="D334" s="14"/>
      <c r="E334" s="12"/>
      <c r="F334" s="141" t="s">
        <v>9986</v>
      </c>
      <c r="G334" s="142" t="s">
        <v>8875</v>
      </c>
      <c r="H334" s="8" t="s">
        <v>9987</v>
      </c>
      <c r="I334" s="9"/>
      <c r="J334" s="143" t="s">
        <v>9988</v>
      </c>
      <c r="K334" s="14"/>
      <c r="L334" s="14"/>
      <c r="M334" s="14"/>
      <c r="N334" s="14"/>
      <c r="O334" s="13"/>
      <c r="P334" s="14"/>
      <c r="Q334" s="14"/>
      <c r="R334" s="14"/>
      <c r="S334" s="14"/>
      <c r="T334" s="14"/>
      <c r="U334" s="14"/>
      <c r="V334" s="14"/>
      <c r="W334" s="14"/>
    </row>
    <row r="335">
      <c r="A335" s="8" t="s">
        <v>9989</v>
      </c>
      <c r="B335" s="8" t="s">
        <v>3498</v>
      </c>
      <c r="C335" s="14"/>
      <c r="D335" s="14"/>
      <c r="E335" s="12"/>
      <c r="F335" s="141" t="s">
        <v>9990</v>
      </c>
      <c r="G335" s="142" t="s">
        <v>8875</v>
      </c>
      <c r="H335" s="8" t="s">
        <v>9991</v>
      </c>
      <c r="I335" s="9"/>
      <c r="J335" s="143" t="s">
        <v>9992</v>
      </c>
      <c r="K335" s="14"/>
      <c r="L335" s="14"/>
      <c r="M335" s="14"/>
      <c r="N335" s="14"/>
      <c r="O335" s="13"/>
      <c r="P335" s="14"/>
      <c r="Q335" s="14"/>
      <c r="R335" s="14"/>
      <c r="S335" s="14"/>
      <c r="T335" s="14"/>
      <c r="U335" s="14"/>
      <c r="V335" s="14"/>
      <c r="W335" s="14"/>
    </row>
    <row r="336">
      <c r="A336" s="8" t="s">
        <v>9993</v>
      </c>
      <c r="B336" s="8" t="s">
        <v>3498</v>
      </c>
      <c r="C336" s="14"/>
      <c r="D336" s="14"/>
      <c r="E336" s="12"/>
      <c r="F336" s="141" t="s">
        <v>9994</v>
      </c>
      <c r="G336" s="142" t="s">
        <v>8875</v>
      </c>
      <c r="H336" s="8" t="s">
        <v>9995</v>
      </c>
      <c r="I336" s="9"/>
      <c r="J336" s="143" t="s">
        <v>9996</v>
      </c>
      <c r="K336" s="14"/>
      <c r="L336" s="14"/>
      <c r="M336" s="14"/>
      <c r="N336" s="14"/>
      <c r="O336" s="13"/>
      <c r="P336" s="14"/>
      <c r="Q336" s="14"/>
      <c r="R336" s="14"/>
      <c r="S336" s="14"/>
      <c r="T336" s="14"/>
      <c r="U336" s="14"/>
      <c r="V336" s="14"/>
      <c r="W336" s="14"/>
    </row>
    <row r="337">
      <c r="A337" s="8" t="s">
        <v>9997</v>
      </c>
      <c r="B337" s="8" t="s">
        <v>2219</v>
      </c>
      <c r="C337" s="14"/>
      <c r="D337" s="14"/>
      <c r="E337" s="12"/>
      <c r="F337" s="147" t="s">
        <v>9998</v>
      </c>
      <c r="G337" s="142" t="s">
        <v>8875</v>
      </c>
      <c r="H337" s="8" t="s">
        <v>9999</v>
      </c>
      <c r="I337" s="14"/>
      <c r="J337" s="143" t="s">
        <v>10000</v>
      </c>
      <c r="K337" s="14"/>
      <c r="L337" s="14"/>
      <c r="M337" s="14"/>
      <c r="N337" s="14"/>
      <c r="O337" s="13"/>
      <c r="P337" s="14"/>
      <c r="Q337" s="14"/>
      <c r="R337" s="14"/>
      <c r="S337" s="14"/>
      <c r="T337" s="14"/>
      <c r="U337" s="14"/>
      <c r="V337" s="14"/>
      <c r="W337" s="14"/>
    </row>
    <row r="338">
      <c r="A338" s="8" t="s">
        <v>9997</v>
      </c>
      <c r="B338" s="8" t="s">
        <v>2219</v>
      </c>
      <c r="C338" s="14"/>
      <c r="D338" s="14"/>
      <c r="E338" s="12"/>
      <c r="F338" s="149" t="s">
        <v>10001</v>
      </c>
      <c r="G338" s="142" t="s">
        <v>8875</v>
      </c>
      <c r="H338" s="8" t="s">
        <v>10002</v>
      </c>
      <c r="I338" s="14"/>
      <c r="J338" s="143" t="s">
        <v>10003</v>
      </c>
      <c r="K338" s="14"/>
      <c r="L338" s="14"/>
      <c r="M338" s="14"/>
      <c r="N338" s="14"/>
      <c r="O338" s="13"/>
      <c r="P338" s="14"/>
      <c r="Q338" s="14"/>
      <c r="R338" s="14"/>
      <c r="S338" s="14"/>
      <c r="T338" s="14"/>
      <c r="U338" s="14"/>
      <c r="V338" s="14"/>
      <c r="W338" s="14"/>
    </row>
    <row r="339">
      <c r="A339" s="8" t="s">
        <v>9997</v>
      </c>
      <c r="B339" s="8" t="s">
        <v>2219</v>
      </c>
      <c r="C339" s="14"/>
      <c r="D339" s="14"/>
      <c r="E339" s="12"/>
      <c r="F339" s="149" t="s">
        <v>10004</v>
      </c>
      <c r="G339" s="142" t="s">
        <v>8875</v>
      </c>
      <c r="H339" s="8" t="s">
        <v>10005</v>
      </c>
      <c r="I339" s="14"/>
      <c r="J339" s="143" t="s">
        <v>10006</v>
      </c>
      <c r="K339" s="14"/>
      <c r="L339" s="14"/>
      <c r="M339" s="14"/>
      <c r="N339" s="14"/>
      <c r="O339" s="13"/>
      <c r="P339" s="14"/>
      <c r="Q339" s="14"/>
      <c r="R339" s="14"/>
      <c r="S339" s="14"/>
      <c r="T339" s="14"/>
      <c r="U339" s="14"/>
      <c r="V339" s="14"/>
      <c r="W339" s="14"/>
    </row>
    <row r="340">
      <c r="A340" s="8" t="s">
        <v>10007</v>
      </c>
      <c r="B340" s="8" t="s">
        <v>2219</v>
      </c>
      <c r="C340" s="14"/>
      <c r="D340" s="14"/>
      <c r="E340" s="12"/>
      <c r="F340" s="147" t="s">
        <v>10008</v>
      </c>
      <c r="G340" s="142" t="s">
        <v>8875</v>
      </c>
      <c r="H340" s="8" t="s">
        <v>10009</v>
      </c>
      <c r="I340" s="14"/>
      <c r="J340" s="143" t="s">
        <v>10010</v>
      </c>
      <c r="K340" s="14"/>
      <c r="L340" s="14"/>
      <c r="M340" s="14"/>
      <c r="N340" s="14"/>
      <c r="O340" s="13"/>
      <c r="P340" s="14"/>
      <c r="Q340" s="14"/>
      <c r="R340" s="14"/>
      <c r="S340" s="14"/>
      <c r="T340" s="14"/>
      <c r="U340" s="14"/>
      <c r="V340" s="14"/>
      <c r="W340" s="14"/>
    </row>
    <row r="341">
      <c r="A341" s="8" t="s">
        <v>10011</v>
      </c>
      <c r="B341" s="8" t="s">
        <v>7442</v>
      </c>
      <c r="C341" s="14"/>
      <c r="D341" s="14"/>
      <c r="E341" s="12"/>
      <c r="F341" s="151" t="s">
        <v>10012</v>
      </c>
      <c r="G341" s="142" t="s">
        <v>8875</v>
      </c>
      <c r="H341" s="8" t="s">
        <v>10013</v>
      </c>
      <c r="I341" s="14"/>
      <c r="J341" s="143" t="s">
        <v>10014</v>
      </c>
      <c r="K341" s="14"/>
      <c r="L341" s="14"/>
      <c r="M341" s="14"/>
      <c r="N341" s="14"/>
      <c r="O341" s="13"/>
      <c r="P341" s="14"/>
      <c r="Q341" s="14"/>
      <c r="R341" s="14"/>
      <c r="S341" s="14"/>
      <c r="T341" s="14"/>
      <c r="U341" s="14"/>
      <c r="V341" s="14"/>
      <c r="W341" s="14"/>
    </row>
    <row r="342">
      <c r="A342" s="8" t="s">
        <v>10011</v>
      </c>
      <c r="B342" s="8" t="s">
        <v>7442</v>
      </c>
      <c r="C342" s="14"/>
      <c r="D342" s="14"/>
      <c r="E342" s="12"/>
      <c r="F342" s="146" t="s">
        <v>10015</v>
      </c>
      <c r="G342" s="142" t="s">
        <v>8875</v>
      </c>
      <c r="H342" s="8" t="s">
        <v>10016</v>
      </c>
      <c r="I342" s="14"/>
      <c r="J342" s="143" t="s">
        <v>10017</v>
      </c>
      <c r="K342" s="14"/>
      <c r="L342" s="14"/>
      <c r="M342" s="14"/>
      <c r="N342" s="14"/>
      <c r="O342" s="13"/>
      <c r="P342" s="14"/>
      <c r="Q342" s="14"/>
      <c r="R342" s="14"/>
      <c r="S342" s="14"/>
      <c r="T342" s="14"/>
      <c r="U342" s="14"/>
      <c r="V342" s="14"/>
      <c r="W342" s="14"/>
    </row>
    <row r="343">
      <c r="A343" s="8" t="s">
        <v>10011</v>
      </c>
      <c r="B343" s="8" t="s">
        <v>7442</v>
      </c>
      <c r="C343" s="14"/>
      <c r="D343" s="14"/>
      <c r="E343" s="12"/>
      <c r="F343" s="146" t="s">
        <v>10018</v>
      </c>
      <c r="G343" s="142" t="s">
        <v>8875</v>
      </c>
      <c r="H343" s="8" t="s">
        <v>10019</v>
      </c>
      <c r="I343" s="14"/>
      <c r="J343" s="143" t="s">
        <v>10020</v>
      </c>
      <c r="K343" s="14"/>
      <c r="L343" s="14"/>
      <c r="M343" s="14"/>
      <c r="N343" s="14"/>
      <c r="O343" s="13"/>
      <c r="P343" s="14"/>
      <c r="Q343" s="14"/>
      <c r="R343" s="14"/>
      <c r="S343" s="14"/>
      <c r="T343" s="14"/>
      <c r="U343" s="14"/>
      <c r="V343" s="14"/>
      <c r="W343" s="14"/>
    </row>
    <row r="344">
      <c r="A344" s="8" t="s">
        <v>10011</v>
      </c>
      <c r="B344" s="8" t="s">
        <v>7442</v>
      </c>
      <c r="C344" s="14"/>
      <c r="D344" s="14"/>
      <c r="E344" s="12"/>
      <c r="F344" s="141" t="s">
        <v>10021</v>
      </c>
      <c r="G344" s="142" t="s">
        <v>8875</v>
      </c>
      <c r="H344" s="8" t="s">
        <v>10022</v>
      </c>
      <c r="I344" s="14"/>
      <c r="J344" s="143" t="s">
        <v>10023</v>
      </c>
      <c r="K344" s="14"/>
      <c r="L344" s="14"/>
      <c r="M344" s="14"/>
      <c r="N344" s="14"/>
      <c r="O344" s="13"/>
      <c r="P344" s="14"/>
      <c r="Q344" s="14"/>
      <c r="R344" s="14"/>
      <c r="S344" s="14"/>
      <c r="T344" s="14"/>
      <c r="U344" s="14"/>
      <c r="V344" s="14"/>
      <c r="W344" s="14"/>
    </row>
    <row r="345">
      <c r="A345" s="8" t="s">
        <v>10011</v>
      </c>
      <c r="B345" s="8" t="s">
        <v>7442</v>
      </c>
      <c r="C345" s="14"/>
      <c r="D345" s="14"/>
      <c r="E345" s="12"/>
      <c r="F345" s="141" t="s">
        <v>10024</v>
      </c>
      <c r="G345" s="142" t="s">
        <v>8875</v>
      </c>
      <c r="H345" s="8" t="s">
        <v>10025</v>
      </c>
      <c r="I345" s="14"/>
      <c r="J345" s="143" t="s">
        <v>10026</v>
      </c>
      <c r="K345" s="14"/>
      <c r="L345" s="14"/>
      <c r="M345" s="14"/>
      <c r="N345" s="14"/>
      <c r="O345" s="13"/>
      <c r="P345" s="14"/>
      <c r="Q345" s="14"/>
      <c r="R345" s="14"/>
      <c r="S345" s="14"/>
      <c r="T345" s="14"/>
      <c r="U345" s="14"/>
      <c r="V345" s="14"/>
      <c r="W345" s="14"/>
    </row>
    <row r="346">
      <c r="A346" s="8" t="s">
        <v>10011</v>
      </c>
      <c r="B346" s="8" t="s">
        <v>7442</v>
      </c>
      <c r="C346" s="14"/>
      <c r="D346" s="14"/>
      <c r="E346" s="12"/>
      <c r="F346" s="141" t="s">
        <v>10027</v>
      </c>
      <c r="G346" s="142" t="s">
        <v>8875</v>
      </c>
      <c r="H346" s="8" t="s">
        <v>10028</v>
      </c>
      <c r="I346" s="14"/>
      <c r="J346" s="143" t="s">
        <v>10029</v>
      </c>
      <c r="K346" s="14"/>
      <c r="L346" s="14"/>
      <c r="M346" s="14"/>
      <c r="N346" s="14"/>
      <c r="O346" s="13"/>
      <c r="P346" s="14"/>
      <c r="Q346" s="14"/>
      <c r="R346" s="14"/>
      <c r="S346" s="14"/>
      <c r="T346" s="14"/>
      <c r="U346" s="14"/>
      <c r="V346" s="14"/>
      <c r="W346" s="14"/>
    </row>
    <row r="347">
      <c r="A347" s="8" t="s">
        <v>10030</v>
      </c>
      <c r="B347" s="8" t="s">
        <v>8589</v>
      </c>
      <c r="C347" s="14"/>
      <c r="D347" s="14"/>
      <c r="E347" s="12"/>
      <c r="F347" s="147" t="s">
        <v>10031</v>
      </c>
      <c r="G347" s="142" t="s">
        <v>8875</v>
      </c>
      <c r="H347" s="8" t="s">
        <v>10032</v>
      </c>
      <c r="I347" s="14"/>
      <c r="J347" s="143" t="s">
        <v>10033</v>
      </c>
      <c r="K347" s="14"/>
      <c r="L347" s="14"/>
      <c r="M347" s="14"/>
      <c r="N347" s="14"/>
      <c r="O347" s="13"/>
      <c r="P347" s="14"/>
      <c r="Q347" s="14"/>
      <c r="R347" s="14"/>
      <c r="S347" s="14"/>
      <c r="T347" s="14"/>
      <c r="U347" s="14"/>
      <c r="V347" s="14"/>
      <c r="W347" s="14"/>
    </row>
    <row r="348">
      <c r="A348" s="8" t="s">
        <v>10030</v>
      </c>
      <c r="B348" s="8" t="s">
        <v>8589</v>
      </c>
      <c r="C348" s="14"/>
      <c r="D348" s="14"/>
      <c r="E348" s="12"/>
      <c r="F348" s="146" t="s">
        <v>10034</v>
      </c>
      <c r="G348" s="142" t="s">
        <v>8875</v>
      </c>
      <c r="H348" s="8" t="s">
        <v>10035</v>
      </c>
      <c r="I348" s="14"/>
      <c r="J348" s="143" t="s">
        <v>10036</v>
      </c>
      <c r="K348" s="14"/>
      <c r="L348" s="14"/>
      <c r="M348" s="14"/>
      <c r="N348" s="14"/>
      <c r="O348" s="13"/>
      <c r="P348" s="14"/>
      <c r="Q348" s="14"/>
      <c r="R348" s="14"/>
      <c r="S348" s="14"/>
      <c r="T348" s="14"/>
      <c r="U348" s="14"/>
      <c r="V348" s="14"/>
      <c r="W348" s="14"/>
    </row>
    <row r="349">
      <c r="A349" s="8" t="s">
        <v>10030</v>
      </c>
      <c r="B349" s="8" t="s">
        <v>8589</v>
      </c>
      <c r="C349" s="8" t="s">
        <v>10030</v>
      </c>
      <c r="D349" s="8" t="s">
        <v>8589</v>
      </c>
      <c r="E349" s="8"/>
      <c r="F349" s="146" t="s">
        <v>10037</v>
      </c>
      <c r="G349" s="142" t="s">
        <v>8875</v>
      </c>
      <c r="H349" s="8" t="s">
        <v>10038</v>
      </c>
      <c r="I349" s="14"/>
      <c r="J349" s="143" t="s">
        <v>10039</v>
      </c>
      <c r="K349" s="14"/>
      <c r="L349" s="14"/>
      <c r="M349" s="14"/>
      <c r="N349" s="14"/>
      <c r="O349" s="13"/>
      <c r="P349" s="14"/>
      <c r="Q349" s="14"/>
      <c r="R349" s="14"/>
      <c r="S349" s="14"/>
      <c r="T349" s="14"/>
      <c r="U349" s="14"/>
      <c r="V349" s="14"/>
      <c r="W349" s="14"/>
    </row>
    <row r="350">
      <c r="A350" s="8" t="s">
        <v>10030</v>
      </c>
      <c r="B350" s="8" t="s">
        <v>8589</v>
      </c>
      <c r="C350" s="14"/>
      <c r="D350" s="14"/>
      <c r="E350" s="12"/>
      <c r="F350" s="146" t="s">
        <v>10040</v>
      </c>
      <c r="G350" s="142" t="s">
        <v>8875</v>
      </c>
      <c r="H350" s="8" t="s">
        <v>10041</v>
      </c>
      <c r="I350" s="14"/>
      <c r="J350" s="143" t="s">
        <v>10042</v>
      </c>
      <c r="K350" s="14"/>
      <c r="L350" s="14"/>
      <c r="M350" s="14"/>
      <c r="N350" s="14"/>
      <c r="O350" s="13"/>
      <c r="P350" s="14"/>
      <c r="Q350" s="14"/>
      <c r="R350" s="14"/>
      <c r="S350" s="14"/>
      <c r="T350" s="14"/>
      <c r="U350" s="14"/>
      <c r="V350" s="14"/>
      <c r="W350" s="14"/>
    </row>
    <row r="351">
      <c r="A351" s="13"/>
      <c r="B351" s="13"/>
      <c r="C351" s="14"/>
      <c r="D351" s="14"/>
      <c r="E351" s="12"/>
      <c r="F351" s="172"/>
      <c r="G351" s="173"/>
      <c r="H351" s="13"/>
      <c r="I351" s="14"/>
      <c r="J351" s="174"/>
      <c r="K351" s="14"/>
      <c r="L351" s="14"/>
      <c r="M351" s="14"/>
      <c r="N351" s="14"/>
      <c r="O351" s="13"/>
      <c r="P351" s="14"/>
      <c r="Q351" s="14"/>
      <c r="R351" s="14"/>
      <c r="S351" s="14"/>
      <c r="T351" s="14"/>
      <c r="U351" s="14"/>
      <c r="V351" s="14"/>
      <c r="W351" s="14"/>
    </row>
    <row r="352">
      <c r="A352" s="13"/>
      <c r="B352" s="13"/>
      <c r="C352" s="14"/>
      <c r="D352" s="14"/>
      <c r="E352" s="12"/>
      <c r="F352" s="172"/>
      <c r="G352" s="173"/>
      <c r="H352" s="13"/>
      <c r="I352" s="14"/>
      <c r="J352" s="174"/>
      <c r="K352" s="14"/>
      <c r="L352" s="14"/>
      <c r="M352" s="14"/>
      <c r="N352" s="14"/>
      <c r="O352" s="13"/>
      <c r="P352" s="14"/>
      <c r="Q352" s="14"/>
      <c r="R352" s="14"/>
      <c r="S352" s="14"/>
      <c r="T352" s="14"/>
      <c r="U352" s="14"/>
      <c r="V352" s="14"/>
      <c r="W352" s="14"/>
    </row>
    <row r="353">
      <c r="A353" s="13"/>
      <c r="B353" s="13"/>
      <c r="C353" s="14"/>
      <c r="D353" s="14"/>
      <c r="E353" s="12"/>
      <c r="F353" s="172"/>
      <c r="G353" s="173"/>
      <c r="H353" s="13"/>
      <c r="I353" s="14"/>
      <c r="J353" s="174"/>
      <c r="K353" s="14"/>
      <c r="L353" s="14"/>
      <c r="M353" s="14"/>
      <c r="N353" s="14"/>
      <c r="O353" s="13"/>
      <c r="P353" s="14"/>
      <c r="Q353" s="14"/>
      <c r="R353" s="14"/>
      <c r="S353" s="14"/>
      <c r="T353" s="14"/>
      <c r="U353" s="14"/>
      <c r="V353" s="14"/>
      <c r="W353" s="14"/>
    </row>
    <row r="354">
      <c r="A354" s="13"/>
      <c r="B354" s="13"/>
      <c r="C354" s="14"/>
      <c r="D354" s="14"/>
      <c r="E354" s="12"/>
      <c r="F354" s="172"/>
      <c r="G354" s="173"/>
      <c r="H354" s="13"/>
      <c r="I354" s="14"/>
      <c r="J354" s="174"/>
      <c r="K354" s="14"/>
      <c r="L354" s="14"/>
      <c r="M354" s="14"/>
      <c r="N354" s="14"/>
      <c r="O354" s="13"/>
      <c r="P354" s="14"/>
      <c r="Q354" s="14"/>
      <c r="R354" s="14"/>
      <c r="S354" s="14"/>
      <c r="T354" s="14"/>
      <c r="U354" s="14"/>
      <c r="V354" s="14"/>
      <c r="W354" s="14"/>
    </row>
    <row r="355">
      <c r="A355" s="13"/>
      <c r="B355" s="13"/>
      <c r="C355" s="14"/>
      <c r="D355" s="14"/>
      <c r="E355" s="12"/>
      <c r="F355" s="172"/>
      <c r="G355" s="173"/>
      <c r="H355" s="13"/>
      <c r="I355" s="14"/>
      <c r="J355" s="174"/>
      <c r="K355" s="14"/>
      <c r="L355" s="14"/>
      <c r="M355" s="14"/>
      <c r="N355" s="14"/>
      <c r="O355" s="13"/>
      <c r="P355" s="14"/>
      <c r="Q355" s="14"/>
      <c r="R355" s="14"/>
      <c r="S355" s="14"/>
      <c r="T355" s="14"/>
      <c r="U355" s="14"/>
      <c r="V355" s="14"/>
      <c r="W355" s="14"/>
    </row>
    <row r="356">
      <c r="A356" s="13"/>
      <c r="B356" s="13"/>
      <c r="C356" s="14"/>
      <c r="D356" s="14"/>
      <c r="E356" s="12"/>
      <c r="F356" s="172"/>
      <c r="G356" s="173"/>
      <c r="H356" s="13"/>
      <c r="I356" s="14"/>
      <c r="J356" s="174"/>
      <c r="K356" s="14"/>
      <c r="L356" s="14"/>
      <c r="M356" s="14"/>
      <c r="N356" s="14"/>
      <c r="O356" s="13"/>
      <c r="P356" s="14"/>
      <c r="Q356" s="14"/>
      <c r="R356" s="14"/>
      <c r="S356" s="14"/>
      <c r="T356" s="14"/>
      <c r="U356" s="14"/>
      <c r="V356" s="14"/>
      <c r="W356" s="14"/>
    </row>
    <row r="357">
      <c r="A357" s="13"/>
      <c r="B357" s="13"/>
      <c r="C357" s="14"/>
      <c r="D357" s="14"/>
      <c r="E357" s="12"/>
      <c r="F357" s="172"/>
      <c r="G357" s="173"/>
      <c r="H357" s="13"/>
      <c r="I357" s="14"/>
      <c r="J357" s="174"/>
      <c r="K357" s="14"/>
      <c r="L357" s="14"/>
      <c r="M357" s="14"/>
      <c r="N357" s="14"/>
      <c r="O357" s="13"/>
      <c r="P357" s="14"/>
      <c r="Q357" s="14"/>
      <c r="R357" s="14"/>
      <c r="S357" s="14"/>
      <c r="T357" s="14"/>
      <c r="U357" s="14"/>
      <c r="V357" s="14"/>
      <c r="W357" s="14"/>
    </row>
    <row r="358">
      <c r="A358" s="13"/>
      <c r="B358" s="13"/>
      <c r="C358" s="14"/>
      <c r="D358" s="14"/>
      <c r="E358" s="12"/>
      <c r="F358" s="172"/>
      <c r="G358" s="173"/>
      <c r="H358" s="13"/>
      <c r="I358" s="14"/>
      <c r="J358" s="174"/>
      <c r="K358" s="14"/>
      <c r="L358" s="14"/>
      <c r="M358" s="14"/>
      <c r="N358" s="14"/>
      <c r="O358" s="13"/>
      <c r="P358" s="14"/>
      <c r="Q358" s="14"/>
      <c r="R358" s="14"/>
      <c r="S358" s="14"/>
      <c r="T358" s="14"/>
      <c r="U358" s="14"/>
      <c r="V358" s="14"/>
      <c r="W358" s="14"/>
    </row>
    <row r="359">
      <c r="A359" s="13"/>
      <c r="B359" s="13"/>
      <c r="C359" s="14"/>
      <c r="D359" s="14"/>
      <c r="E359" s="12"/>
      <c r="F359" s="172"/>
      <c r="G359" s="173"/>
      <c r="H359" s="13"/>
      <c r="I359" s="14"/>
      <c r="J359" s="174"/>
      <c r="K359" s="14"/>
      <c r="L359" s="14"/>
      <c r="M359" s="14"/>
      <c r="N359" s="14"/>
      <c r="O359" s="13"/>
      <c r="P359" s="14"/>
      <c r="Q359" s="14"/>
      <c r="R359" s="14"/>
      <c r="S359" s="14"/>
      <c r="T359" s="14"/>
      <c r="U359" s="14"/>
      <c r="V359" s="14"/>
      <c r="W359" s="14"/>
    </row>
    <row r="360">
      <c r="A360" s="13"/>
      <c r="B360" s="13"/>
      <c r="C360" s="14"/>
      <c r="D360" s="14"/>
      <c r="E360" s="12"/>
      <c r="F360" s="172"/>
      <c r="G360" s="173"/>
      <c r="H360" s="13"/>
      <c r="I360" s="14"/>
      <c r="J360" s="174"/>
      <c r="K360" s="14"/>
      <c r="L360" s="14"/>
      <c r="M360" s="14"/>
      <c r="N360" s="14"/>
      <c r="O360" s="13"/>
      <c r="P360" s="14"/>
      <c r="Q360" s="14"/>
      <c r="R360" s="14"/>
      <c r="S360" s="14"/>
      <c r="T360" s="14"/>
      <c r="U360" s="14"/>
      <c r="V360" s="14"/>
      <c r="W360" s="14"/>
    </row>
    <row r="361">
      <c r="A361" s="13"/>
      <c r="B361" s="13"/>
      <c r="C361" s="14"/>
      <c r="D361" s="14"/>
      <c r="E361" s="12"/>
      <c r="F361" s="172"/>
      <c r="G361" s="173"/>
      <c r="H361" s="13"/>
      <c r="I361" s="14"/>
      <c r="J361" s="174"/>
      <c r="K361" s="14"/>
      <c r="L361" s="14"/>
      <c r="M361" s="14"/>
      <c r="N361" s="14"/>
      <c r="O361" s="13"/>
      <c r="P361" s="14"/>
      <c r="Q361" s="14"/>
      <c r="R361" s="14"/>
      <c r="S361" s="14"/>
      <c r="T361" s="14"/>
      <c r="U361" s="14"/>
      <c r="V361" s="14"/>
      <c r="W361" s="14"/>
    </row>
    <row r="362">
      <c r="A362" s="13"/>
      <c r="B362" s="13"/>
      <c r="C362" s="14"/>
      <c r="D362" s="14"/>
      <c r="E362" s="12"/>
      <c r="F362" s="172"/>
      <c r="G362" s="173"/>
      <c r="H362" s="13"/>
      <c r="I362" s="14"/>
      <c r="J362" s="174"/>
      <c r="K362" s="14"/>
      <c r="L362" s="14"/>
      <c r="M362" s="14"/>
      <c r="N362" s="14"/>
      <c r="O362" s="13"/>
      <c r="P362" s="14"/>
      <c r="Q362" s="14"/>
      <c r="R362" s="14"/>
      <c r="S362" s="14"/>
      <c r="T362" s="14"/>
      <c r="U362" s="14"/>
      <c r="V362" s="14"/>
      <c r="W362" s="14"/>
    </row>
    <row r="363">
      <c r="A363" s="13"/>
      <c r="B363" s="13"/>
      <c r="C363" s="14"/>
      <c r="D363" s="14"/>
      <c r="E363" s="12"/>
      <c r="F363" s="172"/>
      <c r="G363" s="173"/>
      <c r="H363" s="13"/>
      <c r="I363" s="14"/>
      <c r="J363" s="174"/>
      <c r="K363" s="14"/>
      <c r="L363" s="14"/>
      <c r="M363" s="14"/>
      <c r="N363" s="14"/>
      <c r="O363" s="13"/>
      <c r="P363" s="14"/>
      <c r="Q363" s="14"/>
      <c r="R363" s="14"/>
      <c r="S363" s="14"/>
      <c r="T363" s="14"/>
      <c r="U363" s="14"/>
      <c r="V363" s="14"/>
      <c r="W363" s="14"/>
    </row>
    <row r="364">
      <c r="A364" s="13"/>
      <c r="B364" s="13"/>
      <c r="C364" s="14"/>
      <c r="D364" s="14"/>
      <c r="E364" s="12"/>
      <c r="F364" s="172"/>
      <c r="G364" s="173"/>
      <c r="H364" s="13"/>
      <c r="I364" s="14"/>
      <c r="J364" s="174"/>
      <c r="K364" s="14"/>
      <c r="L364" s="14"/>
      <c r="M364" s="14"/>
      <c r="N364" s="14"/>
      <c r="O364" s="13"/>
      <c r="P364" s="14"/>
      <c r="Q364" s="14"/>
      <c r="R364" s="14"/>
      <c r="S364" s="14"/>
      <c r="T364" s="14"/>
      <c r="U364" s="14"/>
      <c r="V364" s="14"/>
      <c r="W364" s="14"/>
    </row>
    <row r="365">
      <c r="A365" s="13"/>
      <c r="B365" s="13"/>
      <c r="C365" s="14"/>
      <c r="D365" s="14"/>
      <c r="E365" s="12"/>
      <c r="F365" s="172"/>
      <c r="G365" s="173"/>
      <c r="H365" s="13"/>
      <c r="I365" s="14"/>
      <c r="J365" s="174"/>
      <c r="K365" s="14"/>
      <c r="L365" s="14"/>
      <c r="M365" s="14"/>
      <c r="N365" s="14"/>
      <c r="O365" s="13"/>
      <c r="P365" s="14"/>
      <c r="Q365" s="14"/>
      <c r="R365" s="14"/>
      <c r="S365" s="14"/>
      <c r="T365" s="14"/>
      <c r="U365" s="14"/>
      <c r="V365" s="14"/>
      <c r="W365" s="14"/>
    </row>
    <row r="366">
      <c r="A366" s="13"/>
      <c r="B366" s="13"/>
      <c r="C366" s="14"/>
      <c r="D366" s="14"/>
      <c r="E366" s="12"/>
      <c r="F366" s="172"/>
      <c r="G366" s="173"/>
      <c r="H366" s="13"/>
      <c r="I366" s="14"/>
      <c r="J366" s="174"/>
      <c r="K366" s="14"/>
      <c r="L366" s="14"/>
      <c r="M366" s="14"/>
      <c r="N366" s="14"/>
      <c r="O366" s="13"/>
      <c r="P366" s="14"/>
      <c r="Q366" s="14"/>
      <c r="R366" s="14"/>
      <c r="S366" s="14"/>
      <c r="T366" s="14"/>
      <c r="U366" s="14"/>
      <c r="V366" s="14"/>
      <c r="W366" s="14"/>
    </row>
    <row r="367">
      <c r="A367" s="13"/>
      <c r="B367" s="13"/>
      <c r="C367" s="14"/>
      <c r="D367" s="14"/>
      <c r="E367" s="12"/>
      <c r="F367" s="172"/>
      <c r="G367" s="173"/>
      <c r="H367" s="13"/>
      <c r="I367" s="14"/>
      <c r="J367" s="174"/>
      <c r="K367" s="14"/>
      <c r="L367" s="14"/>
      <c r="M367" s="14"/>
      <c r="N367" s="14"/>
      <c r="O367" s="13"/>
      <c r="P367" s="14"/>
      <c r="Q367" s="14"/>
      <c r="R367" s="14"/>
      <c r="S367" s="14"/>
      <c r="T367" s="14"/>
      <c r="U367" s="14"/>
      <c r="V367" s="14"/>
      <c r="W367" s="14"/>
    </row>
    <row r="368">
      <c r="A368" s="13"/>
      <c r="B368" s="13"/>
      <c r="C368" s="14"/>
      <c r="D368" s="14"/>
      <c r="E368" s="12"/>
      <c r="F368" s="172"/>
      <c r="G368" s="173"/>
      <c r="H368" s="13"/>
      <c r="I368" s="14"/>
      <c r="J368" s="174"/>
      <c r="K368" s="14"/>
      <c r="L368" s="14"/>
      <c r="M368" s="14"/>
      <c r="N368" s="14"/>
      <c r="O368" s="13"/>
      <c r="P368" s="14"/>
      <c r="Q368" s="14"/>
      <c r="R368" s="14"/>
      <c r="S368" s="14"/>
      <c r="T368" s="14"/>
      <c r="U368" s="14"/>
      <c r="V368" s="14"/>
      <c r="W368" s="14"/>
    </row>
  </sheetData>
  <mergeCells count="106">
    <mergeCell ref="B151:B153"/>
    <mergeCell ref="B154:B155"/>
    <mergeCell ref="E167:E171"/>
    <mergeCell ref="E206:E208"/>
    <mergeCell ref="B116:B118"/>
    <mergeCell ref="B119:B126"/>
    <mergeCell ref="B127:B134"/>
    <mergeCell ref="B135:B140"/>
    <mergeCell ref="B141:B142"/>
    <mergeCell ref="B143:B147"/>
    <mergeCell ref="B148:B150"/>
    <mergeCell ref="A148:A150"/>
    <mergeCell ref="A151:A153"/>
    <mergeCell ref="A154:A155"/>
    <mergeCell ref="A156:A157"/>
    <mergeCell ref="B156:B157"/>
    <mergeCell ref="A158:A159"/>
    <mergeCell ref="B158:B159"/>
    <mergeCell ref="A160:A161"/>
    <mergeCell ref="B160:B161"/>
    <mergeCell ref="A162:A163"/>
    <mergeCell ref="B162:B163"/>
    <mergeCell ref="A167:A171"/>
    <mergeCell ref="B167:B171"/>
    <mergeCell ref="B178:B179"/>
    <mergeCell ref="A178:A179"/>
    <mergeCell ref="A206:A208"/>
    <mergeCell ref="B206:B208"/>
    <mergeCell ref="A209:A211"/>
    <mergeCell ref="B209:B211"/>
    <mergeCell ref="A212:A214"/>
    <mergeCell ref="B212:B214"/>
    <mergeCell ref="A215:A217"/>
    <mergeCell ref="B215:B217"/>
    <mergeCell ref="A229:A231"/>
    <mergeCell ref="B229:B231"/>
    <mergeCell ref="A249:A251"/>
    <mergeCell ref="B249:B251"/>
    <mergeCell ref="B252:B254"/>
    <mergeCell ref="A252:A254"/>
    <mergeCell ref="A255:A258"/>
    <mergeCell ref="B255:B258"/>
    <mergeCell ref="A259:A263"/>
    <mergeCell ref="B259:B263"/>
    <mergeCell ref="A264:A267"/>
    <mergeCell ref="B264:B267"/>
    <mergeCell ref="A268:A271"/>
    <mergeCell ref="B268:B271"/>
    <mergeCell ref="A272:A274"/>
    <mergeCell ref="B272:B274"/>
    <mergeCell ref="A275:A277"/>
    <mergeCell ref="B275:B277"/>
    <mergeCell ref="B278:B280"/>
    <mergeCell ref="A2:A10"/>
    <mergeCell ref="B2:B10"/>
    <mergeCell ref="A11:A13"/>
    <mergeCell ref="B11:B13"/>
    <mergeCell ref="A14:A19"/>
    <mergeCell ref="B14:B19"/>
    <mergeCell ref="B20:B22"/>
    <mergeCell ref="A20:A22"/>
    <mergeCell ref="A23:A28"/>
    <mergeCell ref="B23:B28"/>
    <mergeCell ref="A29:A30"/>
    <mergeCell ref="B29:B30"/>
    <mergeCell ref="A51:A52"/>
    <mergeCell ref="B51:B52"/>
    <mergeCell ref="A53:A55"/>
    <mergeCell ref="B53:B55"/>
    <mergeCell ref="A56:A58"/>
    <mergeCell ref="B56:B58"/>
    <mergeCell ref="A59:A61"/>
    <mergeCell ref="B59:B61"/>
    <mergeCell ref="B62:B64"/>
    <mergeCell ref="A62:A64"/>
    <mergeCell ref="A65:A67"/>
    <mergeCell ref="A68:A70"/>
    <mergeCell ref="A71:A73"/>
    <mergeCell ref="A85:A88"/>
    <mergeCell ref="A89:A92"/>
    <mergeCell ref="A101:A105"/>
    <mergeCell ref="B65:B67"/>
    <mergeCell ref="B68:B70"/>
    <mergeCell ref="B71:B73"/>
    <mergeCell ref="B85:B88"/>
    <mergeCell ref="B89:B92"/>
    <mergeCell ref="B101:B105"/>
    <mergeCell ref="B106:B110"/>
    <mergeCell ref="A106:A110"/>
    <mergeCell ref="A116:A118"/>
    <mergeCell ref="A119:A126"/>
    <mergeCell ref="A127:A134"/>
    <mergeCell ref="A135:A140"/>
    <mergeCell ref="A141:A142"/>
    <mergeCell ref="A143:A147"/>
    <mergeCell ref="A297:A300"/>
    <mergeCell ref="B297:B300"/>
    <mergeCell ref="A320:A322"/>
    <mergeCell ref="B320:B322"/>
    <mergeCell ref="A278:A280"/>
    <mergeCell ref="A283:A285"/>
    <mergeCell ref="B283:B285"/>
    <mergeCell ref="A289:A292"/>
    <mergeCell ref="B289:B292"/>
    <mergeCell ref="A293:A296"/>
    <mergeCell ref="B293:B296"/>
  </mergeCells>
  <conditionalFormatting sqref="G1:G368">
    <cfRule type="cellIs" dxfId="17" priority="1" operator="equal">
      <formula>"Pendiente de dibujar"</formula>
    </cfRule>
  </conditionalFormatting>
  <conditionalFormatting sqref="G1:G368">
    <cfRule type="cellIs" dxfId="18" priority="2" operator="equal">
      <formula>"Pendiente de revisar"</formula>
    </cfRule>
  </conditionalFormatting>
  <conditionalFormatting sqref="G1:G368">
    <cfRule type="cellIs" dxfId="19" priority="3" operator="equal">
      <formula>"Pendiente de corrección"</formula>
    </cfRule>
  </conditionalFormatting>
  <conditionalFormatting sqref="G1:G368">
    <cfRule type="cellIs" dxfId="20" priority="4" operator="equal">
      <formula>"OK"</formula>
    </cfRule>
  </conditionalFormatting>
  <dataValidations>
    <dataValidation type="list" allowBlank="1" sqref="O2:O368">
      <formula1>"Sí,No"</formula1>
    </dataValidation>
    <dataValidation type="list" allowBlank="1" sqref="G2:G368">
      <formula1>"Pendiente de dibujar,Pendiente de revisar,Pendiente de corrección,OK"</formula1>
    </dataValidation>
  </dataValidations>
  <hyperlinks>
    <hyperlink r:id="rId2" ref="F2"/>
    <hyperlink r:id="rId3" ref="J2"/>
    <hyperlink r:id="rId4" ref="F3"/>
    <hyperlink r:id="rId5" ref="J3"/>
    <hyperlink r:id="rId6" ref="F4"/>
    <hyperlink r:id="rId7" ref="J4"/>
    <hyperlink r:id="rId8" ref="F5"/>
    <hyperlink r:id="rId9" ref="J5"/>
    <hyperlink r:id="rId10" ref="F6"/>
    <hyperlink r:id="rId11" ref="J6"/>
    <hyperlink r:id="rId12" ref="F7"/>
    <hyperlink r:id="rId13" ref="J7"/>
    <hyperlink r:id="rId14" ref="J8"/>
    <hyperlink r:id="rId15" ref="J9"/>
    <hyperlink r:id="rId16" ref="J10"/>
    <hyperlink r:id="rId17" ref="F11"/>
    <hyperlink r:id="rId18" ref="J11"/>
    <hyperlink r:id="rId19" ref="F12"/>
    <hyperlink r:id="rId20" ref="J12"/>
    <hyperlink r:id="rId21" ref="F13"/>
    <hyperlink r:id="rId22" ref="J13"/>
    <hyperlink r:id="rId23" ref="F14"/>
    <hyperlink r:id="rId24" ref="J14"/>
    <hyperlink r:id="rId25" ref="F15"/>
    <hyperlink r:id="rId26" ref="J15"/>
    <hyperlink r:id="rId27" ref="F16"/>
    <hyperlink r:id="rId28" ref="J16"/>
    <hyperlink r:id="rId29" ref="F17"/>
    <hyperlink r:id="rId30" ref="J17"/>
    <hyperlink r:id="rId31" ref="F18"/>
    <hyperlink r:id="rId32" ref="J18"/>
    <hyperlink r:id="rId33" ref="F19"/>
    <hyperlink r:id="rId34" ref="J19"/>
    <hyperlink r:id="rId35" ref="J20"/>
    <hyperlink r:id="rId36" ref="F21"/>
    <hyperlink r:id="rId37" ref="J21"/>
    <hyperlink r:id="rId38" ref="F22"/>
    <hyperlink r:id="rId39" ref="J22"/>
    <hyperlink r:id="rId40" ref="F23"/>
    <hyperlink r:id="rId41" ref="J23"/>
    <hyperlink r:id="rId42" ref="F24"/>
    <hyperlink r:id="rId43" ref="J24"/>
    <hyperlink r:id="rId44" ref="F25"/>
    <hyperlink r:id="rId45" ref="J25"/>
    <hyperlink r:id="rId46" ref="F26"/>
    <hyperlink r:id="rId47" ref="J26"/>
    <hyperlink r:id="rId48" ref="F27"/>
    <hyperlink r:id="rId49" ref="J27"/>
    <hyperlink r:id="rId50" ref="F28"/>
    <hyperlink r:id="rId51" ref="J28"/>
    <hyperlink r:id="rId52" ref="F29"/>
    <hyperlink r:id="rId53" ref="J29"/>
    <hyperlink r:id="rId54" ref="F30"/>
    <hyperlink r:id="rId55" ref="J30"/>
    <hyperlink r:id="rId56" ref="J31"/>
    <hyperlink r:id="rId57" ref="J32"/>
    <hyperlink r:id="rId58" ref="J33"/>
    <hyperlink r:id="rId59" ref="J34"/>
    <hyperlink r:id="rId60" ref="J35"/>
    <hyperlink r:id="rId61" ref="F36"/>
    <hyperlink r:id="rId62" ref="J36"/>
    <hyperlink r:id="rId63" ref="F37"/>
    <hyperlink r:id="rId64" ref="J37"/>
    <hyperlink r:id="rId65" ref="J38"/>
    <hyperlink r:id="rId66" ref="J39"/>
    <hyperlink r:id="rId67" ref="J40"/>
    <hyperlink r:id="rId68" ref="J41"/>
    <hyperlink r:id="rId69" ref="F42"/>
    <hyperlink r:id="rId70" ref="J42"/>
    <hyperlink r:id="rId71" ref="F43"/>
    <hyperlink r:id="rId72" ref="J43"/>
    <hyperlink r:id="rId73" ref="F44"/>
    <hyperlink r:id="rId74" ref="J44"/>
    <hyperlink r:id="rId75" ref="F45"/>
    <hyperlink r:id="rId76" ref="J45"/>
    <hyperlink r:id="rId77" ref="F46"/>
    <hyperlink r:id="rId78" ref="J46"/>
    <hyperlink r:id="rId79" ref="F47"/>
    <hyperlink r:id="rId80" ref="J47"/>
    <hyperlink r:id="rId81" ref="F48"/>
    <hyperlink r:id="rId82" ref="J48"/>
    <hyperlink r:id="rId83" ref="J49"/>
    <hyperlink r:id="rId84" ref="J50"/>
    <hyperlink r:id="rId85" ref="J51"/>
    <hyperlink r:id="rId86" ref="J52"/>
    <hyperlink r:id="rId87" ref="J53"/>
    <hyperlink r:id="rId88" ref="J54"/>
    <hyperlink r:id="rId89" ref="J55"/>
    <hyperlink r:id="rId90" ref="J56"/>
    <hyperlink r:id="rId91" ref="J57"/>
    <hyperlink r:id="rId92" ref="J58"/>
    <hyperlink r:id="rId93" ref="J59"/>
    <hyperlink r:id="rId94" ref="J60"/>
    <hyperlink r:id="rId95" ref="J61"/>
    <hyperlink r:id="rId96" ref="J62"/>
    <hyperlink r:id="rId97" ref="J63"/>
    <hyperlink r:id="rId98" ref="J64"/>
    <hyperlink r:id="rId99" ref="J65"/>
    <hyperlink r:id="rId100" ref="J66"/>
    <hyperlink r:id="rId101" ref="J67"/>
    <hyperlink r:id="rId102" ref="J68"/>
    <hyperlink r:id="rId103" ref="J69"/>
    <hyperlink r:id="rId104" ref="J70"/>
    <hyperlink r:id="rId105" ref="J71"/>
    <hyperlink r:id="rId106" ref="J72"/>
    <hyperlink r:id="rId107" ref="J73"/>
    <hyperlink r:id="rId108" ref="J74"/>
    <hyperlink r:id="rId109" ref="J75"/>
    <hyperlink r:id="rId110" ref="J76"/>
    <hyperlink r:id="rId111" ref="J77"/>
    <hyperlink r:id="rId112" ref="J78"/>
    <hyperlink r:id="rId113" ref="J79"/>
    <hyperlink r:id="rId114" ref="J80"/>
    <hyperlink r:id="rId115" ref="J81"/>
    <hyperlink r:id="rId116" ref="J82"/>
    <hyperlink r:id="rId117" ref="J83"/>
    <hyperlink r:id="rId118" ref="J84"/>
    <hyperlink r:id="rId119" ref="J85"/>
    <hyperlink r:id="rId120" ref="J86"/>
    <hyperlink r:id="rId121" ref="J87"/>
    <hyperlink r:id="rId122" ref="J88"/>
    <hyperlink r:id="rId123" ref="J89"/>
    <hyperlink r:id="rId124" ref="J90"/>
    <hyperlink r:id="rId125" ref="F91"/>
    <hyperlink r:id="rId126" ref="J91"/>
    <hyperlink r:id="rId127" ref="F92"/>
    <hyperlink r:id="rId128" ref="J92"/>
    <hyperlink r:id="rId129" ref="J93"/>
    <hyperlink r:id="rId130" ref="J94"/>
    <hyperlink r:id="rId131" ref="J95"/>
    <hyperlink r:id="rId132" ref="J96"/>
    <hyperlink r:id="rId133" ref="J97"/>
    <hyperlink r:id="rId134" ref="J98"/>
    <hyperlink r:id="rId135" ref="F99"/>
    <hyperlink r:id="rId136" ref="J99"/>
    <hyperlink r:id="rId137" ref="F100"/>
    <hyperlink r:id="rId138" ref="J100"/>
    <hyperlink r:id="rId139" ref="J101"/>
    <hyperlink r:id="rId140" ref="J102"/>
    <hyperlink r:id="rId141" ref="J103"/>
    <hyperlink r:id="rId142" ref="J104"/>
    <hyperlink r:id="rId143" ref="J105"/>
    <hyperlink r:id="rId144" ref="J106"/>
    <hyperlink r:id="rId145" ref="J107"/>
    <hyperlink r:id="rId146" ref="J108"/>
    <hyperlink r:id="rId147" ref="J109"/>
    <hyperlink r:id="rId148" ref="J110"/>
    <hyperlink r:id="rId149" ref="J111"/>
    <hyperlink r:id="rId150" ref="J112"/>
    <hyperlink r:id="rId151" ref="J113"/>
    <hyperlink r:id="rId152" ref="F114"/>
    <hyperlink r:id="rId153" ref="J114"/>
    <hyperlink r:id="rId154" ref="F115"/>
    <hyperlink r:id="rId155" ref="J115"/>
    <hyperlink r:id="rId156" ref="J116"/>
    <hyperlink r:id="rId157" ref="J117"/>
    <hyperlink r:id="rId158" ref="J118"/>
    <hyperlink r:id="rId159" ref="J119"/>
    <hyperlink r:id="rId160" ref="J120"/>
    <hyperlink r:id="rId161" ref="J121"/>
    <hyperlink r:id="rId162" ref="J122"/>
    <hyperlink r:id="rId163" ref="J123"/>
    <hyperlink r:id="rId164" ref="J124"/>
    <hyperlink r:id="rId165" ref="J125"/>
    <hyperlink r:id="rId166" ref="J126"/>
    <hyperlink r:id="rId167" ref="J127"/>
    <hyperlink r:id="rId168" ref="J128"/>
    <hyperlink r:id="rId169" ref="J129"/>
    <hyperlink r:id="rId170" ref="J130"/>
    <hyperlink r:id="rId171" ref="J131"/>
    <hyperlink r:id="rId172" ref="J132"/>
    <hyperlink r:id="rId173" ref="J133"/>
    <hyperlink r:id="rId174" ref="J134"/>
    <hyperlink r:id="rId175" ref="J135"/>
    <hyperlink r:id="rId176" ref="J136"/>
    <hyperlink r:id="rId177" ref="J137"/>
    <hyperlink r:id="rId178" ref="J138"/>
    <hyperlink r:id="rId179" ref="J139"/>
    <hyperlink r:id="rId180" ref="J140"/>
    <hyperlink r:id="rId181" ref="J141"/>
    <hyperlink r:id="rId182" ref="J142"/>
    <hyperlink r:id="rId183" ref="I143"/>
    <hyperlink r:id="rId184" ref="J143"/>
    <hyperlink r:id="rId185" ref="I144"/>
    <hyperlink r:id="rId186" ref="J144"/>
    <hyperlink r:id="rId187" ref="I145"/>
    <hyperlink r:id="rId188" ref="J145"/>
    <hyperlink r:id="rId189" ref="I146"/>
    <hyperlink r:id="rId190" ref="J146"/>
    <hyperlink r:id="rId191" ref="I147"/>
    <hyperlink r:id="rId192" ref="J147"/>
    <hyperlink r:id="rId193" ref="J148"/>
    <hyperlink r:id="rId194" ref="J149"/>
    <hyperlink r:id="rId195" ref="J150"/>
    <hyperlink r:id="rId196" ref="J151"/>
    <hyperlink r:id="rId197" ref="J152"/>
    <hyperlink r:id="rId198" ref="J153"/>
    <hyperlink r:id="rId199" ref="J154"/>
    <hyperlink r:id="rId200" ref="J155"/>
    <hyperlink r:id="rId201" ref="J156"/>
    <hyperlink r:id="rId202" ref="J157"/>
    <hyperlink r:id="rId203" ref="J158"/>
    <hyperlink r:id="rId204" ref="J159"/>
    <hyperlink r:id="rId205" ref="J160"/>
    <hyperlink r:id="rId206" ref="J161"/>
    <hyperlink r:id="rId207" ref="J162"/>
    <hyperlink r:id="rId208" ref="J163"/>
    <hyperlink r:id="rId209" ref="J164"/>
    <hyperlink r:id="rId210" ref="J165"/>
    <hyperlink r:id="rId211" ref="J166"/>
    <hyperlink r:id="rId212" ref="J167"/>
    <hyperlink r:id="rId213" ref="J168"/>
    <hyperlink r:id="rId214" ref="J169"/>
    <hyperlink r:id="rId215" ref="J170"/>
    <hyperlink r:id="rId216" ref="J171"/>
    <hyperlink r:id="rId217" ref="F172"/>
    <hyperlink r:id="rId218" ref="J172"/>
    <hyperlink r:id="rId219" ref="F173"/>
    <hyperlink r:id="rId220" ref="J173"/>
    <hyperlink r:id="rId221" ref="F174"/>
    <hyperlink r:id="rId222" ref="J174"/>
    <hyperlink r:id="rId223" ref="J175"/>
    <hyperlink r:id="rId224" ref="F176"/>
    <hyperlink r:id="rId225" ref="J176"/>
    <hyperlink r:id="rId226" ref="J177"/>
    <hyperlink r:id="rId227" ref="J178"/>
    <hyperlink r:id="rId228" ref="J179"/>
    <hyperlink r:id="rId229" ref="J180"/>
    <hyperlink r:id="rId230" ref="J181"/>
    <hyperlink r:id="rId231" ref="J182"/>
    <hyperlink r:id="rId232" ref="I183"/>
    <hyperlink r:id="rId233" ref="J183"/>
    <hyperlink r:id="rId234" ref="I184"/>
    <hyperlink r:id="rId235" ref="J184"/>
    <hyperlink r:id="rId236" ref="I185"/>
    <hyperlink r:id="rId237" ref="J185"/>
    <hyperlink r:id="rId238" ref="J186"/>
    <hyperlink r:id="rId239" ref="J187"/>
    <hyperlink r:id="rId240" ref="J188"/>
    <hyperlink r:id="rId241" ref="F189"/>
    <hyperlink r:id="rId242" ref="I189"/>
    <hyperlink r:id="rId243" ref="J189"/>
    <hyperlink r:id="rId244" ref="F190"/>
    <hyperlink r:id="rId245" ref="J190"/>
    <hyperlink r:id="rId246" ref="F191"/>
    <hyperlink r:id="rId247" ref="J191"/>
    <hyperlink r:id="rId248" ref="F192"/>
    <hyperlink r:id="rId249" ref="J192"/>
    <hyperlink r:id="rId250" ref="F193"/>
    <hyperlink r:id="rId251" ref="J193"/>
    <hyperlink r:id="rId252" ref="F194"/>
    <hyperlink r:id="rId253" ref="J194"/>
    <hyperlink r:id="rId254" ref="F195"/>
    <hyperlink r:id="rId255" ref="J195"/>
    <hyperlink r:id="rId256" ref="F196"/>
    <hyperlink r:id="rId257" ref="J196"/>
    <hyperlink r:id="rId258" ref="J197"/>
    <hyperlink r:id="rId259" ref="J198"/>
    <hyperlink r:id="rId260" ref="J199"/>
    <hyperlink r:id="rId261" ref="J200"/>
    <hyperlink r:id="rId262" ref="J201"/>
    <hyperlink r:id="rId263" ref="J202"/>
    <hyperlink r:id="rId264" ref="J203"/>
    <hyperlink r:id="rId265" ref="J204"/>
    <hyperlink r:id="rId266" ref="J205"/>
    <hyperlink r:id="rId267" ref="E206"/>
    <hyperlink r:id="rId268" ref="J206"/>
    <hyperlink r:id="rId269" ref="J207"/>
    <hyperlink r:id="rId270" ref="F208"/>
    <hyperlink r:id="rId271" ref="J208"/>
    <hyperlink r:id="rId272" ref="J209"/>
    <hyperlink r:id="rId273" ref="J210"/>
    <hyperlink r:id="rId274" ref="F211"/>
    <hyperlink r:id="rId275" ref="J211"/>
    <hyperlink r:id="rId276" ref="J212"/>
    <hyperlink r:id="rId277" ref="J213"/>
    <hyperlink r:id="rId278" ref="F214"/>
    <hyperlink r:id="rId279" ref="J214"/>
    <hyperlink r:id="rId280" ref="J215"/>
    <hyperlink r:id="rId281" ref="J216"/>
    <hyperlink r:id="rId282" ref="F217"/>
    <hyperlink r:id="rId283" ref="J217"/>
    <hyperlink r:id="rId284" ref="J218"/>
    <hyperlink r:id="rId285" ref="J219"/>
    <hyperlink r:id="rId286" ref="F220"/>
    <hyperlink r:id="rId287" ref="J220"/>
    <hyperlink r:id="rId288" ref="J221"/>
    <hyperlink r:id="rId289" ref="F222"/>
    <hyperlink r:id="rId290" ref="J222"/>
    <hyperlink r:id="rId291" ref="J223"/>
    <hyperlink r:id="rId292" ref="J224"/>
    <hyperlink r:id="rId293" ref="J225"/>
    <hyperlink r:id="rId294" ref="J226"/>
    <hyperlink r:id="rId295" ref="J227"/>
    <hyperlink r:id="rId296" ref="F228"/>
    <hyperlink r:id="rId297" ref="J228"/>
    <hyperlink r:id="rId298" ref="F229"/>
    <hyperlink r:id="rId299" ref="J229"/>
    <hyperlink r:id="rId300" ref="F230"/>
    <hyperlink r:id="rId301" ref="J230"/>
    <hyperlink r:id="rId302" ref="J231"/>
    <hyperlink r:id="rId303" ref="J232"/>
    <hyperlink r:id="rId304" ref="J233"/>
    <hyperlink r:id="rId305" ref="J234"/>
    <hyperlink r:id="rId306" ref="J235"/>
    <hyperlink r:id="rId307" ref="J236"/>
    <hyperlink r:id="rId308" ref="J237"/>
    <hyperlink r:id="rId309" ref="F238"/>
    <hyperlink r:id="rId310" ref="J238"/>
    <hyperlink r:id="rId311" ref="F239"/>
    <hyperlink r:id="rId312" ref="J239"/>
    <hyperlink r:id="rId313" ref="F240"/>
    <hyperlink r:id="rId314" ref="J240"/>
    <hyperlink r:id="rId315" ref="F241"/>
    <hyperlink r:id="rId316" ref="J241"/>
    <hyperlink r:id="rId317" ref="F242"/>
    <hyperlink r:id="rId318" ref="J242"/>
    <hyperlink r:id="rId319" ref="F243"/>
    <hyperlink r:id="rId320" ref="J243"/>
    <hyperlink r:id="rId321" ref="F244"/>
    <hyperlink r:id="rId322" ref="J244"/>
    <hyperlink r:id="rId323" ref="F245"/>
    <hyperlink r:id="rId324" ref="J245"/>
    <hyperlink r:id="rId325" ref="F246"/>
    <hyperlink r:id="rId326" ref="J246"/>
    <hyperlink r:id="rId327" ref="F247"/>
    <hyperlink r:id="rId328" ref="J247"/>
    <hyperlink r:id="rId329" ref="F248"/>
    <hyperlink r:id="rId330" ref="J248"/>
    <hyperlink r:id="rId331" ref="J249"/>
    <hyperlink r:id="rId332" ref="F250"/>
    <hyperlink r:id="rId333" ref="J250"/>
    <hyperlink r:id="rId334" ref="F251"/>
    <hyperlink r:id="rId335" ref="J251"/>
    <hyperlink r:id="rId336" ref="J252"/>
    <hyperlink r:id="rId337" ref="F253"/>
    <hyperlink r:id="rId338" ref="J253"/>
    <hyperlink r:id="rId339" ref="F254"/>
    <hyperlink r:id="rId340" ref="J254"/>
    <hyperlink r:id="rId341" ref="J255"/>
    <hyperlink r:id="rId342" ref="F256"/>
    <hyperlink r:id="rId343" ref="J256"/>
    <hyperlink r:id="rId344" ref="F257"/>
    <hyperlink r:id="rId345" ref="J257"/>
    <hyperlink r:id="rId346" ref="F258"/>
    <hyperlink r:id="rId347" ref="J258"/>
    <hyperlink r:id="rId348" ref="J259"/>
    <hyperlink r:id="rId349" ref="J260"/>
    <hyperlink r:id="rId350" ref="F261"/>
    <hyperlink r:id="rId351" ref="J261"/>
    <hyperlink r:id="rId352" ref="F262"/>
    <hyperlink r:id="rId353" ref="J262"/>
    <hyperlink r:id="rId354" ref="F263"/>
    <hyperlink r:id="rId355" ref="J263"/>
    <hyperlink r:id="rId356" ref="J264"/>
    <hyperlink r:id="rId357" ref="J265"/>
    <hyperlink r:id="rId358" ref="F266"/>
    <hyperlink r:id="rId359" ref="J266"/>
    <hyperlink r:id="rId360" ref="F267"/>
    <hyperlink r:id="rId361" ref="J267"/>
    <hyperlink r:id="rId362" ref="J268"/>
    <hyperlink r:id="rId363" ref="J269"/>
    <hyperlink r:id="rId364" ref="F270"/>
    <hyperlink r:id="rId365" ref="J270"/>
    <hyperlink r:id="rId366" ref="F271"/>
    <hyperlink r:id="rId367" ref="J271"/>
    <hyperlink r:id="rId368" ref="I272"/>
    <hyperlink r:id="rId369" ref="J272"/>
    <hyperlink r:id="rId370" ref="J273"/>
    <hyperlink r:id="rId371" ref="J274"/>
    <hyperlink r:id="rId372" ref="J275"/>
    <hyperlink r:id="rId373" ref="J276"/>
    <hyperlink r:id="rId374" ref="J277"/>
    <hyperlink r:id="rId375" ref="J278"/>
    <hyperlink r:id="rId376" ref="J279"/>
    <hyperlink r:id="rId377" ref="J280"/>
    <hyperlink r:id="rId378" ref="J281"/>
    <hyperlink r:id="rId379" ref="J282"/>
    <hyperlink r:id="rId380" ref="J283"/>
    <hyperlink r:id="rId381" ref="J284"/>
    <hyperlink r:id="rId382" ref="J285"/>
    <hyperlink r:id="rId383" ref="F286"/>
    <hyperlink r:id="rId384" ref="J286"/>
    <hyperlink r:id="rId385" ref="J287"/>
    <hyperlink r:id="rId386" ref="J288"/>
    <hyperlink r:id="rId387" ref="J289"/>
    <hyperlink r:id="rId388" ref="J290"/>
    <hyperlink r:id="rId389" ref="J291"/>
    <hyperlink r:id="rId390" ref="J292"/>
    <hyperlink r:id="rId391" ref="J293"/>
    <hyperlink r:id="rId392" ref="J294"/>
    <hyperlink r:id="rId393" ref="J295"/>
    <hyperlink r:id="rId394" ref="J296"/>
    <hyperlink r:id="rId395" ref="J297"/>
    <hyperlink r:id="rId396" ref="J298"/>
    <hyperlink r:id="rId397" ref="J299"/>
    <hyperlink r:id="rId398" ref="J300"/>
    <hyperlink r:id="rId399" ref="F301"/>
    <hyperlink r:id="rId400" ref="J301"/>
    <hyperlink r:id="rId401" ref="F302"/>
    <hyperlink r:id="rId402" ref="J302"/>
    <hyperlink r:id="rId403" ref="F303"/>
    <hyperlink r:id="rId404" ref="J303"/>
    <hyperlink r:id="rId405" ref="F304"/>
    <hyperlink r:id="rId406" ref="J304"/>
    <hyperlink r:id="rId407" ref="F305"/>
    <hyperlink r:id="rId408" ref="J305"/>
    <hyperlink r:id="rId409" ref="F306"/>
    <hyperlink r:id="rId410" ref="J306"/>
    <hyperlink r:id="rId411" ref="J307"/>
    <hyperlink r:id="rId412" ref="J308"/>
    <hyperlink r:id="rId413" ref="F309"/>
    <hyperlink r:id="rId414" ref="J309"/>
    <hyperlink r:id="rId415" ref="F310"/>
    <hyperlink r:id="rId416" ref="J310"/>
    <hyperlink r:id="rId417" ref="J311"/>
    <hyperlink r:id="rId418" ref="F312"/>
    <hyperlink r:id="rId419" ref="J312"/>
    <hyperlink r:id="rId420" ref="F313"/>
    <hyperlink r:id="rId421" ref="J313"/>
    <hyperlink r:id="rId422" ref="J314"/>
    <hyperlink r:id="rId423" ref="F315"/>
    <hyperlink r:id="rId424" ref="J315"/>
    <hyperlink r:id="rId425" ref="F316"/>
    <hyperlink r:id="rId426" ref="J316"/>
    <hyperlink r:id="rId427" ref="F317"/>
    <hyperlink r:id="rId428" ref="J317"/>
    <hyperlink r:id="rId429" ref="J318"/>
    <hyperlink r:id="rId430" ref="I319"/>
    <hyperlink r:id="rId431" ref="J319"/>
    <hyperlink r:id="rId432" ref="F320"/>
    <hyperlink r:id="rId433" ref="J320"/>
    <hyperlink r:id="rId434" ref="F321"/>
    <hyperlink r:id="rId435" ref="J321"/>
    <hyperlink r:id="rId436" ref="F322"/>
    <hyperlink r:id="rId437" ref="J322"/>
    <hyperlink r:id="rId438" ref="F323"/>
    <hyperlink r:id="rId439" ref="I323"/>
    <hyperlink r:id="rId440" ref="J323"/>
    <hyperlink r:id="rId441" ref="F324"/>
    <hyperlink r:id="rId442" ref="J324"/>
    <hyperlink r:id="rId443" ref="F325"/>
    <hyperlink r:id="rId444" ref="J325"/>
    <hyperlink r:id="rId445" ref="F326"/>
    <hyperlink r:id="rId446" ref="J326"/>
    <hyperlink r:id="rId447" ref="F327"/>
    <hyperlink r:id="rId448" ref="J327"/>
    <hyperlink r:id="rId449" ref="J328"/>
    <hyperlink r:id="rId450" ref="J329"/>
    <hyperlink r:id="rId451" ref="J330"/>
    <hyperlink r:id="rId452" ref="J331"/>
    <hyperlink r:id="rId453" ref="J332"/>
    <hyperlink r:id="rId454" ref="F333"/>
    <hyperlink r:id="rId455" ref="I333"/>
    <hyperlink r:id="rId456" ref="J333"/>
    <hyperlink r:id="rId457" ref="F334"/>
    <hyperlink r:id="rId458" ref="J334"/>
    <hyperlink r:id="rId459" ref="F335"/>
    <hyperlink r:id="rId460" ref="J335"/>
    <hyperlink r:id="rId461" ref="F336"/>
    <hyperlink r:id="rId462" ref="J336"/>
    <hyperlink r:id="rId463" ref="J337"/>
    <hyperlink r:id="rId464" ref="J338"/>
    <hyperlink r:id="rId465" ref="J339"/>
    <hyperlink r:id="rId466" ref="J340"/>
    <hyperlink r:id="rId467" ref="J341"/>
    <hyperlink r:id="rId468" ref="F342"/>
    <hyperlink r:id="rId469" ref="J342"/>
    <hyperlink r:id="rId470" ref="F343"/>
    <hyperlink r:id="rId471" ref="J343"/>
    <hyperlink r:id="rId472" ref="F344"/>
    <hyperlink r:id="rId473" ref="J344"/>
    <hyperlink r:id="rId474" ref="F345"/>
    <hyperlink r:id="rId475" ref="J345"/>
    <hyperlink r:id="rId476" ref="F346"/>
    <hyperlink r:id="rId477" ref="J346"/>
    <hyperlink r:id="rId478" ref="J347"/>
    <hyperlink r:id="rId479" ref="F348"/>
    <hyperlink r:id="rId480" ref="J348"/>
    <hyperlink r:id="rId481" ref="F349"/>
    <hyperlink r:id="rId482" ref="J349"/>
    <hyperlink r:id="rId483" ref="F350"/>
    <hyperlink r:id="rId484" ref="J350"/>
  </hyperlinks>
  <drawing r:id="rId485"/>
  <legacyDrawing r:id="rId4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75" t="s">
        <v>10043</v>
      </c>
      <c r="D1" s="52"/>
      <c r="E1" s="52"/>
      <c r="F1" s="52"/>
      <c r="G1" s="52"/>
      <c r="H1" s="52"/>
      <c r="I1" s="52"/>
      <c r="J1" s="52"/>
      <c r="K1" s="52"/>
      <c r="L1" s="52"/>
      <c r="M1" s="52"/>
      <c r="N1" s="52"/>
      <c r="O1" s="52"/>
      <c r="P1" s="52"/>
      <c r="Q1" s="52"/>
      <c r="R1" s="52"/>
      <c r="S1" s="52"/>
      <c r="T1" s="52"/>
      <c r="U1" s="52"/>
      <c r="V1" s="52"/>
      <c r="W1" s="52"/>
      <c r="X1" s="52"/>
      <c r="Y1" s="52"/>
      <c r="Z1" s="52"/>
    </row>
    <row r="2">
      <c r="A2" s="176" t="s">
        <v>3</v>
      </c>
      <c r="B2" s="177" t="s">
        <v>10044</v>
      </c>
      <c r="C2" s="176" t="s">
        <v>10045</v>
      </c>
      <c r="D2" s="52"/>
      <c r="E2" s="52"/>
      <c r="F2" s="52"/>
      <c r="G2" s="52"/>
      <c r="H2" s="52"/>
      <c r="I2" s="52"/>
      <c r="J2" s="52"/>
      <c r="K2" s="52"/>
      <c r="L2" s="52"/>
      <c r="M2" s="52"/>
      <c r="N2" s="52"/>
      <c r="O2" s="52"/>
      <c r="P2" s="52"/>
      <c r="Q2" s="52"/>
      <c r="R2" s="52"/>
      <c r="S2" s="52"/>
      <c r="T2" s="52"/>
      <c r="U2" s="52"/>
      <c r="V2" s="52"/>
      <c r="W2" s="52"/>
      <c r="X2" s="52"/>
      <c r="Y2" s="52"/>
      <c r="Z2" s="52"/>
    </row>
    <row r="3">
      <c r="A3" s="178" t="s">
        <v>8860</v>
      </c>
      <c r="B3" s="179" t="s">
        <v>10046</v>
      </c>
      <c r="C3" s="180" t="s">
        <v>10047</v>
      </c>
      <c r="D3" s="52"/>
      <c r="E3" s="52"/>
      <c r="F3" s="52"/>
      <c r="G3" s="52"/>
      <c r="H3" s="52"/>
      <c r="I3" s="52"/>
      <c r="J3" s="52"/>
      <c r="K3" s="52"/>
      <c r="L3" s="52"/>
      <c r="M3" s="52"/>
      <c r="N3" s="52"/>
      <c r="O3" s="52"/>
      <c r="P3" s="52"/>
      <c r="Q3" s="52"/>
      <c r="R3" s="52"/>
      <c r="S3" s="52"/>
      <c r="T3" s="52"/>
      <c r="U3" s="52"/>
      <c r="V3" s="52"/>
      <c r="W3" s="52"/>
      <c r="X3" s="52"/>
      <c r="Y3" s="52"/>
      <c r="Z3" s="52"/>
    </row>
    <row r="4">
      <c r="A4" s="181" t="s">
        <v>8861</v>
      </c>
      <c r="B4" s="182" t="s">
        <v>10046</v>
      </c>
      <c r="C4" s="183" t="s">
        <v>10048</v>
      </c>
      <c r="D4" s="52"/>
      <c r="E4" s="52"/>
      <c r="F4" s="52"/>
      <c r="G4" s="52"/>
      <c r="H4" s="52"/>
      <c r="I4" s="52"/>
      <c r="J4" s="52"/>
      <c r="K4" s="52"/>
      <c r="L4" s="52"/>
      <c r="M4" s="52"/>
      <c r="N4" s="52"/>
      <c r="O4" s="52"/>
      <c r="P4" s="52"/>
      <c r="Q4" s="52"/>
      <c r="R4" s="52"/>
      <c r="S4" s="52"/>
      <c r="T4" s="52"/>
      <c r="U4" s="52"/>
      <c r="V4" s="52"/>
      <c r="W4" s="52"/>
      <c r="X4" s="52"/>
      <c r="Y4" s="52"/>
      <c r="Z4" s="52"/>
    </row>
    <row r="5">
      <c r="A5" s="184" t="s">
        <v>8862</v>
      </c>
      <c r="B5" s="185" t="s">
        <v>10046</v>
      </c>
      <c r="C5" s="186" t="s">
        <v>10049</v>
      </c>
      <c r="D5" s="52"/>
      <c r="E5" s="52"/>
      <c r="F5" s="52"/>
      <c r="G5" s="52"/>
      <c r="H5" s="52"/>
      <c r="I5" s="52"/>
      <c r="J5" s="52"/>
      <c r="K5" s="52"/>
      <c r="L5" s="52"/>
      <c r="M5" s="52"/>
      <c r="N5" s="52"/>
      <c r="O5" s="52"/>
      <c r="P5" s="52"/>
      <c r="Q5" s="52"/>
      <c r="R5" s="52"/>
      <c r="S5" s="52"/>
      <c r="T5" s="52"/>
      <c r="U5" s="52"/>
      <c r="V5" s="52"/>
      <c r="W5" s="52"/>
      <c r="X5" s="52"/>
      <c r="Y5" s="52"/>
      <c r="Z5" s="52"/>
    </row>
    <row r="6">
      <c r="A6" s="187" t="s">
        <v>6130</v>
      </c>
      <c r="B6" s="187" t="s">
        <v>10046</v>
      </c>
      <c r="C6" s="188" t="s">
        <v>10050</v>
      </c>
      <c r="D6" s="52"/>
      <c r="E6" s="52"/>
      <c r="F6" s="52"/>
      <c r="G6" s="52"/>
      <c r="H6" s="52"/>
      <c r="I6" s="52"/>
      <c r="J6" s="52"/>
      <c r="K6" s="52"/>
      <c r="L6" s="52"/>
      <c r="M6" s="52"/>
      <c r="N6" s="52"/>
      <c r="O6" s="52"/>
      <c r="P6" s="52"/>
      <c r="Q6" s="52"/>
      <c r="R6" s="52"/>
      <c r="S6" s="52"/>
      <c r="T6" s="52"/>
      <c r="U6" s="52"/>
      <c r="V6" s="52"/>
      <c r="W6" s="52"/>
      <c r="X6" s="52"/>
      <c r="Y6" s="52"/>
      <c r="Z6" s="52"/>
    </row>
    <row r="7">
      <c r="A7" s="189" t="s">
        <v>34</v>
      </c>
      <c r="B7" s="190" t="s">
        <v>10046</v>
      </c>
      <c r="C7" s="191" t="s">
        <v>10051</v>
      </c>
      <c r="D7" s="52"/>
      <c r="E7" s="52"/>
      <c r="F7" s="52"/>
      <c r="G7" s="52"/>
      <c r="H7" s="52"/>
      <c r="I7" s="52"/>
      <c r="J7" s="52"/>
      <c r="K7" s="52"/>
      <c r="L7" s="52"/>
      <c r="M7" s="52"/>
      <c r="N7" s="52"/>
      <c r="O7" s="52"/>
      <c r="P7" s="52"/>
      <c r="Q7" s="52"/>
      <c r="R7" s="52"/>
      <c r="S7" s="52"/>
      <c r="T7" s="52"/>
      <c r="U7" s="52"/>
      <c r="V7" s="52"/>
      <c r="W7" s="52"/>
      <c r="X7" s="52"/>
      <c r="Y7" s="52"/>
      <c r="Z7" s="52"/>
    </row>
    <row r="8">
      <c r="A8" s="192"/>
      <c r="B8" s="192"/>
      <c r="C8" s="192"/>
      <c r="D8" s="52"/>
      <c r="E8" s="52"/>
      <c r="F8" s="52"/>
      <c r="G8" s="52"/>
      <c r="H8" s="52"/>
      <c r="I8" s="52"/>
      <c r="J8" s="52"/>
      <c r="K8" s="52"/>
      <c r="L8" s="52"/>
      <c r="M8" s="52"/>
      <c r="N8" s="52"/>
      <c r="O8" s="52"/>
      <c r="P8" s="52"/>
      <c r="Q8" s="52"/>
      <c r="R8" s="52"/>
      <c r="S8" s="52"/>
      <c r="T8" s="52"/>
      <c r="U8" s="52"/>
      <c r="V8" s="52"/>
      <c r="W8" s="52"/>
      <c r="X8" s="52"/>
      <c r="Y8" s="52"/>
      <c r="Z8" s="52"/>
    </row>
    <row r="9">
      <c r="A9" s="193" t="s">
        <v>10052</v>
      </c>
      <c r="B9" s="96"/>
      <c r="C9" s="97"/>
      <c r="D9" s="52"/>
      <c r="E9" s="52"/>
      <c r="F9" s="52"/>
      <c r="G9" s="52"/>
      <c r="H9" s="52"/>
      <c r="I9" s="52"/>
      <c r="J9" s="52"/>
      <c r="K9" s="52"/>
      <c r="L9" s="52"/>
      <c r="M9" s="52"/>
      <c r="N9" s="52"/>
      <c r="O9" s="52"/>
      <c r="P9" s="52"/>
      <c r="Q9" s="52"/>
      <c r="R9" s="52"/>
      <c r="S9" s="52"/>
      <c r="T9" s="52"/>
      <c r="U9" s="52"/>
      <c r="V9" s="52"/>
      <c r="W9" s="52"/>
      <c r="X9" s="52"/>
      <c r="Y9" s="52"/>
      <c r="Z9" s="52"/>
    </row>
    <row r="10">
      <c r="A10" s="194" t="s">
        <v>3</v>
      </c>
      <c r="B10" s="177" t="s">
        <v>10044</v>
      </c>
      <c r="C10" s="194" t="s">
        <v>10045</v>
      </c>
      <c r="D10" s="52"/>
      <c r="E10" s="52"/>
      <c r="F10" s="52"/>
      <c r="G10" s="52"/>
      <c r="H10" s="52"/>
      <c r="I10" s="52"/>
      <c r="J10" s="52"/>
      <c r="K10" s="52"/>
      <c r="L10" s="52"/>
      <c r="M10" s="52"/>
      <c r="N10" s="52"/>
      <c r="O10" s="52"/>
      <c r="P10" s="52"/>
      <c r="Q10" s="52"/>
      <c r="R10" s="52"/>
      <c r="S10" s="52"/>
      <c r="T10" s="52"/>
      <c r="U10" s="52"/>
      <c r="V10" s="52"/>
      <c r="W10" s="52"/>
      <c r="X10" s="52"/>
      <c r="Y10" s="52"/>
      <c r="Z10" s="52"/>
    </row>
    <row r="11">
      <c r="A11" s="195"/>
      <c r="B11" s="195"/>
      <c r="C11" s="196" t="s">
        <v>10053</v>
      </c>
      <c r="D11" s="52"/>
      <c r="E11" s="52"/>
      <c r="F11" s="52"/>
      <c r="G11" s="52"/>
      <c r="H11" s="52"/>
      <c r="I11" s="52"/>
      <c r="J11" s="52"/>
      <c r="K11" s="52"/>
      <c r="L11" s="52"/>
      <c r="M11" s="52"/>
      <c r="N11" s="52"/>
      <c r="O11" s="52"/>
      <c r="P11" s="52"/>
      <c r="Q11" s="52"/>
      <c r="R11" s="52"/>
      <c r="S11" s="52"/>
      <c r="T11" s="52"/>
      <c r="U11" s="52"/>
      <c r="V11" s="52"/>
      <c r="W11" s="52"/>
      <c r="X11" s="52"/>
      <c r="Y11" s="52"/>
      <c r="Z11" s="52"/>
    </row>
    <row r="12">
      <c r="A12" s="197" t="s">
        <v>10054</v>
      </c>
      <c r="B12" s="197" t="s">
        <v>10046</v>
      </c>
      <c r="C12" s="198" t="s">
        <v>10055</v>
      </c>
      <c r="D12" s="52"/>
      <c r="E12" s="52"/>
      <c r="F12" s="52"/>
      <c r="G12" s="52"/>
      <c r="H12" s="52"/>
      <c r="I12" s="52"/>
      <c r="J12" s="52"/>
      <c r="K12" s="52"/>
      <c r="L12" s="52"/>
      <c r="M12" s="52"/>
      <c r="N12" s="52"/>
      <c r="O12" s="52"/>
      <c r="P12" s="52"/>
      <c r="Q12" s="52"/>
      <c r="R12" s="52"/>
      <c r="S12" s="52"/>
      <c r="T12" s="52"/>
      <c r="U12" s="52"/>
      <c r="V12" s="52"/>
      <c r="W12" s="52"/>
      <c r="X12" s="52"/>
      <c r="Y12" s="52"/>
      <c r="Z12" s="52"/>
    </row>
    <row r="13">
      <c r="A13" s="199" t="s">
        <v>10056</v>
      </c>
      <c r="B13" s="199" t="s">
        <v>10057</v>
      </c>
      <c r="C13" s="200" t="s">
        <v>10058</v>
      </c>
      <c r="D13" s="52"/>
      <c r="E13" s="52"/>
      <c r="F13" s="52"/>
      <c r="G13" s="52"/>
      <c r="H13" s="52"/>
      <c r="I13" s="52"/>
      <c r="J13" s="52"/>
      <c r="K13" s="52"/>
      <c r="L13" s="52"/>
      <c r="M13" s="52"/>
      <c r="N13" s="52"/>
      <c r="O13" s="52"/>
      <c r="P13" s="52"/>
      <c r="Q13" s="52"/>
      <c r="R13" s="52"/>
      <c r="S13" s="52"/>
      <c r="T13" s="52"/>
      <c r="U13" s="52"/>
      <c r="V13" s="52"/>
      <c r="W13" s="52"/>
      <c r="X13" s="52"/>
      <c r="Y13" s="52"/>
      <c r="Z13" s="52"/>
    </row>
    <row r="14">
      <c r="A14" s="201" t="s">
        <v>10059</v>
      </c>
      <c r="B14" s="201" t="s">
        <v>10046</v>
      </c>
      <c r="C14" s="202" t="s">
        <v>10060</v>
      </c>
      <c r="D14" s="52"/>
      <c r="E14" s="52"/>
      <c r="F14" s="52"/>
      <c r="G14" s="52"/>
      <c r="H14" s="52"/>
      <c r="I14" s="52"/>
      <c r="J14" s="52"/>
      <c r="K14" s="52"/>
      <c r="L14" s="52"/>
      <c r="M14" s="52"/>
      <c r="N14" s="52"/>
      <c r="O14" s="52"/>
      <c r="P14" s="52"/>
      <c r="Q14" s="52"/>
      <c r="R14" s="52"/>
      <c r="S14" s="52"/>
      <c r="T14" s="52"/>
      <c r="U14" s="52"/>
      <c r="V14" s="52"/>
      <c r="W14" s="52"/>
      <c r="X14" s="52"/>
      <c r="Y14" s="52"/>
      <c r="Z14" s="52"/>
    </row>
    <row r="15">
      <c r="A15" s="203" t="s">
        <v>8875</v>
      </c>
      <c r="B15" s="203" t="s">
        <v>10046</v>
      </c>
      <c r="C15" s="204" t="s">
        <v>10061</v>
      </c>
      <c r="D15" s="52"/>
      <c r="E15" s="52"/>
      <c r="F15" s="52"/>
      <c r="G15" s="52"/>
      <c r="H15" s="52"/>
      <c r="I15" s="52"/>
      <c r="J15" s="52"/>
      <c r="K15" s="52"/>
      <c r="L15" s="52"/>
      <c r="M15" s="52"/>
      <c r="N15" s="52"/>
      <c r="O15" s="52"/>
      <c r="P15" s="52"/>
      <c r="Q15" s="52"/>
      <c r="R15" s="52"/>
      <c r="S15" s="52"/>
      <c r="T15" s="52"/>
      <c r="U15" s="52"/>
      <c r="V15" s="52"/>
      <c r="W15" s="52"/>
      <c r="X15" s="52"/>
      <c r="Y15" s="52"/>
      <c r="Z15" s="52"/>
    </row>
    <row r="16">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06"/>
      <c r="B1" s="207"/>
      <c r="C1" s="208" t="s">
        <v>33</v>
      </c>
      <c r="D1" s="208" t="s">
        <v>48</v>
      </c>
      <c r="E1" s="208" t="s">
        <v>67</v>
      </c>
      <c r="F1" s="208" t="s">
        <v>570</v>
      </c>
    </row>
    <row r="2">
      <c r="A2" s="209" t="s">
        <v>10062</v>
      </c>
      <c r="B2" s="209" t="s">
        <v>10063</v>
      </c>
      <c r="C2" s="210">
        <f>COUNTIFS(Seeds!C:C,"=Identificar",Seeds!Z:Z,"*ct-chart*",Seeds!Z:Z,"*bar*")</f>
        <v>9</v>
      </c>
      <c r="D2" s="210">
        <f>COUNTIFS(Seeds!C:C,"=Evocar",Seeds!Z:Z,"=*ct-chart*",Seeds!Z:Z,"*bar*")</f>
        <v>7</v>
      </c>
      <c r="E2" s="210">
        <f>COUNTIFS(Seeds!C:C,"=Aplicar",Seeds!Z:Z,"=*ct-chart*",Seeds!Z:Z,"*bar*")</f>
        <v>0</v>
      </c>
      <c r="F2" s="210">
        <f t="shared" ref="F2:F20" si="1">SUM(C2:E2)</f>
        <v>16</v>
      </c>
    </row>
    <row r="3">
      <c r="A3" s="209" t="s">
        <v>10064</v>
      </c>
      <c r="B3" s="209" t="s">
        <v>10065</v>
      </c>
      <c r="C3" s="210">
        <f>COUNTIFS(Seeds!C:C,"=Identificar",Seeds!Z:Z,"*ct-chart*",Seeds!Z:Z,"*line*")</f>
        <v>14</v>
      </c>
      <c r="D3" s="210">
        <f>COUNTIFS(Seeds!C:C,"=Evocar",Seeds!Z:Z,"=*ct-chart*",Seeds!Z:Z,"*line*")</f>
        <v>6</v>
      </c>
      <c r="E3" s="210">
        <f>COUNTIFS(Seeds!C:C,"=Aplicar",Seeds!Z:Z,"=*ct-chart*",Seeds!Z:Z,"*line*")</f>
        <v>0</v>
      </c>
      <c r="F3" s="210">
        <f t="shared" si="1"/>
        <v>20</v>
      </c>
    </row>
    <row r="4">
      <c r="A4" s="209" t="s">
        <v>10066</v>
      </c>
      <c r="B4" s="209" t="s">
        <v>10067</v>
      </c>
      <c r="C4" s="210">
        <f>COUNTIFS(Seeds!C:C,"=Identificar",Seeds!Z:Z,"*ct-chart*",Seeds!Z:Z,"*pie*")</f>
        <v>6</v>
      </c>
      <c r="D4" s="210">
        <f>COUNTIFS(Seeds!C:C,"=Evocar",Seeds!Z:Z,"=*ct-chart*",Seeds!Z:Z,"*pie*")</f>
        <v>3</v>
      </c>
      <c r="E4" s="210">
        <f>COUNTIFS(Seeds!C:C,"=Aplicar",Seeds!Z:Z,"=*ct-chart*",Seeds!Z:Z,"*pie*")</f>
        <v>0</v>
      </c>
      <c r="F4" s="210">
        <f t="shared" si="1"/>
        <v>9</v>
      </c>
    </row>
    <row r="5">
      <c r="A5" s="211" t="s">
        <v>2246</v>
      </c>
      <c r="B5" s="211" t="s">
        <v>10068</v>
      </c>
      <c r="C5" s="210">
        <f>COUNTIFS(Seeds!C:C,"=Identificar",Seeds!Z:Z,"*Choice matrix – inline*")</f>
        <v>38</v>
      </c>
      <c r="D5" s="210">
        <f>COUNTIFS(Seeds!C:C,"=Evocar",Seeds!Z:Z,"=*Choice matrix – inline*")</f>
        <v>3</v>
      </c>
      <c r="E5" s="210">
        <f>COUNTIFS(Seeds!C:C,"=Aplicar",Seeds!Z:Z,"=*Choice matrix – inline*")</f>
        <v>3</v>
      </c>
      <c r="F5" s="210">
        <f t="shared" si="1"/>
        <v>44</v>
      </c>
    </row>
    <row r="6">
      <c r="A6" s="211" t="s">
        <v>10069</v>
      </c>
      <c r="B6" s="211" t="s">
        <v>4784</v>
      </c>
      <c r="C6" s="210">
        <f>COUNTIFS(Seeds!C:C,"=Identificar",Seeds!Z:Z,"*clock*")</f>
        <v>0</v>
      </c>
      <c r="D6" s="210">
        <f>COUNTIFS(Seeds!C:C,"=Evocar",Seeds!Z:Z,"=*clock*")</f>
        <v>2</v>
      </c>
      <c r="E6" s="210">
        <f>COUNTIFS(Seeds!C:C,"=Aplicar",Seeds!Z:Z,"=*clock*")</f>
        <v>0</v>
      </c>
      <c r="F6" s="210">
        <f t="shared" si="1"/>
        <v>2</v>
      </c>
    </row>
    <row r="7">
      <c r="A7" s="211" t="s">
        <v>10070</v>
      </c>
      <c r="B7" s="211" t="s">
        <v>194</v>
      </c>
      <c r="C7" s="210">
        <f>COUNTIFS(Seeds!C:C,"=Identificar",Seeds!Z:Z,"*Cloze with drag &amp; drop*",Seeds!Z:Z,"*calculateoperation*")</f>
        <v>102</v>
      </c>
      <c r="D7" s="210">
        <f>COUNTIFS(Seeds!C:C,"=Evocar",Seeds!Z:Z,"=*Cloze with drag &amp; drop*",Seeds!Z:Z,"*calculateoperation*")</f>
        <v>41</v>
      </c>
      <c r="E7" s="210">
        <f>COUNTIFS(Seeds!C:C,"=Aplicar",Seeds!Z:Z,"=*Cloze with drag &amp; drop*",Seeds!Z:Z,"*calculateoperation*")</f>
        <v>15</v>
      </c>
      <c r="F7" s="210">
        <f t="shared" si="1"/>
        <v>158</v>
      </c>
    </row>
    <row r="8">
      <c r="A8" s="212" t="s">
        <v>10071</v>
      </c>
      <c r="B8" s="212" t="s">
        <v>1259</v>
      </c>
      <c r="C8" s="210">
        <f>COUNTIFS(Seeds!C:C,"=Identificar",Seeds!Z:Z,"*Cloze with drop down*")</f>
        <v>67</v>
      </c>
      <c r="D8" s="210">
        <f>COUNTIFS(Seeds!C:C,"=Evocar",Seeds!Z:Z,"=*Cloze with drop down*")</f>
        <v>14</v>
      </c>
      <c r="E8" s="210">
        <f>COUNTIFS(Seeds!C:C,"=Aplicar",Seeds!Z:Z,"=*Cloze with drop down*")</f>
        <v>3</v>
      </c>
      <c r="F8" s="210">
        <f t="shared" si="1"/>
        <v>84</v>
      </c>
    </row>
    <row r="9">
      <c r="A9" s="211" t="s">
        <v>52</v>
      </c>
      <c r="B9" s="211" t="s">
        <v>52</v>
      </c>
      <c r="C9" s="210">
        <f>COUNTIFS(Seeds!C:C,"=Identificar",Seeds!Z:Z,"*Cloze with text*")</f>
        <v>0</v>
      </c>
      <c r="D9" s="210">
        <f>COUNTIFS(Seeds!C:C,"=Evocar",Seeds!Z:Z,"=*Cloze with text*")</f>
        <v>59</v>
      </c>
      <c r="E9" s="210">
        <f>COUNTIFS(Seeds!C:C,"=Aplicar",Seeds!Z:Z,"=*Cloze with text*")</f>
        <v>11</v>
      </c>
      <c r="F9" s="210">
        <f t="shared" si="1"/>
        <v>70</v>
      </c>
    </row>
    <row r="10">
      <c r="A10" s="211" t="s">
        <v>10072</v>
      </c>
      <c r="B10" s="211" t="s">
        <v>10073</v>
      </c>
      <c r="C10" s="210">
        <f>COUNTIFS(Seeds!C:C,"=Identificar",Seeds!Z:Z,"*counting*")</f>
        <v>0</v>
      </c>
      <c r="D10" s="210">
        <f>COUNTIFS(Seeds!C:C,"=Evocar",Seeds!Z:Z,"=*counting*")</f>
        <v>0</v>
      </c>
      <c r="E10" s="210">
        <f>COUNTIFS(Seeds!C:C,"=Aplicar",Seeds!Z:Z,"=*counting*")</f>
        <v>0</v>
      </c>
      <c r="F10" s="210">
        <f t="shared" si="1"/>
        <v>0</v>
      </c>
    </row>
    <row r="11">
      <c r="A11" s="211" t="s">
        <v>10074</v>
      </c>
      <c r="B11" s="211" t="s">
        <v>10075</v>
      </c>
      <c r="C11" s="210">
        <f>COUNTIFS(Seeds!C:C,"=Identificar",Seeds!Z:Z,"*equivLiteral*")</f>
        <v>9</v>
      </c>
      <c r="D11" s="210">
        <f>COUNTIFS(Seeds!C:C,"=Evocar",Seeds!Z:Z,"=*equivLiteral*")</f>
        <v>362</v>
      </c>
      <c r="E11" s="210">
        <f>COUNTIFS(Seeds!C:C,"=Aplicar",Seeds!Z:Z,"=*equivLiteral*")</f>
        <v>365</v>
      </c>
      <c r="F11" s="210">
        <f t="shared" si="1"/>
        <v>736</v>
      </c>
    </row>
    <row r="12">
      <c r="A12" s="211" t="s">
        <v>10076</v>
      </c>
      <c r="B12" s="211" t="s">
        <v>10077</v>
      </c>
      <c r="C12" s="210">
        <f>COUNTIFS(Seeds!C:C,"=Identificar",Seeds!Z:Z,"*equivSymbolic*")</f>
        <v>0</v>
      </c>
      <c r="D12" s="210">
        <f>COUNTIFS(Seeds!C:C,"=Evocar",Seeds!Z:Z,"=*equivSymbolic*")</f>
        <v>24</v>
      </c>
      <c r="E12" s="210">
        <f>COUNTIFS(Seeds!C:C,"=Aplicar",Seeds!Z:Z,"=*equivSymbolic*")</f>
        <v>45</v>
      </c>
      <c r="F12" s="210">
        <f t="shared" si="1"/>
        <v>69</v>
      </c>
    </row>
    <row r="13">
      <c r="A13" s="211" t="s">
        <v>10078</v>
      </c>
      <c r="B13" s="211" t="s">
        <v>10079</v>
      </c>
      <c r="C13" s="210">
        <f>COUNTIFS(Seeds!C:C,"=Identificar",Seeds!Z:Z,"*labelImage*")</f>
        <v>0</v>
      </c>
      <c r="D13" s="210">
        <f>COUNTIFS(Seeds!C:C,"=Evocar",Seeds!Z:Z,"=*labelImage*")</f>
        <v>0</v>
      </c>
      <c r="E13" s="210">
        <f>COUNTIFS(Seeds!C:C,"=Aplicar",Seeds!Z:Z,"=*labelImage*")</f>
        <v>0</v>
      </c>
      <c r="F13" s="210">
        <f t="shared" si="1"/>
        <v>0</v>
      </c>
    </row>
    <row r="14">
      <c r="A14" s="211" t="s">
        <v>10080</v>
      </c>
      <c r="B14" s="211" t="s">
        <v>10080</v>
      </c>
      <c r="C14" s="210">
        <f>COUNTIFS(Seeds!C:C,"=Identificar",Seeds!Z:Z,"*Match list*")</f>
        <v>33</v>
      </c>
      <c r="D14" s="210">
        <f>COUNTIFS(Seeds!C:C,"=Evocar",Seeds!Z:Z,"=*Match list*")</f>
        <v>1</v>
      </c>
      <c r="E14" s="210">
        <f>COUNTIFS(Seeds!C:C,"=Aplicar",Seeds!Z:Z,"=*Match list*")</f>
        <v>0</v>
      </c>
      <c r="F14" s="210">
        <f t="shared" si="1"/>
        <v>34</v>
      </c>
    </row>
    <row r="15">
      <c r="A15" s="212" t="s">
        <v>10081</v>
      </c>
      <c r="B15" s="212" t="s">
        <v>2237</v>
      </c>
      <c r="C15" s="210">
        <f>COUNTIFS(Seeds!C:C,"=Identificar",Seeds!Z:Z,"*Multiple choice – multiple response*")</f>
        <v>52</v>
      </c>
      <c r="D15" s="210">
        <f>COUNTIFS(Seeds!C:C,"=Evocar",Seeds!Z:Z,"=*Multiple choice – multiple response*")</f>
        <v>16</v>
      </c>
      <c r="E15" s="210">
        <f>COUNTIFS(Seeds!C:C,"=Aplicar",Seeds!Z:Z,"=*Multiple choice – multiple response*")</f>
        <v>2</v>
      </c>
      <c r="F15" s="210">
        <f t="shared" si="1"/>
        <v>70</v>
      </c>
    </row>
    <row r="16">
      <c r="A16" s="211" t="s">
        <v>10082</v>
      </c>
      <c r="B16" s="212" t="s">
        <v>1277</v>
      </c>
      <c r="C16" s="210">
        <f>COUNTIFS(Seeds!C:C,"=Identificar",Seeds!Z:Z,"*Multiple choice – standard*")</f>
        <v>206</v>
      </c>
      <c r="D16" s="210">
        <f>COUNTIFS(Seeds!C:C,"=Evocar",Seeds!Z:Z,"=*Multiple choice – standard*")</f>
        <v>47</v>
      </c>
      <c r="E16" s="210">
        <f>COUNTIFS(Seeds!C:C,"=Aplicar",Seeds!Z:Z,"=*Multiple choice – standard*")</f>
        <v>89</v>
      </c>
      <c r="F16" s="210">
        <f t="shared" si="1"/>
        <v>342</v>
      </c>
    </row>
    <row r="17">
      <c r="A17" s="211" t="s">
        <v>10083</v>
      </c>
      <c r="B17" s="211" t="s">
        <v>10084</v>
      </c>
      <c r="C17" s="210">
        <f>COUNTIFS(Seeds!C:C,"=Identificar",Seeds!Z:Z,"*numberline*")</f>
        <v>17</v>
      </c>
      <c r="D17" s="210">
        <f>COUNTIFS(Seeds!C:C,"=Evocar",Seeds!Z:Z,"=*numberline*")</f>
        <v>0</v>
      </c>
      <c r="E17" s="210">
        <f>COUNTIFS(Seeds!C:C,"=Aplicar",Seeds!Z:Z,"=*numberline*")</f>
        <v>0</v>
      </c>
      <c r="F17" s="210">
        <f t="shared" si="1"/>
        <v>17</v>
      </c>
    </row>
    <row r="18">
      <c r="A18" s="211" t="s">
        <v>10085</v>
      </c>
      <c r="B18" s="211" t="s">
        <v>10086</v>
      </c>
      <c r="C18" s="210">
        <f>COUNTIFS(Seeds!C:C,"=Identificar",Seeds!Z:Z,"*orderNumbers*")</f>
        <v>2</v>
      </c>
      <c r="D18" s="210">
        <f>COUNTIFS(Seeds!C:C,"=Evocar",Seeds!Z:Z,"=*orderNumbers*")</f>
        <v>13</v>
      </c>
      <c r="E18" s="210">
        <f>COUNTIFS(Seeds!C:C,"=Aplicar",Seeds!Z:Z,"=*orderNumbers*")</f>
        <v>5</v>
      </c>
      <c r="F18" s="210">
        <f t="shared" si="1"/>
        <v>20</v>
      </c>
    </row>
    <row r="19">
      <c r="A19" s="211" t="s">
        <v>10087</v>
      </c>
      <c r="B19" s="211" t="s">
        <v>6695</v>
      </c>
      <c r="C19" s="210">
        <f>COUNTIFS(Seeds!C:C,"=Identificar",Seeds!Z:Z,"*pathway*")</f>
        <v>3</v>
      </c>
      <c r="D19" s="210">
        <f>COUNTIFS(Seeds!C:C,"=Evocar",Seeds!Z:Z,"=*pathway*")</f>
        <v>0</v>
      </c>
      <c r="E19" s="210">
        <f>COUNTIFS(Seeds!C:C,"=Aplicar",Seeds!Z:Z,"=*pathway*")</f>
        <v>0</v>
      </c>
      <c r="F19" s="210">
        <f t="shared" si="1"/>
        <v>3</v>
      </c>
    </row>
    <row r="20">
      <c r="A20" s="209" t="s">
        <v>10088</v>
      </c>
      <c r="B20" s="209" t="s">
        <v>10089</v>
      </c>
      <c r="C20" s="210">
        <f>COUNTIFS(Seeds!C:C,"=Identificar",Seeds!Z:Z,"*pictograph*")</f>
        <v>7</v>
      </c>
      <c r="D20" s="210">
        <f>COUNTIFS(Seeds!C:C,"=Evocar",Seeds!Z:Z,"=*pictograph*")</f>
        <v>4</v>
      </c>
      <c r="E20" s="210">
        <f>COUNTIFS(Seeds!C:C,"=Aplicar",Seeds!Z:Z,"=*pictograph*")</f>
        <v>0</v>
      </c>
      <c r="F20" s="210">
        <f t="shared" si="1"/>
        <v>11</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s>
  <sheetData>
    <row r="1">
      <c r="A1" s="213" t="str">
        <f>Seeds!AC1</f>
        <v>Referencia para ID</v>
      </c>
      <c r="B1" s="213" t="str">
        <f>Seeds!Z1</f>
        <v>JSON</v>
      </c>
      <c r="C1" s="213" t="str">
        <f>Seeds!AA1</f>
        <v/>
      </c>
      <c r="D1" s="214" t="s">
        <v>10090</v>
      </c>
    </row>
    <row r="2" ht="15.75" customHeight="1">
      <c r="A2" s="215" t="str">
        <f>Seeds!AC2</f>
        <v>M6-NyO-1a-I-1</v>
      </c>
      <c r="B2" s="215" t="str">
        <f>Seeds!Z2</f>
        <v>{"id":"M6-NyO-1a-I-1","stimulus":"&lt;p&gt;Arrastra la forma escrita de cada número donde corresponda.&lt;/p&gt;","hint":"&lt;p&gt;En el sistema de numeración decimal, el valor de cada cifra depende de la posición que ocupa en el número.&lt;/p&gt;","feedback":"En el sistema de numeración decimal, el valor de cada cifra depende de la posición que ocupa en el número.","seed":{"parameters":[{"name":"Q1","label":null,"min":100000,"max":999999,"step":1},{"name":"Q2","label":null,"min":1000000,"max":9999999,"step":1},{"name":"Q3","label":null,"min":10000000,"max":99999999,"step":1}],"calculated":[{"name":"A1","label":"{{Q1}}","function":"Lemonlib.numToWords({{Q1}}, 'es')[0].toUpperCase() + Lemonlib.numToWords({{Q1}}, 'es').slice(1,)"},{"name":"A2","label":"{{Q2}}","function":"Lemonlib.numToWords({{Q2}}, 'es')[0].toUpperCase() + Lemonlib.numToWords({{Q2}}, 'es').slice(1,)"},{"name":"A3","label":"{{Q3}}","function":"Lemonlib.numToWords({{Q3}}, 'es')[0].toUpperCase() + Lemonlib.numToWords({{Q3}}, 'es').slice(1,)"}],"uniques":true},"algorithm":{"name":"linkOperationResult","params":{"invert":["true"]},"template":"Match list"}}</v>
      </c>
      <c r="C2" s="215" t="str">
        <f>Seeds!AA2</f>
        <v/>
      </c>
      <c r="D2" s="215">
        <f t="shared" ref="D2:D1425" si="1">IF(B2=C2,0,1)</f>
        <v>1</v>
      </c>
    </row>
    <row r="3" ht="15.75" customHeight="1">
      <c r="A3" s="215" t="str">
        <f>Seeds!AC3</f>
        <v>M6-NyO-1a-E-1</v>
      </c>
      <c r="B3" s="215" t="str">
        <f>Seeds!Z3</f>
        <v>{"id":"M6-NyO-1a-E-1","stimulus":"&lt;p&gt;¿Cómo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lt;/p&gt;","seed":{"parameters":[{"name":"Q1","label":null,"min":1,"max":9,"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v>
      </c>
      <c r="C3" s="215" t="str">
        <f>Seeds!AA3</f>
        <v/>
      </c>
      <c r="D3" s="215">
        <f t="shared" si="1"/>
        <v>1</v>
      </c>
    </row>
    <row r="4" ht="15.75" customHeight="1">
      <c r="A4" s="215" t="str">
        <f>Seeds!AC4</f>
        <v>M6-NyO-1a-E-2</v>
      </c>
      <c r="B4" s="215" t="str">
        <f>Seeds!Z4</f>
        <v>{"id":"M6-NyO-1a-E-2","stimulus":"&lt;p&gt;¿Cómo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4" s="215" t="str">
        <f>Seeds!AA4</f>
        <v/>
      </c>
      <c r="D4" s="215">
        <f t="shared" si="1"/>
        <v>1</v>
      </c>
    </row>
    <row r="5" ht="15.75" customHeight="1">
      <c r="A5" s="215" t="str">
        <f>Seeds!AC5</f>
        <v>M6-NyO-1a-E-3</v>
      </c>
      <c r="B5" s="215" t="str">
        <f>Seeds!Z5</f>
        <v>{"id":"M6-NyO-1a-E-3","stimulus":"&lt;p&gt;¿Cómo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{{T2}} {{response}} {{T3}}&lt;/p&gt;","seed":{"parameters":[{"name":"Q1","label":null,"min":3,"max":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v>
      </c>
      <c r="C5" s="215" t="str">
        <f>Seeds!AA5</f>
        <v/>
      </c>
      <c r="D5" s="215">
        <f t="shared" si="1"/>
        <v>1</v>
      </c>
    </row>
    <row r="6" ht="15.75" customHeight="1">
      <c r="A6" s="215" t="str">
        <f>Seeds!AC6</f>
        <v>M6-NyO-1a-E-4</v>
      </c>
      <c r="B6" s="215" t="str">
        <f>Seeds!Z6</f>
        <v>{"id":"M6-NyO-1a-E-4","stimulus":"&lt;p&gt;¿Cómo se escribe este número? Completa el hueco.&lt;/p&gt;","feedback":"&lt;p&gt;En el sistema de numeración decimal, el valor de cada cifra depende de la posición que ocupa en el número.&lt;/p&gt;","hint":"&lt;p&gt;En el sistema de numeración decimal, el valor de cada cifra depende de la posición que ocupa en el número.&lt;/p&gt;","template":"&lt;p&gt;{{T1}}: {{response}} {{T2}}&lt;/p&gt;","seed":{"parameters":[{"name":"Q1","label":null,"min":2,"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v>
      </c>
      <c r="C6" s="215" t="str">
        <f>Seeds!AA6</f>
        <v/>
      </c>
      <c r="D6" s="215">
        <f t="shared" si="1"/>
        <v>1</v>
      </c>
    </row>
    <row r="7" ht="15.75" customHeight="1">
      <c r="A7" s="215" t="str">
        <f>Seeds!AC7</f>
        <v>M6-NyO-1a-A-1</v>
      </c>
      <c r="B7" s="215" t="str">
        <f>Seeds!Z7</f>
        <v>{"id":"M6-NyO-1a-A-1","stimulus":"&lt;p&gt;En un país hay {{T1}} bicicletas en circulación. Completa el hueco.&lt;/p&gt;","template":"&lt;p&gt;El número de bicicletas en circulación es {{T2}} {{response}}.&lt;/p&gt;","hint":"&lt;p&gt;En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3,"max":3,"step":1},{"name":"Q2","label":null,"min":2,"max":9,"step":1},{"name":"Q3","label":null,"min":2,"max":9,"step":1},{"name":"Q4","label":null,"min":2,"max":9,"step":1},{"name":"Q5","label":null,"min":2,"max":9,"step":1},{"name":"Q6","label":null,"min":10,"max":30,"step":1}],"calculated":[{"name":"T1","label":"{{function}}","function":"{{Q1}}*1000000+{{Q2}}*100000+{{Q3}}*10000+{{Q4}}*1000+{{Q5}}*100+{{Q6}}","temp":true},{"name":"T2","label":"{{function}}","function":"Lemonlib.numToWords({{Q1}}*1000000+{{Q2}}*100000+{{Q3}}*10000+{{Q4}}*1000+{{Q5}}*100, 'es')","temp":true},{"name":"A1","label":"{{function}}","function":" Lemonlib.numToWords({{Q6}}, 'es')"}],"uniques":true},"algorithm":{"name":"calculateOperation","template":"Cloze with text"}}</v>
      </c>
      <c r="C7" s="215" t="str">
        <f>Seeds!AA7</f>
        <v/>
      </c>
      <c r="D7" s="215">
        <f t="shared" si="1"/>
        <v>1</v>
      </c>
    </row>
    <row r="8" ht="15.75" customHeight="1">
      <c r="A8" s="215" t="str">
        <f>Seeds!AC8</f>
        <v>M6-NyO-1a-A-2</v>
      </c>
      <c r="B8" s="215" t="str">
        <f>Seeds!Z8</f>
        <v>{"id":"M6-NyO-1a-A-2","stimulus":"&lt;p&gt;Para construir un gran rascacielos se necesitan {{T1}} ladrillos. Completa el hueco.&lt;/p&gt;","template":"&lt;p&gt;El número de ladrillos necesarios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1,"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8" s="215" t="str">
        <f>Seeds!AA8</f>
        <v/>
      </c>
      <c r="D8" s="215">
        <f t="shared" si="1"/>
        <v>1</v>
      </c>
    </row>
    <row r="9" ht="15.75" customHeight="1">
      <c r="A9" s="215" t="str">
        <f>Seeds!AC9</f>
        <v>M6-NyO-1a-A-3</v>
      </c>
      <c r="B9" s="215" t="str">
        <f>Seeds!Z9</f>
        <v>{"id":"M6-NyO-1a-A-3","stimulus":"&lt;p&gt;Un año se vendieron {{T1}} relojes en todo el mundo. Completa el hueco.&lt;/p&gt;","template":"&lt;p&gt;El número de relojes vendidos es {{T2}} {{response}} {{T3}}.&lt;/p&gt;","hint":"&lt;p&gt;En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100,"max":999,"step":1},{"name":"Q2","label":null,"min":3,"max":9,"step":1},{"name":"Q3","label":null,"min":2,"max":9,"step":1},{"name":"Q4","label":null,"min":1,"max":9,"step":1},{"name":"Q5","label":null,"min":1,"max":9,"step":1},{"name":"Q6","label":null,"min":1,"max":30,"step":1}],"calculated":[{"name":"T1","label":"{{function}}","function":"{{Q1}}*1000000+{{Q2}}*100000+{{Q3}}*10000+{{Q4}}*1000+{{Q5}}*100+{{Q6}}","temp":true},{"name":"T2","label":"{{function}}","function":" Lemonlib.numToWords({{Q1}}*1000000, 'es')","temp":true},{"name":"T3","label":"{{function}}","function":"Lemonlib.numToWords({{Q3}}*10000+{{Q4}}*1000+{{Q5}}*100+{{Q6}}, 'es')","temp":true},{"name":"A1","label":"{{function}}","function":" Lemonlib.numToWords({{Q2}}*100, 'es')"}],"uniques":true},"algorithm":{"name":"calculateOperation","template":"Cloze with text"}}</v>
      </c>
      <c r="C9" s="215" t="str">
        <f>Seeds!AA9</f>
        <v/>
      </c>
      <c r="D9" s="215">
        <f t="shared" si="1"/>
        <v>1</v>
      </c>
    </row>
    <row r="10" ht="15.75" customHeight="1">
      <c r="A10" s="215" t="str">
        <f>Seeds!AC10</f>
        <v>M6-NyO-1a-A-4</v>
      </c>
      <c r="B10" s="215" t="str">
        <f>Seeds!Z10</f>
        <v>{"id":"M6-NyO-1a-A-4","stimulus":"&lt;p&gt;Unos astrónomos han encontrado un planeta con un diámetro de {{T1}} m. Completa el hueco.&lt;/p&gt;","template":"&lt;p&gt;En metros, el diámetro mide {{response}} {{T2}}.&lt;/p&gt;","hint":"&lt;p&gt;En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1,"max":9,"step":1},{"name":"Q3","label":null,"min":10000,"max":99999,"step":1}],"calculated":[{"name":"T1","label":"{{function}}","function":"{{Q1}}*1000000+{{Q2}}*100000+{{Q3}}","temp":true},{"name":"T2","label":"{{function}}","function":" Lemonlib.numToWords({{Q2}}*100000+{{Q3}}, 'es')","temp":true},{"name":"A1","label":"{{function}}","function":" Lemonlib.numToWords({{Q1}}*1000000, 'es')"}],"uniques":true},"algorithm":{"name":"calculateOperation","template":"Cloze with text"}}</v>
      </c>
      <c r="C10" s="215" t="str">
        <f>Seeds!AA10</f>
        <v/>
      </c>
      <c r="D10" s="215">
        <f t="shared" si="1"/>
        <v>1</v>
      </c>
    </row>
    <row r="11" ht="15.75" customHeight="1">
      <c r="A11" s="215" t="str">
        <f>Seeds!AC11</f>
        <v>M6-NyO-1a-A-5</v>
      </c>
      <c r="B11" s="215" t="str">
        <f>Seeds!Z11</f>
        <v>{"id":"M6-NyO-1a-A-5","stimulus":"&lt;p&gt;Julián ha descargado una canción que ocupa {{T1}} bytes. Completa el hueco.&lt;/p&gt;","template":"&lt;p&gt;Ocupa {{T2}} {{response}} {{T3}} bytes.&lt;/p&gt;","hint":"&lt;p&gt;En el sistema de numeración decimal, el valor de cada cifra depende de la posición que ocupa en el número.&lt;/p&gt;","feedback":"&lt;p&gt;En el sistema de numeración decimal, el valor de cada cifra depende de la posición que ocupa en el número.&lt;/p&gt;","seed":{"parameters":[{"name":"Q1","label":null,"min":1,"max":9,"step":1},{"name":"Q2","label":null,"min":2,"max":9,"step":1},{"name":"Q3","label":null,"min":3,"max":9,"step":1},{"name":"Q4","label":null,"min":1,"max":9,"step":1},{"name":"Q5","label":null,"min":3,"max":9,"step":1},{"name":"Q6","label":null,"min":1,"max":30,"step":1}],"calculated":[{"name":"T1","label":"{{function}}","function":"{{Q1}}*1000000+{{Q2}}*100000+{{Q3}}*10000+{{Q4}}*1000+{{Q5}}*100+{{Q6}}","temp":true},{"name":"T2","label":"{{function}}","function":"Lemonlib.numToWords({{Q1}}*1000000+{{Q2}}*100000+{{Q3}}*10000+{{Q4}}*1000, 'es')","temp":true},{"name":"T3","label":"{{function}}","function":"Lemonlib.numToWords({{Q6}}, 'es')","temp":true},{"name":"A1","label":"{{function}}","function":" Lemonlib.numToWords({{Q5}}*100, 'es')"}],"uniques":true},"algorithm":{"name":"calculateOperation","template":"Cloze with text"}}</v>
      </c>
      <c r="C11" s="215" t="str">
        <f>Seeds!AA11</f>
        <v/>
      </c>
      <c r="D11" s="215">
        <f t="shared" si="1"/>
        <v>1</v>
      </c>
    </row>
    <row r="12" ht="15.75" customHeight="1">
      <c r="A12" s="215" t="str">
        <f>Seeds!AC12</f>
        <v>M6-NyO-1b-I-1</v>
      </c>
      <c r="B12" s="215" t="str">
        <f>Seeds!Z12</f>
        <v>{"id":"M6-NyO-1b-I-1","stimulus":"&lt;p&gt;Indica si es correcta o no la lectura de estos números.&lt;/p&gt;","hint":"&lt;p&gt;En el sistema de numeración decimal, el valor de cada cifra en un número depende de la posición que ocupa.&lt;/p&gt;","feedback":"&lt;p&gt;En el sistema de numeración decimal, el valor de cada cifra en un número depende de la posición que ocupa.&lt;/p&gt;","seed":{"parameters":[{"name":"Q1","min":1000000,"max":3000000,"step":1},{"name":"Q2","min":1000000,"max":3000000,"step":1},{"name":"Q3","min":1000000,"max":3000000,"step":1},{"name":"Q4","min":1000000,"max":3000000,"step":1},{"name":"Q5","min":1000000,"max":3000000,"step":1},{"name":"Q6","min":1000000,"max":3000000,"step":1}],"calculated":[{"name":"T3","function":"{{Q3}}+10","temp":true},{"name":"T4","function":"{{Q4}}+100","temp":true},{"name":"T5","function":"{{Q5}}+1000","temp":true},{"name":"A1","function":"Lemonlib.numToWords({{Q1}}, 'es')\r","label":"{{Q1}}: {{function}}"},{"name":"A2","function":"Lemonlib.numToWords({{Q2}}, 'es')\r","label":"{{Q2}}: {{function}}"},{"name":"A3","function":"Lemonlib.numToWords({{T3}}, 'es')\r","label":"{{Q3}}: {{function}}","incorrect":true},{"name":"A4","function":"Lemonlib.numToWords({{T4}}, 'es')\r","label":"{{Q4}}: {{function}}","incorrect":true},{"name":"A5","function":"Lemonlib.numToWords({{T5}}, 'es')","label":"{{Q5}}: {{function}}","incorrect":true}],"uniques":true},"algorithm":{"name":"trueFalse","template":"Choice matrix – inline","params":{"countCorrect":2,"countIncorrect":1,"options":["Correcto","Incorrecto"]}}}</v>
      </c>
      <c r="C12" s="215" t="str">
        <f>Seeds!AA12</f>
        <v/>
      </c>
      <c r="D12" s="215">
        <f t="shared" si="1"/>
        <v>1</v>
      </c>
    </row>
    <row r="13" ht="15.75" customHeight="1">
      <c r="A13" s="215" t="str">
        <f>Seeds!AC13</f>
        <v>M6-NyO-1b-E-1</v>
      </c>
      <c r="B13" s="215" t="str">
        <f>Seeds!Z13</f>
        <v>{"id":"M6-NyO-1b-E-1","stimulus":"&lt;p&gt;Escribe el siguiente número en cifras.&lt;/p&gt;","template":"&lt;p&gt;{{T1}}: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número.","seed":{"parameters":[{"name":"Q1","label":null,"min":1000000,"max":999999999,"step":1}],"calculated":[{"name":"T1","label":null,"function":"Lemonlib.numToWords({{Q1}}, 'es')[0].toUpperCase() + Lemonlib.numToWords({{Q1}}, 'es').slice(1,)","temp":true},{"name":"A1","label":"{{function}}","function":"{{Q1}}"}],"uniques":true},"algorithm":{"name":"calculateOperation","params":{"method":"equivLiteral","keyboard":"NUMERICAL"}}}</v>
      </c>
      <c r="C13" s="215" t="str">
        <f>Seeds!AA13</f>
        <v/>
      </c>
      <c r="D13" s="215">
        <f t="shared" si="1"/>
        <v>1</v>
      </c>
    </row>
    <row r="14" ht="15.75" customHeight="1">
      <c r="A14" s="215" t="str">
        <f>Seeds!AC14</f>
        <v>M6-NyO-1b-A-1</v>
      </c>
      <c r="B14" s="215" t="str">
        <f>Seeds!Z14</f>
        <v>{"id":"M6-NyO-1b-A-1","stimulus":"&lt;p&gt;En un país hay {{T1}} habitantes. Escribe este número en cifras.&lt;/p&gt;","template":"&lt;p&gt;El número de habitantes es {{response}}.&lt;/p&gt;","hint":"&lt;p&gt;En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número.","seed":{"parameters":[{"name":"Q1","label":null,"min":10000000,"max":90000000,"step":1}],"calculated":[{"name":"T1","label":null,"function":"Lemonlib.numToWords({{Q1}}, 'es')","temp":true},{"name":"A1","label":"{{function}}","function":"{{Q1}}"}],"uniques":true},"algorithm":{"name":"calculateOperation","params":{"method":"equivLiteral","keyboard":"NUMERICAL"}}}</v>
      </c>
      <c r="C14" s="215" t="str">
        <f>Seeds!AA14</f>
        <v/>
      </c>
      <c r="D14" s="215">
        <f t="shared" si="1"/>
        <v>1</v>
      </c>
    </row>
    <row r="15" ht="15.75" customHeight="1">
      <c r="A15" s="215" t="str">
        <f>Seeds!AC15</f>
        <v>M6-NyO-1b-A-2</v>
      </c>
      <c r="B15" s="215" t="str">
        <f>Seeds!Z15</f>
        <v>{"id":"M6-NyO-1b-A-2","stimulus":"&lt;p&gt;El número de bacterias en un cultivo de un laboratorio es de {{T1}}. Escribe este número en cifras.&lt;/p&gt;","template":"&lt;p&gt;El cultivo tiene {{response}} bacterias.&lt;/p&gt;","hint":"&lt;p&gt;En el sistema de numeración decimal, el valor de cada cifra depende de la posición que ocupa en el número.&lt;/p&gt;","feedback":"En el sistema de numeración decimal, el valor de cada cifra depende de la posición que ocupa en el número.","seed":{"parameters":[{"name":"Q1","label":null,"min":1000000,"max":20000000,"step":1000}],"calculated":[{"name":"T1","label":null,"function":"Lemonlib.numToWords({{Q1}}, 'es', 'female')","temp":true},{"name":"A1","label":"{{function}}","function":"{{Q1}}"}],"uniques":true},"algorithm":{"name":"calculateOperation","params":{"method":"equivLiteral","keyboard":"NUMERICAL"}}}</v>
      </c>
      <c r="C15" s="215" t="str">
        <f>Seeds!AA15</f>
        <v/>
      </c>
      <c r="D15" s="215">
        <f t="shared" si="1"/>
        <v>1</v>
      </c>
    </row>
    <row r="16" ht="15.75" customHeight="1">
      <c r="A16" s="215" t="str">
        <f>Seeds!AC16</f>
        <v>M6-NyO-1b-A-3</v>
      </c>
      <c r="B16" s="215" t="str">
        <f>Seeds!Z16</f>
        <v>{"id":"M6-NyO-1b-A-3","stimulus":"&lt;p&gt;A un gran concierto han asistido {{T1}} personas. Escribe este número en cifras.&lt;/p&gt;","template":"&lt;p&gt;El público estaba formado por {{response}} personas.&lt;/p&gt;","hint":"&lt;p&gt;En el sistema de numeración decimal, el valor de cada cifra depende de la posición que ocupa en el número.&lt;/p&gt;","feedback":"En el sistema de numeración decimal, el valor de cada cifra depende de la posición que ocupa en el número.","seed":{"parameters":[{"name":"Q1","label":null,"min":3450000,"max":3550000,"step":1}],"calculated":[{"name":"T1","label":null,"function":"Lemonlib.numToWords({{Q1}}, 'es', 'female')","temp":true},{"name":"A1","label":"{{function}}","function":"{{Q1}}"}],"uniques":true},"algorithm":{"name":"calculateOperation","params":{"method":"equivLiteral","keyboard":"NUMERICAL"}}}</v>
      </c>
      <c r="C16" s="215" t="str">
        <f>Seeds!AA16</f>
        <v/>
      </c>
      <c r="D16" s="215">
        <f t="shared" si="1"/>
        <v>1</v>
      </c>
    </row>
    <row r="17" ht="15.75" customHeight="1">
      <c r="A17" s="215" t="str">
        <f>Seeds!AC17</f>
        <v>M6-NyO-1b-A-4</v>
      </c>
      <c r="B17" s="215" t="str">
        <f>Seeds!Z17</f>
        <v>{"id":"M6-NyO-1b-A-4","stimulus":"&lt;p&gt;En un país se ha vacunado a {{T1}} gallinas en el último año. Escribe este número en cifras.&lt;/p&gt;","template":"&lt;p&gt;Se ha vacunado a {{response}} gallinas.&lt;/p&gt;","hint":"&lt;p&gt;En el sistema de numeración decimal, el valor de cada cifra depende de la posición que ocupa en el número.&lt;/p&gt;","feedback":"En el sistema de numeración decimal, el valor de cada cifra depende de la posición que ocupa en el número.","seed":{"parameters":[{"name":"Q1","label":null,"min":40000000,"max":48000000,"step":1}],"calculated":[{"name":"T1","label":null,"function":"Lemonlib.numToWords({{Q1}}, 'es', 'female')","temp":true},{"name":"A1","label":"{{function}}","function":"{{Q1}}"}],"uniques":true},"algorithm":{"name":"calculateOperation","params":{"method":"equivLiteral","keyboard":"NUMERICAL"}}}</v>
      </c>
      <c r="C17" s="215" t="str">
        <f>Seeds!AA17</f>
        <v/>
      </c>
      <c r="D17" s="215">
        <f t="shared" si="1"/>
        <v>1</v>
      </c>
    </row>
    <row r="18" ht="15.75" customHeight="1">
      <c r="A18" s="215" t="str">
        <f>Seeds!AC18</f>
        <v>M6-NyO-1c-I-1</v>
      </c>
      <c r="B18" s="215" t="str">
        <f>Seeds!Z18</f>
        <v>{"id":"M6-NyO-1c-I-1","stimulus":"&lt;p&gt;Ubica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izquierda.&lt;/p&gt;","algorithm":{"name":"numberline","params":{"min":1000,"divisions":31,"distance":1,"numbers":3,"frequency":5}}}</v>
      </c>
      <c r="C18" s="215" t="str">
        <f>Seeds!AA18</f>
        <v/>
      </c>
      <c r="D18" s="215">
        <f t="shared" si="1"/>
        <v>1</v>
      </c>
    </row>
    <row r="19" ht="15.75" customHeight="1">
      <c r="A19" s="215" t="str">
        <f>Seeds!AC19</f>
        <v>M6-NyO-1c-I-2</v>
      </c>
      <c r="B19" s="215" t="str">
        <f>Seeds!Z19</f>
        <v>{"id":"M6-NyO-1c-I-2","stimulus":"&lt;p&gt;Ubica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izquierda.&lt;/p&gt;","algorithm":{"name":"numberline","params":{"min":1125,"divisions":31,"distance":1,"numbers":3,"frequency":5}}}</v>
      </c>
      <c r="C19" s="215" t="str">
        <f>Seeds!AA19</f>
        <v/>
      </c>
      <c r="D19" s="215">
        <f t="shared" si="1"/>
        <v>1</v>
      </c>
    </row>
    <row r="20" ht="15.75" customHeight="1">
      <c r="A20" s="215" t="str">
        <f>Seeds!AC20</f>
        <v>M6-NyO-1c-I-3</v>
      </c>
      <c r="B20" s="215" t="str">
        <f>Seeds!Z20</f>
        <v>{"id":"M6-NyO-1c-I-3","stimulus":"&lt;p&gt;Ubica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izquierda.&lt;/p&gt;","algorithm":{"name":"numberline","params":{"min":1250,"divisions":31,"distance":1,"numbers":3,"frequency":5}}}</v>
      </c>
      <c r="C20" s="215" t="str">
        <f>Seeds!AA20</f>
        <v/>
      </c>
      <c r="D20" s="215">
        <f t="shared" si="1"/>
        <v>1</v>
      </c>
    </row>
    <row r="21" ht="15.75" customHeight="1">
      <c r="A21" s="215" t="str">
        <f>Seeds!AC21</f>
        <v>M6-NyO-1c-I-4</v>
      </c>
      <c r="B21" s="215" t="str">
        <f>Seeds!Z21</f>
        <v>{"id":"M6-NyO-1c-I-4","stimulus":"&lt;p&gt;Ubica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izquierda.&lt;/p&gt;","algorithm":{"name":"numberline","params":{"min":1375,"divisions":31,"distance":1,"numbers":3,"frequency":5}}}</v>
      </c>
      <c r="C21" s="215" t="str">
        <f>Seeds!AA21</f>
        <v/>
      </c>
      <c r="D21" s="215">
        <f t="shared" si="1"/>
        <v>1</v>
      </c>
    </row>
    <row r="22" ht="15.75" customHeight="1">
      <c r="A22" s="215" t="str">
        <f>Seeds!AC22</f>
        <v>M6-NyO-1c-I-5</v>
      </c>
      <c r="B22" s="215" t="str">
        <f>Seeds!Z22</f>
        <v>{"id":"M6-NyO-1c-I-5","stimulus":"&lt;p&gt;Ubica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izquierda.&lt;/p&gt;","algorithm":{"name":"numberline","params":{"min":1500,"divisions":31,"distance":1,"numbers":3,"frequency":5}}}</v>
      </c>
      <c r="C22" s="215" t="str">
        <f>Seeds!AA22</f>
        <v/>
      </c>
      <c r="D22" s="215">
        <f t="shared" si="1"/>
        <v>1</v>
      </c>
    </row>
    <row r="23" ht="15.75" customHeight="1">
      <c r="A23" s="215" t="str">
        <f>Seeds!AC23</f>
        <v>M6-NyO-1c-I-6</v>
      </c>
      <c r="B23" s="215" t="str">
        <f>Seeds!Z23</f>
        <v>{"id":"M6-NyO-1c-I-6","stimulus":"&lt;p&gt;Ubica los siguientes números naturales en la recta numérica.&lt;/p&gt;","feedback":"&lt;p&gt;Para situar números naturales en la recta numérica, hay que colocar los más pequeños en la izquierda.&lt;/p&gt;","hint":"&lt;p&gt;Coloca los números más pequeños en la izquierda.&lt;/p&gt;","algorithm":{"name":"numberline","params":{"min":1725,"divisions":31,"distance":1,"numbers":3,"frequency":5}}}</v>
      </c>
      <c r="C23" s="215" t="str">
        <f>Seeds!AA23</f>
        <v/>
      </c>
      <c r="D23" s="215">
        <f t="shared" si="1"/>
        <v>1</v>
      </c>
    </row>
    <row r="24" ht="15.75" customHeight="1">
      <c r="A24" s="215" t="str">
        <f>Seeds!AC24</f>
        <v>M6-NyO-2a-I-1</v>
      </c>
      <c r="B24" s="215" t="str">
        <f>Seeds!Z24</f>
        <v>{
    "id": "M6-NyO-2a-I-1",
    "stimulus": "&lt;p&gt;Indica si las comparaciones son correctas o incorrectas.&lt;/p&gt;",
    "feedback": "&lt;p&gt;El símbolo &gt; significa &lt;i&gt;mayor que&lt;/i&gt; y el símbolo &lt;, &lt;i&gt;menor que.&lt;/i&gt;&lt;/p&gt;&lt;p&gt;Para comparar los números, hay que compararlos cifra a cifra empezando por la izquierda.&lt;/p&gt;",
    "hint": "&lt;p&gt;El símbolo &gt; significa &lt;i&gt;mayor que&lt;/i&gt; y el símbolo &lt;, &lt;i&gt;menor que.&lt;/i&gt;&lt;/p&gt;",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
            {
                "name": "A2",
                "label": "{{Q3}} &lt; {{Q4}}"
            },
            {
                "name": "A3",
                "label": "{{Q4}} &gt; {{Q3}}"
            },
            {
                "name": "A4",
                "label": "{{Q5}} &lt; {{Q6}}"
            },
            {
                "name": "A5",
                "label": "{{Q6}} &gt; {{Q5}}"
            },
            {
                "name": "A6",
                "label": "{{Q7}} &lt; {{Q8}}"
            },
            {
                "name": "A7",
                "label": "{{Q8}} &gt; {{Q7}}"
            },
            {
                "name": "A8",
                "label": "{{Q1}} &gt; {{Q2}}",
                "incorrect": true
            },
            {
                "name": "A9",
                "label": "{{Q2}} &lt; {{Q1}}",
                "incorrect": true
            },
            {
                "name": "A10",
                "label": "{{Q3}} &gt; {{Q4}}",
                "incorrect": true
            },
            {
                "name": "A11",
                "label": "{{Q4}} &lt; {{Q3}}",
                "incorrect": true
            },
            {
                "name": "A12",
                "label": "{{Q5}} &gt; {{Q6}}",
                "incorrect": true
            },
            {
                "name": "A13",
                "label": "{{Q6}} &lt; {{Q5}}",
                "incorrect": true
            },
            {
                "name": "A14",
                "label": "{{Q7}} &gt; {{Q8}}",
                "incorrect": true
            },
            {
                "name": "A15",
                "label": "{{Q8}} &lt; {{Q7}}",
                "incorrect": true
            }
        ],
        "uniques": true
    },
    "algorithm": {
        "name": "trueFalse",
        "template": "Choice matrix – inline",
        "params": {
            "countCorrect": 2,
            "countIncorrect": 1,
            "showCheckIcon": false,
            "options": [
                "Correcto",
                "Incorrecto"
            ]
        }
    }
}</v>
      </c>
      <c r="C24" s="215" t="str">
        <f>Seeds!AA24</f>
        <v/>
      </c>
      <c r="D24" s="215">
        <f t="shared" si="1"/>
        <v>1</v>
      </c>
    </row>
    <row r="25" ht="15.75" customHeight="1">
      <c r="A25" s="215" t="str">
        <f>Seeds!AC25</f>
        <v>M6-NyO-2a-E-1</v>
      </c>
      <c r="B25" s="215" t="str">
        <f>Seeds!Z25</f>
        <v>{
    "id": "M6-NyO-2a-E-1",
    "stimulus": "&lt;p&gt;Arrastra y ordena de mayor a menor estos números.&lt;/p&gt;",
    "template": "&lt;p style=\"text-align:center;\"&gt;{{response}} &gt; {{response}} &gt; {{response}}&lt;/p&gt;",
    "feedback": "&lt;p&gt;Para ordenarlos correctamente compara los tres números de izquierda a derecha. El número con las cifras más altas indica cuál es el número mayor, y el que tenga las cifras más bajas, el número menor.&lt;/p&gt;",
    "hint": "&lt;p&gt;Coloca los números de mayor a menor en vertical para comparar cuál tiene cifras más altas.&lt;/p&gt;",
    "seed": {
        "parameters": [
            {
                "name": "Q1",
                "label": null,
                "min": 1000000,
                "max": 2999999,
                "step": 1
            },
            {
                "name": "Q2",
                "label": null,
                "min": 1000000,
                "max": 2999999,
                "step": 1
            },
            {
                "name": "Q3",
                "label": null,
                "min": 1000000,
                "max": 2999999,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
}</v>
      </c>
      <c r="C25" s="215" t="str">
        <f>Seeds!AA25</f>
        <v/>
      </c>
      <c r="D25" s="215">
        <f t="shared" si="1"/>
        <v>1</v>
      </c>
    </row>
    <row r="26" ht="15.75" customHeight="1">
      <c r="A26" s="215" t="str">
        <f>Seeds!AC26</f>
        <v>M6-NyO-2a-A-1</v>
      </c>
      <c r="B26" s="215" t="str">
        <f>Seeds!Z26</f>
        <v>{
    "id": "M6-NyO-2a-A-1",
    "stimulus": "&lt;p&gt;Una invasión alienígena quiere conquistar la Tierra empezando por una ciudad con mucha población. Ayúdales eligiendo de entre las siguientes opciones la ciudad más habitada.&lt;/p&gt;&lt;table style=\"width: 100%;\"&gt;&lt;tbody&gt;&lt;tr&gt;&lt;td style=\"width: 50%; text-align: center; background-color: #C77CB7;\"&gt;&lt;strong&gt;&lt;span style=\"color: rgb(255, 255, 255);\"&gt;Ciudad&lt;/span&gt;&lt;/strong&gt;&lt;/td&gt;&lt;td style=\"width: 50%; text-align: center; background-color: #C77CB7;\"&gt;&lt;strong&gt;&lt;span style=\"color: rgb(255, 255, 255);\"&gt;Población&lt;/span&gt;&lt;/strong&gt;&lt;/td&gt;&lt;/tr&gt;&lt;tr&gt;&lt;td style=\"width: 50%; text-align: center;\"&gt;Argel&lt;/td&gt;&lt;td style=\"width: 50%; text-align: center;\"&gt;2 072 993&lt;/td&gt;&lt;/tr&gt;&lt;tr&gt;&lt;td style=\"width: 50%; text-align: center;\"&gt;Beirut&lt;/td&gt;&lt;td style=\"width: 50%; text-align: center;\"&gt;2 100 000&lt;/td&gt;&lt;/tr&gt;&lt;tr&gt;&lt;td style=\"width: 50%; text-align: center;\"&gt;Berlín&lt;/td&gt;&lt;td style=\"width: 50%; text-align: center;\"&gt;3 405 250&lt;/td&gt;&lt;/tr&gt;&lt;tr&gt;&lt;td style=\"width: 50%; text-align: center;\"&gt;Buenos Aires&lt;/td&gt;&lt;td style=\"width: 50%; text-align: center;\"&gt;2 995 805&lt;/td&gt;&lt;/tr&gt;&lt;tr&gt;&lt;td style=\"width: 50%; text-align: center;\"&gt;Lima&lt;/td&gt;&lt;td style=\"width: 50%; text-align: center;\"&gt;7 866 160&lt;/td&gt;&lt;/tr&gt;&lt;tr&gt;&lt;td style=\"width: 50%; text-align: center;\"&gt;Los Ángeles&lt;/td&gt;&lt;td style=\"width: 50%; text-align: center;\"&gt;4 085 014&lt;/td&gt;&lt;/tr&gt;&lt;tr&gt;&lt;td style=\"width: 50%; text-align: center;\"&gt;Roma&lt;/td&gt;&lt;td style=\"width: 50%; text-align: center;\"&gt;2 550 982&lt;/td&gt;&lt;/tr&gt;&lt;/tbody&gt;&lt;/table&gt;",
    "hint": "&lt;p&gt;Para comparar números, hay que compararlos cifra a cifra empezando por la izquierda.&lt;/p&gt;",
    "feedback": "&lt;p&gt;Para comparar números, hay que compararlos cifra a cifra empezando por la izquierda.&lt;/p&gt;",
    "seed": {
        "parameters": [
            {
                "name": "Q1",
                "label": null,
                "list": [
                    "Lima",
                    "Los Ángeles",
                    "Berlín"
                ]
            },
            {
                "name": "Q2",
                "label": null,
                "list": [
                    "Buenos Aires",
                    "Roma",
                    "Beirut",
                    "Argel"
                ]
            },
            {
                "name": "Q3",
                "label": null,
                "list": [
                    "Buenos Aires",
                    "Roma",
                    "Beirut",
                    "Argel"
                ]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26" s="215" t="str">
        <f>Seeds!AA26</f>
        <v/>
      </c>
      <c r="D26" s="215">
        <f t="shared" si="1"/>
        <v>1</v>
      </c>
    </row>
    <row r="27" ht="15.75" customHeight="1">
      <c r="A27" s="215" t="str">
        <f>Seeds!AC27</f>
        <v>M6-NyO-2a-A-2</v>
      </c>
      <c r="B27" s="215" t="str">
        <f>Seeds!Z27</f>
        <v>{"id":"M6-NyO-2a-A-2","stimulus":"&lt;p&gt;Las audiencias de tres partidos de fútbol han sido de {{Q1}}, {{Q2}} y {{Q3}} espectadores. Escríbelas de menor a mayor.&lt;/p&gt;","template":"&lt;div style=\"display:flex; justify-content:center;\"&gt;&lt;p&gt;{{response}} &lt; {{response}} &lt; {{response}}&lt;/p&gt;&lt;/div&gt;","hint":"&lt;p&gt;Para comparar números, hay que compararlos cifra a cifra empezando por la izquierda.&lt;/p&gt;","feedback":"&lt;p&gt;Para comparar números, hay que compararlos cifra a cifra empezando por la izquierda.&lt;/p&gt;","seed":{"parameters":[{"name":"Q1","label":null,"min":5000000,"max":10000000,"step":1},{"name":"Q2","label":null,"min":5000000,"max":10000000,"step":1},{"name":"Q3","label":null,"min":5000000,"max":10000000,"step":1}],"calculated":[{"name":"A1","label":"{{function}}","function":"math.min({{Q1}},{{Q2}},{{Q3}})"},{"name":"A2","label":"{{function}}","function":"{{Q1}}+{{Q2}}+{{Q3}}-math.max({{Q1}},{{Q2}},{{Q3}})-math.min({{Q1}},{{Q2}},{{Q3}})"},{"name":"A3","label":"{{function}}","function":"math.max({{Q1}},{{Q2}},{{Q3}})"}],"uniques":true},"algorithm":{"name":"calculateOperation","params":{"method":"equivLiteral","keyboard":"NUMERICAL"}}}</v>
      </c>
      <c r="C27" s="215" t="str">
        <f>Seeds!AA27</f>
        <v/>
      </c>
      <c r="D27" s="215">
        <f t="shared" si="1"/>
        <v>1</v>
      </c>
    </row>
    <row r="28" ht="15.75" customHeight="1">
      <c r="A28" s="215" t="str">
        <f>Seeds!AC28</f>
        <v>M6-NyO-2a-A-3</v>
      </c>
      <c r="B28" s="215" t="str">
        <f>Seeds!Z28</f>
        <v>{"id":"M6-NyO-2a-A-3","stimulus":"&lt;p&gt;Almudena y Emilia quieren irse de vacaciones a cualquiera de estas cuatro ciudades. Como prefieren ir a la que tenga menos habitantes, ayúdalas arrastrando las opciones para ordenarlas de menor a mayor población. Hazlo de arriba a abajo.&lt;/p&gt;","hint":"&lt;p&gt;Para comparar números, hay que compararlos cifra a cifra empezando por la izquierda.&lt;/p&gt;","feedback":"&lt;p&gt;Para comparar números, hay que compararlos cifra a cifra empezando por la izquierda.&lt;/p&gt;","seed":{"parameters":[{"name":"Q1","label":null,"min":5000000,"max":15000000,"step":1},{"name":"Q2","label":null,"min":5000000,"max":15000000,"step":1},{"name":"Q3","label":null,"min":5000000,"max":15000000,"step":1},{"name":"Q4","label":null,"min":5000000,"max":15000000,"step":1}],"calculated":[{"name":"A1","label":"Ciudad costera: {{Q1}} habitantes","function":"{{Q1}}"},{"name":"A2","label":"Ciudad de montaña: {{Q2}} habitantes","function":"{{Q2}}"},{"name":"A3","label":"Ciudad con río: {{Q3}} habitantes","function":"{{Q3}}"},{"name":"A4","label":"Ciudad en un valle: {{Q4}} habitantes","function":"{{Q4}}"}],"uniques":true},"algorithm":{"name":"orderNumbers","params":{"order":"asc"}}}</v>
      </c>
      <c r="C28" s="215" t="str">
        <f>Seeds!AA28</f>
        <v/>
      </c>
      <c r="D28" s="215">
        <f t="shared" si="1"/>
        <v>1</v>
      </c>
    </row>
    <row r="29" ht="15.75" customHeight="1">
      <c r="A29" s="215" t="str">
        <f>Seeds!AC29</f>
        <v>M6-NyO-2b-I-1</v>
      </c>
      <c r="B29" s="215" t="str">
        <f>Seeds!Z29</f>
        <v>{"id":"M6-NyO-2b-I-1","stimulus":"&lt;p&gt;Sitúa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izquierda.&lt;/p&gt;","algorithm":{"name":"numberline","params":{"min":1000,"divisions":31,"distance":1,"numbers":2,"frequency":5}}}</v>
      </c>
      <c r="C29" s="215" t="str">
        <f>Seeds!AA29</f>
        <v/>
      </c>
      <c r="D29" s="215">
        <f t="shared" si="1"/>
        <v>1</v>
      </c>
    </row>
    <row r="30" ht="15.75" customHeight="1">
      <c r="A30" s="215" t="str">
        <f>Seeds!AC30</f>
        <v>M6-NyO-2b-I-2</v>
      </c>
      <c r="B30" s="215" t="str">
        <f>Seeds!Z30</f>
        <v>{"id":"M6-NyO-2b-I-2","stimulus":"&lt;p&gt;Sitúa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izquierda.&lt;/p&gt;","algorithm":{"name":"numberline","params":{"min":1125,"divisions":31,"distance":1,"numbers":2,"frequency":5}}}</v>
      </c>
      <c r="C30" s="215" t="str">
        <f>Seeds!AA30</f>
        <v/>
      </c>
      <c r="D30" s="215">
        <f t="shared" si="1"/>
        <v>1</v>
      </c>
    </row>
    <row r="31" ht="15.75" customHeight="1">
      <c r="A31" s="215" t="str">
        <f>Seeds!AC31</f>
        <v>M6-NyO-2b-I-3</v>
      </c>
      <c r="B31" s="215" t="str">
        <f>Seeds!Z31</f>
        <v>{"id":"M6-NyO-2b-I-3","stimulus":"&lt;p&gt;Sitúa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izquierda.&lt;/p&gt;","algorithm":{"name":"numberline","params":{"min":1250,"divisions":31,"distance":1,"numbers":2,"frequency":5}}}</v>
      </c>
      <c r="C31" s="215" t="str">
        <f>Seeds!AA31</f>
        <v/>
      </c>
      <c r="D31" s="215">
        <f t="shared" si="1"/>
        <v>1</v>
      </c>
    </row>
    <row r="32" ht="15.75" customHeight="1">
      <c r="A32" s="215" t="str">
        <f>Seeds!AC32</f>
        <v>M6-NyO-2b-I-4</v>
      </c>
      <c r="B32" s="215" t="str">
        <f>Seeds!Z32</f>
        <v>{"id":"M6-NyO-2b-I-4","stimulus":"&lt;p&gt;Sitúa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izquierda.&lt;/p&gt;","algorithm":{"name":"numberline","params":{"min":1375,"divisions":31,"distance":1,"numbers":2,"frequency":5}}}</v>
      </c>
      <c r="C32" s="215" t="str">
        <f>Seeds!AA32</f>
        <v/>
      </c>
      <c r="D32" s="215">
        <f t="shared" si="1"/>
        <v>1</v>
      </c>
    </row>
    <row r="33" ht="15.75" customHeight="1">
      <c r="A33" s="215" t="str">
        <f>Seeds!AC33</f>
        <v>M6-NyO-2b-I-5</v>
      </c>
      <c r="B33" s="215" t="str">
        <f>Seeds!Z33</f>
        <v>{"id":"M6-NyO-2b-I-5","stimulus":"&lt;p&gt;Sitúa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izquierda.&lt;/p&gt;","algorithm":{"name":"numberline","params":{"min":1500,"divisions":31,"distance":1,"numbers":2,"frequency":5}}}</v>
      </c>
      <c r="C33" s="215" t="str">
        <f>Seeds!AA33</f>
        <v/>
      </c>
      <c r="D33" s="215">
        <f t="shared" si="1"/>
        <v>1</v>
      </c>
    </row>
    <row r="34" ht="15.75" customHeight="1">
      <c r="A34" s="215" t="str">
        <f>Seeds!AC34</f>
        <v>M6-NyO-2b-I-6</v>
      </c>
      <c r="B34" s="215" t="str">
        <f>Seeds!Z34</f>
        <v>{"id":"M6-NyO-2b-I-6","stimulus":"&lt;p&gt;Sitúa estos números en la recta numérica para comprobar cuál es mayor.&lt;/p&gt;","feedback":"&lt;p&gt;Para situar números naturales en la recta numérica, hay que colocar los más pequeños en la izquierda.&lt;/p&gt;","hint":"&lt;p&gt;Coloca los números más pequeños en la izquierda.&lt;/p&gt;","algorithm":{"name":"numberline","params":{"min":1725,"divisions":31,"distance":1,"numbers":2,"frequency":5}}}</v>
      </c>
      <c r="C34" s="215" t="str">
        <f>Seeds!AA34</f>
        <v/>
      </c>
      <c r="D34" s="215">
        <f t="shared" si="1"/>
        <v>1</v>
      </c>
    </row>
    <row r="35" ht="15.75" customHeight="1">
      <c r="A35" s="215" t="str">
        <f>Seeds!AC35</f>
        <v>M6-NyO-3a-I-1</v>
      </c>
      <c r="B35" s="215" t="str">
        <f>Seeds!Z35</f>
        <v>{"id":"M6-NyO-3a-I-1","stimulus":"&lt;p&gt;Arrastra las cifras del número &lt;span class=\"no-break\"&gt;{{Q1}}{{Q2}}{{Q3}} {{Q4}}{{Q5}}{{Q6}} {{Q7}}{{Q8}}{{Q9}}&lt;/span&gt; a las casillas correspondientes para descomponerlo.&lt;/p&gt;","template":"&lt;table style=\"width: 100%;\"&gt;&lt;tbody&gt;&lt;tr&gt;&lt;td style=\"width: 11.1111%; text-align: center; background-color: #72D2CD;\"&gt;&lt;strong&gt;&lt;span style=\"color: rgb(255, 255, 255);\"&gt;CMM&lt;/span&gt;&lt;/strong&gt;&lt;/td&gt;&lt;td style=\"width: 11.1111%; text-align: center; background-color: #72D2CD;\"&gt;&lt;strong&gt;&lt;span style=\"color: rgb(255, 255, 255);\"&gt;DMM&lt;/span&gt;&lt;/strong&gt;&lt;/td&gt;&lt;td style=\"width: 11.1111%; text-align: center; background-color: #72D2CD;\"&gt;&lt;strong&gt;&lt;span style=\"color: rgb(255, 255, 255);\"&gt;UMM&lt;/span&gt;&lt;/strong&gt;&lt;/td&gt;&lt;td style=\"width: 11.1111%; text-align: center; background-color: #72D2CD;\"&gt;&lt;strong&gt;&lt;span style=\"color: rgb(255, 255, 255);\"&gt;CM&lt;/span&gt;&lt;/strong&gt;&lt;/td&gt;&lt;td style=\"width: 11.1111%; text-align: center; background-color: #72D2CD;\"&gt;&lt;strong&gt;&lt;span style=\"color: rgb(255, 255, 255);\"&gt;DM&lt;/span&gt;&lt;/strong&gt;&lt;/td&gt;&lt;td style=\"width: 11.1111%; text-align: center; background-color: #72D2CD;\"&gt;&lt;strong&gt;&lt;span style=\"color: rgb(255, 255, 255);\"&gt;UM&lt;/span&gt;&lt;/strong&gt;&lt;/td&gt;&lt;td style=\"width: 11.1111%; text-align: center; background-color: #72D2CD;\"&gt;&lt;strong&gt;&lt;span style=\"color: rgb(255, 255, 255);\"&gt;C&lt;/span&gt;&lt;/strong&gt;&lt;/td&gt;&lt;td style=\"width: 11.1111%; text-align: center; background-color: #72D2CD;\"&gt;&lt;strong&gt;&lt;span style=\"color: rgb(255, 255, 255);\"&gt;D&lt;/span&gt;&lt;/strong&gt;&lt;/td&gt;&lt;td style=\"width: 11.1111%; text-align: center; background-color: #72D2CD;\"&gt;&lt;strong&gt;&lt;span style=\"color: rgb(255, 255, 255);\"&gt;U&lt;/span&gt;&lt;/strong&gt;&lt;/td&gt;&lt;/tr&gt;&lt;tr&gt;&lt;td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center;\"&gt;{{response}}&lt;/td&gt;&lt;td style=\"width: 11.1111%; text-align: center;\"&gt;{{response}}&lt;/td&gt;&lt;/tr&gt;&lt;/tbody&gt;&lt;/table&gt;","hint":"&lt;p&gt;La cifra que se encuentra más a la izquierda es la de las centenas de millón.&lt;/p&gt;","feedback":"&lt;p&gt;La cifra que se encuentra más a la izquierda es la de las centenas de millón. A continuación están las decenas de millón, las unidades de millón, las centenas de millar y, así, sucesivamente.&lt;/p&gt;","seed":{"parameters":[{"name":"Q1","label":null,"min":1,"max":9,"step":1},{"name":"Q2","label":null,"min":0,"max":9,"step":1},{"name":"Q3","label":null,"min":0,"max":9,"step":1},{"name":"Q4","label":null,"min":0,"max":9,"step":1},{"name":"Q5","label":null,"min":0,"max":9,"step":1},{"name":"Q6","label":null,"min":0,"max":9,"step":1},{"name":"Q7","label":null,"min":0,"max":9,"step":1},{"name":"Q8","label":null,"min":0,"max":9,"step":1},{"name":"Q9","label":null,"min":0,"max":9,"step":1}],"calculated":[{"name":"A1","label":"{{Q1}}"},{"name":"A2","label":"{{Q2}}"},{"name":"A3","label":"{{Q3}}"},{"name":"A4","label":"{{Q4}}"},{"name":"A5","label":"{{Q5}}"},{"name":"A6","label":"{{Q6}}"},{"name":"A7","label":"{{Q7}}"},{"name":"A8","label":"{{Q8}}"},{"name":"A9","label":"{{Q9}}"}],"uniques":true},"algorithm":{"name":"calculateOperation","template":"Cloze with drag &amp; drop","params":{"keyboard":"INTERMEDIATE"}}}</v>
      </c>
      <c r="C35" s="215" t="str">
        <f>Seeds!AA35</f>
        <v/>
      </c>
      <c r="D35" s="215">
        <f t="shared" si="1"/>
        <v>1</v>
      </c>
    </row>
    <row r="36" ht="15.75" customHeight="1">
      <c r="A36" s="215" t="str">
        <f>Seeds!AC36</f>
        <v>M6-NyO-3a-E-1</v>
      </c>
      <c r="B36" s="215" t="str">
        <f>Seeds!Z36</f>
        <v>{"id":"M6-NyO-3a-E-1","stimulus":"&lt;p&gt;Determina si las siguientes descomposiciones por unidades son correctas o no.&lt;/p&gt;","feedback":"&lt;p&gt;La cifra que está más a la izquierda es la de las unidades de millón. A continuación están las centenas de millar, las decenas de millar, las unidades de millar y, así, sucesivamente.&lt;/p&gt;","hint":"&lt;p&gt;La cifra que está más a la izquierda es la de las unidades de millón.&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{{Q2}}{{Q3}}{{Q4}} {{Q5}}{{Q6}}{{Q7}} = {{Q1}} × 1 000 000 + {{Q2}} × 100 000 + {{Q3}} × &lt;span class=\"no-break\"&gt;10 000&lt;/span&gt; + {{Q4}} × &lt;span class=\"no-break\"&gt;1 000&lt;/span&gt; + {{Q5}} × 100 + {{Q6}} × 10 + {{Q7}}"},{"name":"A2","label":"{{Q9}} {{Q4}}{{Q2}}{{Q1}} {{Q7}}{{Q9}}{{Q8}} = {{Q9}} × 1 000 000 + {{Q4}} × 100 000 + {{Q2}} × &lt;span class=\"no-break\"&gt;10 000&lt;/span&gt; + {{Q1}} × &lt;span class=\"no-break\"&gt;1 000&lt;/span&gt; + {{Q7}} × 100 + {{Q9}} × 10 + {{Q8}}"},{"name":"A3","label":"{{Q1}} {{Q2}}{{Q5}}{{Q6}} {{Q3}}{{Q8}}{{Q4}} = {{Q1}} × 1 000 000 + {{Q9}} × 100 000 + {{Q5}} × &lt;span class=\"no-break\"&gt;10 000&lt;/span&gt; + {{Q6}} × &lt;span class=\"no-break\"&gt;1 000&lt;/span&gt; + {{Q3}} × 100 + {{Q8}} × 10 + {{Q4}}","incorrect":true,"feedback":"La cifra de las centenas de millar es {{Q2}} y no {{Q9}}."},{"name":"A4","label":"{{Q2}} {{Q8}}{{Q6}}{{Q7}} {{Q7}}{{Q4}}{{Q1}} = {{Q2}} × 1 000 000 + {{Q8}} × 100 000 + {{Q6}} × &lt;span class=\"no-break\"&gt;10 000&lt;/span&gt; + {{Q5}} × &lt;span class=\"no-break\"&gt;1 000&lt;/span&gt; + {{Q7}} × 100 + {{Q4}} × 10 + {{Q1}}","incorrect":true,"feedback":"La cifra de las unidades de millar es {{Q7}} y no {{Q5}}."},{"name":"A5","label":"{{Q4}} {{Q9}}{{Q2}}{{Q6}} {{Q9}}{{Q3}}{{Q5}} = {{Q4}} × 1 000 000 + {{Q9}} × 100 000 + {{Q1}} × &lt;span class=\"no-break\"&gt;10 000&lt;/span&gt; + {{Q6}} × &lt;span class=\"no-break\"&gt;1 000&lt;/span&gt; + {{Q9}} × 100 + {{Q3}} × 10 + {{Q5}}","incorrect":true,"feedback":"La cifra de las decenas de millar es {{Q2}} y no {{Q1}}."}],"uniques":true},"algorithm":{"name":"trueFalse","template":"Choice matrix – inline","params":{"countCorrect":1,"countIncorrect":2,"showCheckIcon":false,"options":["Correcto","Incorrecto"]}}}</v>
      </c>
      <c r="C36" s="215" t="str">
        <f>Seeds!AA36</f>
        <v/>
      </c>
      <c r="D36" s="215">
        <f t="shared" si="1"/>
        <v>1</v>
      </c>
    </row>
    <row r="37" ht="15.75" customHeight="1">
      <c r="A37" s="215" t="str">
        <f>Seeds!AC37</f>
        <v>M6-NyO-3a-A-1</v>
      </c>
      <c r="B37" s="215" t="str">
        <f>Seeds!Z37</f>
        <v>{"id":"M6-NyO-3a-A-1","stimulus":"&lt;p&gt;Eneko tiene {{T1}} pelos en la cabeza. Descompón esta cantidad de la siguiente manera:&lt;/p&gt;&lt;p style=\"text-align:center;\"&gt;{{T1}} = 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calculated":[{"name":"T1","label":"{{function}}","function":"100000+{{Q2}}*10000+{{Q3}}*1000+{{Q4}}*100","temp":true},{"name":"A1","label":"{{function}}","function":"1\\times100000+{{Q2}}\\times10000+{{Q3}}\\times1000+{{Q4}}\\times100"}],"uniques":true},"algorithm":{"name":"calculateOperation","params":{"method":"equivLiteral","keyboard":"INTERMEDIATE"}}}</v>
      </c>
      <c r="C37" s="215" t="str">
        <f>Seeds!AA37</f>
        <v/>
      </c>
      <c r="D37" s="215">
        <f t="shared" si="1"/>
        <v>1</v>
      </c>
    </row>
    <row r="38" ht="15.75" customHeight="1">
      <c r="A38" s="215" t="str">
        <f>Seeds!AC38</f>
        <v>M6-NyO-3a-A-2</v>
      </c>
      <c r="B38" s="215" t="str">
        <f>Seeds!Z38</f>
        <v>{"id":"M6-NyO-3a-A-2","stimulus":"&lt;p&gt;Sofía ha acumulado {{T1}} puntos en un videojuego. Descompón esta cantidad de la siguiente manera:&lt;/p&gt;&lt;p style=\"text-align:center;\"&gt;{{T1}} = {{Q1}} × 10 000 000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10000000+{{Q2}}*100000+{{Q3}}*10000+{{Q4}}*100+{{Q5}}","temp":true},{"name":"A1","label":"{{function}}","function":"{{Q1}}\\times10000000+{{Q2}}\\times100000+{{Q3}}\\times10000+{{Q4}}\\times100+{{Q5}}"}],"uniques":true},"algorithm":{"name":"calculateOperation","params":{"method":"equivLiteral","keyboard":"INTERMEDIATE"}}}</v>
      </c>
      <c r="C38" s="215" t="str">
        <f>Seeds!AA38</f>
        <v/>
      </c>
      <c r="D38" s="215">
        <f t="shared" si="1"/>
        <v>1</v>
      </c>
    </row>
    <row r="39" ht="15.75" customHeight="1">
      <c r="A39" s="215" t="str">
        <f>Seeds!AC39</f>
        <v>M6-NyO-3a-A-3</v>
      </c>
      <c r="B39" s="215" t="str">
        <f>Seeds!Z39</f>
        <v>{"id":"M6-NyO-3a-A-3","stimulus":"&lt;p&gt;Uno de los vídeos más vistos de un canal de cocina tiene {{T1}} reproducciones. Descompón esta cantidad de la siguiente manera:&lt;/p&gt;&lt;p style=\"text-align:center;\"&gt;{{T1}} = {{Q1}} × 100 000 + {{Q2}} × ...&lt;/p&gt;","template":"&lt;p style=\"text-align:center;\"&gt;{{T1}} = {{response}}&lt;/p&gt;","feedback":"&lt;p&gt;Para descomponer un número, hay que separar sus cifras y multiplicarlas por la unidad seguida de ceros.&lt;/p&gt;","hint":"&lt;p&gt;Para descomponer un número, hay que separar sus cifras y multiplicarlas por la unidad seguida de ceros.&lt;/p&gt;","seed":{"parameters":[{"name":"Q1","label":null,"min":1,"max":9,"step":1},{"name":"Q2","label":null,"min":1,"max":9,"step":1},{"name":"Q3","label":null,"min":1,"max":9,"step":1},{"name":"Q4","label":null,"min":1,"max":9,"step":1},{"name":"Q5","label":null,"min":1,"max":9,"step":1}],"calculated":[{"name":"T1","label":"{{function}}","function":"{{Q1}}*100000+{{Q2}}*1000+{{Q3}}*100+{{Q4}}*10+{{Q5}}","temp":true},{"name":"A1","label":"{{function}}","function":"{{Q1}}\\times100000+{{Q2}}\\times1000+{{Q3}}\\times100+{{Q4}}\\times10+{{Q5}}"}],"uniques":true},"algorithm":{"name":"calculateOperation","params":{"method":"equivLiteral","keyboard":"INTERMEDIATE"}}}</v>
      </c>
      <c r="C39" s="215" t="str">
        <f>Seeds!AA39</f>
        <v/>
      </c>
      <c r="D39" s="215">
        <f t="shared" si="1"/>
        <v>1</v>
      </c>
    </row>
    <row r="40" ht="15.75" customHeight="1">
      <c r="A40" s="215" t="str">
        <f>Seeds!AC40</f>
        <v>M6-NyO-3b-I-1</v>
      </c>
      <c r="B40" s="215" t="str">
        <f>Seeds!Z40</f>
        <v>{"id":"M6-NyO-3b-I-1","stimulus":"&lt;p&gt;Indica cuáles de estas igualdades son correctas o no.&lt;/p&gt;","feedback":"&lt;p&gt;Para componer un número solo hay que multiplicar y sumar.&lt;/p&gt;","hint":"&lt;p&gt;Para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T1","label":"{{function}}","function":"{{Q1}}*100000 + {{Q2}}*1000 + {{Q3}}*100 + {{Q4}}","temp":true},{"name":"T2","label":"{{function}}","function":"{{Q8}}*1000000 + {{Q1}}*10000 + {{Q7}}*100 + {{Q2}}*10","temp":true},{"name":"T3","label":"{{function}}","function":"{{Q3}}*10000 + {{Q6}}*1000 + {{Q5}}*10 + {{Q9}}","temp":true},{"name":"T4","label":"{{function}}","function":"{{Q5}}*10000000 + {{Q7}}*1000000 + {{Q9}}*1000 + {{Q3}}*100","temp":true},{"name":"T5","label":"{{function}}","function":"{{Q4}}*1000 + {{Q8}}*100 + {{Q2}}*10 + {{Q6}}","temp":true},{"name":"T6","label":"{{function}}","function":"{{Q1}}*1000000 + {{Q4}}*100000 + {{Q7}}*10000 + {{Q2}}*100","temp":true},{"name":"T7","label":"{{function}}","function":"{{Q5}}*10000000 + {{Q7}}*10000 + {{Q9}}*1000 + {{Q3}}*100","temp":true},{"name":"T8","label":"{{function}}","function":"{{Q4}}*10000 + {{Q8}}*100 + {{Q2}}*10 + {{Q6}}","temp":true},{"name":"T9","label":"{{function}}","function":"{{Q1}}*1000000 + {{Q4}}*100000 + {{Q7}}*10000 + {{Q2}}*10","temp":true},{"name":"A1","label":"{{Q1}} × 100 000 + {{Q2}} × 1 000 + {{Q3}} × 100 + {{Q4}} = {{T1}}"},{"name":"A2","label":"{{Q8}} × 1 000 000 + {{Q1}} × 10 000 + {{Q7}} × 100 + {{Q2}} × 10 = {{T2}}"},{"name":"A3","label":"{{Q3}} × 10 000 + {{Q6}} × 1 000 + {{Q5}} × 10 + {{Q9}} = {{T3}}"},{"name":"A4","label":"{{Q5}} × 10 000 000 + {{Q7}} × 10 000 + {{Q9}} × 1 000 + {{Q3}} × 100 = {{T4}}","incorrect":true,"feedback":"El número de esta descomposición es {{T7}}."},{"name":"A5","label":"{{Q4}} × 10 000 + {{Q8}} × 100 + {{Q2}} × 10 + {{Q6}} = {{T5}}","incorrect":true,"feedback":"El número de esta descomposición es {{T8}}."},{"name":"A6","label":"{{Q1}} × 1 000 000 + {{Q4}} × 100 000 + {{Q7}} × 10 000 + {{Q2}} × 10 = {{T6}}","incorrect":true,"feedback":"El número de esta descomposición es {{T9}}."}],"uniques":true},"algorithm":{"name":"trueFalse","template":"Choice matrix – inline","params":{"countCorrect":2,"countIncorrect":1,"showCheckIcon":false,"options":["Correcto","Incorrecto"]}}}</v>
      </c>
      <c r="C40" s="215" t="str">
        <f>Seeds!AA40</f>
        <v/>
      </c>
      <c r="D40" s="215">
        <f t="shared" si="1"/>
        <v>1</v>
      </c>
    </row>
    <row r="41" ht="15.75" customHeight="1">
      <c r="A41" s="215" t="str">
        <f>Seeds!AC41</f>
        <v>M6-NyO-3b-E-1</v>
      </c>
      <c r="B41" s="215" t="str">
        <f>Seeds!Z41</f>
        <v>{"id":"M6-NyO-3b-E-1","stimulus":"&lt;p&gt;Compón el siguiente número.&lt;/p&gt;","template":"&lt;p style=\"text-align:center;\"&gt;{{Q1}} × 10 000 000 + {{Q2}} × 10 000 + {{Q3}} × 1 000 + {{Q4}} × 100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10000000+{{Q2}}*10000+{{Q3}}*1000+{{Q4}}*100+{{Q5}}"}],"uniques":true},"algorithm":{"name":"calculateOperation","params":{"method":"equivLiteral","keyboard":"NUMERICAL"}}}</v>
      </c>
      <c r="C41" s="215" t="str">
        <f>Seeds!AA41</f>
        <v/>
      </c>
      <c r="D41" s="215">
        <f t="shared" si="1"/>
        <v>1</v>
      </c>
    </row>
    <row r="42" ht="15.75" customHeight="1">
      <c r="A42" s="215" t="str">
        <f>Seeds!AC42</f>
        <v>M6-NyO-3b-E-2</v>
      </c>
      <c r="B42" s="215" t="str">
        <f>Seeds!Z42</f>
        <v>{"id":"M6-NyO-3b-E-2","stimulus":"&lt;p&gt;Compón el siguiente número.&lt;/p&gt;","template":"&lt;p style=\"text-align:center;\"&gt;{{Q1}} × 1 000 000 + {{Q2}} × 100 000 + {{Q3}} × 10 000 + {{Q4}} × 10 + {{Q5}}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Q5}}"}],"uniques":true},"algorithm":{"name":"calculateOperation","params":{"method":"equivLiteral","keyboard":"NUMERICAL"}}}</v>
      </c>
      <c r="C42" s="215" t="str">
        <f>Seeds!AA42</f>
        <v/>
      </c>
      <c r="D42" s="215">
        <f t="shared" si="1"/>
        <v>1</v>
      </c>
    </row>
    <row r="43" ht="15.75" customHeight="1">
      <c r="A43" s="215" t="str">
        <f>Seeds!AC43</f>
        <v>M6-NyO-3b-E-3</v>
      </c>
      <c r="B43" s="215" t="str">
        <f>Seeds!Z43</f>
        <v>{"id":"M6-NyO-3b-E-3","stimulus":"&lt;p&gt;Compón el siguiente número.&lt;/p&gt;","template":"&lt;p style=\"text-align:center;\"&gt;{{Q1}} × 1 000 000 + {{Q2}} × 100 000 + {{Q3}} × 10 000 + {{Q4}} × 100 + {{Q5}} × 10 = {{response}}&lt;/p&gt;","hint":"&lt;p&gt;Para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calculated":[{"name":"A1","label":"{{function}}","function":"{{Q1}}*1000000+{{Q2}}*100000+{{Q3}}*10000+{{Q4}}*100+{{Q5}}*10"}],"uniques":true},"algorithm":{"name":"calculateOperation","params":{"method":"equivLiteral","keyboard":"NUMERICAL"}}}</v>
      </c>
      <c r="C43" s="215" t="str">
        <f>Seeds!AA43</f>
        <v/>
      </c>
      <c r="D43" s="215">
        <f t="shared" si="1"/>
        <v>1</v>
      </c>
    </row>
    <row r="44" ht="15.75" customHeight="1">
      <c r="A44" s="215" t="str">
        <f>Seeds!AC44</f>
        <v>M6-NyO-3b-A-1</v>
      </c>
      <c r="B44" s="215" t="str">
        <f>Seeds!Z44</f>
        <v>{"id":"M6-NyO-3b-A-1","stimulus":"&lt;p&gt;Una agencia espacial ha enviado una sonda para contactar con vida extraterrestre. Esta ya lleva recorridos {{Q1}} × &lt;span class=\"no-break\"&gt;1 000 000&lt;/span&gt; + {{Q2}} × &lt;span class=\"no-break\"&gt;100 000&lt;/span&gt; + {{Q3}} × &lt;span class=\"no-break\"&gt;10 000&lt;/span&gt; + {{Q4}} × &lt;span class=\"no-break\"&gt;1 000&lt;/span&gt; + {{Q5}} × 100 + {{Q6}} × 10 + {{Q7}} km. Escribe esta cantidad como un número natural.&lt;/p&gt;","template":"&lt;p&gt;La sonda ha recorrido {{response}} km.&lt;/p&gt;","hint":"&lt;p&gt;Para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4" s="215" t="str">
        <f>Seeds!AA44</f>
        <v/>
      </c>
      <c r="D44" s="215">
        <f t="shared" si="1"/>
        <v>1</v>
      </c>
    </row>
    <row r="45" ht="15.75" customHeight="1">
      <c r="A45" s="215" t="str">
        <f>Seeds!AC45</f>
        <v>M6-NyO-3b-A-2</v>
      </c>
      <c r="B45" s="215" t="str">
        <f>Seeds!Z45</f>
        <v>{"id":"M6-NyO-3b-A-2","stimulus":"&lt;p&gt;Una agencia de publicidad tiene almacenados {{Q1}} × &lt;span class=\"no-break\"&gt;1 000 000&lt;/span&gt; + {{Q2}} × &lt;span class=\"no-break\"&gt;100 000&lt;/span&gt; + {{Q3}} × &lt;span class=\"no-break\"&gt;10 000&lt;/span&gt; + {{Q4}} × &lt;span class=\"no-break\"&gt;1 000&lt;/span&gt; + {{Q5}} × 100 + {{Q6}} × 10 + {{Q7}} negativos de fotografías. Escribe esta cantidad como un número natural.&lt;/p&gt;","template":"&lt;p&gt;Hay {{response}} negativos en la agencia.&lt;/p&gt;","hint":"&lt;p&gt;Para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5" s="215" t="str">
        <f>Seeds!AA45</f>
        <v/>
      </c>
      <c r="D45" s="215">
        <f t="shared" si="1"/>
        <v>1</v>
      </c>
    </row>
    <row r="46" ht="15.75" customHeight="1">
      <c r="A46" s="215" t="str">
        <f>Seeds!AC46</f>
        <v>M6-NyO-3b-A-3</v>
      </c>
      <c r="B46" s="215" t="str">
        <f>Seeds!Z46</f>
        <v>{"id":"M6-NyO-3b-A-3","stimulus":"&lt;p&gt;Una organización ecologista que trabaja desde hace años en la reforestación de la selva amazónica lleva ya plantados {{Q1}} × &lt;span class=\"no-break\"&gt;1 000 000&lt;/span&gt; + {{Q2}} × &lt;span class=\"no-break\"&gt;100 000&lt;/span&gt; + {{Q3}} × &lt;span class=\"no-break\"&gt;10 000&lt;/span&gt; + {{Q4}} × &lt;span class=\"no-break\"&gt;1 000&lt;/span&gt; + {{Q5}} × 100 + {{Q6}} × 10 + {{Q7}} árboles. Escribe esta cantidad como un número natural.&lt;/p&gt;","template":"&lt;p&gt;Ha plantado {{response}} árboles.&lt;/p&gt;","hint":"&lt;p&gt;Para componer un número solo hay que multiplicar y sumar.&lt;/p&gt;","feedback":"&lt;p&gt;Para componer un número solo hay que multiplicar y sumar.&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1000000+{{Q2}}*100000+{{Q3}}*10000+{{Q4}}*1000+{{Q5}}*100+{{Q6}}*10+{{Q7}}"}],"uniques":true},"algorithm":{"name":"calculateOperation","params":{"method":"equivLiteral","keyboard":"NUMERICAL"}}}</v>
      </c>
      <c r="C46" s="215" t="str">
        <f>Seeds!AA46</f>
        <v/>
      </c>
      <c r="D46" s="215">
        <f t="shared" si="1"/>
        <v>1</v>
      </c>
    </row>
    <row r="47" ht="15.75" customHeight="1">
      <c r="A47" s="215" t="str">
        <f>Seeds!AC47</f>
        <v>M6-NyO-4a-I-1</v>
      </c>
      <c r="B47" s="215" t="str">
        <f>Seeds!Z47</f>
        <v>{"id":"M6-NyO-4a-I-1","stimulus":"&lt;p&gt;Selecciona la unidad de millar más próxima a {{T1}}.&lt;/p&gt;","hint":"&lt;p&gt;Para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&lt;span class=\"no-break\"&gt;{{A1}}.&lt;/span&gt;&lt;/p&gt;","seed":{"parameters":[{"name":"Q1","label":null,"min":3000,"max":9000,"step":1},{"name":"Q2","label":null,"list":[1,2,3,4,6,7,8,9]}],"calculated":[{"name":"T1","label":"{{function}}","function":"{{Q1}}*1000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C47" s="215" t="str">
        <f>Seeds!AA47</f>
        <v/>
      </c>
      <c r="D47" s="215">
        <f t="shared" si="1"/>
        <v>1</v>
      </c>
    </row>
    <row r="48" ht="15.75" customHeight="1">
      <c r="A48" s="215" t="str">
        <f>Seeds!AC48</f>
        <v>M6-NyO-4a-I-2</v>
      </c>
      <c r="B48" s="215" t="str">
        <f>Seeds!Z48</f>
        <v>{"id":"M6-NyO-4a-I-2","stimulus":"&lt;p&gt;Selecciona la decena de millar más próxima a {{T1}}.&lt;/p&gt;","hint":"&lt;p&gt;Para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 de millar está más próxima. Aquí {{T1}} está a {{T4}} unidades de {{T2}} y a {{T5}} unidades de {{T3}}, por lo que la decena de millar más cercana es &lt;span class=\"no-break\"&gt;{{A1}}.&lt;/span&gt;&lt;/p&gt;","seed":{"parameters":[{"name":"Q1","label":null,"min":1000,"max":9000,"step":1},{"name":"Q2","label":null,"min":1,"max":9,"step":1}],"calculated":[{"name":"T1","label":"{{function}}","function":"{{Q1}}*1000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C48" s="215" t="str">
        <f>Seeds!AA48</f>
        <v/>
      </c>
      <c r="D48" s="215">
        <f t="shared" si="1"/>
        <v>1</v>
      </c>
    </row>
    <row r="49" ht="15.75" customHeight="1">
      <c r="A49" s="215" t="str">
        <f>Seeds!AC49</f>
        <v>M6-NyO-4a-I-3</v>
      </c>
      <c r="B49" s="215" t="str">
        <f>Seeds!Z49</f>
        <v>{"id":"M6-NyO-4a-I-3","stimulus":"&lt;p&gt;Selecciona la centena de millar más próxima a {{T1}}.&lt;/p&gt;","hint":"&lt;p&gt;Para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&lt;span class=\"no-break\"&gt;{{A1}}.&lt;/span&gt;&lt;/p&gt;","seed":{"parameters":[{"name":"Q1","label":null,"min":1000,"max":9000,"step":1},{"name":"Q2","label":null,"min":1,"max":9,"step":1}],"calculated":[{"name":"T1","label":"{{function}}","function":"{{Q1}}*1000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name":"A2","label":"{{function}}","function":"math.round({{T1}}/100000)*100000 + 100000","incorrect":true},{"name":"A3","label":"{{function}}","function":"math.round({{T1}}/100000)*100000 - 100000","incorrect":true},{"name":"A4","label":"{{function}}","function":"math.round({{T1}}/100000)*100000 + 200000","incorrect":true},{"name":"A5","label":"{{function}}","function":"math.round({{T1}}/100000)*100000 - 200000","incorrect":true}],"uniques":true},"algorithm":{"name":"trueFalse","template":"Multiple choice – standard","params":{"countCorrect":1,"countIncorrect":2,"showCheckIcon":false,"columns":3
        }
    }
}</v>
      </c>
      <c r="C49" s="215" t="str">
        <f>Seeds!AA49</f>
        <v/>
      </c>
      <c r="D49" s="215">
        <f t="shared" si="1"/>
        <v>1</v>
      </c>
    </row>
    <row r="50" ht="15.75" customHeight="1">
      <c r="A50" s="215" t="str">
        <f>Seeds!AC50</f>
        <v>M6-NyO-4a-E-1</v>
      </c>
      <c r="B50" s="215" t="str">
        <f>Seeds!Z50</f>
        <v>{"id":"M6-NyO-4a-E-1","stimulus":"&lt;p&gt;Escribe la unidad de millar más próxima.&lt;/p&gt;","template":"&lt;p&gt;La unidad de millar más cercana a {{T1}} es {{response}}.&lt;/p&gt;","hint":"&lt;p&gt;Para aproximar un número a las unidades de millar, hay que buscar entre qué dos unidades de millar se encuentra y elegir la más cercana.&lt;/p&gt;","feedback":"&lt;p&gt;Para aproximar un número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{{A1}}.&lt;/p&gt;","seed":{"parameters":[{"name":"Q1","label":null,"min":1000,"max":9000,"step":1},{"name":"Q2","label":null,"list":[1,2,3,4,6,7,8,9]}],"calculated":[{"name":"T1","label":"{{function}}","function":"{{Q1}}*1000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C50" s="215" t="str">
        <f>Seeds!AA50</f>
        <v/>
      </c>
      <c r="D50" s="215">
        <f t="shared" si="1"/>
        <v>1</v>
      </c>
    </row>
    <row r="51" ht="15.75" customHeight="1">
      <c r="A51" s="215" t="str">
        <f>Seeds!AC51</f>
        <v>M6-NyO-4a-E-2</v>
      </c>
      <c r="B51" s="215" t="str">
        <f>Seeds!Z51</f>
        <v>{"id":"M6-NyO-4a-E-2","stimulus":"&lt;p&gt;Escribe la decena de millar más próxima.&lt;/p&gt;","template":"&lt;p&gt;La decena de millar más cercana a {{T1}} es {{response}}.&lt;/p&gt;","hint":"&lt;p&gt;Para aproximar un número a las decenas de millar, hay que buscar entre qué dos decenas de millar se encuentra y elegir la más cercana.&lt;/p&gt;","feedback":"&lt;p&gt;Para aproximar un número a las decenas de millar, busca entre qué dos decenas de millar se encuentra. En este caso, entre {{T2}} y {{T3}}.&lt;/p&gt;&lt;p&gt;A continuación, comprueba a qué decenas de millar está más próxima. Aquí {{T1}} está a {{T4}} unidades de {{T2}} y a {{T5}} unidades de {{T3}}, por lo que la decena de millar más cercana es {{A1}}.&lt;/p&gt;","seed":{"parameters":[{"name":"Q1","label":null,"min":10000,"max":90000,"step":1},{"name":"Q2","label":null,"min":1,"max":9,"step":1}],"calculated":[{"name":"T1","label":"{{function}}","function":"{{Q1}}*1000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C51" s="215" t="str">
        <f>Seeds!AA51</f>
        <v/>
      </c>
      <c r="D51" s="215">
        <f t="shared" si="1"/>
        <v>1</v>
      </c>
    </row>
    <row r="52" ht="15.75" customHeight="1">
      <c r="A52" s="215" t="str">
        <f>Seeds!AC52</f>
        <v>M6-NyO-4a-E-3</v>
      </c>
      <c r="B52" s="215" t="str">
        <f>Seeds!Z52</f>
        <v>{"id":"M6-NyO-4a-E-3","stimulus":"&lt;p&gt;Escribe la centena de millar más próxima.&lt;/p&gt;","template":"&lt;p&gt;La centena de millar más cercana a {{T1}} es {{response}}.&lt;/p&gt;","hint":"&lt;p&gt;Para aproximar un número a las centenas de millar, hay que buscar entre qué dos centenas de millar se encuentra y elegir la más cercana.&lt;/p&gt;","feedback":"&lt;p&gt;Para aproximar un número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cercana es {{A1}}.&lt;/p&gt;","seed":{"parameters":[{"name":"Q1","label":null,"min":10000,"max":90000,"step":10},{"name":"Q2","label":null,"min":1,"max":9,"step":1}],"calculated":[{"name":"T1","label":"{{function}}","function":"{{Q1}}*1000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C52" s="215" t="str">
        <f>Seeds!AA52</f>
        <v/>
      </c>
      <c r="D52" s="215">
        <f t="shared" si="1"/>
        <v>1</v>
      </c>
    </row>
    <row r="53" ht="15.75" customHeight="1">
      <c r="A53" s="215" t="str">
        <f>Seeds!AC53</f>
        <v>M6-NyO-4a-A-1</v>
      </c>
      <c r="B53" s="215" t="str">
        <f>Seeds!Z53</f>
        <v>{"id":"M6-NyO-4a-A-1","stimulus":"&lt;p&gt;Una gasollinera ha vendido {{T1}} l de gasolina. Aproxima este número a las unidades de millar.&lt;/p&gt;","template":"&lt;p&gt;Aproximadamente, la gasolinera ha vendido {{response}} l de gasolina.&lt;/p&gt;","hint":"&lt;p&gt;Para aproximar un número a las unidades de millar, hay que buscar entre qué dos unidades de millar se encuentra y elegir la más cercana.&lt;/p&gt;","feedback":"&lt;p&gt;Para aproximar los litros de gasolina vendidos a las unidades de millar, busca entre qué dos unidades de millar se encuentra. En este caso, entre {{T2}} y {{T3}}.&lt;/p&gt;&lt;p&gt;A continuación, comprueba a qué unidad de millar está más próxima. Aquí {{T1}} está a {{T4}} unidades de {{T2}} y a {{T5}} unidades de {{T3}}, por lo que la unidad de millar más cercana es {{A1}}.&lt;/p&gt;","seed":{"parameters":[{"name":"Q1","label":null,"min":10000,"max":50000,"step":1},{"name":"Q2","label":null,"list":[1,2,3,4,6,7,8,9]}],"calculated":[{"name":"T1","label":"{{function}}","function":"{{Q1}}*1000 + {{Q2}}*100","temp":true},{"name":"T2","label":"{{function}}","function":"math.floor({{T1}}/1000)*1000","temp":true},{"name":"T3","label":"{{function}}","function":"math.ceil({{T1}}/1000)*1000","temp":true},{"name":"T4","label":"{{function}}","function":"{{T1}}-{{T2}}","temp":true},{"name":"T5","label":"{{function}}","function":"{{T3}}-{{T1}}","temp":true},{"name":"A1","label":"{{function}}","function":"math.round({{T1}}/1000)*1000"}],"uniques":true},"algorithm":{"name":"calculateOperation","params":{"method":"equivLiteral","keyboard":"NUMERICAL"}}}</v>
      </c>
      <c r="C53" s="215" t="str">
        <f>Seeds!AA53</f>
        <v/>
      </c>
      <c r="D53" s="215">
        <f t="shared" si="1"/>
        <v>1</v>
      </c>
    </row>
    <row r="54" ht="15.75" customHeight="1">
      <c r="A54" s="215" t="str">
        <f>Seeds!AC54</f>
        <v>M6-NyO-4a-A-2</v>
      </c>
      <c r="B54" s="215" t="str">
        <f>Seeds!Z54</f>
        <v>{"id":"M6-NyO-4a-A-2","stimulus":"&lt;p&gt;En una ciudad viven {{T1}} personas. Aproxima este número a las decenas de millar.&lt;/p&gt;","template":"&lt;p&gt;Aproximadamente, en la ciudad viven {{response}} personas.&lt;/p&gt;","hint":"&lt;p&gt;Para aproximar un número a las decenas de millar, hay que buscar entre qué dos decenas de millar se encuentra y elegir la más cercana.&lt;/p&gt;","feedback":"&lt;p&gt;Para aproximar el número de habitantes a las decenas de millar, busca entre qué dos decenas de millar se encuentra. En este caso, entre {{T2}} y {{T3}}.&lt;/p&gt;&lt;p&gt;A continuación, comprueba a qué decena de millar está más próxima. Aquí {{T1}} está a {{T4}} unidades de {{T2}} y a {{T5}} unidades de {{T3}}, por lo que la decena de millar más próxima es {{A1}}.&lt;/p&gt;","seed":{"parameters":[{"name":"Q1","label":null,"min":10000,"max":50000,"step":1},{"name":"Q2","label":null,"min":1,"max":9,"step":1}],"calculated":[{"name":"T1","label":"{{function}}","function":"{{Q1}}*1000 + {{Q2}}*100","temp":true},{"name":"T2","label":"{{function}}","function":"math.floor({{T1}}/10000)*10000","temp":true},{"name":"T3","label":"{{function}}","function":"math.ceil({{T1}}/10000)*10000","temp":true},{"name":"T4","label":"{{function}}","function":"{{T1}}-{{T2}}","temp":true},{"name":"T5","label":"{{function}}","function":"{{T3}}-{{T1}}","temp":true},{"name":"A1","label":"{{function}}","function":"math.round({{T1}}/10000)*10000"}],"uniques":true},"algorithm":{"name":"calculateOperation","params":{"method":"equivLiteral","keyboard":"NUMERICAL"}}}</v>
      </c>
      <c r="C54" s="215" t="str">
        <f>Seeds!AA54</f>
        <v/>
      </c>
      <c r="D54" s="215">
        <f t="shared" si="1"/>
        <v>1</v>
      </c>
    </row>
    <row r="55" ht="15.75" customHeight="1">
      <c r="A55" s="215" t="str">
        <f>Seeds!AC55</f>
        <v>M6-NyO-4a-A-3</v>
      </c>
      <c r="B55" s="215" t="str">
        <f>Seeds!Z55</f>
        <v>{"id":"M6-NyO-4a-A-3","stimulus":"&lt;p&gt;Un grupo de música ha vendido {{T1}} entradas durante su gira. Aproxima esta cantidad a las centenas de millar.&lt;/p&gt;","template":"&lt;p&gt;Aproximadamente, han vendido {{response}} entradas.&lt;/p&gt;","hint":"&lt;p&gt;Para aproximar un número a las centenas de millar, hay que buscar entre qué dos centenas de millar se encuentra y elegir la más cercana.&lt;/p&gt;","feedback":"&lt;p&gt;Para aproximar las entradas vendidas a las centenas de millar, busca entre qué dos centenas de millar se encuentra. En este caso, entre {{T2}} y {{T3}}.&lt;/p&gt;&lt;p&gt;A continuación, comprueba a qué centena de millar está más próxima. Aquí {{T1}} está a {{T4}} unidades de {{T2}} y a {{T5}} unidades de {{T3}}, por lo que la centena de millar más próxima es {{A1}}.&lt;/p&gt;","seed":{"parameters":[{"name":"Q1","label":null,"min":10000,"max":50000,"step":1},{"name":"Q2","label":null,"min":1,"max":9,"step":1}],"calculated":[{"name":"T1","label":"{{function}}","function":"{{Q1}}*1000 + {{Q2}}*100","temp":true},{"name":"T2","label":"{{function}}","function":"math.floor({{T1}}/100000)*100000","temp":true},{"name":"T3","label":"{{function}}","function":"math.ceil({{T1}}/100000)*100000","temp":true},{"name":"T4","label":"{{function}}","function":"{{T1}}-{{T2}}","temp":true},{"name":"T5","label":"{{function}}","function":"{{T3}}-{{T1}}","temp":true},{"name":"A1","label":"{{function}}","function":"math.round({{T1}}/100000)*100000"}],"uniques":true},"algorithm":{"name":"calculateOperation","params":{"method":"equivLiteral","keyboard":"NUMERICAL"}}}</v>
      </c>
      <c r="C55" s="215" t="str">
        <f>Seeds!AA55</f>
        <v/>
      </c>
      <c r="D55" s="215">
        <f t="shared" si="1"/>
        <v>1</v>
      </c>
    </row>
    <row r="56" ht="15.75" customHeight="1">
      <c r="A56" s="215" t="str">
        <f>Seeds!AC56</f>
        <v>M6-NyO-5a-I-1</v>
      </c>
      <c r="B56" s="215" t="str">
        <f>Seeds!Z56</f>
        <v>{"id":"M6-NyO-5a-I-1","stimulus":"&lt;p&gt;Arrastra cada resultado con la suma correspondiente.&lt;/p&gt;","template":"","hint":"&lt;p&gt;El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8%;\"&gt;{{Q1}}&lt;/span&gt;&lt;/div&gt;&lt;/div&gt;&lt;/div&gt;&lt;/div&gt;","feedback":"&lt;p&gt;El resultado de la primera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seed":{"parameters":[{"name":"Q1","label":null,"min":10000,"max":99999,"step":1},{"name":"Q2","label":null,"min":10000,"max":99999,"step":1},{"name":"Q3","label":null,"min":10000,"max":99999,"step":1},{"name":"Q4","label":null,"min":10000,"max":99999,"step":1},{"name":"Q5","label":null,"min":10000,"max":99999,"step":1},{"name":"Q6","label":null,"min":10000,"max":99999,"step":1}],"calculated":[{"name":"A1","label":"{{Q1}} + {{Q2}}","function":"{{Q1}}+{{Q2}}\r"},{"name":"A2","label":"{{Q3}} + {{Q4}}","function":"{{Q3}}+{{Q4}}\r"},{"name":"A3","label":"{{Q5}} + {{Q6}}","function":"{{Q5}}+{{Q6}}"}],"uniques":true},"algorithm":{"name":"linkOperationResult","params":{"invert":["true"]},"template":"Match list"}}</v>
      </c>
      <c r="C56" s="215" t="str">
        <f>Seeds!AA56</f>
        <v/>
      </c>
      <c r="D56" s="215">
        <f t="shared" si="1"/>
        <v>1</v>
      </c>
    </row>
    <row r="57" ht="15.75" customHeight="1">
      <c r="A57" s="215" t="str">
        <f>Seeds!AC57</f>
        <v>M6-NyO-5a-E-1</v>
      </c>
      <c r="B57" s="215" t="str">
        <f>Seeds!Z57</f>
        <v>{
    "id": "M6-NyO-5a-E-1",
    "stimulus": "&lt;p&gt;Calcula la siguiente suma.&lt;/p&gt;",
    "template": "&lt;p style=\"text-align:center;\"&gt;{{Q1}} + {{Q2}} = {{response}}&lt;/p&gt;",
    "hint": "&lt;div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{{T1}}&lt;/span&gt;&lt;span class=\"lemo-graphie-label\" style=\"position: absolute; right: 20%; top: 35%;\"&gt;{{Q2}}&lt;/span&gt;&lt;span class=\"lemo-graphie-label\" style=\"position: absolute; right: 20%; top: 8%;\"&gt;{{Q1}}&lt;/span&gt;&lt;/div&gt;&lt;/div&gt;&lt;/div&gt;&lt;/div&gt;",
    "feedback": "&lt;p&gt;El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8%;\"&gt;{{Q1}}&lt;/span&gt;&lt;/div&gt;&lt;/div&gt;&lt;/div&gt;&lt;/div&gt;",
    "seed": {
        "parameters": [
            {
                "name": "Q1",
                "label": null,
                "min": 10000,
                "max": 99999,
                "step": 1
            },
            {
                "name": "Q2",
                "label": null,
                "min": 10000,
                "max": 99999,
                "step": 1
            }
        ],
        "calculated": [
            {
                "name": "A1",
                "label": "{{function}}",
                "function": "{{Q1}}+{{Q2}}"
            },
            {
                "name": "T1",
                "label": null,
                "function": "{{Q1}}+{{Q2}}-math.floor({{Q1}}/10+{{Q2}}/10)*10",
                "temp": true
            }
        ],
        "uniques": true
    },
    "algorithm": {
        "name": "calculateOperation",
        "params": {
            "method": "equivLiteral",
            "keyboard": "NUMERICAL"
        }
    }
}</v>
      </c>
      <c r="C57" s="215" t="str">
        <f>Seeds!AA57</f>
        <v/>
      </c>
      <c r="D57" s="215">
        <f t="shared" si="1"/>
        <v>1</v>
      </c>
    </row>
    <row r="58" ht="15.75" customHeight="1">
      <c r="A58" s="215" t="str">
        <f>Seeds!AC58</f>
        <v>M6-NyO-5a-A-1</v>
      </c>
      <c r="B58" s="215" t="str">
        <f>Seeds!Z58</f>
        <v>{"id":"M6-NyO-5a-A-1","stimulus":"&lt;p&gt;Para hacer una tarta, Daniela va a utilizar un paquete de {{Q1}} g de harina y otro de {{Q2}} g. ¿Cuántos gramos va a utilizar en total?&lt;/p&gt;","template":"&lt;p&gt;Utilizará {{response}} g de harina.&lt;/p&gt;","hint":"&lt;div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58" s="215" t="str">
        <f>Seeds!AA58</f>
        <v/>
      </c>
      <c r="D58" s="215">
        <f t="shared" si="1"/>
        <v>1</v>
      </c>
    </row>
    <row r="59" ht="15.75" customHeight="1">
      <c r="A59" s="215" t="str">
        <f>Seeds!AC59</f>
        <v>M6-NyO-5a-A-2</v>
      </c>
      <c r="B59" s="215" t="str">
        <f>Seeds!Z59</f>
        <v>{"id":"M6-NyO-5a-A-2","stimulus":"&lt;p&gt;Alejandro está preparando el invernadero para la próxima plantación. Tiene {{Q1}} tomateras y {{Q2}} matas de pimientos. ¿Cuántas plantas hay?&lt;/p&gt;","template":"&lt;p&gt;En el invernadero hay {{response}} plantas.&lt;/p&gt;","hint":"&lt;div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59" s="215" t="str">
        <f>Seeds!AA59</f>
        <v/>
      </c>
      <c r="D59" s="215">
        <f t="shared" si="1"/>
        <v>1</v>
      </c>
    </row>
    <row r="60" ht="15.75" customHeight="1">
      <c r="A60" s="215" t="str">
        <f>Seeds!AC60</f>
        <v>M6-NyO-5a-A-3</v>
      </c>
      <c r="B60" s="215" t="str">
        <f>Seeds!Z60</f>
        <v>{"id":"M6-NyO-5a-A-3","stimulus":"&lt;p&gt;Ana va a emprender un gran viaje en velero en dos etapas. La primera es de {{Q1}} millas náuticas y la segunda, de {{Q2}}. ¿De cuántas millas náuticas es el viaje?&lt;/p&gt;","template":"&lt;p&gt;El viaje abarca {{response}} millas náuticas.&lt;/p&gt;","hint":"&lt;div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8%;\"&gt;{{Q1}}&lt;/span&gt;&lt;/div&gt;&lt;/div&gt;&lt;/div&gt;&lt;/div&gt;","feedback":"&lt;p&gt;El resultado de esta suma es:&lt;/p&gt;&lt;div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1000,"max":3999,"step":1},{"name":"Q2","label":null,"min":1000,"max":4999,"step":1}],"calculated":[{"name":"A1","label":"{{function}}","function":"{{Q1}}+{{Q2}}"},{"name":"T1","label":null,"function":"{{Q1}}+{{Q2}}-math.floor({{Q1}}/10+{{Q2}}/10)*10","temp":true}],"uniques":true},"algorithm":{"name":"calculateOperation","params":{"method":"equivLiteral","keyboard":"NUMERICAL"}}}</v>
      </c>
      <c r="C60" s="215" t="str">
        <f>Seeds!AA60</f>
        <v/>
      </c>
      <c r="D60" s="215">
        <f t="shared" si="1"/>
        <v>1</v>
      </c>
    </row>
    <row r="61" ht="15.75" customHeight="1">
      <c r="A61" s="215" t="str">
        <f>Seeds!AC61</f>
        <v>M6-NyO-5b-I-1</v>
      </c>
      <c r="B61" s="215" t="str">
        <f>Seeds!Z61</f>
        <v>{
    "id": "M6-NyO-5b-I-1",
    "stimulus": "&lt;p&gt;¿En cuáles de estas igualdades se ve la propiedad conmutativa de la suma?&lt;/p&gt;",
    "hint": "&lt;p&gt;Las sumas tienen propiedad conmutativa porque el orden de los sumandos no altera el resultado.&lt;/p&gt;",
    "feedback": "&lt;p&gt;Las sumas tienen propiedad conmutativa porque el orden de los sumandos no altera el producto:&lt;/p&gt;&lt;p style=\"text-align:center;\"&gt;{{Q1}} + {{Q2}} = {{Q2}}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"{{Q1}}+{{Q2}}",
                "temp": true
            },
            {
                "name": "A1",
                "label": "{{Q1}} + {{Q2}} = {{Q2}} + {{Q1}}"
            },
            {
                "name": "A2",
                "label": "{{Q3}} + {{Q4}} + {{Q5}} = {{Q5}} + {{Q3}} + {{Q4}}"
            },
            {
                "name": "A3",
                "label": "({{Q2}} + {{Q4}}) + {{Q1}} = {{Q2}} + ({{Q4}} + {{Q1}})",
                "incorrect": true,
                "feedback": "&lt;p&gt;En esta suma se ve la propiedad asociativa: la forma de agrupar los sumandos no altera el producto.&lt;/p&gt;"
            },
            {
                "name": "A4",
                "label": "{{Q7}} + ({{Q4}} + {{Q1}}) + {{Q3}} = ({{Q7}} + {{Q4}}) + ({{Q1}} + {{Q3}})",
                "incorrect": true,
                "feedback": "&lt;p&gt;En esta suma se ve la propiedad asociativa: la forma de agrupar los sumandos no altera el producto.&lt;/p&gt;"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v>
      </c>
      <c r="C61" s="215" t="str">
        <f>Seeds!AA61</f>
        <v/>
      </c>
      <c r="D61" s="215">
        <f t="shared" si="1"/>
        <v>1</v>
      </c>
    </row>
    <row r="62" ht="15.75" customHeight="1">
      <c r="A62" s="215" t="str">
        <f>Seeds!AC62</f>
        <v>M6-NyO-5b-E-1</v>
      </c>
      <c r="B62" s="215" t="str">
        <f>Seeds!Z62</f>
        <v>{"id":"M6-NyO-5b-E-1","stimulus":"&lt;p&gt;Reescribe la siguiente suma de modo que se cumpla la propiedad conmutativa de la suma.&lt;/p&gt;","template":"&lt;p style=\"text-align:center;\"&gt;{{Q1}} + {{Q2}} = {{response}} + {{response}} = {{T1}}&lt;/p&gt;","hint":"&lt;p&gt;Las sumas tienen propiedad conmutativa porque el orden de los sumandos no altera el producto.&lt;/p&gt;","feedback":"&lt;p&gt;Las sumas tienen propiedad conmutativa porque el orden de los sumandos no altera el producto.&lt;/p&gt;","seed":{"parameters":[{"name":"Q1","label":null,"min":100,"max":500,"step":1},{"name":"Q2","label":null,"min":100,"max":500,"step":1}],"calculated":[{"name":"A1","label":"{{function}}","function":"{{Q2}}"},{"name":"A1","label":"{{function}}","function":"{{Q1}}"},{"name":"T1","label":"{{function}}","function":"{{Q1}}+{{Q2}}","temp":true}],"uniques":true},"algorithm":{"name":"calculateOperation","params":{"method":"equivLiteral","keyboard":"NUMERICAL"}}}</v>
      </c>
      <c r="C62" s="215" t="str">
        <f>Seeds!AA62</f>
        <v/>
      </c>
      <c r="D62" s="215">
        <f t="shared" si="1"/>
        <v>1</v>
      </c>
    </row>
    <row r="63" ht="15.75" customHeight="1">
      <c r="A63" s="215" t="str">
        <f>Seeds!AC63</f>
        <v>M6-NyO-5c-I-1</v>
      </c>
      <c r="B63" s="215" t="str">
        <f>Seeds!Z63</f>
        <v>{
    "id": "M6-NyO-5c-I-1",
    "stimulus": "&lt;p&gt;¿En cuál de estas equivalencias se ve la propiedad asociativa de la suma?&lt;/p&gt;",
    "hint": "&lt;p&gt;Las sumas tienen propiedad asociativa porque la forma de agrupar los sumandos no altera el producto.&lt;/p&gt;",
    "feedback": "&lt;p&gt;Las sumas tienen propiedad asociativa porque la forma de agrupar los sumandos no altera el producto:&lt;/p&gt;&lt;p style=\"text-align:center;\"&gt;{{Q6}} + ({{Q7}} + {{Q8}}) = ({{Q6}} + {{Q7}}) + {{Q8}}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"{{Q6}}+{{Q7}}+{{Q8}}",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
            {
                "name": "A4",
                "label": "{{Q7}} + ({{Q4}} + {{Q1}}) + {{Q3}} = ({{Q7}} + {{Q4}}) + ({{Q1}} + {{Q3}})"
            },
            {
                "name": "A5",
                "label": "{{Q6}} × ({{Q2}} + {{Q1}}) = {{Q6}} × {{Q2}} + {{Q6}} × {{Q1}}",
                "incorrect": true,
                "feedback": "&lt;p&gt;En esta suma se ve la propiedad distributiva: la multiplicación de una suma es la suma de dos multiplicaciones.&lt;/p&gt;"
            },
            {
                "name": "A6",
                "label": "{{Q4}} × ({{Q7}} + {{Q8}} + {{Q2}}) = {{Q4}} × {{Q7}} + {{Q4}} × {{Q8}} + {{Q4}} × {{Q2}}",
                "incorrect": true,
                "feedback": "&lt;p&gt;En esta suma se ve la propiedad distributiva: la multiplicación de una suma es la suma de dos multiplicaciones.&lt;/p&gt;"
            }
        ],
        "uniques": true
    },
    "algorithm": {
        "name": "trueFalse",
        "template": "Multiple choice – multiple response",
        "params": {
            "countCorrect": 2,
            "countIncorrect": 1
        }
    }
}</v>
      </c>
      <c r="C63" s="215" t="str">
        <f>Seeds!AA63</f>
        <v/>
      </c>
      <c r="D63" s="215">
        <f t="shared" si="1"/>
        <v>1</v>
      </c>
    </row>
    <row r="64" ht="15.75" customHeight="1">
      <c r="A64" s="215" t="str">
        <f>Seeds!AC64</f>
        <v>M6-NyO-5c-E-1</v>
      </c>
      <c r="B64" s="215" t="str">
        <f>Seeds!Z64</f>
        <v>{"id":"M6-NyO-5c-E-1","stimulus":"&lt;p&gt;Utiliza la propiedad asociativa para calcular la siguiente suma.&lt;/p&gt;","template":"&lt;p style=\"text-align:center;\"&gt;({{Q1}} + {{Q2}}) + {{Q3}} = {{response}} + {{Q3}} = {{response}}&lt;/p&gt;&lt;p style=\"text-align:center;\"&gt;{{Q1}} + ({{Q2}} + {{Q3}}) = {{Q1}} + {{response}}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1}}+{{Q2}}"},{"name":"A2","label":"{{function}}","function":"{{Q1}}+{{Q2}}+{{Q3}}"},{"name":"A3","label":"{{function}}","function":"{{Q2}}+{{Q3}}"},{"name":"A4","label":"{{function}}","function":"{{Q1}}+{{Q2}}+{{Q3}}"}],"uniques":true},"algorithm":{"name":"calculateOperation","params":{"method":"equivLiteral","keyboard":"NUMERICAL"}}}</v>
      </c>
      <c r="C64" s="215" t="str">
        <f>Seeds!AA64</f>
        <v/>
      </c>
      <c r="D64" s="215">
        <f t="shared" si="1"/>
        <v>1</v>
      </c>
    </row>
    <row r="65" ht="15.75" customHeight="1">
      <c r="A65" s="215" t="str">
        <f>Seeds!AC65</f>
        <v>M6-NyO-5c-E-2</v>
      </c>
      <c r="B65" s="215" t="str">
        <f>Seeds!Z65</f>
        <v>{"id":"M6-NyO-5c-E-2","stimulus":"&lt;p&gt;Utiliza la propiedad asociativa para calcular la siguiente suma.&lt;/p&gt;","template":"&lt;p style=\"text-align:center;\"&gt;{{Q1}} + ({{Q2}} + {{Q3}}) = {{Q1}} + {{response}} = {{response}}&lt;/p&gt;&lt;p style=\"text-align:center;\"&gt;({{Q1}} + {{Q2}}) + {{Q3}}) = {{response}} + {{Q3}} = {{response}}&lt;/p&gt;","hint":"&lt;p&gt;Las sumas tienen propiedad asociativa porque la forma de agrupar los sumandos no altera el producto.&lt;/p&gt;","feedback":"&lt;p&gt;Las sumas tienen propiedad asociativa porque la forma de agrupar los sumandos no altera el producto:&lt;/p&gt;&lt;p style=\"text-align:center;\"&gt;{{Q1}} + ({{Q2}} + {{Q3}}) = ({{Q1}} + {{Q2}}) + {{Q3}} = {{A2}}&lt;/p&gt;","seed":{"parameters":[{"name":"Q1","label":null,"min":100,"max":500,"step":1},{"name":"Q2","label":null,"min":100,"max":500,"step":1},{"name":"Q3","label":null,"min":100,"max":500,"step":1}],"calculated":[{"name":"A1","label":"{{function}}","function":"{{Q2}}+{{Q3}}"},{"name":"A2","label":"{{function}}","function":"{{Q1}}+{{Q2}}+{{Q3}}"},{"name":"A3","label":"{{function}}","function":"{{Q1}}+{{Q2}}"},{"name":"A4","label":"{{function}}","function":"{{Q1}}+{{Q2}}+{{Q3}}"}],"uniques":true},"algorithm":{"name":"calculateOperation","params":{"method":"equivLiteral","keyboard":"NUMERICAL"}}}</v>
      </c>
      <c r="C65" s="215" t="str">
        <f>Seeds!AA65</f>
        <v/>
      </c>
      <c r="D65" s="215">
        <f t="shared" si="1"/>
        <v>1</v>
      </c>
    </row>
    <row r="66" ht="15.75" customHeight="1">
      <c r="A66" s="215" t="str">
        <f>Seeds!AC66</f>
        <v>M6-NyO-5d-I-1</v>
      </c>
      <c r="B66" s="215" t="str">
        <f>Seeds!Z66</f>
        <v>{
    "id": "M6-NyO-5d-I-1",
    "stimulus": "&lt;p&gt;¿En cuáles de estas equivalencias se ve la propiedad distributiva de la multiplicación?&lt;/p&gt;",
    "hint": "&lt;p&gt;Las multiplicaciones tienen propiedad distributiva porque la multiplicación de una suma es la suma de dos multiplicaciones.&lt;/p&gt;",
    "feedback": "&lt;p&gt;Las multiplicaciones tienen propiedad distributiva porque la multiplicación de una suma es la suma de dos multiplicaciones.&lt;/p&gt;&lt;p style=\"text-align:center;\"&gt;{{Q6}} × ({{Q2}} + {{Q1}}) = {{Q6}} × {{Q2}} + {{Q6}} × {{Q1}} = {{T1}}&lt;/p&gt;",
    "seed": {
        "parameters": [
            {
                "name": "Q1",
                "label": null,
                "min": 100,
                "max": 500,
                "step": 1
            },
            {
                "name": "Q2",
                "label": null,
                "min": 100,
                "max": 500,
                "step": 1
            },
            {
                "name": "Q3",
                "label": null,
                "min": 100,
                "max": 500,
                "step": 1
            },
            {
                "name": "Q4",
                "label": null,
                "min": 100,
                "max": 500,
                "step": 1
            },
            {
                "name": "Q5",
                "label": null,
                "min": 100,
                "max": 500,
                "step": 1
            },
            {
                "name": "Q6",
                "label": null,
                "min": 100,
                "max": 500,
                "step": 1
            },
            {
                "name": "Q7",
                "label": null,
                "min": 100,
                "max": 500,
                "step": 1
            },
            {
                "name": "Q8",
                "label": null,
                "min": 100,
                "max": 500,
                "step": 1
            }
        ],
        "calculated": [
            {
                "name": "T1",
                "label": "{{function}}",
                "function": "{{Q6}}*({{Q2}}+{{Q1}})",
                "temp": true
            },
            {
                "name": "A1",
                "label": "{{Q1}} + {{Q2}} = {{Q2}} + {{Q1}}",
                "incorrect": true,
                "feedback": "&lt;p&gt;En esta suma se ve la propiedad conmutativa: el orden de los sumandos no altera el producto.&lt;/p&gt;"
            },
            {
                "name": "A2",
                "label": "{{Q3}} + {{Q4}} + {{Q5}} = {{Q5}} + {{Q3}} + {{Q4}}",
                "incorrect": true,
                "feedback": "&lt;p&gt;En esta suma se ve la propiedad conmutativa: el orden de los sumandos no altera el producto.&lt;/p&gt;"
            },
            {
                "name": "A3",
                "label": "({{Q2}} + {{Q4}}) + {{Q1}} = {{Q2}} + ({{Q4}} + {{Q1}})",
                "incorrect": true,
                "feedback": "&lt;p&gt;En esta multiplicación se ve la propiedad asociativa: la forma de agrupar los factores no altera el producto.&lt;/p&gt;"
            },
            {
                "name": "A4",
                "label": "{{Q7}} + ({{Q4}} + {{Q1}}) + {{Q3}} = ({{Q7}} + {{Q4}}) + ({{Q1}} + {{Q3}})",
                "incorrect": true,
                "feedback": "&lt;p&gt;En esta multiplicación se ve la propiedad asociativa: la forma de agrupar los factores no altera el producto.&lt;/p&gt;"
            },
            {
                "name": "A5",
                "label": "{{Q6}} × ({{Q2}} + {{Q1}}) = {{Q6}} × {{Q2}} + {{Q6}} × {{Q1}}"
            },
            {
                "name": "A6",
                "label": "{{Q4}} × ({{Q7}} + {{Q8}} + {{Q2}}) = {{Q4}} × {{Q7}} + {{Q4}} × {{Q8}} + {{Q4}} × {{Q2}}"
            }
        ],
        "uniques": true
    },
    "algorithm": {
        "name": "trueFalse",
        "template": "Multiple choice – multiple response",
        "params": {
            "countCorrect": 2,
            "countIncorrect": 1
        }
    }
}</v>
      </c>
      <c r="C66" s="215" t="str">
        <f>Seeds!AA66</f>
        <v/>
      </c>
      <c r="D66" s="215">
        <f t="shared" si="1"/>
        <v>1</v>
      </c>
    </row>
    <row r="67" ht="15.75" customHeight="1">
      <c r="A67" s="215" t="str">
        <f>Seeds!AC67</f>
        <v>M6-NyO-5d-E-1</v>
      </c>
      <c r="B67" s="215" t="str">
        <f>Seeds!Z67</f>
        <v>{"id":"M6-NyO-5d-E-1","stimulus":"&lt;p&gt;Completa estas multiplicaciones para que se verifique la propiedad distributiva de la multiplicación.&lt;/p&gt;","template":"&lt;p style=\"text-align:center;\"&gt;{{Q1}} × ({{Q2}} + {{Q3}}) = {{Q1}} × {{Q2}} + {{response}} × {{Q3}}&lt;/p&gt;&lt;p&gt;{{Q4}} × {{Q5}} + {{Q4}} × {{Q6}} = {{response}} × ({{Q5}} + {{Q6}})&lt;/p&gt;","hint":"&lt;p&gt;Las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1}}"},{"name":"A2","label":"{{function}}","function":"{{Q4}}"}],"uniques":true},"algorithm":{"name":"calculateOperation","params":{"method":"equivLiteral","keyboard":"NUMERICAL"}}}</v>
      </c>
      <c r="C67" s="215" t="str">
        <f>Seeds!AA67</f>
        <v/>
      </c>
      <c r="D67" s="215">
        <f t="shared" si="1"/>
        <v>1</v>
      </c>
    </row>
    <row r="68" ht="15.75" customHeight="1">
      <c r="A68" s="215" t="str">
        <f>Seeds!AC68</f>
        <v>M6-NyO-5d-E-2</v>
      </c>
      <c r="B68" s="215" t="str">
        <f>Seeds!Z68</f>
        <v>{"id":"M6-NyO-5d-E-2","stimulus":"&lt;p&gt;Completa estas multiplicaciones para que se verifique la propiedad distributiva de la multiplicación.&lt;/p&gt;","template":"&lt;p style=\"text-align:center;\"&gt;{{Q4}} × {{Q5}} + {{Q4}} × {{Q6}} = {{Q4}} × ({{Q5}} + {{response}} )&lt;/p&gt;&lt;p style=\"text-align:center;\"&gt;{{Q1}}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style=\"text-align:center;\"&gt;{{Q1}} × ({{Q2}} + {{Q3}}) = {{Q1}} × {{Q2}} + {{Q1}} × {{Q3}}&lt;/p&gt;&lt;p style=\"text-align:center;\"&gt;{{T1}} = {{T1}}&lt;/p&gt;","seed":{"parameters":[{"name":"Q1","label":null,"min":100,"max":500,"step":1},{"name":"Q2","label":null,"min":100,"max":500,"step":1},{"name":"Q3","label":null,"min":100,"max":500,"step":1},{"name":"Q4","label":null,"min":100,"max":500,"step":1},{"name":"Q5","label":null,"min":100,"max":500,"step":1},{"name":"Q6","label":null,"min":100,"max":500,"step":1}],"calculated":[{"name":"T1","label":"{{function}}","function":"{{Q1}}*({{Q2}}+{{Q3}})","temp":true},{"name":"A1","label":"{{function}}","function":"{{Q6}}"},{"name":"A2","label":"{{function}}","function":"{{Q2}}"}],"uniques":true},"algorithm":{"name":"calculateOperation","params":{"method":"equivLiteral","keyboard":"NUMERICAL"}}}</v>
      </c>
      <c r="C68" s="215" t="str">
        <f>Seeds!AA68</f>
        <v/>
      </c>
      <c r="D68" s="215">
        <f t="shared" si="1"/>
        <v>1</v>
      </c>
    </row>
    <row r="69" ht="15.75" customHeight="1">
      <c r="A69" s="215" t="str">
        <f>Seeds!AC69</f>
        <v>M6-NyO-6a-I-1</v>
      </c>
      <c r="B69" s="215" t="str">
        <f>Seeds!Z69</f>
        <v>{"id":"M6-NyO-6a-I-1","stimulus":"&lt;p&gt;Indica si estas restas son correctas o incorrectas.&lt;/p&gt;","feedback":"&lt;p&gt;Coloca las unidades en la posición de las unidades, las decenas en la posición de las decenas y, así, sucesivamente.&lt;/p&gt;","hint":"&lt;div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65%;\"&gt;{{T1}}&lt;/span&gt;&lt;span class=\"lemo-graphie-label\" style=\"position: absolute; right: 20%; top: 35%;\"&gt;{{Q2}}&lt;/span&gt;&lt;span class=\"lemo-graphie-label\" style=\"position: absolute; right: 20%; top: 8%;\"&gt;{{Q1}}&lt;/span&gt;&lt;/div&gt;&lt;/div&gt;&lt;/div&gt;&lt;/div&gt;","seed":{"parameters":[{"name":"Q1","label":null,"min":10000,"max":99999,"step":1},{"name":"Q2","label":null,"min":1000,"max":9999,"step":1},{"name":"Q3","label":null,"min":10000,"max":99999,"step":1},{"name":"Q4","label":null,"min":1000,"max":9999,"step":1},{"name":"Q7","label":null,"min":10000,"max":99999,"step":1},{"name":"Q8","label":null,"min":1000,"max":9999,"step":1},{"name":"Q9","label":null,"min":20000,"max":99999,"step":1},{"name":"Q10","label":null,"min":1000,"max":9999,"step":1},{"name":"Q11","label":null,"min":100,"max":990,"step":10},{"name":"Q12","label":null,"min":100,"max":990,"step":10}],"calculated":[{"name":"T1","label":"{{function}}","function":"{{Q1}}-{{Q2}}","temp":true},{"name":"T2","label":"{{function}}","function":"{{Q7}}-{{Q8}}","temp":true},{"name":"T3","label":"{{function}}","function":"{{Q9}}-{{Q10}}","temp":true},{"name":"A1","label":"{{Q1}} − {{Q2}} = {{function}}","function":"{{Q1}}-{{Q2}}"},{"name":"A2","label":"{{Q3}} − {{Q4}} = {{function}}","function":"{{Q3}}-{{Q4}}"},{"name":"A3","label":"{{Q7}} − {{Q8}} = {{function}}","function":"{{Q7}}-{{Q8}}+{{Q11}}","incorrect":true,"feedback":"&lt;p&gt;El resultado de esta resta es:&lt;/p&gt;&lt;p style=\"text-align:center;\"&gt;{{Q7}} − {{Q8}} = {{T2}}&lt;/p&gt;"},{"name":"A4","label":"{{Q9}} − {{Q10}} = {{function}}","function":"{{Q9}}-{{Q10}}-{{Q12}}","incorrect":true,"feedback":"&lt;p&gt;El resultado de esta resta es:&lt;/p&gt;&lt;p style=\"text-align:center;\"&gt;{{Q9}} − {{Q10}} = {{T3}}&lt;/p&gt;"}],"uniques":true},"algorithm":{"name":"trueFalse","template":"Choice matrix – inline","params":{"countCorrect":2,"countIncorrect":1,"showCheckIcon":false,"options":["Correcto","Incorrecto"]}}}</v>
      </c>
      <c r="C69" s="215" t="str">
        <f>Seeds!AA69</f>
        <v/>
      </c>
      <c r="D69" s="215">
        <f t="shared" si="1"/>
        <v>1</v>
      </c>
    </row>
    <row r="70" ht="15.75" customHeight="1">
      <c r="A70" s="215" t="str">
        <f>Seeds!AC70</f>
        <v>M6-NyO-6a-E-1</v>
      </c>
      <c r="B70" s="215" t="str">
        <f>Seeds!Z70</f>
        <v>{
    "id": "M6-NyO-6a-E-1",
    "stimulus": "&lt;p&gt;Calcula la siguiente resta.&lt;/p&gt;",
    "template": "&lt;p&gt;{{T1}} − {{Q1}} = {{response}}&lt;/p&gt;",
    "hint": "&lt;div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{{T2}}&lt;/span&gt;&lt;span class=\"lemo-graphie-label\" style=\"position: absolute; right: 15%; top: 35%;\"&gt;{{Q1}}&lt;/span&gt;&lt;span class=\"lemo-graphie-label\" style=\"position: absolute; right: 15%; top: 8%;\"&gt;{{T1}}&lt;/span&gt;&lt;/div&gt;&lt;/div&gt;&lt;/div&gt;&lt;/div&gt;",
    "feedback": "&lt;p&gt;El resultado de esta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8%;\"&gt;{{T1}}&lt;/span&gt;&lt;/div&gt;&lt;/div&gt;&lt;/div&gt;&lt;/div&gt;",
    "seed": {
        "parameters": [
            {
                "name": "Q1",
                "label": null,
                "min": 1000,
                "max": 5000,
                "step": 1
            },
            {
                "name": "Q2",
                "label": null,
                "min": 1000,
                "max": 4999,
                "step": 1
            }
        ],
        "calculated": [
            {
                "name": "T1",
                "label": null,
                "function": "{{Q1}} + {{Q2}}",
                "temp": true
            },
            {
                "name": "A1",
                "label": "{{function}}",
                "function": "{{Q2}}"
            },
            {
                "name": "T2",
                "label": null,
                "function": "{{Q2}}-math.floor({{Q2}}/10)*10",
                "temp": true
            }
        ],
        "uniques": true
    },
    "algorithm": {
        "name": "calculateOperation",
        "params": {
            "method": "equivLiteral",
            "keyboard": "NUMERICAL"
        }
    }
}</v>
      </c>
      <c r="C70" s="215" t="str">
        <f>Seeds!AA70</f>
        <v/>
      </c>
      <c r="D70" s="215">
        <f t="shared" si="1"/>
        <v>1</v>
      </c>
    </row>
    <row r="71" ht="15.75" customHeight="1">
      <c r="A71" s="215" t="str">
        <f>Seeds!AC71</f>
        <v>M6-NyO-6a-A-1</v>
      </c>
      <c r="B71" s="215" t="str">
        <f>Seeds!Z71</f>
        <v>{"id":"M6-NyO-6a-A-1","stimulus":"&lt;p&gt;Para un concierto se han vendido en una hora {{Q1}} entradas. ¿Cuántas entradas quedan todavía si el recinto puede acoger a {{T1}} personas?&lt;/p&gt;","template":"&lt;p&gt;Quedan por vender {{response}} entradas.&lt;/p&gt;","hint":"&lt;div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8%;\"&gt;{{T1}}&lt;/span&gt;&lt;/div&gt;&lt;/div&gt;&lt;/div&gt;&lt;/div&gt;","seed":{"parameters":[{"name":"Q1","label":null,"min":6000,"max":9999,"step":1},{"name":"Q2","label":null,"min":6000,"max":9999,"step":1}],"calculated":[{"name":"T1","label":null,"function":"{{Q1}} + {{Q2}}","temp":true},{"name":"A1","label":"{{function}}","function":"{{Q2}}"},{"name":"T2","label":null,"function":"{{Q2}}-math.floor({{Q2}}/10)*10","temp":true}],"uniques":true},"algorithm":{"name":"calculateOperation","params":{"method":"equivLiteral","keyboard":"NUMERICAL"}}}</v>
      </c>
      <c r="C71" s="215" t="str">
        <f>Seeds!AA71</f>
        <v/>
      </c>
      <c r="D71" s="215">
        <f t="shared" si="1"/>
        <v>1</v>
      </c>
    </row>
    <row r="72" ht="15.75" customHeight="1">
      <c r="A72" s="215" t="str">
        <f>Seeds!AC72</f>
        <v>M6-NyO-6a-A-2</v>
      </c>
      <c r="B72" s="215" t="str">
        <f>Seeds!Z72</f>
        <v>{"id":"M6-NyO-6a-A-2","stimulus":"&lt;p&gt;Marcos está esperando la llegada del fin de semana y ha contado que quedan {{T1}} min. Desde que los ha contado, han pasado {{Q1}} min. ¿Cuánto falta para que llegue el fin de semana?&lt;/p&gt;","template":"&lt;p&gt;Faltan {{response}} min para el fin de semana.&lt;/p&gt;","hint":"&lt;div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8%;\"&gt;{{T1}}&lt;/span&gt;&lt;/div&gt;&lt;/div&gt;&lt;/div&gt;&lt;/div&gt;","seed":{"parameters":[{"name":"Q1","label":null,"min":1000,"max":9000,"step":1},{"name":"Q2","label":null,"min":1000,"max":9000,"step":1}],"calculated":[{"name":"T1","label":null,"function":"{{Q1}} + {{Q2}}","temp":true},{"name":"A1","label":"{{function}}","function":"{{Q2}}"},{"name":"T2","label":null,"function":"{{Q2}}-math.floor({{Q2}}/10)*10","temp":true}],"uniques":true},"algorithm":{"name":"calculateOperation","params":{"method":"equivLiteral","keyboard":"NUMERICAL"}}}</v>
      </c>
      <c r="C72" s="215" t="str">
        <f>Seeds!AA72</f>
        <v/>
      </c>
      <c r="D72" s="215">
        <f t="shared" si="1"/>
        <v>1</v>
      </c>
    </row>
    <row r="73" ht="15.75" customHeight="1">
      <c r="A73" s="215" t="str">
        <f>Seeds!AC73</f>
        <v>M6-NyO-6a-A-3</v>
      </c>
      <c r="B73" s="215" t="str">
        <f>Seeds!Z73</f>
        <v>{"id":"M6-NyO-6a-A-3","stimulus":"&lt;p&gt;En una reserva se estima que hay {{T1}} ejemplares de un animal en peligro de extinción. Una ONG ha conseguido localizar {{Q1}} de estos animales, ¿cuántos faltan por ubicar?&lt;/p&gt;","template":"&lt;p&gt;Faltan por ubicar {{response}} animales.&lt;/p&gt;","hint":"&lt;div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{{T2}}&lt;/span&gt;&lt;span class=\"lemo-graphie-label\" style=\"position: absolute; right: 20%; top: 35%;\"&gt;{{Q1}}&lt;/span&gt;&lt;span class=\"lemo-graphie-label\" style=\"position: absolute; right: 20%; top: 8%;\"&gt;{{T1}}&lt;/span&gt;&lt;/div&gt;&lt;/div&gt;&lt;/div&gt;&lt;/div&gt;","feedback":"&lt;p&gt;El resultado de esta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65%;\"&gt;{{Q2}}&lt;/span&gt;&lt;span class=\"lemo-graphie-label\" style=\"position: absolute; right: 20%; top: 35%;\"&gt;{{Q1}}&lt;/span&gt;&lt;span class=\"lemo-graphie-label\" style=\"position: absolute; right: 20%; top: 8%;\"&gt;{{T1}}&lt;/span&gt;&lt;/div&gt;&lt;/div&gt;&lt;/div&gt;&lt;/div&gt;","seed":{"parameters":[{"name":"Q1","label":null,"min":7000,"max":9999,"step":1},{"name":"Q2","label":null,"min":7000,"max":9999,"step":1}],"calculated":[{"name":"T1","label":null,"function":"{{Q1}} + {{Q2}}","temp":true},{"name":"A1","label":"{{function}}","function":"{{Q2}}"},{"name":"T2","label":null,"function":"{{Q2}}-math.floor({{Q2}}/10)*10","temp":true}],"uniques":true},"algorithm":{"name":"calculateOperation","params":{"method":"equivLiteral","keyboard":"NUMERICAL"}}}</v>
      </c>
      <c r="C73" s="215" t="str">
        <f>Seeds!AA73</f>
        <v/>
      </c>
      <c r="D73" s="215">
        <f t="shared" si="1"/>
        <v>1</v>
      </c>
    </row>
    <row r="74" ht="15.75" customHeight="1">
      <c r="A74" s="215" t="str">
        <f>Seeds!AC74</f>
        <v>M6-NyO-6b-I-1</v>
      </c>
      <c r="B74" s="215" t="str">
        <f>Seeds!Z74</f>
        <v>{
    "id": "M6-NyO-6b-I-1",
    "stimulus": "&lt;p&gt;Utiliza la prueba de la resta para obtener el minuendo de esta operación.&lt;/p&gt;&lt;p style=\"text-align:center;\"&gt;... − {{Q1}} = {{Q2}}&lt;/p&gt;",
    "hint": "&lt;p&gt;La prueba de la resta es:&lt;/p&gt;&lt;p style=\"text-align:center;\"&gt;minuendo = diferencia + sustraendo&lt;/p&gt;",
    "feedback": "&lt;p&gt;La prueba de la resta es:&lt;/p&gt;&lt;p style=\"text-align:center;\"&gt;diferencia + sustraendo = minuendo&lt;/p&gt;&lt;p style=\"text-align:center;\"&gt;{{Q2}} + {{Q1}} = {{A1}}&lt;/p&gt;",
    "seed": {
        "parameters": [
            {
                "name": "Q1",
                "label": null,
                "min": 1000,
                "max": 5000,
                "step": 1
            },
            {
                "name": "Q2",
                "label": null,
                "min": 1000,
                "max": 5000,
                "step": 1
            },
            {
                "name": "Q3",
                "label": null,
                "min": 10,
                "max": 90,
                "step": 10
            },
            {
                "name": "Q4",
                "label": null,
                "min": 10,
                "max": 90,
                "step": 10
            },
            {
                "name": "Q5",
                "label": null,
                "min": 1,
                "max": 99,
                "step": 1
            },
            {
                "name": "Q6",
                "label": null,
                "min": 1,
                "max": 99,
                "step": 1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C74" s="215" t="str">
        <f>Seeds!AA74</f>
        <v/>
      </c>
      <c r="D74" s="215">
        <f t="shared" si="1"/>
        <v>1</v>
      </c>
    </row>
    <row r="75" ht="15.75" customHeight="1">
      <c r="A75" s="215" t="str">
        <f>Seeds!AC75</f>
        <v>M6-NyO-6b-E-1</v>
      </c>
      <c r="B75" s="215" t="str">
        <f>Seeds!Z75</f>
        <v>{"id":"M6-NyO-6b-E-1","stimulus":"&lt;p&gt;Halla el minuendo siguiendo la prueba de la resta.&lt;/p&gt;","template":"&lt;p style=\"text-align:center;\"&gt;{{response}} − {{Q1}} = {{Q2}}&lt;/p&gt;","hint":"&lt;p&gt;La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1000,"max":5000,"step":1},{"name":"Q2","label":null,"min":1000,"max":5000,"step":1}],"calculated":[{"name":"A1","label":"{{function}}","function":"{{Q1}}+{{Q2}}"}],"uniques":true},"algorithm":{"name":"calculateOperation","params":{"method":"equivLiteral","keyboard":"NUMERICAL"}}}</v>
      </c>
      <c r="C75" s="215" t="str">
        <f>Seeds!AA75</f>
        <v/>
      </c>
      <c r="D75" s="215">
        <f t="shared" si="1"/>
        <v>1</v>
      </c>
    </row>
    <row r="76" ht="15.75" customHeight="1">
      <c r="A76" s="215" t="str">
        <f>Seeds!AC76</f>
        <v>M6-NyO-6b-A-1</v>
      </c>
      <c r="B76" s="215" t="str">
        <f>Seeds!Z76</f>
        <v>{"id":"M6-NyO-6b-A-1","stimulus":"&lt;p&gt;Si Eduardo tuviera {{Q1}} años menos, tendría {{Q2}} años. Utiliza la prueba de la resta para obtener su edad actual.&lt;/p&gt;","template":"&lt;p&gt;Eduardo tendría {{response}} años.&lt;/p&gt;","hint":"&lt;p&gt;La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6" s="215" t="str">
        <f>Seeds!AA76</f>
        <v/>
      </c>
      <c r="D76" s="215">
        <f t="shared" si="1"/>
        <v>1</v>
      </c>
    </row>
    <row r="77" ht="15.75" customHeight="1">
      <c r="A77" s="215" t="str">
        <f>Seeds!AC77</f>
        <v>M6-NyO-6b-A-2</v>
      </c>
      <c r="B77" s="215" t="str">
        <f>Seeds!Z77</f>
        <v>{"id":"M6-NyO-6b-A-2","stimulus":"&lt;p&gt;Si Mónica come {{Q1}} de sus caramelos, le quedan {{Q2}}. Utiliza la prueba de la resta para calcular cuántos caramelos tiene.&lt;/p&gt;","template":"&lt;p&gt;Mónica tiene {{response}} caramelos.&lt;/p&gt;","hint":"&lt;p&gt;La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7" s="215" t="str">
        <f>Seeds!AA77</f>
        <v/>
      </c>
      <c r="D77" s="215">
        <f t="shared" si="1"/>
        <v>1</v>
      </c>
    </row>
    <row r="78" ht="15.75" customHeight="1">
      <c r="A78" s="215" t="str">
        <f>Seeds!AC78</f>
        <v>M6-NyO-6b-A-3</v>
      </c>
      <c r="B78" s="215" t="str">
        <f>Seeds!Z78</f>
        <v>{"id":"M6-NyO-6b-A-3","stimulus":"&lt;p&gt;Si en un nido de ratones hubiesen nacido {{Q1}} crías menos, serían solo {{Q2}}. Utiliza la prueba de la resta para calcular cuántas crías de ratones hay.&lt;/p&gt;","template":"&lt;p&gt;Hay {{response}} crías de ratón.&lt;/p&gt;","hint":"&lt;p&gt;La prueba de la resta es:&lt;/p&gt;&lt;p style=\"text-align:center;\"&gt;minuendo = diferencia + sustraendo&lt;/p&gt;","feedback":"&lt;p&gt;La prueba de la resta es:&lt;/p&gt;&lt;p style=\"text-align:center;\"&gt;diferencia + sustraendo = minuendo&lt;/p&gt;&lt;p style=\"text-align:center;\"&gt;{{Q2}} + {{Q1}} = {{A1}}&lt;/p&gt;","seed":{"parameters":[{"name":"Q1","label":null,"min":10,"max":20,"step":1},{"name":"Q2","label":null,"min":40,"max":60,"step":1}],"calculated":[{"name":"A1","label":"{{function}}","function":"{{Q1}}+{{Q2}}"}],"uniques":true},"algorithm":{"name":"calculateOperation","params":{"method":"equivLiteral","keyboard":"NUMERICAL"}}}</v>
      </c>
      <c r="C78" s="215" t="str">
        <f>Seeds!AA78</f>
        <v/>
      </c>
      <c r="D78" s="215">
        <f t="shared" si="1"/>
        <v>1</v>
      </c>
    </row>
    <row r="79" ht="15.75" customHeight="1">
      <c r="A79" s="215" t="str">
        <f>Seeds!AC79</f>
        <v>M6-NyO-7a-I-1</v>
      </c>
      <c r="B79" s="215" t="str">
        <f>Seeds!Z79</f>
        <v>{"id":"M6-NyO-7a-I-1","stimulus":"&lt;p&gt;Arrastra cada resultado hasta la multiplicación correspondiente.&lt;/p&gt;","hint":"&lt;p&gt;Empieza multiplicando la última cifra del multiplicador por el multiplicando.&lt;/p&gt;","feedback":"&lt;p&gt;Para calcular cada una de estas multiplicaciones, empieza multiplicando la última cifra del multiplicador por el multiplicando.&lt;/p&gt;","seed":{"parameters":[{"name":"Q1","label":null,"min":1000,"max":9999,"step":1},{"name":"Q2","label":null,"min":100,"max":999,"step":1},{"name":"Q3","label":null,"min":1000,"max":9999,"step":1},{"name":"Q4","label":null,"min":100,"max":999,"step":1},{"name":"Q5","label":null,"min":1000,"max":9999,"step":1},{"name":"Q6","label":null,"min":100,"max":999,"step":1}],"calculated":[{"name":"A1","label":"{{Q1}} × {{Q2}}","function":"{{Q1}}*{{Q2}}"},{"name":"A2","label":"{{Q3}} × {{Q4}}","function":"{{Q3}}*{{Q4}}"},{"name":"A3","label":"{{Q5}} × {{Q6}}","function":"{{Q5}}*{{Q6}}"}],"isNumToWords":true,"uniques":true},"algorithm":{"name":"linkOperationResult","params":{"invert":true},"template":"Match list"}}</v>
      </c>
      <c r="C79" s="215" t="str">
        <f>Seeds!AA79</f>
        <v/>
      </c>
      <c r="D79" s="215">
        <f t="shared" si="1"/>
        <v>1</v>
      </c>
    </row>
    <row r="80" ht="15.75" customHeight="1">
      <c r="A80" s="215" t="str">
        <f>Seeds!AC80</f>
        <v>M6-NyO-7a-E-1</v>
      </c>
      <c r="B80" s="215" t="str">
        <f>Seeds!Z80</f>
        <v>{"id":"M6-NyO-7a-E-1","stimulus":"&lt;p&gt;Calcula la siguiente multiplicación.&lt;/p&gt;","template":"&lt;p style=\"text-align:center;\"&gt;{{Q1}} × {{Q2}} = {{response}}&lt;/p&gt;","hint":"&lt;p&gt;Empieza multiplicando la última cifra del multiplicador por el número del multiplicando.&lt;/p&gt;","feedback":"&lt;p&gt;El resultado de multiplicar {{Q1}} por {{Q2}} es {{A1}}.&lt;/p&gt;","seed":{"parameters":[{"name":"Q1","label":null,"min":1000,"max":9999,"step":1},{"name":"Q2","label":null,"min":100,"max":999,"step":1}],"calculated":[{"name":"A1","label":"{{function}}","function":"{{Q1}}*{{Q2}}"}],"uniques":true},"algorithm":{"name":"calculateOperation","params":{"method":"equivLiteral","keyboard":"NUMERICAL"}}}</v>
      </c>
      <c r="C80" s="215" t="str">
        <f>Seeds!AA80</f>
        <v/>
      </c>
      <c r="D80" s="215">
        <f t="shared" si="1"/>
        <v>1</v>
      </c>
    </row>
    <row r="81" ht="15.75" customHeight="1">
      <c r="A81" s="215" t="str">
        <f>Seeds!AC81</f>
        <v>M6-NyO-7a-A-1</v>
      </c>
      <c r="B81" s="215" t="str">
        <f>Seeds!Z81</f>
        <v>{"id":"M6-NyO-7a-A-1","stimulus":"&lt;p&gt;Diego quiere comprar a plazos una videoconsola. Para ello tendrá que pagar {{Q1}} € durante {{Q2}} meses. ¿Cuánto cuesta la videoconsola?&lt;/p&gt;","template":"&lt;p&gt;Cuesta {{response}} €.&lt;/p&gt;","hint":"&lt;p&gt;Empieza multiplicando la última cifra del multiplicador por el número del multiplicando.&lt;/p&gt;","feedback":"&lt;p&gt;El resultado de multiplicar {{Q1}} por {{Q2}} es {{A1}}.&lt;/p&gt;","seed":{"parameters":[{"name":"Q1","label":null,"min":40,"max":80,"step":1},{"name":"Q2","label":null,"min":6,"max":12,"step":1}],"calculated":[{"name":"A1","label":"{{function}}","function":"{{Q1}}*{{Q2}}"}],"uniques":true},"algorithm":{"name":"calculateOperation","params":{"method":"equivLiteral","keyboard":"NUMERICAL"}}}</v>
      </c>
      <c r="C81" s="215" t="str">
        <f>Seeds!AA81</f>
        <v/>
      </c>
      <c r="D81" s="215">
        <f t="shared" si="1"/>
        <v>1</v>
      </c>
    </row>
    <row r="82" ht="15.75" customHeight="1">
      <c r="A82" s="215" t="str">
        <f>Seeds!AC82</f>
        <v>M6-NyO-7a-A-2</v>
      </c>
      <c r="B82" s="215" t="str">
        <f>Seeds!Z82</f>
        <v>{"id":"M6-NyO-7a-A-2","stimulus":"&lt;p&gt;Catalina tiene una granja virtual en la que cultiva acelgas. Si cada día produce {{Q1}}, ¿cuántas tendrá al cabo de {{Q2}} días?&lt;/p&gt;","template":"&lt;p&gt;Catalina tendrá {{response}} acelgas.&lt;/p&gt;","hint":"&lt;p&gt;Empieza multiplicando la última cifra del multiplicador por el número del multiplicando.&lt;/p&gt;","feedback":"&lt;p&gt;El resultado de multiplicar {{Q1}} por {{Q2}} es {{A1}}.&lt;/p&gt;","seed":{"parameters":[{"name":"Q1","label":null,"min":100,"max":500,"step":1},{"name":"Q2","label":null,"min":50,"max":300,"step":1}],"calculated":[{"name":"A1","label":"{{function}}","function":"{{Q1}}*{{Q2}}"}],"uniques":true},"algorithm":{"name":"calculateOperation","params":{"method":"equivLiteral","keyboard":"NUMERICAL"}}}</v>
      </c>
      <c r="C82" s="215" t="str">
        <f>Seeds!AA82</f>
        <v/>
      </c>
      <c r="D82" s="215">
        <f t="shared" si="1"/>
        <v>1</v>
      </c>
    </row>
    <row r="83" ht="15.75" customHeight="1">
      <c r="A83" s="215" t="str">
        <f>Seeds!AC83</f>
        <v>M6-NyO-7a-A-3</v>
      </c>
      <c r="B83" s="215" t="str">
        <f>Seeds!Z83</f>
        <v>{"id":"M6-NyO-7a-A-3","stimulus":"&lt;p&gt;El hermano de Ramiro va a estudiar en el extranjero. Su carrera es de {{Q1}} cursos y cada uno dura {{Q2}} semanas. ¿Cuántas semanas estará fuera de su país?&lt;/p&gt;","template":"&lt;p&gt;El hermano de Ramiro estará {{response}} semanas fuera.&lt;/p&gt;","hint":"&lt;p&gt;Empieza multiplicando la última cifra del multiplicador por el número del multiplicando.&lt;/p&gt;","feedback":"&lt;p&gt;El resultado de multiplicar {{Q1}} por {{Q2}} es {{A1}}.&lt;/p&gt;","seed":{"parameters":[{"name":"Q1","label":null,"list":[2,3,4,5,6]},{"name":"Q2","label":null,"min":20,"max":45,"step":1}],"calculated":[{"name":"A1","label":"{{function}}","function":"{{Q1}}*{{Q2}}"}],"uniques":true},"algorithm":{"name":"calculateOperation","params":{"method":"equivLiteral","keyboard":"NUMERICAL"}}}</v>
      </c>
      <c r="C83" s="215" t="str">
        <f>Seeds!AA83</f>
        <v/>
      </c>
      <c r="D83" s="215">
        <f t="shared" si="1"/>
        <v>1</v>
      </c>
    </row>
    <row r="84" ht="15.75" customHeight="1">
      <c r="A84" s="215" t="str">
        <f>Seeds!AC84</f>
        <v>M6-NyO-8a-I-1</v>
      </c>
      <c r="B84" s="215" t="str">
        <f>Seeds!Z84</f>
        <v>{"id":"M6-NyO-8a-I-1","stimulus":"&lt;p&gt;¿Cuáles son el cociente y el resto de esta división?&lt;/p&gt;&lt;p style=\"text-align:center;\"&gt;{{T1}} : {{Q1}}&lt;/p&gt;","hint":"&lt;p&gt;Divide el dividendo entre el divisor.&lt;/p&gt;","feedback":"&lt;p&gt;Una división es el reparto de un dividendo tantas veces como indica el divisor.&lt;/p&gt;","seed":{"parameters":[{"name":"Q1","label":null,"min":10,"max":99,"step":1},{"name":"Q2","label":null,"min":10,"max":99,"step":1},{"name":"Q3","label":null,"min":1,"max":9,"step":1},{"name":"Q4","label":null,"min":10,"max":99,"step":1},{"name":"Q5","label":null,"min":10,"max":99,"step":1},{"name":"Q6","label":null,"min":1,"max":9,"step":1},{"name":"Q7","label":null,"min":1,"max":9,"step":1}],"calculated":[{"name":"T1","label":"{{function}}","function":"{{Q1}}*{{Q2}}+{{Q3}}","temp":true},{"name":"A1","label":"Cociente: {{function}}","function":"{{Q2}}"},{"name":"A2","label":"Resto: {{function}}","function":"{{Q3}}"},{"name":"A3","label":"Cociente: {{function}}","function":"{{Q4}}","incorrect":true},{"name":"A4","label":"Cociente: {{function}}","function":"{{Q5}}","incorrect":true},{"name":"A5","label":"Resto: {{function}}","function":"{{Q6}}","incorrect":true},{"name":"A6","label":"Resto: {{function}}","function":"{{Q7}}","incorrect":true}]},"algorithm":{"name":"trueFalse","template":"Multiple choice – multiple response","params":{"countCorrect":2,"countIncorrect":2,"showCheckIcon": false,
            "columns": 2
        }
    }
}</v>
      </c>
      <c r="C84" s="215" t="str">
        <f>Seeds!AA84</f>
        <v/>
      </c>
      <c r="D84" s="215">
        <f t="shared" si="1"/>
        <v>1</v>
      </c>
    </row>
    <row r="85" ht="15.75" customHeight="1">
      <c r="A85" s="215" t="str">
        <f>Seeds!AC85</f>
        <v>M6-NyO-8a-E-1</v>
      </c>
      <c r="B85" s="215" t="str">
        <f>Seeds!Z85</f>
        <v>{
    "id": "M6-NyO-8a-E-1",
    "stimulus": "&lt;p&gt;Selecciona aquellas divisiones cuyo cociente sea {{Q6}} y su resto, 0.&lt;/p&gt;",
    "hint": "&lt;p&gt;Divide el dividendo entre el divisor.&lt;/p&gt;",
    "feedback": "&lt;p&gt;Una división es el reparto de un dividendo tantas veces como indica el divisor.&lt;/p&gt;",
    "seed": {
        "parameters": [
            {
                "name": "Q1",
                "label": null,
                "min": 10,
                "max": 99,
                "step": 1
            },
            {
                "name": "Q2",
                "label": null,
                "min": 10,
                "max": 99,
                "step": 1
            },
            {
                "name": "Q3",
                "label": null,
                "min": 10,
                "max": 99,
                "step": 1
            },
            {
                "name": "Q4",
                "label": null,
                "min": 10,
                "max": 99,
                "step": 1
            },
            {
                "name": "Q5",
                "label": null,
                "min": 10,
                "max": 99,
                "step": 1
            },
            {
                "name": "Q6",
                "label": null,
                "min": 10,
                "max": 99,
                "step": 1
            },
            {
                "name": "Q7",
                "label": null,
                "min": 1,
                "max": 9,
                "step": 1
            },
            {
                "name": "Q8",
                "label": null,
                "min": 1,
                "max": 9,
                "step": 1
            }
        ],
        "calculated": [
            {
                "name": "T1",
                "label": "{{function}}",
                "function": "{{Q1}} * {{Q6}}",
                "temp": true
            },
            {
                "name": "T2",
                "label": "{{function}}",
                "function": "{{Q2}} * {{Q6}}",
                "temp": true
            },
            {
                "name": "T3",
                "label": "{{function}}",
                "function": "{{Q3}} * {{Q6}}",
                "temp": true
            },
            {
                "name": "T4",
                "label": "{{function}}",
                "function": "{{Q4}} * {{Q6}}+{{Q7}}",
                "temp": true
            },
            {
                "name": "T5",
                "label": "{{function}}",
                "function": "{{Q5}} * {{Q6}}+{{Q8}}",
                "temp": true
            },
            {
                "name": "A1",
                "label": "{{T1}} : {{Q1}}",
                "function": ""
            },
            {
                "name": "A2",
                "label": "{{T2}} : {{Q2}}",
                "function": ""
            },
            {
                "name": "A3",
                "label": "{{T3}} : {{Q3}}",
                "function": ""
            },
            {
                "name": "A4",
                "label": "{{T4}} : {{Q4}}",
                "function": "",
                "incorrect": true
            },
            {
                "name": "A5",
                "label": "{{T5}} : {{Q5}}",
                "function": "",
                "incorrect": true
            }
        ]
    },
    "algorithm": {
        "name": "trueFalse",
        "template": "Multiple choice – multiple response",
        "params": {
            "countCorrect": 2,
            "countIncorrect": 1,
            "showCheckIcon": false,
            "columns": 3
        }
    }
}</v>
      </c>
      <c r="C85" s="215" t="str">
        <f>Seeds!AA85</f>
        <v/>
      </c>
      <c r="D85" s="215">
        <f t="shared" si="1"/>
        <v>1</v>
      </c>
    </row>
    <row r="86" ht="15.75" customHeight="1">
      <c r="A86" s="215" t="str">
        <f>Seeds!AC86</f>
        <v>M6-NyO-8a-A-1</v>
      </c>
      <c r="B86" s="215" t="str">
        <f>Seeds!Z86</f>
        <v>{"id":"M6-NyO-8a-A-1","stimulus":"&lt;p&gt;A un campamento de verano han ido {{T1}} niños. Para poder realizar las actividades, los monitores los han dividido en tribus de {{Q1}} niños. ¿Cuántas tribus hay?&lt;/p&gt;","template":"&lt;p&gt;Han formado {{response}} tribus.&lt;/p&gt;","hint":"&lt;p&gt;Divide el dividendo entre el divisor.&lt;/p&gt;","feedback":"&lt;p&gt;Una división es el reparto de un dividendo tantas veces como indica el divisor.&lt;/p&gt;","seed":{"parameters":[{"name":"Q1","label":null,"min":10,"max":20,"step":1},{"name":"Q2","label":null,"min":20,"max":30,"step":1}],"calculated":[{"name":"T1","label":"{{function}}","function":"{{Q1}} * {{Q2}}","temp":true},{"name":"A1","label":"{{function}}","function":"{{Q2}}"}]},"algorithm":{"name":"calculateOperation","params":{"method":"equivLiteral","keyboard":"NUMERICAL"}}}</v>
      </c>
      <c r="C86" s="215" t="str">
        <f>Seeds!AA86</f>
        <v/>
      </c>
      <c r="D86" s="215">
        <f t="shared" si="1"/>
        <v>1</v>
      </c>
    </row>
    <row r="87" ht="15.75" customHeight="1">
      <c r="A87" s="215" t="str">
        <f>Seeds!AC87</f>
        <v>M6-NyO-8a-A-2</v>
      </c>
      <c r="B87" s="215" t="str">
        <f>Seeds!Z87</f>
        <v>{"id":"M6-NyO-8a-A-2","stimulus":"&lt;p&gt;Un apicultor ha decidido dividir una colmena de {{T1}} abejas en varias colmenas. Como necesita una reina para cada una y quiere que en cada colmena haya {{Q1}} abejas, ¿cuántas reinas deberá tener?&lt;/p&gt;","template":"&lt;p&gt;Debe conseguir {{response}} abejas reina.&lt;/p&gt;","hint":"&lt;p&gt;Divide el dividendo entre el divisor.&lt;/p&gt;","feedback":"&lt;p&gt;Una división es el reparto de un dividendo tantas veces como indica el divisor.&lt;/p&gt;","seed":{"parameters":[{"name":"Q1","label":null,"min":100,"max":250,"step":1},{"name":"Q2","label":null,"min":10,"max":100,"step":1}],"calculated":[{"name":"T1","label":"{{function}}","function":"{{Q1}} * {{Q2}}","temp":true},{"name":"A1","label":"{{function}}","function":"{{Q2}}"}]},"algorithm":{"name":"calculateOperation","params":{"method":"equivLiteral","keyboard":"NUMERICAL"}}}</v>
      </c>
      <c r="C87" s="215" t="str">
        <f>Seeds!AA87</f>
        <v/>
      </c>
      <c r="D87" s="215">
        <f t="shared" si="1"/>
        <v>1</v>
      </c>
    </row>
    <row r="88" ht="15.75" customHeight="1">
      <c r="A88" s="215" t="str">
        <f>Seeds!AC88</f>
        <v>M6-NyO-8a-A-3</v>
      </c>
      <c r="B88" s="215" t="str">
        <f>Seeds!Z88</f>
        <v>{"id":"M6-NyO-8a-A-3","stimulus":"&lt;p&gt;El Ayuntamiento de un pueblo se ha comprometido a que todas las casas tengan leña para el invierno. Si se han cortado {{T1}} kg de leña y en el pueblo hay {{Q1}} familias, ¿cuánta leña recibirá cada una?&lt;/p&gt;","template":"&lt;p&gt;Cada familia recibirá {{response}} kg de leña.&lt;/p&gt;","hint":"&lt;p&gt;Divide el dividendo entre el divisor.&lt;/p&gt;","feedback":"&lt;p&gt;Una división es el reparto de un dividendo tantas veces como indica el divisor.&lt;/p&gt;","seed":{"parameters":[{"name":"Q1","label":null,"min":15,"max":60,"step":1},{"name":"Q2","label":null,"min":500,"max":800,"step":1}],"calculated":[{"name":"T1","label":"{{function}}","function":"{{Q1}} * {{Q2}}","temp":true},{"name":"A1","label":"{{function}}","function":"{{Q2}}"}]},"algorithm":{"name":"calculateOperation","params":{"method":"equivLiteral","keyboard":"NUMERICAL"}}}</v>
      </c>
      <c r="C88" s="215" t="str">
        <f>Seeds!AA88</f>
        <v/>
      </c>
      <c r="D88" s="215">
        <f t="shared" si="1"/>
        <v>1</v>
      </c>
    </row>
    <row r="89" ht="15.75" customHeight="1">
      <c r="A89" s="215" t="str">
        <f>Seeds!AC89</f>
        <v>M6-NyO-8b-I-1</v>
      </c>
      <c r="B89" s="215" t="str">
        <f>Seeds!Z89</f>
        <v>{"id":"M6-NyO-8b-I-1","stimulus":"&lt;p&gt;Selecciona la operación que refleja la prueba de la división de {{Q1}} : {{Q2}}.&lt;/p&gt;","hint":"&lt;p style=\"text-align:center;\"&gt;dividendo = divisor × cociente + resto&lt;/p&gt;","feedback":"&lt;p style=\"text-align:center;\"&gt;dividendo = divisor × cociente + resto&lt;/p&gt;&lt;p style=\"text-align:center;\"&gt;{{Q1}} = {{Q2}} × {{T1}} + {{T2}}&lt;/p&gt;","seed":{"parameters":[{"name":"Q1","label":null,"min":1000,"max":9999,"step":1},{"name":"Q2","label":null,"min":10,"max":99,"step":1}],"calculated":[{"name":"T1","label":"{{function}}","function":"math.floor({{Q1}}/{{Q2}})","temp":true},{"name":"T2","label":"{{function}}","function":"{{Q1}}%{{Q2}}","temp":true},{"name":"A1","label":"{{Q1}} = {{Q2}} × {{T1}} + {{T2}}","function":""},{"name":"A2","label":"{{Q2}} = {{Q1}} × {{T1}} + {{T2}}","function":"","incorrect":true},{"name":"A3","label":"{{T1}} = {{Q2}} × {{Q1}} + {{T2}}","function":"","incorrect":true},{"name":"A4","label":"{{Q1}} = {{Q2}} × {{T1}} − {{T2}}","function":"","incorrect":true}]},"algorithm":{"name":"trueFalse","template":"Multiple choice – standard","params":{"countCorrect":1,"countIncorrect":2,"showCheckIcon":false,
            "columns": 3
        }
    }
}</v>
      </c>
      <c r="C89" s="215" t="str">
        <f>Seeds!AA89</f>
        <v/>
      </c>
      <c r="D89" s="215">
        <f t="shared" si="1"/>
        <v>1</v>
      </c>
    </row>
    <row r="90" ht="15.75" customHeight="1">
      <c r="A90" s="215" t="str">
        <f>Seeds!AC90</f>
        <v>M6-NyO-8b-E-1</v>
      </c>
      <c r="B90" s="215" t="str">
        <f>Seeds!Z90</f>
        <v>{"id":"M6-NyO-8b-E-1","stimulus":"&lt;p&gt;En una división, el divisor es {{Q2}}, el cociente es {{T1}} y el resto, {{T2}}. Calcula el dividendo utilizando la prueba de la división.&lt;/p&gt;","template":"&lt;p style=\"text-align:center;\"&gt;{{Q2}} × {{T1}} + {{T2}} = {{response}}&lt;/p&gt;","hint":"&lt;p style=\"text-align:center;\"&gt;dividendo = divisor × cociente + resto&lt;/p&gt;","feedback":"&lt;p style=\"text-align:center;\"&gt;dividendo = divisor × cociente + resto&lt;/p&gt;","seed":{"parameters":[{"name":"Q1","label":null,"min":10000,"max":99999,"step":1},{"name":"Q2","label":null,"min":100,"max":999,"step":1}],"calculated":[{"name":"T1","label":"{{function}}","function":"math.floor({{Q1}}/{{Q2}})","temp":true},{"name":"T2","label":"{{function}}","function":"{{Q1}}%{{Q2}}","temp":true},{"name":"A1","label":"{{function}}","function":"{{Q1}}"}]},"algorithm":{"name":"calculateOperation","params":{"method":"equivLiteral","keyboard":"NUMERICAL"}}}</v>
      </c>
      <c r="C90" s="215" t="str">
        <f>Seeds!AA90</f>
        <v/>
      </c>
      <c r="D90" s="215">
        <f t="shared" si="1"/>
        <v>1</v>
      </c>
    </row>
    <row r="91" ht="15.75" customHeight="1">
      <c r="A91" s="215" t="str">
        <f>Seeds!AC91</f>
        <v>M6-NyO-8b-A-1</v>
      </c>
      <c r="B91" s="215" t="str">
        <f>Seeds!Z91</f>
        <v>{
    "id": "M6-NyO-8b-A-1",
    "stimulus": "&lt;p&gt;No se sabe el número de pasajeros que viaja en un tren con destino a {{Q10}}, pero se conoce que hay {{Q1}} vagones y {{Q2}} pasajeros en cada uno, aunque en uno de los vagones hay {{Q3}} pasajeros de más. ¿Cuál es el número total de pasajeros en el tren?&lt;/p&gt;",
    "template": "&lt;p&gt;En el tren viaja un total de {{response}} pasajeros.&lt;/p&gt;",
    "hint": "&lt;p style=\"text-align:center;\"&gt;dividendo = divisor × cociente + resto&lt;/p&gt;",
    "feedback": "&lt;p&gt;Hay que aplicar la prueba de la división.&lt;/p&gt;&lt;p style=\"text-align:center;\"&gt;{{Q1}} vagones × {{Q2}} pasajeros por vagón + {{Q3}} pasajeros de más = {{T1}} pasajeros en total.&lt;/p&gt;",
    "seed": {
        "parameters": [
            {
                "name": "Q1",
                "label": null,
                "min": 4,
                "max": 15,
                "step": 1
            },
            {
                "name": "Q2",
                "label": null,
                "min": 30,
                "max": 80,
                "step": 1
            },
            {
                "name": "Q3",
                "label": null,
                "list": [
                    2,
                    3
                ]
            },
            {
                "name": "Q10",
                "label": null,
                "list": [
                    "Madrid",
                    "París",
                    "Roma",
                    "Viena",
                    "Lisboa",
                    "Berlín"
                ]
            }
        ],
        "calculated": [
            {
                "name": "A1",
                "label": "{{function}}",
                "function": "{{Q1}}*{{Q2}}+{{Q3}}"
            },
            {
                "name": "T1",
                "label": "{{function}}",
                "function": "{{Q1}}*{{Q2}}+{{Q3}}",
                "temp": true
            }
        ]
    },
    "algorithm": {
        "name": "calculateOperation",
        "params": {
            "method": "equivLiteral",
            "keyboard": "NUMERICAL"
        }
    }
}</v>
      </c>
      <c r="C91" s="215" t="str">
        <f>Seeds!AA91</f>
        <v/>
      </c>
      <c r="D91" s="215">
        <f t="shared" si="1"/>
        <v>1</v>
      </c>
    </row>
    <row r="92" ht="15.75" customHeight="1">
      <c r="A92" s="215" t="str">
        <f>Seeds!AC92</f>
        <v>M6-NyO-8b-A-2</v>
      </c>
      <c r="B92" s="215" t="str">
        <f>Seeds!Z92</f>
        <v>{"id":"M6-NyO-8b-A-2","stimulus":"&lt;p&gt;Natalia conoce el número de espectadores que han asistido a un teatro. Al dividir este número entre las {{Q1}} zonas en las que está dividido el patio de butacas, ha comprobado que hay {{Q2}} espectadores en cada zona, pero que una de ellas acoge a {{Q3}} personas más que el resto. ¿Cuántos espectadores sabe Natalia que hay en el teatro?&lt;/p&gt;","template":"&lt;p&gt;Hay un total de {{response}} espectadores.&lt;/p&gt;","hint":"&lt;p style=\"text-align:center;\"&gt;dividendo = divisor × cociente + resto&lt;/p&gt;","feedback":"&lt;p&gt;Hay que aplicar la prueba de la división.&lt;/p&gt;&lt;p style=\"text-align:center;\"&gt;{{Q1}} zonas × {{Q2}} espectadores por zona + {{Q3}} espectadores de más = {{T1}} espectadores en total&lt;/p&gt;","seed":{"parameters":[{"name":"Q1","label":null,"list":[3,4,5,6]},{"name":"Q2","label":null,"min":50,"max":70,"step":1},{"name":"Q3","label":null,"list":[2,3]}],"calculated":[{"name":"A1","label":"{{function}}","function":"{{Q1}}*{{Q2}}+{{Q3}}"},{"name":"T1","label":"{{function}}","function":"{{Q1}}*{{Q2}}+{{Q3}}","temp":true}]},"algorithm":{"name":"calculateOperation","params":{"method":"equivLiteral","keyboard":"NUMERICAL"}}}</v>
      </c>
      <c r="C92" s="215" t="str">
        <f>Seeds!AA92</f>
        <v/>
      </c>
      <c r="D92" s="215">
        <f t="shared" si="1"/>
        <v>1</v>
      </c>
    </row>
    <row r="93" ht="15.75" customHeight="1">
      <c r="A93" s="215" t="str">
        <f>Seeds!AC93</f>
        <v>M6-NyO-8b-A-3</v>
      </c>
      <c r="B93" s="215" t="str">
        <f>Seeds!Z93</f>
        <v>{"id":"M6-NyO-8b-A-3","stimulus":"&lt;p&gt;El zoo de {{Q10}} divide su recinto en {{Q1}} zonas geográficas en las que hay el mismo número de animales, es decir, {{Q2}}. Sin embargo, una tiene {{Q3}} animales más que el resto. Calcula el número total de animales de este zoo.&lt;/p&gt;","template":"&lt;p&gt;En el zoo de {{Q10}} hay {{response}} animales.&lt;/p&gt;","hint":"&lt;p style=\"text-align:center;\"&gt;dividendo = divisor × cociente + resto&lt;/p&gt;","feedback":"&lt;p&gt;Hay que aplicar la regla de la división.&lt;/p&gt;&lt;p style=\"text-align:center;\"&gt;{{Q1}} zonas × {{Q2}} animales por zona + {{Q3}} animales de más = {{T1}} animales en total&lt;/p&gt;","seed":{"parameters":[{"name":"Q1","min":5,"max":15,"step":1},{"name":"Q2","min":30,"max":80,"step":1},{"name":"Q3","list":[2,3,4]},{"name":"Q10","list":["Madrid","París","Roma","Brasilia","Lisboa","Berlín","Nueva York"]}],"calculated":[{"name":"A1","function":"{{Q1}}*{{Q2}}+{{Q3}}"},{"name":"T1","function":"{{Q1}}*{{Q2}}+{{Q3}}","temp":"true"}],"uniques":true},"algorithm":{"name":"calculateOperation","params":{"method":"equivLiteral","keyboard":"NUMERICAL"}}}</v>
      </c>
      <c r="C93" s="215" t="str">
        <f>Seeds!AA93</f>
        <v/>
      </c>
      <c r="D93" s="215">
        <f t="shared" si="1"/>
        <v>1</v>
      </c>
    </row>
    <row r="94" ht="15.75" customHeight="1">
      <c r="A94" s="215" t="str">
        <f>Seeds!AC94</f>
        <v>M6-NyO-9a-I-1</v>
      </c>
      <c r="B94" s="215" t="str">
        <f>Seeds!Z94</f>
        <v>{"id":"M6-NyO-9a-I-1","stimulus":"&lt;p&gt;Indica si se ha seguido la jerarquía de operaciones en los siguientes cálculos.&lt;/p&gt;","hint":"&lt;p&gt;Los paréntesis, multiplicaciones y divisiones se operan lo primero.&lt;/p&gt;","feedback":"&lt;p&gt;Se operan primero paréntesis, multiplicaciones y divisiones. Después las sumas y rectas.&lt;/p&gt;","seed":{"parameters":[{"name":"Q11","label":null,"list":[5,6,7,8,9]},{"name":"Q12","label":null,"list":[1,2,3,4,5]},{"name":"Q13","label":null,"list":[1,2,3]},{"name":"Q14","label":null,"min":1,"max":9,"step":1},{"name":"Q21","label":null,"min":1,"max":9,"step":1},{"name":"Q22","label":null,"min":1,"max":9,"step":1},{"name":"Q23","label":null,"min":1,"max":9,"step":1},{"name":"Q24","label":null,"min":1,"max":9,"step":1},{"name":"Q31","label":null,"list":[5,6,7,8,9]},{"name":"Q32","label":null,"list":[1,2,3,4]},{"name":"Q33","label":null,"list":[1,2,3,4,5]},{"name":"Q34","label":null,"min":3,"max":9,"step":1},{"name":"Q35","label":null,"min":3,"max":9,"step":1}],"calculated":[{"name":"T1","label":"{{function}}","function":"({{Q11}} - {{Q12}}) + (6 / {{Q13}}) + {{Q14}}","temp":true},{"name":"T2","label":"{{function}}","function":"({{Q21}}+{{Q22}})*({{Q23}}+{{Q24}})+2","temp":true},{"name":"T3","label":"{{function}}","function":"({{Q31}}-{{Q32}})*{{Q33}}+{{Q34}}*{{Q35}}+5","temp":true},{"name":"A1","label":"{{function}}","function":"({{Q11}} − {{Q12}}) + 6 : {{Q13}} + {{Q14}} = {{T1}} ","feedback":" ({{Q11}} − {{Q12}}) + 6 : {{Q13}} + {{Q14}} = ({{Q11}} − {{Q12}}) + {{T11}} + {{Q14}} = {{T12}} + {{T11}} + {{Q14}} = {{T1}}"},{"name":"A2","label":"{{function}}","function":"({{Q21}} + {{Q22}}) × ({{Q23}} + {{Q24}}) = {{T2}} ","incorrect":true,"feedback":" ({{Q21}} + {{Q22}}) × ({{Q23}} + {{Q24}}) = {{T21}} × {{T22}} = {{T4}}"},{"name":"A3","label":"{{function}}","function":"({{Q31}} − {{Q32}}) × {{Q33}} + {{Q34}} × {{Q35}} = {{T3}} ","incorrect":true,"feedback":" ({{Q31}} − {{Q32}}) × {{Q33}} + {{Q34}} × {{Q35}} = {{T31}} × {{Q33}} + {{T32}} = {{T33}} * {{T32}} = {{T5}}"},{"name":"T11","label":"{{function}}","function":"6/{{Q13}}","temp":true},{"name":"T12","label":"{{function}}","function":"{{Q11}} - {{Q12}}","temp":true},{"name":"T21","label":"{{function}}","function":"{{Q21}} + {{Q22}}","temp":true},{"name":"T22","label":"{{function}}","function":"{{Q23}} + {{Q24}}","temp":true},{"name":"T4","label":"{{function}}","function":"{{T2}}-2","temp":true},{"name":"T31","label":"{{function}}","function":"{{Q31}} - {{Q32}}","temp":true},{"name":"T32","label":"{{function}}","function":"{{Q34}} * {{Q35}}","temp":true},{"name":"T33","label":"{{function}}","function":"{{T31}} * {{Q33}}","temp":true},{"name":"T5","label":"{{function}}","function":"{{T3}} - 5","temp":true}],"uniques":true},"algorithm":{"name":"trueFalse","template":"Choice matrix – inline","params":{"countCorrect":1,"countIncorrect":2,"showCheckIcon":false,"options":["Correcto","Incorrecto"]}}}</v>
      </c>
      <c r="C94" s="215" t="str">
        <f>Seeds!AA94</f>
        <v/>
      </c>
      <c r="D94" s="215">
        <f t="shared" si="1"/>
        <v>1</v>
      </c>
    </row>
    <row r="95" ht="15.75" customHeight="1">
      <c r="A95" s="215" t="str">
        <f>Seeds!AC95</f>
        <v>M6-NyO-9a-E-1</v>
      </c>
      <c r="B95" s="215" t="str">
        <f>Seeds!Z95</f>
        <v>{"id":"M6-NyO-9a-E-1","seed":{"parameters":[{"name":"Q1","label":null,"list":[5,6,7,9]},{"name":"Q2","label":null,"list":[6,12,18]},{"name":"Q3","label":null,"list":[2,3]},{"name":"Q4","label":null,"list":[1,2,3,4,5,6,7]}],"uniques":true},"scaffolding":[{"id":"step-0","stimulus":"&lt;p&gt;Resuelve la siguiente operación combinada.&lt;/p&gt;","template":"&lt;p style=\"text-align:center;\"&gt;{{Q1}} + {{Q2}} : {{Q3}} − {{Q4}} = {{response}}&lt;/p&gt;","seed":{"calculated":[{"name":"A1","label":"{{function}}","function":"{{Q1}}+{{Q2}}/{{Q3}}-{{Q4}}"},{"name":"T1","function":"{{Q2}}/{{Q3}}","temp":true},{"name":"T2","function":"{{Q1}}+{{Q2}}/{{Q3}}-{{Q4}}","temp":true}]},"algorithm":{"name":"calculateOperation","params":{"method":"equivLiteral","keyboard":"NUMERICAL"}}},{"id":"step-1","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divisiones.","function":"2"}]},"algorithm":{"name":"orderNumbers","params":{"order":"desc"}}},{"id":"step-2","stimulus":"&lt;p&gt;Empieza calculando la división.&lt;/p&gt;","template":"&lt;p style=\"text-align:center;\"&gt;{{Q1}} + {{Q2}} : {{Q3}} − {{Q4}} = {{Q1}} + {{response}} − {{Q4}}&lt;/p&gt;","seed":{"calculated":[{"name":"A2","label":"{{function}}","function":"{{Q2}}/{{Q3}}"}]},"algorithm":{"name":"calculateOperation","params":{"method":"equivLiteral","keyboard":"NUMERICAL"}}},{"id":"step-3","stimulus":"&lt;p&gt;Por último, resueve la suma y la resta.&lt;/p&gt;","template":"&lt;p style=\"text-align:center;\"&gt;{{Q1}} + {{T1}} − {{Q4}} = {{response}}&lt;/p&gt;","seed":{"calculated":[{"name":"T1","label":"{{function}}","function":"{{Q2}}/{{Q3}}","temp":true},{"name":"A3","label":"{{function}}","function":"{{Q1}}+{{Q2}}/{{Q3}}-{{Q4}}"}]},"algorithm":{"name":"calculateOperation","params":{"method":"equivLiteral","keyboard":"NUMERICAL"}}}]}</v>
      </c>
      <c r="C95" s="215" t="str">
        <f>Seeds!AA95</f>
        <v/>
      </c>
      <c r="D95" s="215">
        <f t="shared" si="1"/>
        <v>1</v>
      </c>
    </row>
    <row r="96" ht="15.75" customHeight="1">
      <c r="A96" s="215" t="str">
        <f>Seeds!AC96</f>
        <v>M6-NyO-9a-E-2</v>
      </c>
      <c r="B96" s="215" t="str">
        <f>Seeds!Z96</f>
        <v>{"id":"M6-NyO-9a-E-2","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({{Q1}}+{{Q2}})*{{Q3}}+{{Q4}}"},{"name":"T1","function":"{{Q1}}+{{Q2}}","temp":true},{"name":"T2","function":"({{Q1}}+{{Q2}})*{{Q3}}","temp":true},{"name":"T3","function":" ({{Q1}}+{{Q2}})*{{Q3}}+{{Q4}}","temp":true}]},"algorithm":{"name":"calculateOperation","params":{"method":"equivLiteral","keyboard":"NUMERICAL"}}},{"id":"step-1","stimulus":"&lt;p&gt;Ordena los pasos con los que se calculan las operaciones combinadas.&lt;/p&gt;","seed":{"parameters":[],"calculated":[{"name":"A2","label":"Se calculan las multiplicaciones y divisiones.","function":"2"},{"name":"A1","label":"Se calculan los paréntesis.","function":"3"},{"name":"A3","label":"Se calculan las sumas y restas.","function":"1"}]},"algorithm":{"name":"orderNumbers","params":{"order":"desc"}}},{"id":"step-2","stimulus":"&lt;p&gt;Empieza calculando la operación dentro del paréntesis.&lt;/p&gt;","template":"&lt;p style=\"text-align:center;\"&gt;({{Q1}} + {{Q2}}) × {{Q3}} + {{Q4}} = {{response}} × {{Q3}} + {{Q4}}&lt;/p&gt;","seed":{"calculated":[{"name":"A2","label":"{{function}}","function":"{{Q1}}+{{Q2}}"}]},"algorithm":{"name":"calculateOperation","params":{"method":"equivLiteral","keyboard":"NUMERICAL"}}},{"id":"step-3","stimulus":"&lt;p&gt;A continuación, resuelve la multiplicación.&lt;/p&gt;","template":"&lt;p style=\"text-align:center;\"&gt;{{T1}} × {{Q3}} + {{Q4}} = {{response}} + {{Q4}}&lt;/p&gt;","seed":{"calculated":[{"name":"T1","label":"{{function}}","function":"{{Q1}}+{{Q2}}","temp":true},{"name":"A3","label":"{{function}}","function":"{{T1}}*{{Q3}}"}]},"algorithm":{"name":"calculateOperation","params":{"method":"equivLiteral","keyboard":"NUMERICAL"}}},{"id":"step-4","stimulus":"&lt;p&gt;Por último, resueve la suma.&lt;/p&gt;","template":"&lt;p style=\"text-align:center;\"&gt;{{T2}} + {{Q4}} = {{response}}&lt;/p&gt;","seed":{"calculated":[{"name":"T1","label":"{{function}}","function":"{{Q1}}+{{Q2}}","temp":true},{"name":"T2","label":"{{function}}","function":"{{T1}}*{{Q3}}","temp":true},{"name":"A3","label":"{{function}}","function":" ({{Q1}}+{{Q2}})*{{Q3}}+{{Q4}}"}]},"algorithm":{"name":"calculateOperation","params":{"method":"equivLiteral","keyboard":"NUMERICAL"}}}]}</v>
      </c>
      <c r="C96" s="215" t="str">
        <f>Seeds!AA96</f>
        <v/>
      </c>
      <c r="D96" s="215">
        <f t="shared" si="1"/>
        <v>1</v>
      </c>
    </row>
    <row r="97" ht="15.75" customHeight="1">
      <c r="A97" s="215" t="str">
        <f>Seeds!AC97</f>
        <v>M6-NyO-9a-E-3</v>
      </c>
      <c r="B97" s="215" t="str">
        <f>Seeds!Z97</f>
        <v>{"id":"M6-NyO-9a-E-3","seed":{"parameters":[{"name":"Q1","label":null,"list":[5,6,7,9]},{"name":"Q2","label":null,"list":[6,12,18]},{"name":"Q3","label":null,"list":[2,3]},{"name":"Q4","label":null,"list":[1,2,3,4,5,6,7,8]}],"uniques":true},"scaffolding":[{"id":"step-0","stimulus":"&lt;p&gt;Resuelve la siguiente operación combinada.&lt;/p&gt;","template":"&lt;p style=\"text-align:center;\"&gt;({{Q1}} + {{Q2}}) × ({{Q3}} + {{Q4}}) = {{response}}&lt;/p&gt;","seed":{"calculated":[{"name":"A1","label":"{{function}}","function":" ({{Q1}}+{{Q2}})*({{Q3}}+{{Q4}})"},{"name":"T1","function":"{{Q1}}+{{Q2}}","temp":true},{"name":"T2","function":"{{Q3}} + {{Q4}}","temp":true},{"name":"T3","function":"({{Q1}}+{{Q2}})*({{Q3}}+{{Q4}})","temp":true}]},"algorithm":{"name":"calculateOperation","params":{"method":"equivLiteral","keyboard":"NUMERICAL"}}},{"id":"step-1","stimulus":"&lt;p&gt;Ordena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paréntesis.","function":"3"}]},"algorithm":{"name":"orderNumbers","params":{"order":"desc"}}},{"id":"step-2","stimulus":"&lt;p&gt;Empieza calculando la operación dentro del primer paréntesis.&lt;/p&gt;","template":"&lt;p style=\"text-align:center;\"&gt;({{Q1}} + {{Q2}}) × ({{Q3}} + {{Q4}}) = {{response}} × ({{Q3}} + {{Q4}})&lt;/p&gt;","seed":{"calculated":[{"name":"A2","label":"{{function}}","function":"{{Q1}}+{{Q2}}"}]},"algorithm":{"name":"calculateOperation","params":{"method":"equivLiteral","keyboard":"NUMERICAL"}}},{"id":"step-3","stimulus":"&lt;p&gt;A continuación, resuelve la operación del segundo paréntesis.&lt;/p&gt;","template":"&lt;p style=\"text-align:center;\"&gt;{{T1}} × ({{Q3}} + {{Q4}}) = {{T1}} × {{response}}&lt;/p&gt;","seed":{"calculated":[{"name":"T1","label":"{{function}}","function":"{{Q1}}+{{Q2}}","temp":true},{"name":"A3","label":"{{function}}","function":" {{Q3}}+{{Q4}}"}]},"algorithm":{"name":"calculateOperation","params":{"method":"equivLiteral","keyboard":"NUMERICAL"}}},{"id":"step-4","stimulus":"&lt;p&gt;Por último, resueve la multiplicación.&lt;/p&gt;","template":"&lt;p style=\"text-align:center;\"&gt;{{T1}} × {{T2}} = {{response}}&lt;/p&gt;","seed":{"calculated":[{"name":"T1","label":"{{function}}","function":"{{Q1}}+{{Q2}}","temp":true},{"name":"T2","label":"{{function}}","function":" {{Q3}}+{{Q4}}","temp":true},{"name":"A4","label":"{{function}}","function":"({{Q1}}+{{Q2}})*({{Q3}}+{{Q4}})"}]},"algorithm":{"name":"calculateOperation","params":{"method":"equivLiteral","keyboard":"NUMERICAL"}}}]}</v>
      </c>
      <c r="C97" s="215" t="str">
        <f>Seeds!AA97</f>
        <v/>
      </c>
      <c r="D97" s="215">
        <f t="shared" si="1"/>
        <v>1</v>
      </c>
    </row>
    <row r="98" ht="15.75" customHeight="1">
      <c r="A98" s="215" t="str">
        <f>Seeds!AC98</f>
        <v>M6-NyO-9a-A-1</v>
      </c>
      <c r="B98" s="215" t="str">
        <f>Seeds!Z98</f>
        <v>{"id":"M6-NyO-9a-A-1","seed":{"parameters":[{"name":"Q1","label":null,"min":190,"max":200,"step":1},{"name":"Q2","label":null,"min":30,"max":50,"step":1},{"name":"Q3","label":null,"list":[5,6,7,8]},{"name":"Q4","label":null,"min":30,"max":60,"step":1}],"uniques":true},"scaffolding":[{"id":"step-0","stimulus":"&lt;p&gt;En un teatro con {{Q1}} butacas han entrado {{Q2}} parejas, {{Q3}} grupos de tres personas y {{Q4}} personas sin acompañante. ¿Cuántas butacas han quedado libres?&lt;/p&gt;","template":"&lt;p&gt;Han quedado {{response}} butacas libres.&lt;/p&gt;","seed":{"calculated":[{"name":"A1","label":"{{function}}","function":"{{Q1}}-2*{{Q2}}-3*{{Q3}}-{{Q4}}"}]},"algorithm":{"name":"calculateOperation","params":{"method":"equivLiteral","keyboard":"NUMERICAL"}}},{"id":"step-1","stimulus":"&lt;p&gt;¿Con qué expresión se calcula el número de butacas libres?&lt;/p&gt;","seed":{"calculated":[{"name":"1-A1","label":"&lt;p&gt;{{Q1}} − ({{Q2}} × 2 + {{Q3}} × 3 + {{Q4}})&lt;/p&gt;","incorrect":false},{"name":"1-A2","label":"&lt;p&gt;{{Q1}} − {{Q2}} × 2 + {{Q3}} × 3 + {{Q4}}&lt;/p&gt;","incorrect":true},{"name":"1-A3","label":"&lt;p&gt;{{Q1}} − ({{Q2}} × 3 + {{Q3}} × 2 + {{Q4}})&lt;/p&gt;","incorrect":true}]},"algorithm":{"name":"trueFalse","template":"Multiple choice – standard","params":{"countCorrect":1,"countIncorrect":2}}},{"id":"step-2","stimulus":"&lt;p&gt;Ordena los pasos con los que se calculan las operaciones combinadas.&lt;/p&gt;","seed":{"parameters":[],"calculated":[{"name":"A2","label":"Se calculan las multiplicaciones y divisiones.","function":"2"},{"name":"A3","label":"Se calculan las sumas y restas.","function":"1"},{"name":"A1","label":"Se calculan los paréntesis.","function":"3"}]},"algorithm":{"name":"orderNumbers","params":{"order":"desc"}}},{"id":"step-3","stimulus":"&lt;p&gt;Empieza calculando las multiplicaciones dentro del paréntesis.&lt;/p&gt;","template":"&lt;p style=\"text-align:center;\"&gt;{{Q1}} − ({{Q2}} × 2 + {{Q3}} × 3 + {{Q4}}) = {{Q1}} − ({{response}} + {{response}} + {{Q4}})&lt;/p&gt;","seed":{"calculated":[{"name":"A2","label":"{{function}}","function":"{{Q2}}*2"},{"name":"A3","label":"{{function}}","function":"{{Q3}}*3"}]},"algorithm":{"name":"calculateOperation","params":{"method":"equivLiteral","keyboard":"NUMERICAL"}}},{"id":"step-4","stimulus":"&lt;p&gt;A continuación, resuelve las sumas dentro del paréntesis.&lt;/p&gt;","template":"&lt;p style=\"text-align:center;\"&gt;{{Q1}} − ({{T1}} + {{T2}} + {{Q4}}) = {{Q1}} − {{response}}&lt;/p&gt;","seed":{"calculated":[{"name":"T1","label":"{{function}}","function":"{{Q2}}*2","temp":true},{"name":"T2","label":"{{function}}","function":" {{Q3}}*3","temp":true},{"name":"A4","label":"{{function}}","function":"{{T1}}+({{T2}}+{{Q4}})"}]},"algorithm":{"name":"calculateOperation","params":{"method":"equivLiteral","keyboard":"NUMERICAL"}}},{"id":"step-5","stimulus":"&lt;p&gt;Por último, resta para obtener el número de butacas libres.&lt;/p&gt;","template":"&lt;p style=\"text-align:center;\"&gt;{{Q1}} − {{T3}} = {{response}}&lt;/p&gt;","seed":{"calculated":[{"name":"T1","label":"{{function}}","function":"{{Q2}}*2","temp":true},{"name":"T2","label":"{{function}}","function":" {{Q3}}*3","temp":true},{"name":"T3","label":"{{function}}","function":" {{T1}}+({{T2}}+{{Q4}})","temp":true},{"name":"A4","label":"{{function}}","function":"{{Q1}}-{{T3}}"}]},"algorithm":{"name":"calculateOperation","params":{"method":"equivLiteral","keyboard":"NUMERICAL"}}}]}</v>
      </c>
      <c r="C98" s="215" t="str">
        <f>Seeds!AA98</f>
        <v/>
      </c>
      <c r="D98" s="215">
        <f t="shared" si="1"/>
        <v>1</v>
      </c>
    </row>
    <row r="99" ht="15.75" customHeight="1">
      <c r="A99" s="215" t="str">
        <f>Seeds!AC99</f>
        <v>M6-NyO-9a-A-2</v>
      </c>
      <c r="B99" s="215" t="str">
        <f>Seeds!Z99</f>
        <v>{"id":"M6-NyO-9a-A-2","seed":{"parameters":[{"name":"Q1","label":null,"min":100,"max":150,"step":1},{"name":"Q2","label":null,"list":[2,3]},{"name":"Q5","label":null,"list":[2,3,4]},{"name":"Q4","label":null,"min":10,"max":15,"step":1},{"name":"Q6","label":null,"min":10,"max":15,"step":1}],"uniques":true},"scaffolding":[{"id":"step-0","stimulus":"&lt;p&gt;Rodrigo ha ahorrado {{Q1}} € para hacer un regalo sorpresa a sus primos. Si ha comprado {{Q2}} pares de guantes por {{Q4}} € cada par y {{Q5}} gorros que valen {{Q6}} € cada uno, ¿cuánto dinero le queda?&lt;/p&gt;","template":"&lt;p&gt;Le queda {{response}} €.&lt;/p&gt;","seed":{"calculated":[{"name":"A1","label":"{{function}}","function":"{{Q1}}-({{Q2}}*{{Q4}}+{{Q5}}*{{Q6}})"}]},"algorithm":{"name":"calculateOperation","params":{"method":"equivLiteral","keyboard":"NUMERICAL"}}},{"id":"step-1","stimulus":"&lt;p&gt;¿Con qué expresión se calcula el dinero que le sobra?&lt;/p&gt;","seed":{"calculated":[{"name":"1-A1","label":"&lt;p&gt;{{Q1}} − ({{Q2}} × {{Q4}} + {{Q5}} × {{Q6}})&lt;/p&gt;","incorrect":false},{"name":"1-A2","label":"&lt;p&gt;{{Q1}} − {{Q2}} × {{Q4}} + {{Q5}} × {{Q6}}&lt;/p&gt;","incorrect":true},{"name":"1-A3","label":"&lt;p&gt;{{Q1}} − ({{Q2}} × {{Q6}} + {{Q5}} × {{Q4}})&lt;/p&gt;","incorrect":true}]},"algorithm":{"name":"trueFalse","template":"Multiple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las multiplicaciones dentro del paréntesis.&lt;/p&gt;","template":"&lt;p style=\"text-align:center;\"&gt;{{Q1}} − ({{Q2}} × {{Q4}} + {{Q5}} × {{Q6}}) = {{Q1}} − ({{response}} + {{response}})&lt;/p&gt;","seed":{"calculated":[{"name":"A2","label":"{{function}}","function":" {{Q2}}*{{Q4}}"},{"name":"A3","label":"{{function}}","function":"{{Q5}}*{{Q6}}"}]},"algorithm":{"name":"calculateOperation","params":{"method":"equivLiteral","keyboard":"NUMERICAL"}}},{"id":"step-4","stimulus":"&lt;p&gt;A continuación, resuelve la suma dentro del paréntesis.&lt;/p&gt;","template":"&lt;p style=\"text-align:center;\"&gt;{{Q1}} − ({{T1}} + {{T2}}) = {{Q1}} − {{response}}&lt;/p&gt;","seed":{"calculated":[{"name":"T1","label":"{{function}}","function":"{{Q2}}*{{Q4}}","temp":true},{"name":"T2","label":"{{function}}","function":" {{Q5}}*{{Q6}}","temp":true},{"name":"A3","label":"{{function}}","function":"{{T1}}+{{T2}}"}]},"algorithm":{"name":"calculateOperation","params":{"method":"equivLiteral","keyboard":"NUMERICAL"}}},{"id":"step-5","stimulus":"&lt;p&gt;Por último, resta para obtener el dinero que le sobra.&lt;/p&gt;","template":"&lt;p style=\"text-align:center;\"&gt;{{Q1}} − {{T3}} = {{response}}&lt;/p&gt;","seed":{"calculated":[{"name":"T1","label":"{{function}}","function":"{{Q2}}*{{Q4}}","temp":true},{"name":"T2","label":"{{function}}","function":" {{Q5}}*{{Q6}}","temp":true},{"name":"T3","label":"{{function}}","function":"{{T1}}+{{T2}}","temp":true},{"name":"A4","label":"{{function}}","function":"{{Q1}}-{{T3}}"}]},"algorithm":{"name":"calculateOperation","params":{"method":"equivLiteral","keyboard":"NUMERICAL"}}}]}</v>
      </c>
      <c r="C99" s="215" t="str">
        <f>Seeds!AA99</f>
        <v/>
      </c>
      <c r="D99" s="215">
        <f t="shared" si="1"/>
        <v>1</v>
      </c>
    </row>
    <row r="100" ht="15.75" customHeight="1">
      <c r="A100" s="215" t="str">
        <f>Seeds!AC100</f>
        <v>M6-NyO-9a-A-3</v>
      </c>
      <c r="B100" s="215" t="str">
        <f>Seeds!Z100</f>
        <v>{"id":"M6-NyO-9a-A-3","seed":{"parameters":[{"name":"Q1","label":null,"min":20,"max":40,"step":2},{"name":"Q2","label":null,"min":4,"max":10,"step":1}],"uniques":true},"scaffolding":[{"id":"step-0","stimulus":"&lt;p&gt;Iris se ha llevado al colegio sus {{Q1}} cromos pero, jugando con sus amigos en el recreo, ha ganado la mitad del total de cromos que tenía. Como ha visto que {{Q2}} cromos estaban repetidos, se los ha regalado a un amigo. ¿Cuántos tiene al final?&lt;/p&gt;","template":"&lt;p&gt;Iris tiene {{response}} cromos.&lt;/p&gt;","seed":{"calculated":[{"name":"A1","label":"{{function}}","function":" {{Q1}}+({{Q1}}/2)-{{Q2}}"}]},"algorithm":{"name":"calculateOperation","params":{"method":"equivLiteral","keyboard":"NUMERICAL"}}},{"id":"step-1","stimulus":"&lt;p&gt;¿Con qué expresión se calcula los cromos totales?&lt;/p&gt;","seed":{"calculated":[{"name":"1-A1","label":"&lt;p&gt;{{Q1}} + ({{Q1}} : 2) − {{Q2}}&lt;/p&gt;","incorrect":false},{"name":"1-A2","label":"&lt;p&gt;{{Q1}} + ({{Q1}} × 2) − {{Q2}}&lt;/p&gt;","incorrect":true},{"name":"1-A3","label":"&lt;p&gt;{{Q1}} + ({{Q1}} : 2) + {{Q2}}&lt;/p&gt;","incorrect":true}]},"algorithm":{"name":"trueFalse","template":"Multiple choice – standard","params":{"countCorrect":1,"countIncorrect":2}}},{"id":"step-2","stimulus":"&lt;p&gt;Ordena los pasos con los que se calculan las operaciones combinadas.&lt;/p&gt;","seed":{"parameters":[],"calculated":[{"name":"A3","label":"Se calculan las sumas y restas.","function":"1"},{"name":"A1","label":"Se calculan los paréntesis.","function":"3"},{"name":"A2","label":"Se calculan las multiplicaciones y divisiones.","function":"2"}]},"algorithm":{"name":"orderNumbers","params":{"order":"desc"}}},{"id":"step-3","stimulus":"&lt;p&gt;Empieza calculando la división dentro del paréntesis.&lt;/p&gt;","template":"&lt;p style=\"text-align:center;\"&gt;{{Q1}} + ({{Q1}} : 2) − {{Q2}} = {{Q1}} + ({{response}}) − {{Q2}}&lt;/p&gt;","seed":{"calculated":[{"name":"A2","label":"{{function}}","function":"{{Q1}}/2"}]},"algorithm":{"name":"calculateOperation","params":{"method":"equivLiteral","keyboard":"NUMERICAL"}}},{"id":"step-4","stimulus":"&lt;p&gt;A continuación, suma para conocer cuántos cromos tiene después de jugar.&lt;/p&gt;","template":"&lt;p style=\"text-align:center;\"&gt;{{Q1}} + {{T1}} − {{Q2}} = {{response}} − {{Q2}}&lt;/p&gt;","seed":{"calculated":[{"name":"T1","label":"{{function}}","function":" {{Q1}}/2","temp":true},{"name":"A1","label":"{{function}}","function":" {{Q1}}+{{T1}}"}]},"algorithm":{"name":"calculateOperation","params":{"method":"equivLiteral","keyboard":"NUMERICAL"}}},{"id":"step-5","stimulus":"&lt;p&gt;Por último, resta para obtener el número de cromos que tiene tras regalar los repetidos.&lt;/p&gt;","template":"&lt;p style=\"text-align:center;\"&gt;{{T2}} − {{Q2}} = {{response}}&lt;/p&gt;","seed":{"calculated":[{"name":"T1","label":"{{function}}","function":"{{Q1}}/2","temp":true},{"name":"T2","label":"{{function}}","function":"{{Q1}}+{{T1}}","temp":true},{"name":"A3","label":"{{function}}","function":"{{T2}}-{{Q2}}"}]},"algorithm":{"name":"calculateOperation","params":{"method":"equivLiteral","keyboard":"NUMERICAL"}}}]}</v>
      </c>
      <c r="C100" s="215" t="str">
        <f>Seeds!AA100</f>
        <v/>
      </c>
      <c r="D100" s="215">
        <f t="shared" si="1"/>
        <v>1</v>
      </c>
    </row>
    <row r="101" ht="15.75" customHeight="1">
      <c r="A101" s="215" t="str">
        <f>Seeds!AC101</f>
        <v>M6-NyO-10a-I-1</v>
      </c>
      <c r="B101" s="215" t="str">
        <f>Seeds!Z101</f>
        <v>{"id":"M6-NyO-10a-I-1","stimulus":"&lt;p&gt;Arrastra la última cifra de este número para que sea divisible entre 2.&lt;/p&gt;","template":"&lt;p style=\"text-align:center;\"&gt;{{Q1}}{{response}}&lt;/p&gt;","hint":"&lt;p&gt;Un número es divisible entre 2 si acaba en 0 o en cifra par.&lt;/p&gt;","feedback":"&lt;p&gt;Un número es divisible entre 2 si acaba en 0 o en cifra par. En este caso:&lt;/p&gt;&lt;p style=\"text-align:center;\"&gt;{{T1}} : 2 = {{T2}} con resto 0&lt;/p&gt;","seed":{"parameters":[{"name":"Q1","label":null,"min":10,"max":29,"step":1},{"name":"Q2","label":null,"list":[0,2,4,6,8]},{"name":"Q3","label":null,"list":[1,3,5,7,9]},{"name":"Q4","label":null,"list":[1,3,5,7,9]}],"calculated":[{"name":"T1","label":"{{function}}","function":"{{Q1}}*10+{{Q2}}","temp":true},{"name":"T2","label":"{{function}}","function":"({{Q1}}*10+{{Q2}})/2","temp":true},{"name":"A1","label":"{{Q2}}"},{"name":"A2","label":"{{Q3}}","incorrect":true},{"name":"A3","label":"{{Q4}}","incorrect":true}],"uniques":true},"algorithm":{"name":"calculateOperation","template":"Cloze with drag &amp; drop","params":{"keyboard":"INTERMEDIATE"}}}</v>
      </c>
      <c r="C101" s="215" t="str">
        <f>Seeds!AA101</f>
        <v/>
      </c>
      <c r="D101" s="215">
        <f t="shared" si="1"/>
        <v>1</v>
      </c>
    </row>
    <row r="102" ht="15.75" customHeight="1">
      <c r="A102" s="215" t="str">
        <f>Seeds!AC102</f>
        <v>M6-NyO-10a-E-1</v>
      </c>
      <c r="B102" s="215" t="str">
        <f>Seeds!Z102</f>
        <v>{"id":"M6-NyO-10a-E-1","stimulus":"&lt;p&gt;Selecciona qué números son divisibles entre 2.&lt;/p&gt;","hint":"&lt;p&gt;Un número es divisible entre 2 si acaba en 0 o en cifra par.&lt;/p&gt;","feedback":"&lt;p&gt;Un número es divisible entre 2 si acaba en 0 o en cifra par.&lt;/p&gt;","seed":{"parameters":[{"name":"Q1","label":null,"min":2,"max":100,"step":2},{"name":"Q2","label":null,"min":2,"max":100,"step":2},{"name":"Q3","label":null,"min":1,"max":99,"step":2},{"name":"Q4","label":null,"min":1,"max":99,"step":2}],"calculated":[{"name":"A1","label":"{{Q1}}"},{"name":"A2","label":"{{Q2}}"},{"name":"A3","label":"{{Q3}}","incorrect":true},{"name":"A4","label":"{{Q4}}","incorrect":true}],"uniques":true},"algorithm":{"name":"trueFalse","template":"Multiple choice – multiple response","params":{"countCorrect":2,"countIncorrect":2,"showCheckIcon":false,"columns":4}}}</v>
      </c>
      <c r="C102" s="215" t="str">
        <f>Seeds!AA102</f>
        <v/>
      </c>
      <c r="D102" s="215">
        <f t="shared" si="1"/>
        <v>1</v>
      </c>
    </row>
    <row r="103" ht="15.75" customHeight="1">
      <c r="A103" s="215" t="str">
        <f>Seeds!AC103</f>
        <v>M6-NyO-10b-I-1</v>
      </c>
      <c r="B103" s="215" t="str">
        <f>Seeds!Z103</f>
        <v>{"id":"M6-NyO-10b-I-1","stimulus":"&lt;p&gt;Arrastra la última cifra de este número para que sea divisible entre 3.&lt;/p&gt;","template":"&lt;p&gt;{{Q1}}{{response}}&lt;/p&gt;","hint":"&lt;p&gt;Un número es divisible entre 3 si la suma de sus cifras es múltiplo de 3.&lt;/p&gt;","feedback":"&lt;p&gt;Un número es divisible entre 3 si la suma de sus cifras es múltiplo de 3. En este caso:&lt;/p&gt;&lt;p style=\"text-align:center;\"&gt;{{T4}} + {{T5}} + {{A1}} = {{T6}}&lt;/p&gt;&lt;p style=\"text-align:center;\"&gt;{{T6}} : 3 = {{T7}} con resto 0&lt;/p&gt;","seed":{"parameters":[{"name":"Q1","label":null,"min":11,"max":29,"step":1},{"name":"Q2","label":null,"list":[0,3,6]},{"name":"Q3","label":null,"list":[0,3,6]},{"name":"Q4","label":null,"list":[0,3,6]}],"calculated":[{"name":"T1","label":"{{function}}","function":"9-math.mod({{Q1}}*10, 3)-{{Q2}}","temp":true},{"name":"T4","label":"{{function}}","function":"math.floor({{Q1}}/10)","temp":true},{"name":"T5","label":"{{function}}","function":"{{Q1}}-math.floor({{Q1}}/10)*10","temp":true},{"name":"T6","label":"{{function}}","function":"{{T4}}+{{T5}}+{{T1}}","temp":true},{"name":"T7","label":"{{function}}","function":"({{T4}}+{{T5}}+{{T1}})/3","temp":true},{"name":"A1","label":"{{function}}","function":"9-math.mod({{Q1}}*10, 3)-{{Q2}}"},{"name":"A2","label":"{{function}}","function":"9-math.mod({{Q1}}*10+1, 3)-{{Q3}}","incorrect":true},{"name":"A3","label":"{{function}}","function":"9-math.mod({{Q1}}*10+2, 3)-{{Q4}}","incorrect":true}],"uniques":true},"algorithm":{"name":"calculateOperation","template":"Cloze with drag &amp; drop","params":{"keyboard":"INTERMEDIATE"}}}</v>
      </c>
      <c r="C103" s="215" t="str">
        <f>Seeds!AA103</f>
        <v/>
      </c>
      <c r="D103" s="215">
        <f t="shared" si="1"/>
        <v>1</v>
      </c>
    </row>
    <row r="104" ht="15.75" customHeight="1">
      <c r="A104" s="215" t="str">
        <f>Seeds!AC104</f>
        <v>M6-NyO-10b-E-1</v>
      </c>
      <c r="B104" s="215" t="str">
        <f>Seeds!Z104</f>
        <v>{"id":"M6-NyO-10b-E-1","stimulus":"&lt;p&gt;Selecciona qué números son divisibles entre 3.&lt;/p&gt;","hint":"&lt;p&gt;Un número es divisible entre 3 si la suma de sus cifras es múltiplo de 3.&lt;/p&gt;","feedback":"&lt;p&gt;Un número es divisible entre 3 si la suma de sus cifras es múltiplo de 3.&lt;/p&gt;","seed":{"parameters":[{"name":"Q1","label":null,"min":3,"max":198,"step":3},{"name":"Q2","label":null,"min":3,"max":198,"step":3},{"name":"Q3","label":null,"list":[5,7,8,10,11,13,14,16]},{"name":"Q4","label":null,"list":[5,7,8,10,11,13,14,16]},{"name":"Q5","label":null,"list":[5,7,8,10,11,13,14,16]}],"calculated":[{"name":"A1","label":"{{Q1}}"},{"name":"A2","label":"{{Q2}}"},{"name":"A3","label":"{{function}}","function":"{{Q3}}*{{Q4}}","incorrect":true},{"name":"A4","label":"{{function}}","function":"{{Q3}}*{{Q5}}","incorrect":true}],"uniques":true},"algorithm":{"name":"trueFalse","template":"Multiple choice – multiple response","params":{"countCorrect":2,"countIncorrect":2,"showCheckIcon":false,"columns":4}}}</v>
      </c>
      <c r="C104" s="215" t="str">
        <f>Seeds!AA104</f>
        <v/>
      </c>
      <c r="D104" s="215">
        <f t="shared" si="1"/>
        <v>1</v>
      </c>
    </row>
    <row r="105" ht="15.75" customHeight="1">
      <c r="A105" s="215" t="str">
        <f>Seeds!AC105</f>
        <v>M6-NyO-10c-I-1</v>
      </c>
      <c r="B105" s="215" t="str">
        <f>Seeds!Z105</f>
        <v>{"id":"M6-NyO-10c-I-1","stimulus":"&lt;p&gt;Arrastra la última cifra de este número para que sea divisible entre 5.&lt;/p&gt;","template":"&lt;p style=\"text-align:center;\"&gt;{{Q1}}{{response}}&lt;/p&gt;","hint":"&lt;p&gt;Un número es divisible entre 5 si termina en 0 o en 5.&lt;/p&gt;","feedback":"&lt;p&gt;Un número es divisible entre 5 si termina en 0 o en 5.&lt;/p&gt;&lt;p style=\"text-align:center;\"&gt;{{T1}} : 5 = {{T2}} con resto 0&lt;/p&gt;","seed":{"parameters":[{"name":"Q1","label":null,"min":1,"max":20,"step":1},{"name":"Q2","label":null,"list":[1,2,3,4]},{"name":"Q3","label":null,"list":[6,7,8,9]},{"name":"Q4","label":null,"list":[0,5]}],"calculated":[{"name":"T1","label":"{{function}}","function":"{{Q1}}*10+{{Q4}}","temp":true},{"name":"T2","label":"{{function}}","function":"({{Q1}}*10+{{Q4}})/5","temp":true},{"name":"A1","label":"{{function}}","function":"{{Q2}}","incorrect":true},{"name":"A2","label":"{{function}}","function":"{{Q3}}","incorrect":true},{"name":"A3","label":"{{function}}","function":"{{Q4}}"}],"uniques":true},"algorithm":{"name":"calculateOperation","template":"Cloze with drag &amp; drop","params":{"keyboard":"INTERMEDIATE"}}}</v>
      </c>
      <c r="C105" s="215" t="str">
        <f>Seeds!AA105</f>
        <v/>
      </c>
      <c r="D105" s="215">
        <f t="shared" si="1"/>
        <v>1</v>
      </c>
    </row>
    <row r="106" ht="15.75" customHeight="1">
      <c r="A106" s="215" t="str">
        <f>Seeds!AC106</f>
        <v>M6-NyO-10c-E-1</v>
      </c>
      <c r="B106" s="215" t="str">
        <f>Seeds!Z106</f>
        <v>{"id":"M6-NyO-10c-E-1","stimulus":"&lt;p&gt;Selecciona qué números son divisibles entre 5.&lt;/p&gt;","hint":"&lt;p&gt;Un número es divisible entre 5 si termina en 0 o en 5.&lt;/p&gt;","feedback":"&lt;p&gt;Un número es divisible entre 5 si termina en 0 o en 5.&lt;/p&gt;","seed":{"parameters":[{"name":"Q1","label":null,"min":5,"max":200,"step":5},{"name":"Q2","label":null,"min":5,"max":200,"step":5},{"name":"Q3","label":null,"list":[6,7,8,9,11,12,13,14,16]},{"name":"Q4","label":null,"list":[6,7,8,9,11,12,13,14,16]},{"name":"Q5","label":null,"list":[6,7,8,9,11,12,13,14,16]}],"calculated":[{"name":"A1","label":"{{Q1}}"},{"name":"A2","label":"{{Q2}}"},{"name":"A3","label":"{{function}}","function":"{{Q3}}*{{Q4}}","incorrect":true},{"name":"A4","label":"{{function}}","function":"{{Q3}}*{{Q5}}","incorrect":true}],"uniques":true},"algorithm":{"name":"trueFalse","template":"Multiple choice – multiple response","params":{"countCorrect":2,"countIncorrect":2,"showCheckIcon":false,"columns":4}}}</v>
      </c>
      <c r="C106" s="215" t="str">
        <f>Seeds!AA106</f>
        <v/>
      </c>
      <c r="D106" s="215">
        <f t="shared" si="1"/>
        <v>1</v>
      </c>
    </row>
    <row r="107" ht="15.75" customHeight="1">
      <c r="A107" s="215" t="str">
        <f>Seeds!AC107</f>
        <v>M6-NyO-10d-I-1</v>
      </c>
      <c r="B107" s="215" t="str">
        <f>Seeds!Z107</f>
        <v>{"id":"M6-NyO-10d-I-1","stimulus":"&lt;p&gt;Arrastra la última cifra de este número para que sea divisible entre 9.&lt;/p&gt;","template":"&lt;p style=\"text-align:center;\"&gt;{{Q1}}{{Q2}}{{response}}&lt;/p&gt;","hint":"&lt;p&gt;Un número es divisible entre 9 si la suma de sus cifras es múltiplo de 9.&lt;/p&gt;","feedback":"&lt;p&gt;Un número es divisible entre 9 si la suma de sus cifras es múltiplo de 9. En este caso:&lt;/p&gt;&lt;p style=\"text-align:center;\"&gt;{{Q1}} + {{Q2}} + {{A1}} = {{T1}}&lt;/p&gt;&lt;p style=\"text-align:center;\"&gt;{{T1}} : 9 = {{T2}} con resto 0&lt;/p&gt;","seed":{"parameters":[{"name":"Q1","label":null,"min":1,"max":9,"step":1},{"name":"Q2","label":null,"min":1,"max":9,"step":1},{"name":"Q3","label":null,"min":1,"max":8,"step":1},{"name":"Q4","label":null,"min":1,"max":8,"step":1}],"calculated":[{"name":"T3","label":"{{function}}","function":"9-math.mod({{Q1}}*100+{{Q2}}*10,9)","temp":true},{"name":"T1","label":"{{function}}","function":"{{Q1}}+{{Q2}}+{{T3}}","temp":true},{"name":"T2","label":"{{function}}","function":"({{Q1}}+{{Q2}}+{{T3}})/9","temp":true},{"name":"A1","label":"{{function}}","function":"9-math.mod({{Q1}}*100+{{Q2}}*10,9)"},{"name":"A2","label":"{{function}}","function":"9-math.mod({{Q1}}*100+{{Q2}}*10+{{Q3}},9)","incorrect":true},{"name":"A3","label":"{{function}}","function":"9-math.mod({{Q1}}*100+{{Q2}}*10+{{Q4}},9)","incorrect":true}],"uniques":true},"algorithm":{"name":"calculateOperation","template":"Cloze with drag &amp; drop","params":{"keyboard":"INTERMEDIATE"}}}</v>
      </c>
      <c r="C107" s="215" t="str">
        <f>Seeds!AA107</f>
        <v/>
      </c>
      <c r="D107" s="215">
        <f t="shared" si="1"/>
        <v>1</v>
      </c>
    </row>
    <row r="108" ht="15.75" customHeight="1">
      <c r="A108" s="215" t="str">
        <f>Seeds!AC108</f>
        <v>M6-NyO-10d-E-1</v>
      </c>
      <c r="B108" s="215" t="str">
        <f>Seeds!Z108</f>
        <v>{"id":"M6-NyO-10d-E-1","stimulus":"&lt;p&gt;Selecciona los números divisibles entre 9.&lt;/p&gt;","hint":"&lt;p&gt;Un número es divisible entre 9 si la suma de sus cifras es múltiplo de 9.&lt;/p&gt;","feedback":"&lt;p&gt;Un número es divisible entre 9 si la suma de sus cifras es múltiplo de 9.&lt;/p&gt;","seed":{"parameters":[{"name":"Q1","label":null,"min":9,"max":180,"step":9},{"name":"Q2","label":null,"min":9,"max":180,"step":9},{"name":"Q3","label":null,"list":[5,7,8,10,11,13,14,16,17]},{"name":"Q4","label":null,"list":[5,7,8,10,11,13,14,16,17]},{"name":"Q5","label":null,"list":[5,7,8,10,11,13,14,16,17]}],"calculated":[{"name":"A1","label":"{{Q1}}"},{"name":"A2","label":"{{Q2}}"},{"name":"A3","label":"{{function}}","function":"{{Q3}}*{{Q4}}","incorrect":true},{"name":"A4","label":"{{function}}","function":"{{Q3}}*{{Q5}}","incorrect":true}],"uniques":true},"algorithm":{"name":"trueFalse","template":"Multiple choice – multiple response","params":{"countCorrect":2,"countIncorrect":2,"showCheckIcon":false,"columns":4}}}</v>
      </c>
      <c r="C108" s="215" t="str">
        <f>Seeds!AA108</f>
        <v/>
      </c>
      <c r="D108" s="215">
        <f t="shared" si="1"/>
        <v>1</v>
      </c>
    </row>
    <row r="109" ht="15.75" customHeight="1">
      <c r="A109" s="215" t="str">
        <f>Seeds!AC109</f>
        <v>M6-NyO-10e-I-1</v>
      </c>
      <c r="B109" s="215" t="str">
        <f>Seeds!Z109</f>
        <v>{"id":"M6-NyO-10e-I-1","stimulus":"&lt;p&gt;Arrastra la última cifra de este número para que sea divisible entre 10.&lt;/p&gt;","template":"&lt;p style=\"text-align:center;\"&gt;{{Q1}}{{response}}&lt;/p&gt;","hint":"&lt;p&gt;Un número es divisible entre 10 si acaba en 0.&lt;/p&gt;","feedback":"&lt;p&gt;Un número es divisible entre 10 si acaba en 0. En este caso:&lt;/p&gt;&lt;p style=\"text-align:center;\"&gt;{{T1}} : 10 = {{Q1}} con resto 0&lt;/p&gt;","seed":{"parameters":[{"name":"Q1","label":null,"min":1,"max":99,"step":1},{"name":"Q2","label":null,"min":1,"max":9,"step":1},{"name":"Q3","label":null,"min":1,"max":9,"step":1}],"calculated":[{"name":"T1","label":"{{function}}","function":"{{Q1}}*10","temp":true},{"name":"A1","label":"{{function}}","function":"{{Q2}}","incorrect":true},{"name":"A2","label":"{{function}}","function":"{{Q3}}","incorrect":true},{"name":"A3","label":"{{function}}","function":"0"}],"uniques":true},"algorithm":{"name":"calculateOperation","template":"Cloze with drag &amp; drop","params":{"keyboard":"INTERMEDIATE"}}}</v>
      </c>
      <c r="C109" s="215" t="str">
        <f>Seeds!AA109</f>
        <v/>
      </c>
      <c r="D109" s="215">
        <f t="shared" si="1"/>
        <v>1</v>
      </c>
    </row>
    <row r="110" ht="15.75" customHeight="1">
      <c r="A110" s="215" t="str">
        <f>Seeds!AC110</f>
        <v>M6-NyO-10e-E-1</v>
      </c>
      <c r="B110" s="215" t="str">
        <f>Seeds!Z110</f>
        <v>{"id":"M6-NyO-10e-E-1","stimulus":"&lt;p&gt;Selecciona los números divisibles entre 10.&lt;/p&gt;","hint":"&lt;p&gt;Un número es divisible entre 10 si acaba en 0.&lt;/p&gt;","feedback":"&lt;p&gt;Un número es divisible entre 10 si acaba en 0.&lt;/p&gt;","seed":{"parameters":[{"name":"Q1","label":null,"min":10,"max":200,"step":10},{"name":"Q2","label":null,"min":10,"max":200,"step":10},{"name":"Q3","label":null,"list":[6,7,8,9,11,12,13,14,16]},{"name":"Q4","label":null,"list":[6,7,8,9,11,12,13,14,16]},{"name":"Q5","label":null,"list":[6,7,8,9,11,12,13,14,16]}],"calculated":[{"name":"A1","label":"{{function}}","function":"{{Q1}}*10"},{"name":"A2","label":"{{function}}","function":"{{Q2}}*10"},{"name":"A3","label":"{{function}}","function":"{{Q3}}*{{Q4}}","incorrect":true},{"name":"A4","label":"{{function}}","function":"{{Q3}}*{{Q5}}","incorrect":true}],"uniques":true},"algorithm":{"name":"trueFalse","template":"Multiple choice – multiple response","params":{"countCorrect":2,"countIncorrect":2,"showCheckIcon":false,"columns":4}}}</v>
      </c>
      <c r="C110" s="215" t="str">
        <f>Seeds!AA110</f>
        <v/>
      </c>
      <c r="D110" s="215">
        <f t="shared" si="1"/>
        <v>1</v>
      </c>
    </row>
    <row r="111" ht="15.75" customHeight="1">
      <c r="A111" s="215" t="str">
        <f>Seeds!AC111</f>
        <v>M6-NyO-11a-I-1</v>
      </c>
      <c r="B111" s="215" t="str">
        <f>Seeds!Z111</f>
        <v>{
    "id": "M6-NyO-11a-I-1",
    "stimulus": "&lt;p&gt;Selecciona los números primos.&lt;/p&gt;",
    "hint": "&lt;p&gt;Los números primos solo tienen dos divisores, el 1 y ellos mismos.&lt;/p&gt;",
    "feedback": "&lt;p&gt;Los números primos solo tienen dos divisores, el 1 y ellos mismos.&lt;/p&gt;",
    "seed": {
        "parameters": [
            {
                "name": "Q1",
                "label": null,
                "list": [
                    2,
                    3,
                    5,
                    7,
                    11,
                    13,
                    17,
                    19,
                    23,
                    29,
                    31,
                    37
                ]
            },
            {
                "name": "Q2",
                "label": null,
                "list": [
                    2,
                    3,
                    5,
                    7,
                    11,
                    13,
                    17,
                    19,
                    23,
                    29,
                    31,
                    37
                ]
            },
            {
                "name": "Q3",
                "label": null,
                "list": [
                    10,
                    12,
                    14,
                    16,
                    18,
                    20,
                    22,
                    24,
                    26,
                    30,
                    32,
                    34,
                    36,
                    38,
                    40
                ]
            },
            {
                "name": "Q4",
                "label": null,
                "list": [
                    12,
                    15,
                    18,
                    21,
                    24,
                    27,
                    30,
                    33,
                    36,
                    39
                ]
            }
        ],
        "calculated": [
            {
                "name": "T1",
                "label": "{{function}}",
                "function": "{{Q3}}/2",
                "temp": true
            },
            {
                "name": "T2",
                "label": "{{function}}",
                "function": "{{Q4}}/3",
                "temp": true
            },
            {
                "name": "A1",
                "label": "{{function}}",
                "function": "{{Q1}}"
            },
            {
                "name": "A2",
                "label": "{{function}}",
                "function": "{{Q2}}"
            },
            {
                "name": "A3",
                "label": "{{function}}",
                "function": "{{Q3}}",
                "incorrect": true,
                "feedback": "&lt;p&gt;El número {{Q3}} es compuesto porque tiene más divisores que el 1 y él mismo. Por ejemplo, el 2:&lt;/p&gt;&lt;p&gt;{{Q3}} : 2 = {{T1}} con resto 0.&lt;/p&gt;"
            },
            {
                "name": "A4",
                "label": "{{function}}",
                "function": "{{Q4}}",
                "incorrect": true,
                "feedback": "&lt;p&gt;El número {{Q4}} es compuesto porque tiene más divisores que el 1 y él mismo. Por ejemplo, el 3:&lt;/p&gt;&lt;p&gt;{{Q4}} : 3 = {{T2}} con resto 0.&lt;/p&gt;"
            }
        ],
        "uniques": true
    },
    "algorithm": {
        "name": "trueFalse",
        "template": "Multiple choice – multiple response",
        "params": {
            "countCorrect": 2,
            "countIncorrect": 1,
            "showCheckIcon": false,
            "columns": 3
        }
    }
}</v>
      </c>
      <c r="C111" s="215" t="str">
        <f>Seeds!AA111</f>
        <v/>
      </c>
      <c r="D111" s="215">
        <f t="shared" si="1"/>
        <v>1</v>
      </c>
    </row>
    <row r="112" ht="15.75" customHeight="1">
      <c r="A112" s="215" t="str">
        <f>Seeds!AC112</f>
        <v>M6-NyO-11a-I-2</v>
      </c>
      <c r="B112" s="215" t="str">
        <f>Seeds!Z112</f>
        <v>{"id":"M6-NyO-11a-I-2","stimulus":"&lt;p&gt;Selecciona los números compuestos.&lt;/p&gt;","hint":"&lt;p&gt;Los números compuestos se pueden dividir entre 1, entre ellos mismos y entre otros números.&lt;/p&gt;","feedback":"&lt;p&gt;Los números compuestos se pueden dividir entre 1, entre ellos mismos y entre otros números.&lt;/p&gt;","seed":{"parameters":[{"name":"Q1","label":null,"list":[2,3,5,7,11,13,17,19,23,29,31,37]},{"name":"Q2","label":null,"list":[10,12,14,16,18,20,22,24,26,30,32,34,36,38,40]},{"name":"Q3","label":null,"list":[12,15,18,21,24,27,30,33,35,39]}],"calculated":[{"name":"A1","label":"{{function}}","function":"{{Q1}}","incorrect":true,"feedback":"&lt;p&gt;El número {{Q1}} es primo porque solo se puede dividir entre 1 y él mismo.&lt;/p&gt;"},{"name":"A2","label":"{{function}}","function":"{{Q2}}"},{"name":"A3","label":"{{function}}","function":"{{Q3}}"}],"uniques":true},"algorithm":{"name":"trueFalse","template":"Multiple choice – multiple response","params":{"countCorrect":2,"countIncorrect":1,"showCheckIcon":false,
            "columns": 3
        }
    }
}</v>
      </c>
      <c r="C112" s="215" t="str">
        <f>Seeds!AA112</f>
        <v/>
      </c>
      <c r="D112" s="215">
        <f t="shared" si="1"/>
        <v>1</v>
      </c>
    </row>
    <row r="113" ht="15.75" customHeight="1">
      <c r="A113" s="215" t="str">
        <f>Seeds!AC113</f>
        <v>M6-NyO-11a-E-1</v>
      </c>
      <c r="B113" s="215" t="str">
        <f>Seeds!Z113</f>
        <v>{"id":"M6-NyO-11a-E-1","stimulus":"&lt;p&gt;Indica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0&lt;/p&gt;"}],"uniques":true},"algorithm":{"name":"trueFalse","template":"Choice matrix – inline","params":{"countCorrect":1,"countIncorrect":2,"showCheckIcon":false,"options":["Primo","Compuesto"]}}}</v>
      </c>
      <c r="C113" s="215" t="str">
        <f>Seeds!AA113</f>
        <v/>
      </c>
      <c r="D113" s="215">
        <f t="shared" si="1"/>
        <v>1</v>
      </c>
    </row>
    <row r="114" ht="15.75" customHeight="1">
      <c r="A114" s="215" t="str">
        <f>Seeds!AC114</f>
        <v>M6-NyO-11a-E-2</v>
      </c>
      <c r="B114" s="215" t="str">
        <f>Seeds!Z114</f>
        <v>{"id":"M6-NyO-11a-E-2","stimulus":"&lt;p&gt;Indica si los siguientes números son primos o compuestos.&lt;/p&gt;","hint":"&lt;p&gt;Los &lt;b&gt;números primos&lt;/b&gt; solo tienen dos divisores, el 1 y ellos mismos, mientras que los &lt;b&gt;números compuestos&lt;/b&gt; tienen más de dos divisores.&lt;/p&gt;","feedback":"&lt;p&gt;Los &lt;b&gt;números primos&lt;/b&gt; solo tienen dos divisores, el 1 y ellos mismos, mientras que los &lt;b&gt;números compuestos&lt;/b&gt; tienen más de dos divisores.&lt;/p&gt;","seed":{"parameters":[{"name":"Q1","label":null,"list":[10,12,14,16,18,20,22,24,26,30,32,34,36,38,40]},{"name":"Q2","label":null,"list":[12,15,18,21,24,27,30,33,36,39]},{"name":"Q3","label":null,"list":[11,13,17,19,23,29,31,37]},{"name":"Q4","label":null,"list":[11,13,17,19,23,29,31,37]}],"calculated":[{"name":"T1","label":"{{function}}","function":"{{Q1}}/2","temp":true},{"name":"T2","label":"{{function}}","function":"{{Q2}}/3","temp":true},{"name":"A1","label":"{{function}}","function":"{{Q1}}","incorrect":true,"feedback":"&lt;p&gt;{{Q1}} es un número compuesto porque tiene más divisores que 1 y él mismo. Por ejemplo, el 2:&lt;/p&gt;&lt;p&gt;{{Q1}} : 2 = {{T1}} con resto 0.&lt;/p&gt;"},{"name":"A2","label":"{{function}}","function":"{{Q2}}","incorrect":true,"feedback":"&lt;p&gt;{{Q2}} es un número compuesto porque tiene más divisores que 1 y él mismo. Por ejemplo, el 3:&lt;/p&gt;&lt;p&gt;{{Q2}} : 3 = {{T2}} con resto 0&lt;/p&gt;"},{"name":"A3","label":"{{function}}","function":"{{Q3}}","feedback":"&lt;p&gt;{{Q3}} es un número primo porque solo tiene dos divisores, el 1 y él mismo.&lt;/p&gt;&lt;p&gt;{{Q3}} : 1 = {{Q3}} con resto 0&lt;/p&gt;&lt;p&gt;{{Q3}} : {{Q3}} = 1 con resto 0&lt;/p&gt;"},{"name":"A4","label":"{{function}}","function":"{{Q4}}","feedback":"&lt;p&gt;{{Q4}} es un número primo porque solo tiene dos divisores, el 1 y él mismo.&lt;/p&gt;&lt;p&gt;{{Q4}} : 1 = {{Q4}} con resto 0&lt;/p&gt;&lt;p&gt;{{Q4}} : {{Q4}} = 1 con resto 0&lt;/p&gt;"}],"uniques":true},"algorithm":{"name":"trueFalse","template":"Choice matrix – inline","params":{"countCorrect":2,"countIncorrect":1,"showCheckIcon":false,"options":["Primo","Compuesto"]}}}</v>
      </c>
      <c r="C114" s="215" t="str">
        <f>Seeds!AA114</f>
        <v/>
      </c>
      <c r="D114" s="215">
        <f t="shared" si="1"/>
        <v>1</v>
      </c>
    </row>
    <row r="115" ht="15.75" customHeight="1">
      <c r="A115" s="215" t="str">
        <f>Seeds!AC115</f>
        <v>M6-NyO-12a-I-1</v>
      </c>
      <c r="B115" s="215" t="str">
        <f>Seeds!Z115</f>
        <v>{"id":"M6-NyO-12a-I-1","stimulus":"&lt;p&gt;Selecciona los tres primeros múltiplos de {{Q1}}.&lt;/p&gt;","hint":"&lt;p&gt;Los tres primeros múltiplos de {{Q1}} se obtienen al multiplicar {{Q1}} por los tres primeros números naturales.&lt;/p&gt;","feedback":"&lt;p&gt;Los tres primeros múltiplos de {{Q1}} se obtienen al multiplicar {{Q1}} por los tres primeros números naturales, es decir, 0, 1 y 2. Por tanto:&lt;/p&gt;&lt;p&gt;{{Q1}} × 0 = 0&lt;/p&gt;&lt;p&gt;{{Q1}} × 1 = {{Q1}}&lt;/p&gt;&lt;p&gt;{{Q1}} × 2 = {{A3}}&lt;/p&gt;","seed":{"parameters":[{"name":"Q1","label":null,"min":3,"max":9,"step":1}],"calculated":[{"name":"A1","label":"{{function}}","function":"0"},{"name":"A2","label":"{{function}}","function":"{{Q1}}"},{"name":"A3","label":"{{function}}","function":"{{Q1}}*2"},{"name":"A4","label":"{{function}}","function":"{{Q1}}*2+1","incorrect":true},{"name":"A5","label":"{{function}}","function":"{{Q1}}*2-2","incorrect":true}],"uniques":true},"algorithm":{"name":"trueFalse","template":"Multiple choice – multiple response","params":{"countCorrect":3,"countIncorrect":2,"showCheckIcon":false,"columns":3}}}</v>
      </c>
      <c r="C115" s="215" t="str">
        <f>Seeds!AA115</f>
        <v/>
      </c>
      <c r="D115" s="215">
        <f t="shared" si="1"/>
        <v>1</v>
      </c>
    </row>
    <row r="116" ht="15.75" customHeight="1">
      <c r="A116" s="215" t="str">
        <f>Seeds!AC116</f>
        <v>M6-NyO-12a-E-1</v>
      </c>
      <c r="B116" s="215" t="str">
        <f>Seeds!Z116</f>
        <v>{"id":"M6-NyO-12a-E-1","stimulus":"&lt;p&gt;Completa la siguiente afirmación.&lt;/p&gt;","template":"&lt;p&gt;Los seis primeros múltiplos de {{Q1}} son: 0, {{response}}, {{response}}, {{response}}, {{response}}, {{response}}&lt;/p&gt;","hint":"&lt;p&gt;Los seis primeros múltiplos de {{Q1}} se obtienen al multiplicar {{Q1}} por los seis primeros números naturales.&lt;/p&gt;","feedback":"&lt;p&gt;Los seis primeros múltiplos de {{Q1}} se obtienen al multiplicar {{Q1}} por los seis primeros números naturales, es decir, 0, 1, 2, 3, 4 y 5. Por tanto:&lt;/p&gt;&lt;p&gt;{{Q1}} × 0 = 0&lt;/p&gt;&lt;p&gt;{{Q1}} × 1 = {{Q1}}&lt;/p&gt;&lt;p&gt;{{Q1}} × 2 = {{A2}}&lt;/p&gt;&lt;p&gt;{{Q1}} × 3 = {{A3}}&lt;/p&gt;&lt;p&gt;{{Q1}} × 4 = {{A4}}&lt;/p&gt;&lt;p&gt;{{Q1}} × 5 = {{A5}}&lt;/p&gt;","seed":{"parameters":[{"name":"Q1","label":null,"min":2,"max":15,"step":1}],"calculated":[{"name":"A1","label":"{{function}}","function":"{{Q1}}"},{"name":"A2","label":"{{function}}","function":"{{Q1}}*2"},{"name":"A3","label":"{{function}}","function":"{{Q1}}*3"},{"name":"A4","label":"{{function}}","function":"{{Q1}}*4"},{"name":"A5","label":"{{function}}","function":"{{Q1}}*5"}],"uniques":true},"algorithm":{"name":"calculateOperation","params":{"method":"equivLiteral","keyboard":"NUMERICAL"}}}</v>
      </c>
      <c r="C116" s="215" t="str">
        <f>Seeds!AA116</f>
        <v/>
      </c>
      <c r="D116" s="215">
        <f t="shared" si="1"/>
        <v>1</v>
      </c>
    </row>
    <row r="117" ht="15.75" customHeight="1">
      <c r="A117" s="215" t="str">
        <f>Seeds!AC117</f>
        <v>M6-NyO-12a-A-1</v>
      </c>
      <c r="B117" s="215" t="str">
        <f>Seeds!Z117</f>
        <v>{"id":"M6-NyO-12a-A-1","stimulus":"&lt;p&gt;Bea compra todas las semanas unos sobres que contienen {{Q1}} cromos cada uno.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max":20,"step":1}],"calculated":[{"name":"A1","label":"{{function}}","function":"{{Q1}}"},{"name":"A2","label":"{{function}}","function":"{{Q1}}*2"},{"name":"A3","label":"{{function}}","function":"{{Q1}}*3"},{"name":"A4","label":"{{function}}","function":"{{Q1}}*4"}],"uniques":true},"algorithm":{"name":"calculateOperation","params":{"method":"equivLiteral","keyboard":"NUMERICAL"}}}</v>
      </c>
      <c r="C117" s="215" t="str">
        <f>Seeds!AA117</f>
        <v/>
      </c>
      <c r="D117" s="215">
        <f t="shared" si="1"/>
        <v>1</v>
      </c>
    </row>
    <row r="118" ht="15.75" customHeight="1">
      <c r="A118" s="215" t="str">
        <f>Seeds!AC118</f>
        <v>M6-NyO-12a-A-2</v>
      </c>
      <c r="B118" s="215" t="str">
        <f>Seeds!Z118</f>
        <v>{"id":"M6-NyO-12a-A-2","stimulus":"&lt;p&gt;Lidia está jugando a un videojuego en el que cada vez que recoge una moneda recibe {{Q1}} puntos.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2,"max":10,"step":1}],"calculated":[{"name":"A1","label":"{{function}}","function":"{{Q1}}"},{"name":"A2","label":"{{function}}","function":"{{Q1}}*2"},{"name":"A3","label":"{{function}}","function":"{{Q1}}*3"},{"name":"A4","label":"{{function}}","function":"{{Q1}}*4"}],"uniques":true},"algorithm":{"name":"calculateOperation","params":{"method":"equivLiteral","keyboard":"NUMERICAL"}}}</v>
      </c>
      <c r="C118" s="215" t="str">
        <f>Seeds!AA118</f>
        <v/>
      </c>
      <c r="D118" s="215">
        <f t="shared" si="1"/>
        <v>1</v>
      </c>
    </row>
    <row r="119" ht="15.75" customHeight="1">
      <c r="A119" s="215" t="str">
        <f>Seeds!AC119</f>
        <v>M6-NyO-12a-A-3</v>
      </c>
      <c r="B119" s="215" t="str">
        <f>Seeds!Z119</f>
        <v>{"id":"M6-NyO-12a-A-3","stimulus":"&lt;p&gt;Arturo hizo un viaje con su familia en el que cada día recorrían &lt;span class=\"no-break\"&gt;{{Q1}} km.&lt;/span&gt; Completa la siguiente lista con los primeros cinco múltiplos de {{Q1}} ordenándolos de menor a mayor.&lt;/p&gt;","template":"&lt;p style=\"text-align:center;\"&gt;0, {{response}}, {{response}}, {{response}}, {{response}}&lt;/p&gt;","hint":"&lt;p&gt;Los cinco primeros múltiplos de {{Q1}} se obtienen al multiplicar {{Q1}} por los cinco primeros números naturales.&lt;/p&gt;","feedback":"&lt;p&gt;Los cinco primeros múltiplos de {{Q1}} se obtienen al multiplicar {{Q1}} por los cinco primeros números naturales, es decir, 0, 1, 2, 3 y 4. Por tanto:&lt;/p&gt;&lt;div style=\"display: flex; flex-direction: column; align-items: center;\"&gt;&lt;p&gt;{{Q1}} × 0 = 0&lt;/p&gt;&lt;p&gt;{{Q1}} × 1 = {{Q1}}&lt;/p&gt;&lt;p&gt;{{Q1}} × 2 = {{A2}}&lt;/p&gt;&lt;p&gt;{{Q1}} × 3 = {{A3}}&lt;/p&gt;&lt;p&gt;{{Q1}} × 4 = {{A4}}&lt;/p&gt;&lt;/div&gt;","seed":{"parameters":[{"name":"Q1","label":null,"min":50,"max":150,"step":10}],"calculated":[{"name":"A1","label":"{{function}}","function":"{{Q1}}"},{"name":"A2","label":"{{function}}","function":"{{Q1}}*2"},{"name":"A3","label":"{{function}}","function":"{{Q1}}*3"},{"name":"A4","label":"{{function}}","function":"{{Q1}}*4"}],"uniques":true},"algorithm":{"name":"calculateOperation","params":{"method":"equivLiteral","keyboard":"NUMERICAL"}}}</v>
      </c>
      <c r="C119" s="215" t="str">
        <f>Seeds!AA119</f>
        <v/>
      </c>
      <c r="D119" s="215">
        <f t="shared" si="1"/>
        <v>1</v>
      </c>
    </row>
    <row r="120" ht="15.75" customHeight="1">
      <c r="A120" s="215" t="str">
        <f>Seeds!AC120</f>
        <v>M6-NyO-13a-I-1</v>
      </c>
      <c r="B120" s="215" t="str">
        <f>Seeds!Z120</f>
        <v>{"id":"M6-NyO-13a-I-1","stimulus":"&lt;p&gt;Selecciona los enunciados que son correctos.&lt;/p&gt;","hint":"&lt;p&gt;Si al dividir un número entre otro el resto es 0, entonces el segundo es un divisor del primero.&lt;/p&gt;","feedback":"&lt;p&gt;Si al dividir un número entre otro el resto es 0, entonces el segundo es un divisor del primero.&lt;/p&gt;","seed":{"parameters":[{"name":"Q1","label":null,"min":2,"max":50,"step":2},{"name":"Q2","label":null,"min":3,"max":51,"step":3},{"name":"Q3","label":null,"min":5,"max":50,"step":5},{"name":"Q4","label":null,"min":7,"max":49,"step":7},{"name":"Q5","label":null,"min":1,"max":49,"step":2},{"name":"Q6","label":null,"list":[4,5,7,8,10,11,13,14,16,17,19,20,22,23,25,26,28,29,31,32,34,35,37,38]},{"name":"Q7","label":null,"list":[4,6,7,8,9,11,12,13,14,16,17,18,19,21,22,23,24,26,27,28,29,31,32,33,34,36,37,38,39]},{"name":"Q8","label":null,"list":[4,5,6,8,9,10,11,12,13,15,16,17,18,19,20,22,23,24,25,26,27,29,30,31,32,33,34,36,37,38,39]}],"calculated":[{"name":"A1","label":"2 es divisor de {{Q1}}"},{"name":"A2","label":"3 es divisor de {{Q2}}"},{"name":"A3","label":"5 es divisor de {{Q3}}"},{"name":"A4","label":"7 es divisor de {{Q4}}"},{"name":"A5","label":"2 es divisor de {{Q5}}","incorrect":true},{"name":"A6","label":"3 es divisor de {{Q6}}","incorrect":true},{"name":"A7","label":"5 es divisor de {{Q7}}","incorrect":true},{"name":"A8","label":"7 es divisor de {{Q8}}","incorrect":true}],"uniques":true},"algorithm":{"name":"trueFalse","template":"Multiple choice – multiple response","params":{"countCorrect":2,"countIncorrect":1,"showCheckIcon":false,
            "columns": 3
        }
    }
}</v>
      </c>
      <c r="C120" s="215" t="str">
        <f>Seeds!AA120</f>
        <v/>
      </c>
      <c r="D120" s="215">
        <f t="shared" si="1"/>
        <v>1</v>
      </c>
    </row>
    <row r="121" ht="15.75" customHeight="1">
      <c r="A121" s="215" t="str">
        <f>Seeds!AC121</f>
        <v>M6-NyO-13a-E-1</v>
      </c>
      <c r="B121" s="215" t="str">
        <f>Seeds!Z121</f>
        <v>{"id":"M6-NyO-13a-E-1","stimulus":"&lt;p&gt;Escribe el divisor común de los siguientes números.&lt;/p&gt;","template":"&lt;p&gt;Los números {{T1}}, {{T2}} y {{T3}} son divisibles entre {{response}}.&lt;/p&gt;","hint":"&lt;p&gt;Si al dividir un número entre otro el resto es 0, entonces el segundo es un divisor del primero.&lt;/p&gt;","feedback":"&lt;p&gt;Si al dividir un número entre otro el resto es 0, entonces el segundo es un divisor del primero.&lt;/p&gt;","seed":{"parameters":[{"name":"Q1","label":null,"list":[2,3,5]},{"name":"Q2","label":null,"list":[7,11,13,17,19]},{"name":"Q3","label":null,"list":[7,11,13,17,19]},{"name":"Q4","label":null,"list":[7,11,13,17,19]}],"calculated":[{"name":"T1","label":"{{function}}","function":"{{Q2}}*{{Q1}}","temp":true},{"name":"T2","label":"{{function}}","function":"{{Q3}}*{{Q1}}","temp":true},{"name":"T3","label":"{{function}}","function":"{{Q4}}*{{Q1}}","temp":true},{"name":"A1","label":"{{function}}","function":"{{Q1}}"}],"uniques":true},"algorithm":{"name":"calculateOperation","params":{"method":"equivLiteral","keyboard":"NUMERICAL"}}}</v>
      </c>
      <c r="C121" s="215" t="str">
        <f>Seeds!AA121</f>
        <v/>
      </c>
      <c r="D121" s="215">
        <f t="shared" si="1"/>
        <v>1</v>
      </c>
    </row>
    <row r="122" ht="15.75" customHeight="1">
      <c r="A122" s="215" t="str">
        <f>Seeds!AC122</f>
        <v>M6-NyO-13a-A-1</v>
      </c>
      <c r="B122" s="215" t="str">
        <f>Seeds!Z122</f>
        <v>{"id":"M6-NyO-13a-A-1","stimulus":"&lt;p&gt;Aldo tiene una colección de {{T1}} cómics de superhéroes. Contesta a las siguientes preguntas.&lt;/p&gt;","hint":"&lt;p&gt;Calcula los divisores de la colección de cómics.&lt;/p&gt;","feedback":"&lt;p&gt;Para responder a las preguntas, calcula los divisores de la colección de cómics.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2" s="215" t="str">
        <f>Seeds!AA122</f>
        <v/>
      </c>
      <c r="D122" s="215">
        <f t="shared" si="1"/>
        <v>1</v>
      </c>
    </row>
    <row r="123" ht="15.75" customHeight="1">
      <c r="A123" s="215" t="str">
        <f>Seeds!AC123</f>
        <v>M6-NyO-13a-A-2</v>
      </c>
      <c r="B123" s="215" t="str">
        <f>Seeds!Z123</f>
        <v>{"id":"M6-NyO-13a-A-2","stimulus":"&lt;p&gt;Un deportista tiene un vestidor con {{T1}} camisetas de deporte. Contesta a las siguientes preguntas.&lt;/p&gt;","hint":"&lt;p&gt;Calcula los divisores del número de camisetas.&lt;/p&gt;","feedback":"&lt;p&gt;Para responder a las preguntas, calcula los divisores del número de camisetas.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3" s="215" t="str">
        <f>Seeds!AA123</f>
        <v/>
      </c>
      <c r="D123" s="215">
        <f t="shared" si="1"/>
        <v>1</v>
      </c>
    </row>
    <row r="124" ht="15.75" customHeight="1">
      <c r="A124" s="215" t="str">
        <f>Seeds!AC124</f>
        <v>M6-NyO-13a-A-3</v>
      </c>
      <c r="B124" s="215" t="str">
        <f>Seeds!Z124</f>
        <v>{"id":"M6-NyO-13a-A-3","stimulus":"&lt;p&gt;En el invernadero de Julia hay {{T1}} macetas de cactus de diferentes tipos. Contesta a las siguientes preguntas.&lt;/p&gt;","hint":"&lt;p&gt;Calcula los divisores del número de cactus.&lt;/p&gt;","feedback":"&lt;p&gt;Para responder a las preguntas, calcula los divisores del número de cactus. Después, comprueba si estas agrupaciones coinciden con los divisores.&lt;/p&gt;","seed":{"parameters":[{"name":"Q1","label":null,"list":[5,11,13]},{"name":"Q2","label":null,"list":[3,7]},{"name":"Q3","label":null,"list":[2,4,8]},{"name":"Q4","label":null,"list":[2,4,8]}],"calculated":[{"name":"T1","label":"{{function}}","function":"{{Q1}}*{{Q2}}","temp":true},{"name":"A1","label":"¿Puede agruparlos de {{Q1}} en {{Q1}}?"},{"name":"A2","label":"¿Puede agruparlos de {{Q2}} en {{Q2}}?"},{"name":"A3","label":"¿Puede agruparlos de {{Q3}} en {{Q3}}?","incorrect":true,"feedback":"&lt;p&gt;Los divisores de {{T1}} son {{Q1}} y {{Q2}}.&lt;/p&gt;"},{"name":"A4","label":"¿Puede agruparlos de {{Q4}} en {{Q4}}?","incorrect":true,"feedback":"&lt;p&gt;Los divisores de {{T1}} son {{Q1}} y {{Q2}}.&lt;/p&gt;"}],"uniques":true},"algorithm":{"name":"trueFalse","template":"Choice matrix – inline","params":{"countCorrect":2,"countIncorrect":1,"showCheckIcon":false,"options":["Sí","No"]}}}</v>
      </c>
      <c r="C124" s="215" t="str">
        <f>Seeds!AA124</f>
        <v/>
      </c>
      <c r="D124" s="215">
        <f t="shared" si="1"/>
        <v>1</v>
      </c>
    </row>
    <row r="125" ht="15.75" customHeight="1">
      <c r="A125" s="215" t="str">
        <f>Seeds!AC125</f>
        <v>M6-NyO-14a-I-1</v>
      </c>
      <c r="B125" s="215" t="str">
        <f>Seeds!Z125</f>
        <v>{"id":"M6-NyO-14a-I-1","stimulus":"&lt;p&gt;Selecciona el mínimo común múltiplo de {{T1}} y {{T2}}.&lt;/p&gt;","hint":"&lt;p&gt;El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2}}*{{Q2}}*{{Q3}}","incorrect":true},{"name":"T3","label":"{{function}}","function":"{{T1}}*2","temp":true},{"name":"T4","label":"{{function}}","function":"{{T1}}*3","temp":true},{"name":"T5","label":"{{function}}","function":"{{T2}}*2","temp":true},{"name":"T6","label":"{{function}}","function":"{{T2}}*3","temp":true}]},"algorithm":{"name":"trueFalse","template":"Multiple choice – standard","params":{"countCorrect":1,"countIncorrect":2,"showCheckIcon":false,"columns":3}}}</v>
      </c>
      <c r="C125" s="215" t="str">
        <f>Seeds!AA125</f>
        <v/>
      </c>
      <c r="D125" s="215">
        <f t="shared" si="1"/>
        <v>1</v>
      </c>
    </row>
    <row r="126" ht="15.75" customHeight="1">
      <c r="A126" s="215" t="str">
        <f>Seeds!AC126</f>
        <v>M6-NyO-14a-I-2</v>
      </c>
      <c r="B126" s="215" t="str">
        <f>Seeds!Z126</f>
        <v>{"id":"M6-NyO-14a-I-2","stimulus":"&lt;p&gt;Calcula el mínimo común múltiplo de estos números: {{Q1}}, {{T1}} y {{T2}}.&lt;/p&gt;","hint":"&lt;p&gt;El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{{T2}})"},{"name":"A2","label":"{{function}}","function":"math.gcd({{T1}}, {{T2}})","incorrect":true},{"name":"A3","label":"{{function}}","function":"{{Q1}}*{{Q1}}*{{Q2}}*{{Q2}}*{{Q3}}","incorrect":true},{"name":"T3","label":"{{function}}","function":"{{T1}}*2","temp":true},{"name":"T4","label":"{{function}}","function":"{{T1}}*3","temp":true},{"name":"T5","label":"{{function}}","function":"{{T2}}*2","temp":true},{"name":"T6","label":"{{function}}","function":"{{T2}}*3","temp":true},{"name":"T7","label":"{{function}}","function":"{{Q1}}*2","temp":true},{"name":"T8","label":"{{function}}","function":"{{Q1}}*3","temp":true}]},"algorithm":{"name":"trueFalse","template":"Multiple choice – standard","params":{"countCorrect":1,"countIncorrect":2,"showCheckIcon":false,"columns":3}}}</v>
      </c>
      <c r="C126" s="215" t="str">
        <f>Seeds!AA126</f>
        <v/>
      </c>
      <c r="D126" s="215">
        <f t="shared" si="1"/>
        <v>1</v>
      </c>
    </row>
    <row r="127" ht="15.75" customHeight="1">
      <c r="A127" s="215" t="str">
        <f>Seeds!AC127</f>
        <v>M6-NyO-14a-E-1</v>
      </c>
      <c r="B127" s="215" t="str">
        <f>Seeds!Z127</f>
        <v>{"id":"M6-NyO-14a-E-1","stimulus":"&lt;p&gt;Calcula el mínimo común múltiplo de {{T1}} y {{T2}}.&lt;/p&gt;","template":"&lt;p&gt;El mínimo común múltiplo es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27" s="215" t="str">
        <f>Seeds!AA127</f>
        <v/>
      </c>
      <c r="D127" s="215">
        <f t="shared" si="1"/>
        <v>1</v>
      </c>
    </row>
    <row r="128" ht="15.75" customHeight="1">
      <c r="A128" s="215" t="str">
        <f>Seeds!AC128</f>
        <v>M6-NyO-14a-E-2</v>
      </c>
      <c r="B128" s="215" t="str">
        <f>Seeds!Z128</f>
        <v>{"id":"M6-NyO-14a-E-2","stimulus":"&lt;p&gt;Calcula el mínimo común múltiplo de {{Q1}}, {{T1}} y {{T2}}.&lt;/p&gt;","template":"&lt;p&gt;El mínimo común múltiplo es {{response}}.&lt;/p&gt;","hint":"&lt;p&gt;El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C128" s="215" t="str">
        <f>Seeds!AA128</f>
        <v/>
      </c>
      <c r="D128" s="215">
        <f t="shared" si="1"/>
        <v>1</v>
      </c>
    </row>
    <row r="129" ht="15.75" customHeight="1">
      <c r="A129" s="215" t="str">
        <f>Seeds!AC129</f>
        <v>M6-NyO-14a-A-1</v>
      </c>
      <c r="B129" s="215" t="str">
        <f>Seeds!Z129</f>
        <v>{"id":"M6-NyO-14a-A-1","stimulus":"&lt;p&gt;En una estación de trenes pasan únicamente dos trenes. El primero llega a la estación cada {{T1}} h y el segundo, cada {{T2}} h. Si un día coinciden los dos trenes a la misma hora en la estacón, ¿cuántas horas pasarán hasta que vuelvan a coincidir?&lt;/p&gt;","template":"&lt;p&gt;Volverán a coincidir dentro de {{response}} h.&lt;/p&gt;","hint":"&lt;p&gt;El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29" s="215" t="str">
        <f>Seeds!AA129</f>
        <v/>
      </c>
      <c r="D129" s="215">
        <f t="shared" si="1"/>
        <v>1</v>
      </c>
    </row>
    <row r="130" ht="15.75" customHeight="1">
      <c r="A130" s="215" t="str">
        <f>Seeds!AC130</f>
        <v>M6-NyO-14a-A-2</v>
      </c>
      <c r="B130" s="215" t="str">
        <f>Seeds!Z130</f>
        <v>{"id":"M6-NyO-14a-A-2","stimulus":"&lt;p&gt;Elena toca el bajo en la banda del colegio junto a su amigo Jaime, que toca la guitarra. En una de las canciones, los dos empiezan tocando un fa a la vez y, a partir de ahí, Elena toca esa nota cada {{T1}} compases y Jaime, cada {{T2}} compases. ¿Cuándo volverán a coincidir?&lt;/p&gt;","template":"&lt;p&gt;Tocarán otro fa a la vez en el compás {{response}}.&lt;/p&gt;","hint":"&lt;p&gt;El mínimo común múltiplo de dos números es el menor de los múltiplos comunes distinto de 0.&lt;/p&gt;","feedback":"&lt;p&gt;Para obtener el mínimo común múltiplo de dos números, primero se escriben los múltiplos de ambos:&lt;/p&gt;&lt;p style=\"text-align:center;\"&gt;{{T1}}, {{T3}}, {{T4}}...&lt;/p&gt;&lt;p style=\"text-align:center;\"&gt;{{T2}}, {{T5}}, {{T6}}...&lt;/p&gt;&lt;p&gt;A continuación, hay que elegir el menor de los que son comunes y distinto de 0, en este caso, {{A1}}.&lt;/p&gt;","seed":{"parameters":[{"name":"Q1","label":null,"list":[2,3,4,5]},{"name":"Q2","label":null,"list":[2,3,4,5]},{"name":"Q3","label":null,"list":[2,3,4,5]}],"calculated":[{"name":"T1","label":"{{function}}","function":"{{Q1}}*{{Q2}}","temp":true},{"name":"T2","label":"{{function}}","function":"{{Q2}}*{{Q3}}","temp":true},{"name":"A1","label":"{{function}}","function":"math.lcm({{T1}}, {{T2}})"},{"name":"T3","label":"{{function}}","function":"{{T1}}*2","temp":true},{"name":"T4","label":"{{function}}","function":"{{T1}}*3","temp":true},{"name":"T5","label":"{{function}}","function":"{{T2}}*2","temp":true},{"name":"T6","label":"{{function}}","function":"{{T2}}*3","temp":true}]},"algorithm":{"name":"calculateOperation","params":{"method":"equivLiteral","keyboard":"NUMERICAL"}}}</v>
      </c>
      <c r="C130" s="215" t="str">
        <f>Seeds!AA130</f>
        <v/>
      </c>
      <c r="D130" s="215">
        <f t="shared" si="1"/>
        <v>1</v>
      </c>
    </row>
    <row r="131" ht="15.75" customHeight="1">
      <c r="A131" s="215" t="str">
        <f>Seeds!AC131</f>
        <v>M6-NyO-14a-A-3</v>
      </c>
      <c r="B131" s="215" t="str">
        <f>Seeds!Z131</f>
        <v>{"id":"M6-NyO-14a-A-3","stimulus":"&lt;p&gt;En la urbanización de Alejo hay tres farolas que parpadean desde hace unos días. Una de ellas parpadea cada {{Q1}} min; otra, cada {{T1}} min y la tercera, cada {{T2}} min. Si en cierto momento han coincidido, ¿cuánto tiempo pasará hasta que vuelvan a coincidir?&lt;/p&gt;","template":"&lt;p&gt;Las farolas volverán a parpadear a la vez a depués de {{response}} min.&lt;/p&gt;","hint":"&lt;p&gt;El mínimo común múltiplo de varios números es el menor de los múltiplos comunes distinto de 0.&lt;/p&gt;","feedback":"&lt;p&gt;Para obtener el mínimo común múltiplo de varios números, primero se escriben los múltiplos de ellos:&lt;/p&gt;&lt;p style=\"text-align:center;\"&gt;{{Q1}}, {{T7}}, {{T8}}...&lt;/p&gt;&lt;p style=\"text-align:center;\"&gt;{{T1}}, {{T3}}, {{T4}}...&lt;/p&gt;&lt;p style=\"text-align:center;\"&gt;{{T2}}, {{T5}}, {{T6}}...&lt;/p&gt;&lt;p&gt;A continuación, hay que elegir el menor de los que son comunes y distinto de 0, en este caso, {{A1}}.&lt;/p&gt;","seed":{"parameters":[{"name":"Q1","label":null,"min":2,"max":10,"step":1},{"name":"Q2","label":null,"min":2,"max":10,"step":1},{"name":"Q3","label":null,"min":2,"max":10,"step":1}],"calculated":[{"name":"T1","label":"{{function}}","function":"{{Q1}}*{{Q2}}","temp":true},{"name":"T2","label":"{{function}}","function":"{{Q2}}*{{Q3}}","temp":true},{"name":"A1","label":"{{function}}","function":"math.lcm({{T1}}, {{T2}})"},{"name":"T3","label":"{{function}}","function":"{{T1}}*2","temp":true},{"name":"T4","label":"{{function}}","function":"{{T1}}*3","temp":true},{"name":"T5","label":"{{function}}","function":"{{T2}}*2","temp":true},{"name":"T6","label":"{{function}}","function":"{{T2}}*3","temp":true},{"name":"T7","label":"{{function}}","function":"{{Q1}}*2","temp":true},{"name":"T8","label":"{{function}}","function":"{{Q1}}*3","temp":true}]},"algorithm":{"name":"calculateOperation","params":{"method":"equivLiteral","keyboard":"NUMERICAL"}}}</v>
      </c>
      <c r="C131" s="215" t="str">
        <f>Seeds!AA131</f>
        <v/>
      </c>
      <c r="D131" s="215">
        <f t="shared" si="1"/>
        <v>1</v>
      </c>
    </row>
    <row r="132" ht="15.75" customHeight="1">
      <c r="A132" s="215" t="str">
        <f>Seeds!AC132</f>
        <v>M6-NyO-15a-I-1</v>
      </c>
      <c r="B132" s="215" t="str">
        <f>Seeds!Z132</f>
        <v>{"id":"M6-NyO-15a-I-1","stimulus":"&lt;p&gt;¿Cuál es el máximo común divisor de {{T11}} y {{T12}}?&lt;/p&gt;","hint":"&lt;p&gt;El máximo común divisor de dos números es el mayor de los divisores comunes.&lt;/p&gt;","feedback":"&lt;p&gt;Para hallar el máximo común divisor de dos números, primero hay que escribir los divisores de ambos números.&lt;/p&gt;&lt;p&gt;Algunos de los divisores de {{T11}} son {{Q1}} y {{Q5}}.&lt;/p&gt;&lt;p&gt;Algunos de los divisores de {{T12}} son {{Q1}} y {{Q6}}.&lt;/p&gt;&lt;p&gt;A continuación, se elige el mayor de los que son comunes, en este caso, {{A1}}.&lt;/p&gt;","seed":{"parameters":[{"name":"Q1","label":null,"list":[2,3,5,7]},{"name":"Q5","label":null,"list":[1,2,3,5,7]},{"name":"Q6","label":null,"list":[1,2,3,5,7]}],"calculated":[{"name":"T11","label":"{{function}}","function":"{{Q1}}*{{Q5}}","temp":true},{"name":"T12","label":"{{function}}","function":"{{Q1}}*{{Q6}}","temp":true},{"name":"A1","label":"{{function}}","function":"math.gcd({{T11}},{{T12}})"},{"name":"A2","label":"{{function}}","function":"math.gcd({{T11}},{{T12}})+1","incorrect":true},{"name":"A3","label":"{{function}}","function":"math.gcd({{T11}},{{T12}})+2","incorrect":true},{"name":"A4","label":"{{function}}","function":"math.gcd({{T11}},{{T12}})+3","incorrect":true},{"name":"A5","label":"{{function}}","function":"math.gcd({{T11}},{{T12}})+4","incorrect":true}]},"algorithm":{"name":"trueFalse","template":"Multiple choice – standard","params":{"countCorrect":1,"countIncorrect":2,"showCheckIcon":false,"columns":3}}}</v>
      </c>
      <c r="C132" s="215" t="str">
        <f>Seeds!AA132</f>
        <v/>
      </c>
      <c r="D132" s="215">
        <f t="shared" si="1"/>
        <v>1</v>
      </c>
    </row>
    <row r="133" ht="15.75" customHeight="1">
      <c r="A133" s="215" t="str">
        <f>Seeds!AC133</f>
        <v>M6-NyO-15a-E-1</v>
      </c>
      <c r="B133" s="215" t="str">
        <f>Seeds!Z133</f>
        <v>{"id":"M6-NyO-15a-E-1","stimulus":"&lt;p&gt;Calcula el máximo común divisor de {{T11}} y {{T12}}.&lt;/p&gt;","template":"&lt;p&gt;El máximo común divisor es {{response}}.&lt;/p&gt;","hint":"&lt;p&gt;El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[1,2,3,4,5]},{"name":"Q3","label":null,"list":[1,2,3,4,5]}],"calculated":[{"name":"T11","label":"{{function}}","function":"{{Q1}}*{{Q2}}","temp":true},{"name":"T12","label":"{{function}}","function":"{{Q1}}*{{Q3}}","temp":true},{"name":"A1","label":"{{function}}","function":"math.gcd({{T11}},{{T12}})"}]},"algorithm":{"name":"calculateOperation","params":{"method":"equivLiteral","keyboard":"NUMERICAL"}}}</v>
      </c>
      <c r="C133" s="215" t="str">
        <f>Seeds!AA133</f>
        <v/>
      </c>
      <c r="D133" s="215">
        <f t="shared" si="1"/>
        <v>1</v>
      </c>
    </row>
    <row r="134" ht="15.75" customHeight="1">
      <c r="A134" s="215" t="str">
        <f>Seeds!AC134</f>
        <v>M6-NyO-15a-A-1</v>
      </c>
      <c r="B134" s="215" t="str">
        <f>Seeds!Z134</f>
        <v>{"id":"M6-NyO-15a-A-1","stimulus":"&lt;p&gt;En una óptica quieren embolsar {{T11}} gafas graduadas y {{T12}} gafas de sol, de manera que cada bolsa contenga el mayor número de gafas de un único tipo de cristal pero que todas contengan el mismo número de gafas. ¿Cuántas gafas habrá que guardar en cada bolsa?&lt;/p&gt;","template":"&lt;p&gt;Cada bolsa debe contener {{response}} gafas.&lt;/p&gt;","hint":"&lt;p&gt;El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4" s="215" t="str">
        <f>Seeds!AA134</f>
        <v/>
      </c>
      <c r="D134" s="215">
        <f t="shared" si="1"/>
        <v>1</v>
      </c>
    </row>
    <row r="135" ht="15.75" customHeight="1">
      <c r="A135" s="215" t="str">
        <f>Seeds!AC135</f>
        <v>M6-NyO-15a-A-2</v>
      </c>
      <c r="B135" s="215" t="str">
        <f>Seeds!Z135</f>
        <v>{"id":"M6-NyO-15a-A-2","stimulus":"&lt;p&gt;En una pastelería tienen {{T11}} kg de harina de trigo y {{T12}} kg de harina de espelta. Si los resposteros quieren guardarlas en bolsas con la misma cantidad y del mayor tamaño posible, pero sin que se mezclen las harinas, ¿cuánta harina tendrán que almacenar en cada bolsa?&lt;/p&gt;","template":"&lt;p&gt;Cada bolsa contendrá {{response}} kg de harina.&lt;/p&gt;","hint":"&lt;p&gt;El máximo común divisor de dos números es el mayor de los divisores comunes.&lt;/p&gt;","feedback":"&lt;p&gt;Para hallar el máximo común divisor de dos números, primero hay que escribir los divisores de ambos números.&lt;/p&gt;&lt;p&gt;Algunos divisores de {{T11}} son {{Q1}} y {{Q2}}.&lt;/p&gt;&lt;p&gt;Algunos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5" s="215" t="str">
        <f>Seeds!AA135</f>
        <v/>
      </c>
      <c r="D135" s="215">
        <f t="shared" si="1"/>
        <v>1</v>
      </c>
    </row>
    <row r="136" ht="15.75" customHeight="1">
      <c r="A136" s="215" t="str">
        <f>Seeds!AC136</f>
        <v>M6-NyO-15a-A-3</v>
      </c>
      <c r="B136" s="215" t="str">
        <f>Seeds!Z136</f>
        <v>{"id":"M6-NyO-15a-A-3","stimulus":"&lt;p&gt;En una juguetería hay {{T11}} cochecitos rojos y {{T12}} cochecitos verdes. Si el personal quiere guardarlos en cajas de manera que cada una contenga el mismo número de cochecitos pero sin que se mezclen los colores, ¿cuántos coches como máximo habrá que poner en cada caja?&lt;/p&gt;","template":"&lt;p&gt;Cada caja debería guardar {{response}} cochecitos.&lt;/p&gt;","hint":"&lt;p&gt;El máximo común divisor de dos números es el mayor de los divisores comunes.&lt;/p&gt;","feedback":"&lt;p&gt;Para hallar el máximo común divisor de dos números, primero hay que escribir los divisores de ambos números.&lt;/p&gt;&lt;p&gt;Algunos de los divisores de {{T11}} son {{Q1}} y {{Q2}}.&lt;/p&gt;&lt;p&gt;Algunos de los divisores de {{T12}} son {{Q1}} y {{Q3}}.&lt;/p&gt;&lt;p&gt;A continuación, se elige el mayor de los que son comunes, en este caso, {{A1}}.&lt;/p&gt;","seed":{"parameters":[{"name":"Q1","label":null,"list":[2,3,4,5]},{"name":"Q2","label":null,"list":[2,3,4,5]},{"name":"Q3","label":null,"list":[2,3,4,5]}],"calculated":[{"name":"T11","label":"{{function}}","function":"{{Q1}}*{{Q2}}","temp":true},{"name":"T12","label":"{{function}}","function":"{{Q1}}*{{Q3}}","temp":true},{"name":"A1","label":"{{function}}","function":"math.gcd({{T11}},{{T12}})"},{"name":"T1","label":"{{function}}","function":"math.gcd({{T11}},{{T12}})","temp":true}]},"algorithm":{"name":"calculateOperation","params":{"method":"equivLiteral","keyboard":"NUMERICAL"}}}</v>
      </c>
      <c r="C136" s="215" t="str">
        <f>Seeds!AA136</f>
        <v/>
      </c>
      <c r="D136" s="215">
        <f t="shared" si="1"/>
        <v>1</v>
      </c>
    </row>
    <row r="137" ht="15.75" customHeight="1">
      <c r="A137" s="215" t="str">
        <f>Seeds!AC137</f>
        <v>M6-NyO-62a-I-1</v>
      </c>
      <c r="B137" s="215" t="str">
        <f>Seeds!Z137</f>
        <v>{
    "id": "M6-NyO-62a-I-1",
    "stimulus": "&lt;p&gt;Selecciona la igualdad correcta.&lt;/p&gt;",
    "hint": "&lt;p&gt;El mayor factor común de {{T1}} y {{T2}} es {{T4}}.&lt;/p&gt;",
    "feedback": "&lt;p&gt;El mayor factor común de {{T1}} y {{T2}} es {{T4}}.&lt;/p&gt;",
    "seed": {
        "parameters": [
            {
                "name": "Q1",
                "label": null,
                "min": 2,
                "max": 9,
                "step": 1
            },
            {
                "name": "Q2",
                "label": null,
                "min": 2,
                "max": 9,
                "step": 1
            },
            {
                "name": "Q3",
                "label": null,
                "min": 2,
                "max": 9,
                "step": 1
            }
        ],
        "calculated": [
            {
                "name": "T1",
                "label": "{{function}}",
                "function": "{{Q1}}*{{Q3}}",
                "temp": true
            },
            {
                "name": "T2",
                "label": "{{function}}",
                "function": "{{Q2}}*{{Q3}}",
                "temp": true
            },
            {
                "name": "T3",
                "label": "{{function}}",
                "function": "{{Q1}}*{{Q2}}",
                "temp": true
            },
            {
                "name": "T4",
                "label": "{{function}}",
                "function": "math.gcd({{T1}}, {{T2}})",
                "temp": true
            },
            {
                "name": "T5",
                "label": "{{function}}",
                "function": "{{T1}}/math.gcd({{T1}}, {{T2}})",
                "temp": true
            },
            {
                "name": "T6",
                "label": "{{function}}",
                "function": "{{T2}}/math.gcd({{T1}}, {{T2}})",
                "temp": true
            },
            {
                "name": "T7",
                "label": "{{function}}",
                "function": "math.gcd({{T1}}, {{T3}})",
                "temp": true
            },
            {
                "name": "T8",
                "label": "{{function}}",
                "function": "{{T1}}/math.gcd({{T1}}, {{T3}})",
                "temp": true
            },
            {
                "name": "T9",
                "label": "{{function}}",
                "function": "{{T3}}/math.gcd({{T1}}, {{T3}})",
                "temp": true
            },
            {
                "name": "T10",
                "label": "{{function}}",
                "function": "math.gcd({{T2}}, {{T3}})",
                "temp": true
            },
            {
                "name": "T11",
                "label": "{{function}}",
                "function": "{{T2}}/math.gcd({{T2}}, {{T3}})",
                "temp": true
            },
            {
                "name": "T12",
                "label": "{{function}}",
                "function": "{{T3}}/math.gcd({{T2}}, {{T3}})",
                "temp": true
            },
            {
                "name": "A1",
                "label": "{{T1}} + {{T2}} = {{T4}} × ({{T5}} + {{T6}})",
                "function": ""
            },
            {
                "name": "A2",
                "label": "{{T1}} + {{T2}} = {{T7}} × ({{T8}} + {{T9}})",
                "function": "",
                "incorrect": true
            },
            {
                "name": "A3",
                "label": "{{T1}} + {{T2}} = {{T10}} × ({{T11}} + {{T12}})",
                "function": "",
                "incorrect": true
            }
        ],
        "uniques": true
    },
    "algorithm": {
        "name": "trueFalse",
        "template": "Multiple choice – standard",
        "params": {
            "countCorrect": 1,
            "countIncorrect": 2,
            "showCheckIcon": true
        }
    }
}</v>
      </c>
      <c r="C137" s="215" t="str">
        <f>Seeds!AA137</f>
        <v/>
      </c>
      <c r="D137" s="215">
        <f t="shared" si="1"/>
        <v>1</v>
      </c>
    </row>
    <row r="138" ht="15.75" customHeight="1">
      <c r="A138" s="215" t="str">
        <f>Seeds!AC138</f>
        <v>M6-NyO-62a-E-1</v>
      </c>
      <c r="B138" s="215" t="str">
        <f>Seeds!Z138</f>
        <v>{
    "id": "M6-NyO-62a-E-1",
    "stimulus": "&lt;p&gt;Completa esta igualdad calculando el mayor factor común. Escribre los sumandos en el mismo orden.&lt;/p&gt;",
    "hint": "&lt;p&gt;El mayor factor común de {{T1}} y {{T2}} es {{A1}}.&lt;/p&gt;",
    "feedback": "&lt;p&gt;El mayor factor común de {{T1}} y {{T2}} es {{A1}}.&lt;/p&gt;",
    "template": "&lt;p style=\"text-align:center;\"&gt;{{T1}} + {{T2}} = {{response}} × (&amp;nbsp;{{response}} + {{response}}&amp;nbsp;)&lt;/p&gt;",
    "seed": {
        "parameters": [
            {
                "name": "Q1",
                "label": null,
                "min": 1,
                "max": 9,
                "step": 1
            },
            {
                "name": "Q2",
                "label": null,
                "min": 2,
                "max": 9,
                "step": 1
            },
            {
                "name": "Q3",
                "label": null,
                "min": 2,
                "max": 9,
                "step": 1
            }
        ],
        "calculated": [
            {
                "name": "T1",
                "label": "{{function}}",
                "function": "{{Q1}}*{{Q3}}",
                "temp": "true"
            },
            {
                "name": "T2",
                "label": "{{function}}",
                "function": "{{Q2}}*{{Q3}}",
                "temp": "true"
            },
            {
                "name": "A1",
                "label": "{{function}}",
                "function": "math.gcd({{T1}}, {{T2}})"
            },
            {
                "name": "A2",
                "label": "{{function}}",
                "function": "{{Q1}}*{{Q3}}/math.gcd({{T1}}, {{T2}})"
            },
            {
                "name": "A3",
                "label": "{{function}}",
                "function": "{{Q2}}*{{Q3}}/math.gcd({{T1}}, {{T2}})"
            }
        ],
        "uniques": true
    },
    "algorithm": {
        "name": "calculateOperation",
        "params": {
            "method": "equivLiteral",
            "keyboard": "NUMERICAL"
        }
    }
}</v>
      </c>
      <c r="C138" s="215" t="str">
        <f>Seeds!AA138</f>
        <v/>
      </c>
      <c r="D138" s="215">
        <f t="shared" si="1"/>
        <v>1</v>
      </c>
    </row>
    <row r="139" ht="15.75" customHeight="1">
      <c r="A139" s="215" t="str">
        <f>Seeds!AC139</f>
        <v>M6-NyO-16a-I-1</v>
      </c>
      <c r="B139" s="215" t="str">
        <f>Seeds!Z139</f>
        <v>{"id":"M6-NyO-16a-I-1","stimulus":"&lt;p&gt;Arrastra cada expresión escrita con la potencia correspondiente.&lt;/p&gt;","hint":"&lt;p&gt;Una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9,"step":1},{"name":"Q3","label":null,"min":2,"max":9,"step":1},{"name":"Q6","label":null,"min":2,"max":9,"step":1},{"name":"Q7","label":null,"min":2,"max":9,"step":1},{"name":"Q8","label":null,"min":2,"max":9,"step":1}],"calculated":[{"name":"A1","label":"{{Q1}}&lt;sup&gt;{{Q6}}&lt;/sup&gt;","function":"Lemonlib.powerToWords({{Q1}},{{Q6}},'es')[0].toUpperCase() + Lemonlib.powerToWords({{Q1}},{{Q6}},'es').slice(1)"},{"name":"A2","label":"{{Q2}}&lt;sup&gt;{{Q7}}&lt;/sup&gt;","function":"Lemonlib.powerToWords({{Q2}},{{Q7}},'es')[0].toUpperCase() + Lemonlib.powerToWords({{Q2}},{{Q7}},'es').slice(1)"},{"name":"A3","label":"{{Q3}}&lt;sup&gt;{{Q8}}&lt;/sup&gt;","function":"Lemonlib.powerToWords({{Q3}},{{Q8}},'es')[0].toUpperCase() + Lemonlib.powerToWords({{Q3}},{{Q8}},'es').slice(1)"}],"uniques":true},"algorithm":{"name":"linkOperationResult","params":{"invert":true},"template":"Match list"}}</v>
      </c>
      <c r="C139" s="215" t="str">
        <f>Seeds!AA139</f>
        <v/>
      </c>
      <c r="D139" s="215">
        <f t="shared" si="1"/>
        <v>1</v>
      </c>
    </row>
    <row r="140" ht="15.75" customHeight="1">
      <c r="A140" s="215" t="str">
        <f>Seeds!AC140</f>
        <v>M6-NyO-16a-I-2</v>
      </c>
      <c r="B140" s="215" t="str">
        <f>Seeds!Z140</f>
        <v>{
    "id": "M6-NyO-16a-I-2",
    "stimulus": "&lt;p&gt;Selecciona la potencia que está bien leída.&lt;/p&gt;",
    "hint": "&lt;p&gt;Una potencia se lee como &lt;i&gt;la base elevado al exponente.&lt;/i&gt; Si el exponente es 2, se lee &lt;i&gt;al cuadrado&lt;/i&gt; y si es 3, &lt;i&gt;al cubo.&lt;/i&gt;&lt;/p&gt;",
    "feedback": "&lt;p&gt;Una potencia se lee como &lt;i&gt;la base elevado al exponente.&lt;/i&gt; Si el exponente es 2, se lee &lt;i&gt;al cuadrado&lt;/i&gt; y si es 3, &lt;i&gt;al cubo.&lt;/i&gt;&lt;/p&gt;",
    "seed": {
        "parameters": [
            {
                "name": "Q1",
                "label": null,
                "min": 2,
                "max": 9,
                "step": 1
            },
            {
                "name": "Q2",
                "label": null,
                "min": 2,
                "max": 9,
                "step": 1
            },
            {
                "name": "Q3",
                "label": null,
                "min": 2,
                "max": 9,
                "step": 1
            },
            {
                "name": "Q4",
                "label": null,
                "min": 2,
                "max": 9,
                "step": 1
            },
            {
                "name": "Q7",
                "label": null,
                "min": 2,
                "max": 9,
                "step": 1
            },
            {
                "name": "Q8",
                "label": null,
                "min": 4,
                "max": 12,
                "step": 1
            },
            {
                "name": "Q9",
                "label": null,
                "min": 2,
                "max": 9,
                "step": 1
            },
            {
                "name": "Q10",
                "label": null,
                "min": 4,
                "max": 12,
                "step": 1
            }
        ],
        "calculated": [
            {
                "name": "T1",
                "label": "{{function}}",
                "function": "Lemonlib.powerToWords({{Q3}},2,'es')",
                "temp": true
            },
            {
                "name": "T2",
                "label": "{{function}}",
                "function": "Lemonlib.powerToWords({{Q4}},3,'es')",
                "temp": true
            },
            {
                "name": "T3",
                "label": "{{function}}",
                "function": "Lemonlib.powerToWords({{Q7}},{{Q8}},'es')",
                "temp": true
            },
            {
                "name": "T4",
                "label": "{{function}}",
                "function": "Lemonlib.powerToWords({{Q9}},{{Q10}},'es')",
                "temp": true
            },
            {
                "name": "A1",
                "label": "{{Q1}}&lt;sup&gt;2&lt;/sup&gt;: {{function}}",
                "function": "Lemonlib.powerToWords({{Q1}},2,'es')"
            },
            {
                "name": "A2",
                "label": "{{Q2}}&lt;sup&gt;3&lt;/sup&gt;: {{function}}",
                "function": "Lemonlib.powerToWords({{Q2}},3,'es')"
            },
            {
                "name": "A3",
                "label": "{{Q3}}&lt;sup&gt;2&lt;/sup&gt;: {{function}}",
                "function": "Lemonlib.powerToWords({{Q3}},3,'es')",
                "incorrect": true,
                "feedback": "Esta potencia se lee {{T1}}."
            },
            {
                "name": "A4",
                "label": "{{Q4}}&lt;sup&gt;3&lt;/sup&gt;: {{function}}",
                "function": "Lemonlib.powerToWords({{Q4}},2,'es')",
                "incorrect": true,
                "feedback": "Esta potencia se lee {{T2}}."
            },
            {
                "name": "A5",
                "label": "{{Q7}}&lt;sup&gt;{{Q8}}&lt;/sup&gt;: {{function}}",
                "function": "Lemonlib.powerToWords({{Q7}},3,'es')",
                "incorrect": true,
                "feedback": "Esta potencia se lee {{T3}}."
            },
            {
                "name": "A6",
                "label": "{{Q9}}&lt;sup&gt;{{Q10}}&lt;/sup&gt;: {{function}}",
                "function": "Lemonlib.powerToWords({{Q9}},2,'es')",
                "incorrect": true,
                "feedback": "Esta potencia se lee {{T4}}."
            }
        ],
        "uniques": true
    },
    "algorithm": {
        "name": "trueFalse",
        "template": "Multiple choice – standard",
        "params": {
            "countCorrect": 1,
            "countIncorrect": 2,
            "showCheckIcon": false,
            "columns": 3
        }
    }
}</v>
      </c>
      <c r="C140" s="215" t="str">
        <f>Seeds!AA140</f>
        <v/>
      </c>
      <c r="D140" s="215">
        <f t="shared" si="1"/>
        <v>1</v>
      </c>
    </row>
    <row r="141" ht="15.75" customHeight="1">
      <c r="A141" s="215" t="str">
        <f>Seeds!AC141</f>
        <v>M6-NyO-16a-E-1</v>
      </c>
      <c r="B141" s="215" t="str">
        <f>Seeds!Z141</f>
        <v>{"id":"M6-NyO-16a-E-1","stimulus":"&lt;p&gt;Escribe cómo se lee la siguiente potencia.&lt;/p&gt;","template":"&lt;p style=\"text-align:center;\"&gt;{{Q1}}&lt;sup&gt;{{Q2}}&lt;/sup&gt; : {{response}}&lt;/p&gt;","hint":"&lt;p&gt;Una potencia se lee como &lt;i&gt;la base elevado al exponente.&lt;/i&gt; Si el exponente es 2, se lee &lt;i&gt;al cuadrado&lt;/i&gt; y si es 3, &lt;i&gt;al cubo.&lt;/i&gt;&lt;/p&gt;","feedback":"&lt;p&gt;Una potencia se lee como &lt;i&gt;la base elevado al exponente.&lt;/i&gt; Si el exponente es 2, se lee &lt;i&gt;al cuadrado&lt;/i&gt; y si es 3, &lt;i&gt;al cubo.&lt;/i&gt;&lt;/p&gt;","seed":{"parameters":[{"name":"Q1","label":null,"min":2,"max":9,"step":1},{"name":"Q2","label":null,"min":2,"max":10,"step":1}],"calculated":[{"name":"A1","label":"{{function}}","function":"Lemonlib.powerToWords({{Q1}},{{Q2}},'es')"}],"uniques":true},"algorithm":{"name":"calculateOperation","template":"Cloze with text"}}</v>
      </c>
      <c r="C141" s="215" t="str">
        <f>Seeds!AA141</f>
        <v/>
      </c>
      <c r="D141" s="215">
        <f t="shared" si="1"/>
        <v>1</v>
      </c>
    </row>
    <row r="142" ht="15.75" customHeight="1">
      <c r="A142" s="215" t="str">
        <f>Seeds!AC142</f>
        <v>M6-NyO-16b-I-1</v>
      </c>
      <c r="B142" s="215" t="str">
        <f>Seeds!Z142</f>
        <v>{"id":"M6-NyO-16b-I-1","stimulus":"&lt;p&gt;Arrastra cada potencia al producto correspondiente.&lt;/p&gt;","hint":"&lt;p&gt;El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name":"Q3","label":null,"min":2,"max":9,"step":1},{"name":"Q4","label":null,"min":2,"max":9,"step":1}],"calculated":[{"name":"A1","label":"{{Q1}}&lt;sup&gt;{{Q2}}&lt;/sup&gt;","function":"Lemonlib.descomposePow({{Q1}}, {{Q2}})","feedback":"{{Q1}} se repite {{Q2}} veces."},{"name":"A2","label":"{{Q1}}&lt;sup&gt;{{Q3}}&lt;/sup&gt;","function":"Lemonlib.descomposePow({{Q1}}, {{Q3}})","feedback":"{{Q1}} se repite {{Q3}} veces."},{"name":"A3","label":"{{Q1}}&lt;sup&gt;{{Q4}}&lt;/sup&gt;","function":"Lemonlib.descomposePow({{Q1}}, {{Q4}})","feedback":"{{Q1}} se repite {{Q4}} veces."}],"uniques":true},"algorithm":{"name":"linkOperationResult","params":{"invert":false},"template":"Match list"}}</v>
      </c>
      <c r="C142" s="215" t="str">
        <f>Seeds!AA142</f>
        <v/>
      </c>
      <c r="D142" s="215">
        <f t="shared" si="1"/>
        <v>1</v>
      </c>
    </row>
    <row r="143" ht="15.75" customHeight="1">
      <c r="A143" s="215" t="str">
        <f>Seeds!AC143</f>
        <v>M6-NyO-16b-E-1</v>
      </c>
      <c r="B143" s="215" t="str">
        <f>Seeds!Z143</f>
        <v>{"id":"M6-NyO-16b-E-1","stimulus":"&lt;p&gt;Expresa el siguiente producto como una potencia.&lt;/p&gt;","template":"&lt;p style=\"text-align:center;\"&gt;{{T1}} = {{response}}&lt;/p&gt;","hint":"&lt;p&gt;El exponente es el número de veces que la base se multiplica por sí misma.&lt;/p&gt;","feedback":"&lt;p&gt;Una potencia es el producto de la base por sí misma tantas veces como el número del exponente indica.&lt;/p&gt;","seed":{"parameters":[{"name":"Q1","label":null,"min":2,"max":9,"step":1},{"name":"Q2","label":null,"min":2,"max":9,"step":1}],"calculated":[{"name":"T1","label":"{{function}}","function":"Lemonlib.descomposePow({{Q1}}, {{Q2}})","temp":true},{"name":"A1","label":"{{function}}","function":"\"{{Q1}}^{{Q2}}\""}],"uniques":true},"algorithm":{"name":"calculateOperation","params":{"method":"equivLiteral","keyboard":"INTERMEDIATE"}}}</v>
      </c>
      <c r="C143" s="215" t="str">
        <f>Seeds!AA143</f>
        <v/>
      </c>
      <c r="D143" s="215">
        <f t="shared" si="1"/>
        <v>1</v>
      </c>
    </row>
    <row r="144" ht="15.75" customHeight="1">
      <c r="A144" s="215" t="str">
        <f>Seeds!AC144</f>
        <v>M6-NyO-16b-A-1</v>
      </c>
      <c r="B144" s="215" t="str">
        <f>Seeds!Z144</f>
        <v>{"id":"M6-NyO-16b-A-1","stimulus":"&lt;p&gt;Joselu va a hacer {{Q1}} pulseras para cada uno de sus {{Q1}} amigos. Para ello, utilizará {{Q1}} hilos por pulsera. Escribe como potencia y como producto de factores iguales el número de hilos que va a necesitar.&lt;/p&gt;","template":"&lt;p&gt;Como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4,"max":9,"step":1}],"calculated":[{"name":"A1","label":"{{function}}","function":"{{Q1}}\\times{{Q1}}\\times{{Q1}}"},{"name":"A2","label":"{{function}}","function":"\"{{Q1}}^3\""}],"uniques":true},"algorithm":{"name":"calculateOperation","params":{"method":"equivLiteral","keyboard":"INTERMEDIATE"}}}</v>
      </c>
      <c r="C144" s="215" t="str">
        <f>Seeds!AA144</f>
        <v/>
      </c>
      <c r="D144" s="215">
        <f t="shared" si="1"/>
        <v>1</v>
      </c>
    </row>
    <row r="145" ht="15.75" customHeight="1">
      <c r="A145" s="215" t="str">
        <f>Seeds!AC145</f>
        <v>M6-NyO-16b-A-2</v>
      </c>
      <c r="B145" s="215" t="str">
        <f>Seeds!Z145</f>
        <v>{"id":"M6-NyO-16b-A-2","stimulus":"&lt;p&gt;Una carpintera utiliza {{Q1}} tornillos para construir un comedero de pájaros. Un mes ha dedicado {{Q1}} días a esta labor en los que ha trabajado {{Q1}} h al día para fabricar {{Q1}} comederos. Escribe como potencia y como producto de factores iguales los tornillos que ha usado en ese mes.&lt;/p&gt;","template":"&lt;p&gt;Como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7,"step":1}],"calculated":[{"name":"A1","label":"{{function}}","function":"{{Q1}}\\times{{Q1}}\\times{{Q1}}\\times{{Q1}}"},{"name":"A2","label":"{{function}}","function":"\"{{Q1}}^4\""}],"uniques":true},"algorithm":{"name":"calculateOperation","params":{"method":"equivLiteral","keyboard":"INTERMEDIATE"}}}</v>
      </c>
      <c r="C145" s="215" t="str">
        <f>Seeds!AA145</f>
        <v/>
      </c>
      <c r="D145" s="215">
        <f t="shared" si="1"/>
        <v>1</v>
      </c>
    </row>
    <row r="146" ht="15.75" customHeight="1">
      <c r="A146" s="215" t="str">
        <f>Seeds!AC146</f>
        <v>M6-NyO-16b-A-3</v>
      </c>
      <c r="B146" s="215" t="str">
        <f>Seeds!Z146</f>
        <v>{"id":"M6-NyO-16b-A-3","stimulus":"&lt;p&gt;Para visitar una isla remota, {{Q1}} avionetas realizan {{Q1}} excursiones al día, cada una con {{Q1}} turistas a bordo. Estas visitas tienen lugar durante {{Q1}} días al mes y durante {{Q1}} meses al año. Escribe como potencia y como producto de factores iguales el número de turistas que visitan la isla en un año.&lt;/p&gt;","template":"&lt;p&gt;Como producto: {{response}}&lt;/p&gt;&lt;p&gt;Como potencia: {{response}}&lt;/p&gt;","hint":"&lt;p&gt;El exponente es el número de veces que la base se multiplica por sí misma.&lt;/p&gt;","feedback":"&lt;p&gt;Una potencia es el producto de la base por sí misma tantas veces como el número del exponente indica.&lt;/p&gt;","seed":{"parameters":[{"name":"Q1","label":null,"min":2,"max":12,"step":1}],"calculated":[{"name":"A1","label":"{{function}}","function":"{{Q1}}\\times{{Q1}}\\times{{Q1}}\\times{{Q1}}\\times{{Q1}}"},{"name":"A2","label":"{{function}}","function":"\"{{Q1}}^5\""}],"uniques":true},"algorithm":{"name":"calculateOperation","params":{"method":"equivLiteral","keyboard":"INTERMEDIATE"}}}</v>
      </c>
      <c r="C146" s="215" t="str">
        <f>Seeds!AA146</f>
        <v/>
      </c>
      <c r="D146" s="215">
        <f t="shared" si="1"/>
        <v>1</v>
      </c>
    </row>
    <row r="147" ht="15.75" customHeight="1">
      <c r="A147" s="215" t="str">
        <f>Seeds!AC147</f>
        <v>M6-NyO-17c-I-1</v>
      </c>
      <c r="B147" s="215" t="str">
        <f>Seeds!Z147</f>
        <v>{"id":"M6-NyO-17c-I-1","stimulus":"&lt;p&gt;Selecciona el resultado de esta potencia: {{Q1}}&lt;sup&gt;{{Q2}}&lt;/sup&gt;.&lt;/p&gt;","hint":"&lt;p&gt;El exponente es el número de veces que la base se multiplica por sí misma.&lt;/p&gt;","feedback":"&lt;p&gt;El exponente es el número de veces que la base se multiplica por sí misma.&lt;/p&gt;","seed":{"parameters":[{"name":"Q1","label":null,"list":[3,5,7]},{"name":"Q2","label":null,"list":[2,3,4]}],"calculated":[{"name":"A1","label":"{{function}}","function":"math.pow({{Q1}},{{Q2}})"},{"name":"A2","label":"{{function}}","function":"math.pow({{Q2}},{{Q1}})","incorrect":true},{"name":"A3","label":"{{function}}","function":"{{Q1}}*{{Q2}}","incorrect":true}],"uniques":true},"algorithm":{"name":"trueFalse","template":"Multiple choice – standard","params":{"countCorrect":1,"countIncorrect":2,"showCheckIcon":false,
            "columns": 3
        }
    }
}</v>
      </c>
      <c r="C147" s="215" t="str">
        <f>Seeds!AA147</f>
        <v/>
      </c>
      <c r="D147" s="215">
        <f t="shared" si="1"/>
        <v>1</v>
      </c>
    </row>
    <row r="148" ht="15.75" customHeight="1">
      <c r="A148" s="215" t="str">
        <f>Seeds!AC148</f>
        <v>M6-NyO-17c-E-1</v>
      </c>
      <c r="B148" s="215" t="str">
        <f>Seeds!Z148</f>
        <v>{"id":"M6-NyO-17c-E-1","stimulus":"&lt;p&gt;Calcula esta potencia.&lt;/p&gt;","template":"&lt;p style=\"text-align:center;\"&gt;{{Q1}}&lt;sup&gt;{{Q2}}&lt;/sup&gt; = {{response}}&lt;/p&gt;","hint":"&lt;p&gt;El exponente es el número de veces que la base se multiplica por sí misma.&lt;/p&gt;","feedback":"&lt;p&gt;El exponente es el número de veces que la base se multiplica por sí misma.&lt;/p&gt;","seed":{"parameters":[{"name":"Q1","label":null,"list":[2,3,4,5,6]},{"name":"Q2","label":null,"list":[2,3,4]}],"calculated":[{"name":"A1","label":"{{function}}","function":"math.pow({{Q1}},{{Q2}})"}],"uniques":true},"algorithm":{"name":"calculateOperation","params":{"method":"equivLiteral","keyboard":"NUMERICAL"}}}</v>
      </c>
      <c r="C148" s="215" t="str">
        <f>Seeds!AA148</f>
        <v/>
      </c>
      <c r="D148" s="215">
        <f t="shared" si="1"/>
        <v>1</v>
      </c>
    </row>
    <row r="149" ht="15.75" customHeight="1">
      <c r="A149" s="215" t="str">
        <f>Seeds!AC149</f>
        <v>M6-NyO-17c-A-1</v>
      </c>
      <c r="B149" s="215" t="str">
        <f>Seeds!Z149</f>
        <v>{"id":"M6-NyO-17c-A-1","stimulus":"&lt;p&gt;{{N1}} ha dedicado {{Q1}} h al día durante los últimos {{Q1}} días a ayudar a la humanidad. Si en cada hora ha actuado {{Q1}} veces y en cada intervención ha salvado a {{Q1}} personas, ¿a cuántas personas ha salvado a lo largo de este tiempo? Obtén el resultado calculando una potencia.&lt;/p&gt;","template":"&lt;p&gt;Ha salvado a {{response}} personas.&lt;/p&gt;","hint":"&lt;p&gt;El exponente es el número de veces que la base se multiplica por sí misma.&lt;/p&gt;","feedback":"&lt;p style=\"text-align:center;\"&gt;{{Q1}} h × {{Q1}} días × {{Q1}} veces × {{Q1}} personas = {{Q1}}&lt;sup&gt;4&lt;/sup&gt; = {{A1}} personas&lt;/p&gt;","seed":{"parameters":[{"name":"N1","label":null,"list":["Un superhéroe","Una superheroína"]},{"name":"Q1","label":null,"list":[2,3,4,5]}],"calculated":[{"name":"A1","label":"{{function}}","function":"math.pow({{Q1}},4)"}],"uniques":true},"algorithm":{"name":"calculateOperation","params":{"method":"equivLiteral","keyboard":"NUMERICAL"}}}</v>
      </c>
      <c r="C149" s="215" t="str">
        <f>Seeds!AA149</f>
        <v/>
      </c>
      <c r="D149" s="215">
        <f t="shared" si="1"/>
        <v>1</v>
      </c>
    </row>
    <row r="150" ht="15.75" customHeight="1">
      <c r="A150" s="215" t="str">
        <f>Seeds!AC150</f>
        <v>M6-NyO-17c-A-2</v>
      </c>
      <c r="B150" s="215" t="str">
        <f>Seeds!Z150</f>
        <v>{"id":"M6-NyO-17c-A-2","stimulus":"&lt;p&gt;En las {{Q1}} salas de un cine proyectan cada película en {{Q1}} sesiones diferentes durante {{Q1}} días a la semana. ¿Cuántas veces se proyecta una película en este cine a la semana? Obtén el resultado calculando una potencia.&lt;/p&gt;","template":"&lt;p&gt;Hay {{response}} proyecciones.&lt;/p&gt;","hint":"&lt;p&gt;El exponente es el número de veces que la base se multiplica por sí misma.&lt;/p&gt;","feedback":"&lt;p style=\"text-align:center;\"&gt;{{Q1}} salas × {{Q1}} sesiones × {{Q1}} días = {{Q1}}&lt;sup&gt;3&lt;/sup&gt; = {{A1}} proyecciones&lt;/p&gt;","seed":{"parameters":[{"name":"Q1","label":null,"min":2,"max":7,"step":1}],"calculated":[{"name":"A1","label":"{{function}}","function":"math.pow({{Q1}},3)"}],"uniques":true},"algorithm":{"name":"calculateOperation","params":{"method":"equivLiteral","keyboard":"NUMERICAL"}}}</v>
      </c>
      <c r="C150" s="215" t="str">
        <f>Seeds!AA150</f>
        <v/>
      </c>
      <c r="D150" s="215">
        <f t="shared" si="1"/>
        <v>1</v>
      </c>
    </row>
    <row r="151" ht="15.75" customHeight="1">
      <c r="A151" s="215" t="str">
        <f>Seeds!AC151</f>
        <v>M6-NyO-17c-A-3</v>
      </c>
      <c r="B151" s="215" t="str">
        <f>Seeds!Z151</f>
        <v>{"id":"M6-NyO-17c-A-3","stimulus":"&lt;p&gt;En una tienda de animales hay {{Q1}} peceras con {{Q1}} hembras de pez en cada una. Cada uno de estos peces ha tenido {{Q1}} alevines. ¿Cuántos crías de pez hay en la tienda en total? Obtén el resultado calculando una potencia.&lt;/p&gt;","template":"&lt;p&gt;Hay {{response}} alevines.&lt;/p&gt;","hint":"&lt;p&gt;El exponente es el número de veces que la base se multiplica por sí misma.&lt;/p&gt;","feedback":"&lt;p style=\"text-align:center;\"&gt;{{Q1}} peceras × {{Q1}} hembras × {{Q1}} crías = {{Q1}}&lt;sup&gt;3&lt;/sup&gt; = {{A1}} alevines&lt;/p&gt;","seed":{"parameters":[{"name":"Q1","label":null,"min":2,"max":7,"step":1}],"calculated":[{"name":"A1","label":"{{function}}","function":"math.pow({{Q1}},3)"}],"uniques":true},"algorithm":{"name":"calculateOperation","params":{"method":"equivLiteral","keyboard":"NUMERICAL"}}}</v>
      </c>
      <c r="C151" s="215" t="str">
        <f>Seeds!AA151</f>
        <v/>
      </c>
      <c r="D151" s="215">
        <f t="shared" si="1"/>
        <v>1</v>
      </c>
    </row>
    <row r="152" ht="15.75" customHeight="1">
      <c r="A152" s="215" t="str">
        <f>Seeds!AC152</f>
        <v>M6-NyO-18a-I-1</v>
      </c>
      <c r="B152" s="215" t="str">
        <f>Seeds!Z152</f>
        <v>{"id":"M6-NyO-18a-I-1","stimulus":"&lt;p&gt;Arrastra cada resultado a la potencia correspondiente.&lt;/p&gt;","hint":"&lt;p&gt;El resultado de una potencia de base 10 es un 1 seguido de tantos 0 como indica el exponente.&lt;/p&gt;","feedback":"&lt;p&gt;El resultado de una potencia de base 10 es un 1 seguido de tantos 0 como indica el exponente.&lt;/p&gt;","seed":{"parameters":[{"name":"Q1","label":null,"min":2,"max":9,"step":1},{"name":"Q2","label":null,"min":2,"max":9,"step":1},{"name":"Q3","label":null,"min":2,"max":9,"step":1}],"calculated":[{"name":"A1","label":"10&lt;sup&gt;{{Q1}}&lt;/sup&gt;","function":"math.pow(10, {{Q1}})"},{"name":"A2","label":"10&lt;sup&gt;{{Q2}}&lt;/sup&gt;","function":"math.pow(10, {{Q2}})"},{"name":"A3","label":"10&lt;sup&gt;{{Q3}}&lt;/sup&gt;","function":"math.pow(10, {{Q3}})"}],"uniques":true},"algorithm":{"name":"linkOperationResult","params":{"invert":true},"template":"Match list"}}</v>
      </c>
      <c r="C152" s="215" t="str">
        <f>Seeds!AA152</f>
        <v/>
      </c>
      <c r="D152" s="215">
        <f t="shared" si="1"/>
        <v>1</v>
      </c>
    </row>
    <row r="153" ht="15.75" customHeight="1">
      <c r="A153" s="215" t="str">
        <f>Seeds!AC153</f>
        <v>M6-NyO-18a-E-1</v>
      </c>
      <c r="B153" s="215" t="str">
        <f>Seeds!Z153</f>
        <v>{"id":"M6-NyO-18a-E-1","stimulus":"&lt;p&gt;Calcula la siguiente potencia.&lt;/p&gt;","template":"&lt;p style=\"text-align:center;\"&gt;10&lt;sup&gt;{{Q1}}&lt;/sup&gt; = {{response}}&lt;/p&gt;","hint":"&lt;p&gt;El resultado de una potencia de base 10 es un 1 seguido de tantos 0 como indica el exponente.&lt;/p&gt;","feedback":"&lt;p&gt;El resultado de una potencia de base 10 es un 1 seguido de tantos 0 como indica el exponente.&lt;/p&gt;","seed":{"parameters":[{"name":"Q1","label":null,"min":5,"max":9,"step":1}],"calculated":[{"name":"A1","label":"{{function}}","function":"math.pow(10, {{Q1}})"}],"uniques":true},"algorithm":{"name":"calculateOperation","params":{"method":"equivLiteral","keyboard":"NUMERICAL"}}}</v>
      </c>
      <c r="C153" s="215" t="str">
        <f>Seeds!AA153</f>
        <v/>
      </c>
      <c r="D153" s="215">
        <f t="shared" si="1"/>
        <v>1</v>
      </c>
    </row>
    <row r="154" ht="15.75" customHeight="1">
      <c r="A154" s="215" t="str">
        <f>Seeds!AC154</f>
        <v>M6-NyO-18a-A-1</v>
      </c>
      <c r="B154" s="215" t="str">
        <f>Seeds!Z154</f>
        <v>{"id":"M6-NyO-18a-A-1","stimulus":"&lt;p&gt;La distancia entre dos planetas es de 10&lt;sup&gt;{{Q1}}&lt;/sup&gt; km. Calcula esta potencia.&lt;/p&gt;","template":"&lt;p&gt;La distancia es de {{response}} km.&lt;/p&gt;","hint":"&lt;p&gt;El resultado de una potencia de base 10 es un 1 seguido de tantos 0 como indica el exponente.&lt;/p&gt;","feedback":"&lt;p&gt;El resultado de una potencia de base 10 es un 1 seguido de tantos 0 como indica el exponente.&lt;/p&gt;&lt;p style=\"text-align:center;\"&gt;10&lt;sup&gt;{{Q1}}&lt;/sup&gt; = {{A1}} km&lt;/p&gt;","seed":{"parameters":[{"name":"Q1","label":null,"list":[7,8,9,10]}],"calculated":[{"name":"A1","label":"{{function}}","function":"math.pow(10, {{Q1}})"}],"uniques":true},"algorithm":{"name":"calculateOperation","params":{"method":"equivLiteral","keyboard":"NUMERICAL"}}}</v>
      </c>
      <c r="C154" s="215" t="str">
        <f>Seeds!AA154</f>
        <v/>
      </c>
      <c r="D154" s="215">
        <f t="shared" si="1"/>
        <v>1</v>
      </c>
    </row>
    <row r="155" ht="15.75" customHeight="1">
      <c r="A155" s="215" t="str">
        <f>Seeds!AC155</f>
        <v>M6-NyO-18a-A-2</v>
      </c>
      <c r="B155" s="215" t="str">
        <f>Seeds!Z155</f>
        <v>{"id":"M6-NyO-18a-A-2","stimulus":"&lt;p&gt;Antonio vive en una ciudad que tiene 10&lt;sup&gt;{{Q1}}&lt;/sup&gt; habitantes. Calcula la población de esta ciudad.&lt;/p&gt;","template":"&lt;p&gt;El número de habitantes es de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habitantes&lt;/p&gt;","seed":{"parameters":[{"name":"Q1","label":null,"list":[4,5,6]}],"calculated":[{"name":"A1","label":"{{function}}","function":"math.pow(10, {{Q1}})"}],"uniques":true},"algorithm":{"name":"calculateOperation","params":{"method":"equivLiteral","keyboard":"NUMERICAL"}}}</v>
      </c>
      <c r="C155" s="215" t="str">
        <f>Seeds!AA155</f>
        <v/>
      </c>
      <c r="D155" s="215">
        <f t="shared" si="1"/>
        <v>1</v>
      </c>
    </row>
    <row r="156" ht="15.75" customHeight="1">
      <c r="A156" s="215" t="str">
        <f>Seeds!AC156</f>
        <v>M6-NyO-18a-A-3</v>
      </c>
      <c r="B156" s="215" t="str">
        <f>Seeds!Z156</f>
        <v>{"id":"M6-NyO-18a-A-3","stimulus":"&lt;p&gt;A un festival de música han asistido 10&lt;sup&gt;{{Q1}}&lt;/sup&gt; personas. Calcula el número de espectadores.&lt;/p&gt;","template":"&lt;p&gt;Han asistido {{response}} personas.&lt;/p&gt;","hint":"&lt;p&gt;El resultado de una potencia de base 10 es un 1 seguido de tantos 0 como indica el exponente.&lt;/p&gt;","feedback":"&lt;p&gt;El resultado de una potencia de base 10 es un 1 seguido de tantos 0 como indica el exponente.&lt;/p&gt;&lt;p style=\"text-align:center;\"&gt;10&lt;sup&gt;{{Q1}}&lt;/sup&gt; = {{A1}} espectadores&lt;/p&gt;","seed":{"parameters":[{"name":"Q1","label":null,"list":[2,3,4]}],"calculated":[{"name":"A1","label":"{{function}}","function":"math.pow(10, {{Q1}})"}],"uniques":true},"algorithm":{"name":"calculateOperation","params":{"method":"equivLiteral","keyboard":"NUMERICAL"}}}</v>
      </c>
      <c r="C156" s="215" t="str">
        <f>Seeds!AA156</f>
        <v/>
      </c>
      <c r="D156" s="215">
        <f t="shared" si="1"/>
        <v>1</v>
      </c>
    </row>
    <row r="157" ht="15.75" customHeight="1">
      <c r="A157" s="215" t="str">
        <f>Seeds!AC157</f>
        <v>M6-NyO-18b-I-1</v>
      </c>
      <c r="B157" s="215" t="str">
        <f>Seeds!Z157</f>
        <v>{"id":"M6-NyO-18b-I-1","stimulus":"&lt;p&gt;Arrastra cada expresión en potencia de 10 al número correspondiente.&lt;/p&gt;","hint":"&lt;p&gt;Una potencia de base 10 es igual a un 1 seguido de tantos 0 como hay en el exponente.&lt;/p&gt;","feedback":"&lt;p&gt;Una potencia de base 10 es igual a un 1 seguido de tantos 0 como hay en el exponente.&lt;/p&gt;","seed":{"parameters":[{"name":"Q1","label":null,"list":[2,3,4,5,6]},{"name":"Q2","label":null,"list":[2,3,4,5,6]},{"name":"Q3","label":null,"list":[2,3,4,5,6]},{"name":"Q4","label":null,"min":1,"max":9,"step":1}],"calculated":[{"name":"A1","label":"{{Q4}} × 10&lt;sup&gt;{{Q1}}&lt;/sup&gt;","function":"{{Q4}}*math.pow(10,{{Q1}})"},{"name":"A2","label":"{{Q4}} × 10&lt;sup&gt;{{Q2}}&lt;/sup&gt;","function":"{{Q4}}*math.pow(10,{{Q2}})"},{"name":"A3","label":"{{Q4}} × 10&lt;sup&gt;{{Q3}}&lt;/sup&gt;","function":"{{Q4}}*math.pow(10,{{Q3}})"}]},"algorithm":{"name":"linkOperationResult","template":"Match list","params":{"invert":false}}}</v>
      </c>
      <c r="C157" s="215" t="str">
        <f>Seeds!AA157</f>
        <v/>
      </c>
      <c r="D157" s="215">
        <f t="shared" si="1"/>
        <v>1</v>
      </c>
    </row>
    <row r="158" ht="15.75" customHeight="1">
      <c r="A158" s="215" t="str">
        <f>Seeds!AC158</f>
        <v>M6-NyO-18b-E-1</v>
      </c>
      <c r="B158" s="215" t="str">
        <f>Seeds!Z158</f>
        <v>{"id":"M6-NyO-18b-E-1","stimulus":"&lt;p&gt;Calcula la siguiente potencia.&lt;/p&gt;","template":"&lt;p style=\"text-align:center;\"&gt;{{Q2}} × 10&lt;sup&gt;{{Q1}}&lt;/sup&gt; = {{response}}&lt;/p&gt;","hint":"&lt;p&gt;Una potencia de base 10 es igual a un 1 seguido de tantos 0 como hay en el exponente.&lt;/p&gt;","feedback":"&lt;p&gt;Una potencia de base 10 es igual a un 1 seguido de tantos 0 como hay en el exponente.&lt;/p&gt;","seed":{"parameters":[{"name":"Q1","label":null,"list":[2,3,4,5,6]},{"name":"Q2","label":null,"min":1,"max":9,"step":1}],"calculated":[{"name":"A1","label":"{{function}}","function":"{{Q2}}*math.pow(10,{{Q1}})"}]},"algorithm":{"name":"calculateOperation","params":{"method":"equivLiteral","keyboard":"NUMERICAL"}}}</v>
      </c>
      <c r="C158" s="215" t="str">
        <f>Seeds!AA158</f>
        <v/>
      </c>
      <c r="D158" s="215">
        <f t="shared" si="1"/>
        <v>1</v>
      </c>
    </row>
    <row r="159" ht="15.75" customHeight="1">
      <c r="A159" s="215" t="str">
        <f>Seeds!AC159</f>
        <v>M6-NyO-18b-A-1</v>
      </c>
      <c r="B159" s="215" t="str">
        <f>Seeds!Z159</f>
        <v>{"id":"M6-NyO-18b-A-1","stimulus":"&lt;p&gt;A un festival gastronómico han asistido {{T1}} personas. Expresa este número como una potencia de base 10.&lt;/p&gt;","template":"&lt;p&gt;Han acudido {{Q2}} × {{response}} personas.&lt;/p&gt;","hint":"&lt;p&gt;Una potencia de base 10 es igual a un 1 seguido de tantos 0 como hay en el exponente.&lt;/p&gt;","feedback":"&lt;p&gt;Una potencia de base 10 es igual a un 1 seguido de tantos 0 como hay en el exponente.&lt;/p&gt;","seed":{"parameters":[{"name":"Q1","label":null,"list":[2,3,4]},{"name":"Q2","label":null,"min":1,"max":9,"step":1}],"calculated":[{"name":"T1","label":"{{function}}","function":"{{Q2}}*math.pow(10,{{Q1}})","temp":true},{"name":"A1","label":"{{function}}","function":"\"10^{{Q1}}\""}]},"algorithm":{"name":"calculateOperation","params":{"method":"equivLiteral","keyboard":"NUMERICAL"}}}</v>
      </c>
      <c r="C159" s="215" t="str">
        <f>Seeds!AA159</f>
        <v/>
      </c>
      <c r="D159" s="215">
        <f t="shared" si="1"/>
        <v>1</v>
      </c>
    </row>
    <row r="160" ht="15.75" customHeight="1">
      <c r="A160" s="215" t="str">
        <f>Seeds!AC160</f>
        <v>M6-NyO-18b-A-2</v>
      </c>
      <c r="B160" s="215" t="str">
        <f>Seeds!Z160</f>
        <v>{"id":"M6-NyO-18b-A-2","stimulus":"&lt;p&gt;Un partido lo han visto aproximadamente {{T1}} espectadores por televisión. Expresa esta cantidad como una potencia de base 10.&lt;/p&gt;","template":"&lt;p&gt;El partido ha tenido {{Q2}} × {{response}} telespectadores.&lt;/p&gt;","hint":"&lt;p&gt;Una potencia de base 10 es igual a un 1 seguido de tantos 0 como hay en el exponente.&lt;/p&gt;","feedback":"&lt;p&gt;Una potencia de base 10 es igual a un 1 seguido de tantos 0 como hay en el exponente.&lt;/p&gt;","seed":{"parameters":[{"name":"Q1","label":null,"list":[6,7,8]},{"name":"Q2","label":null,"min":1,"max":9,"step":1}],"calculated":[{"name":"T1","label":"{{function}}","function":"{{Q2}}*math.pow(10,{{Q1}})","temp":true},{"name":"A1","label":"{{function}}","function":"\"10^{{Q1}}\""}]},"algorithm":{"name":"calculateOperation","params":{"method":"equivLiteral","keyboard":"NUMERICAL"}}}</v>
      </c>
      <c r="C160" s="215" t="str">
        <f>Seeds!AA160</f>
        <v/>
      </c>
      <c r="D160" s="215">
        <f t="shared" si="1"/>
        <v>1</v>
      </c>
    </row>
    <row r="161" ht="15.75" customHeight="1">
      <c r="A161" s="215" t="str">
        <f>Seeds!AC161</f>
        <v>M6-NyO-18b-A-3</v>
      </c>
      <c r="B161" s="215" t="str">
        <f>Seeds!Z161</f>
        <v>{"id":"M6-NyO-18b-A-3","stimulus":"&lt;p&gt;El equipo técnico de medioambiente de un ayuntamiento ha explicado al alcade que la ciudad genera {{T1}} kg de residuos plásticos. Expresa esta cantidad como una potencia de base 10.&lt;/p&gt;","template":"&lt;p&gt;La ciudad genera {{Q2}} × {{response}} kg de residuos plásticos.&lt;/p&gt;","hint":"&lt;p&gt;Una potencia de base 10 es igual a un 1 seguido de tantos 0 como hay en el exponente.&lt;/p&gt;","feedback":"&lt;p&gt;Una potencia de base 10 es igual a un 1 seguido de tantos 0 como hay en el exponente.&lt;/p&gt;","seed":{"parameters":[{"name":"Q1","label":null,"list":[4,5,6,7]},{"name":"Q2","label":null,"min":1,"max":9,"step":1}],"calculated":[{"name":"T1","label":"{{function}}","function":"{{Q2}}*math.pow(10,{{Q1}})","temp":true},{"name":"A1","label":"{{function}}","function":"\"10^{{Q1}}\""}]},"algorithm":{"name":"calculateOperation","params":{"method":"equivLiteral","keyboard":"NUMERICAL"}}}</v>
      </c>
      <c r="C161" s="215" t="str">
        <f>Seeds!AA161</f>
        <v/>
      </c>
      <c r="D161" s="215">
        <f t="shared" si="1"/>
        <v>1</v>
      </c>
    </row>
    <row r="162" ht="15.75" customHeight="1">
      <c r="A162" s="215" t="str">
        <f>Seeds!AC162</f>
        <v>M6-NyO-19a-I-1</v>
      </c>
      <c r="B162" s="215" t="str">
        <f>Seeds!Z162</f>
        <v>{"id":"M6-NyO-19a-I-1","stimulus":"&lt;p&gt;Arrastra cada descomposición en potencias de base 10 al número correspondiente.&lt;/p&gt;","hint":"&lt;p&gt;Una potencia de base 10 es igual a un 1 seguido de tantos 0 como hay en el exponente.&lt;/p&gt;","feedback":"&lt;p&gt;Una potencia de base 10 es igual a un 1 seguido de tantos 0 como hay en el exponente.&lt;/p&gt;","seed":{"parameters":[{"name":"Q1","label":null,"min":1,"max":9,"step":1},{"name":"Q2","label":null,"min":1,"max":9,"step":1},{"name":"Q3","label":null,"min":1,"max":9,"step":1},{"name":"Q4","label":null,"min":1,"max":9,"step":1},{"name":"Q5","label":null,"min":1,"max":9,"step":1},{"name":"Q6","label":null,"min":1,"max":9,"step":1},{"name":"Q7","label":null,"min":1,"max":9,"step":1},{"name":"Q8","label":null,"min":1,"max":9,"step":1}],"calculated":[{"name":"T1","label":"{{function}}","function":"{{Q1}}*1000+{{Q2}}*100+{{Q3}}*10+{{Q4}}","temp":true},{"name":"T2","label":"{{function}}","function":"{{Q6}}*1000+{{Q3}}*100+{{Q1}}*10+{{Q5}}","temp":true},{"name":"T3","label":"{{function}}","function":"{{Q8}}*1000+{{Q4}}*100+{{Q7}}*10+{{Q6}}","temp":true},{"name":"A1","label":"{{T1}}","function":"{{Q1}} × 10&lt;sup&gt;3&lt;/sup&gt; + {{Q2}} × 10&lt;sup&gt;2&lt;/sup&gt; + {{Q3}} × 10 + {{Q4}}"},{"name":"A2","label":"{{T2}}","function":"{{Q6}} × 10&lt;sup&gt;3&lt;/sup&gt; + {{Q3}} × 10&lt;sup&gt;2&lt;/sup&gt; + {{Q1}} × 10 + {{Q5}}"},{"name":"A3","label":"{{T3}}","function":"{{Q8}} × 10&lt;sup&gt;3&lt;/sup&gt; + {{Q4}} × 10&lt;sup&gt;2&lt;/sup&gt; + {{Q7}} × 10 + {{Q6}}"}],"uniques":true},"algorithm":{"name":"linkOperationResult","template":"Match list","params":{"invert":true}}}</v>
      </c>
      <c r="C162" s="215" t="str">
        <f>Seeds!AA162</f>
        <v/>
      </c>
      <c r="D162" s="215">
        <f t="shared" si="1"/>
        <v>1</v>
      </c>
    </row>
    <row r="163" ht="15.75" customHeight="1">
      <c r="A163" s="215" t="str">
        <f>Seeds!AC163</f>
        <v>M6-NyO-19a-E-1</v>
      </c>
      <c r="B163" s="215" t="str">
        <f>Seeds!Z163</f>
        <v>{"id":"M6-NyO-19a-E-1","stimulus":"&lt;p&gt;Escribe el número que corresponde a la siguiente descomposición en potencias de base 10.&lt;/p&gt;","template":"&lt;p style=\"text-align:center;\"&gt;{{Q1}} × 10&lt;sup&gt;4&lt;/sup&gt; + {{Q2}} × 10&lt;sup&gt;3&lt;/sup&gt; + {{Q3}} × 10&lt;sup&gt;2&lt;/sup&gt; + {{Q4}} × 10 + {{Q5}} = {{response}}&lt;/p&gt;","hint":"&lt;p&gt;Una potencia de base 10 es igual a un 1 seguido de tantos 0 como hay en el exponente.&lt;/p&gt;","feedback":"&lt;p&gt;Una potencia de base 10 es igual a un 1 seguido de tantos 0 como hay en el exponente.&lt;/p&gt;&lt;p style=\"text-align:center;\"&gt;{{Q1}} × 10&lt;sup&gt;4&lt;/sup&gt; + {{Q2}} × 10&lt;sup&gt;3&lt;/sup&gt; + {{Q3}} × 10&lt;sup&gt;2&lt;/sup&gt; + {{Q4}} × 10 + {{Q5}} = {{T1}} + {{T2}} + {{T3}} + {{T4}} + {{Q5}} = {{T5}}&lt;/p&gt;","seed":{"parameters":[{"name":"Q1","label":null,"min":1,"max":9,"step":1},{"name":"Q2","label":null,"min":1,"max":9,"step":1},{"name":"Q3","label":null,"min":1,"max":9,"step":1},{"name":"Q4","label":null,"min":1,"max":9,"step":1},{"name":"Q5","label":null,"min":1,"max":9,"step":1}],"calculated":[{"name":"A1","label":"{{function}}","function":"{{Q1}}*10000 + {{Q2}}*1000 + {{Q3}}*100 + {{Q4}}*10 + {{Q5}}"},{"name":"T1","label":"{{function}}","function":"{{Q1}}*10000","temp":true},{"name":"T2","label":"{{function}}","function":"{{Q2}}*1000","temp":true},{"name":"T3","label":"{{function}}","function":"{{Q3}}*100","temp":true},{"name":"T4","label":"{{function}}","function":"{{Q4}}*10","temp":true},{"name":"T5","label":"{{function}}","function":"{{T1}}+{{T2}}+{{T3}}+{{T4}}+{{Q5}}","temp":true}]},"algorithm":{"name":"calculateOperation","params":{"method":"equivLiteral","keyboard":"NUMERICAL"}}}</v>
      </c>
      <c r="C163" s="215" t="str">
        <f>Seeds!AA163</f>
        <v/>
      </c>
      <c r="D163" s="215">
        <f t="shared" si="1"/>
        <v>1</v>
      </c>
    </row>
    <row r="164" ht="15.75" customHeight="1">
      <c r="A164" s="215" t="str">
        <f>Seeds!AC164</f>
        <v>M6-NyO-19a-A-1</v>
      </c>
      <c r="B164" s="215" t="str">
        <f>Seeds!Z164</f>
        <v>{"id":"M6-NyO-19a-A-1","stimulus":"&lt;p&gt;Un concierto cuenta con tres zonas desde las que ver el escenario. La zona A está preparada para albergar {{Q1}} × 10&lt;sup&gt;2&lt;/sup&gt; personas, la zona B puede acoger {{Q2}} × 10&lt;sup&gt;3&lt;/sup&gt; personas y la zona C, {{Q3}} × 10&lt;sup&gt;4&lt;/sup&gt; personas. Si el recinto se ha llenado, calcula cuánta gente ha disfrutado del concierto.&lt;/p&gt;","template":"&lt;p&gt;En total, han asistido {{response}} personas.&lt;/p&gt;","hint":"&lt;p&gt;Una potencia de base 10 es igual a un 1 seguido de tantos 0 como hay en el exponente.&lt;/p&gt;","feedback":"&lt;p&gt;Una potencia de base 10 es igual a un 1 seguido de tantos 0 como hay en el exponente.&lt;/p&gt;&lt;p&gt;El público del concierto lo han compuesto:&lt;/p&gt;&lt;p style=\"text-align:center;\"&gt;{{Q1}} × 10&lt;sup&gt;2&lt;/sup&gt; + {{Q2}} × 10&lt;sup&gt;3&lt;/sup&gt; + {{Q3}} × 10&lt;sup&gt;4&lt;/sup&gt; = {{T1}} + {{T2}} + {{T3}} = {{T4}} personas&lt;/p&gt;","seed":{"parameters":[{"name":"Q1","label":null,"min":1,"max":9,"step":1},{"name":"Q2","label":null,"min":1,"max":9,"step":1},{"name":"Q3","label":null,"min":1,"max":9,"step":1}],"calculated":[{"name":"A1","label":"{{function}}","function":"{{Q1}}*100+{{Q2}}*1000+{{Q3}}*10000"},{"name":"T1","label":"{{function}}","function":"{{Q1}}*100","temp":true},{"name":"T2","label":"{{function}}","function":"{{Q2}}*1000","temp":true},{"name":"T3","label":"{{function}}","function":"{{Q3}}*10000","temp":true},{"name":"T4","label":"{{function}}","function":"{{Q1}}*100+{{Q2}}*1000+{{Q3}}*10000","temp":true}]},"algorithm":{"name":"calculateOperation","params":{"method":"equivLiteral","keyboard":"NUMERICAL"}}}</v>
      </c>
      <c r="C164" s="215" t="str">
        <f>Seeds!AA164</f>
        <v/>
      </c>
      <c r="D164" s="215">
        <f t="shared" si="1"/>
        <v>1</v>
      </c>
    </row>
    <row r="165" ht="15.75" customHeight="1">
      <c r="A165" s="215" t="str">
        <f>Seeds!AC165</f>
        <v>M6-NyO-19a-A-2</v>
      </c>
      <c r="B165" s="215" t="str">
        <f>Seeds!Z165</f>
        <v>{"id":"M6-NyO-19a-A-2","stimulus":"&lt;p&gt;Un estudio de cine ha estrenado tres películas. La primera ha recaudado {{Q1}} × 10&lt;sup&gt;5&lt;/sup&gt; €; la segunda, {{Q2}} × 10&lt;sup&gt;4&lt;/sup&gt; € y la última, {{Q3}} × 10&lt;sup&gt;6&lt;/sup&gt; €. ¿Cuánto dinero ha recaudado entre las tres películas?&lt;/p&gt;","template":"&lt;p&gt;El estudio ha obtenido {{response}} €.&lt;/p&gt;","hint":"&lt;p&gt;Una potencia de base 10 es igual a un 1 seguido de tantos 0 como hay en el exponente.&lt;/p&gt;","feedback":"&lt;p&gt;Una potencia de base 10 es igual a un 1 seguido de tantos 0 como hay en el exponente.&lt;/p&gt;&lt;p&gt;La recaudación del estudio ha sido:&lt;/p&gt;&lt;p style=\"text-align:center;\"&gt;{{Q1}} × 10&lt;sup&gt;5&lt;/sup&gt; + {{Q2}} × 10&lt;sup&gt;4&lt;/sup&gt; + {{Q3}} × 10&lt;sup&gt;6&lt;/sup&gt; = {{T1}} + {{T2}} + {{T3}} = {{T4}} €&lt;/p&gt;","seed":{"parameters":[{"name":"Q1","label":null,"min":1,"max":9,"step":1},{"name":"Q2","label":null,"min":1,"max":9,"step":1},{"name":"Q3","label":null,"min":1,"max":9,"step":1}],"calculated":[{"name":"A1","label":"{{function}}","function":"{{Q1}}*100000+{{Q2}}*10000+{{Q3}}*1000000"},{"name":"T1","label":"{{function}}","function":"{{Q1}}*100000","temp":true},{"name":"T2","label":"{{function}}","function":"{{Q2}}*10000","temp":true},{"name":"T3","label":"{{function}}","function":"{{Q3}}*1000000","temp":true},{"name":"T4","label":"{{function}}","function":"{{Q1}}*100000+{{Q2}}*10000+{{Q3}}*1000000","temp":true}]},"algorithm":{"name":"calculateOperation","params":{"method":"equivLiteral","keyboard":"NUMERICAL"}}}</v>
      </c>
      <c r="C165" s="215" t="str">
        <f>Seeds!AA165</f>
        <v/>
      </c>
      <c r="D165" s="215">
        <f t="shared" si="1"/>
        <v>1</v>
      </c>
    </row>
    <row r="166" ht="15.75" customHeight="1">
      <c r="A166" s="215" t="str">
        <f>Seeds!AC166</f>
        <v>M6-NyO-19a-A-3</v>
      </c>
      <c r="B166" s="215" t="str">
        <f>Seeds!Z166</f>
        <v>{"id":"M6-NyO-19a-A-3","stimulus":"&lt;p&gt;A las fiestas de un pueblo han asistido {{Q1}} × 10&lt;sup&gt;3&lt;/sup&gt; turistas de entre 50 y 60 años, {{Q2}} × 10&lt;sup&gt;2&lt;/sup&gt; turistas de entre 30 y 50 años y {{Q3}} × 10&lt;sup&gt;4&lt;/sup&gt; turistas de entre 20 y 30 años. ¿Cuántos turistas ha acogido el pueblo durante las fiestas?&lt;/p&gt;","template":"&lt;p&gt;Han llegado {{response}} turistas.&lt;/p&gt;","hint":"&lt;p&gt;Una potencia de base 10 es igual a un 1 seguido de tantos 0 como hay en el exponente.&lt;/p&gt;","feedback":"&lt;p&gt;Una potencia de base 10 es igual a un 1 seguido de tantos 0 como hay en el exponente.&lt;/p&gt;&lt;p&gt;El número de turistas ha sido:&lt;/p&gt;&lt;p style=\"text-align:center;\"&gt;{{Q1}} × 10&lt;sup&gt;3&lt;/sup&gt; + {{Q2}} × 10&lt;sup&gt;2&lt;/sup&gt; + {{Q3}} × 10&lt;sup&gt;4&lt;/sup&gt; = {{T1}} + {{T2}} + {{T3}} = {{T4}} personas&lt;/p&gt;","seed":{"parameters":[{"name":"Q1","label":null,"min":1,"max":9,"step":1},{"name":"Q2","label":null,"min":1,"max":9,"step":1},{"name":"Q3","label":null,"min":1,"max":9,"step":1}],"calculated":[{"name":"A1","label":"{{function}}","function":"{{Q1}}*1000+{{Q2}}*100+{{Q3}}*10000"},{"name":"T1","label":"{{function}}","function":"{{Q1}}*1000","temp":true},{"name":"T2","label":"{{function}}","function":"{{Q2}}*100","temp":true},{"name":"T3","label":"{{function}}","function":"{{Q3}}*10000","temp":true},{"name":"T4","label":"{{function}}","function":"{{Q1}}*1000+{{Q2}}*100+{{Q3}}*10000","temp":true}]},"algorithm":{"name":"calculateOperation","params":{"method":"equivLiteral","keyboard":"NUMERICAL"}}}</v>
      </c>
      <c r="C166" s="215" t="str">
        <f>Seeds!AA166</f>
        <v/>
      </c>
      <c r="D166" s="215">
        <f t="shared" si="1"/>
        <v>1</v>
      </c>
    </row>
    <row r="167" ht="15.75" customHeight="1">
      <c r="A167" s="215" t="str">
        <f>Seeds!AC167</f>
        <v>M6-NyO-20a-I-1</v>
      </c>
      <c r="B167" s="215" t="str">
        <f>Seeds!Z167</f>
        <v>{"id":"M6-NyO-20a-I-1","stimulus":"&lt;p&gt;Arrastra cada número a la oración correspondiente.&lt;/p&gt;","hint":"&lt;p&gt;La raíz cuadrada de un número es otro que al multiplicarlo por sí mismo da como resultado el primero.&lt;/p&gt;","feedback":"&lt;p&gt;La raíz cuadrada de un número es otro que al multiplicarlo por sí mismo da como resultado el primero.&lt;/p&gt;","seed":{"parameters":[{"name":"Q1","label":null,"min":2,"max":9,"step":1},{"name":"Q2","label":null,"min":2,"max":9,"step":1},{"name":"Q3","label":null,"min":2,"max":9,"step":1}],"calculated":[{"name":"T1","label":"{{function}}","function":"math.pow({{Q1}},2)","temp":true},{"name":"T2","label":"{{function}}","function":"math.pow({{Q2}},2)","temp":true},{"name":"T3","label":"{{function}}","function":"math.pow({{Q3}},2)","temp":true},{"name":"A1","label":"La raíz cuadrada de {{T1}} es...","function":"{{Q1}}","feedback":"&lt;span class=\"fr-math-v2 fr-draggable\" contenteditable=\"false\" data-original-math=\"\\(\\sqrt{{{T1}}}\\)\" draggable=\"true\"&gt;\\(\\sqrt{{{T1}}}\\)&lt;/span&gt; = {{Q1}} porque {{Q1}}&lt;sup&gt;2&lt;/sup&gt; = {{T1}}"},{"name":"A2","label":"La raíz cuadrada de {{T2}} es...","function":"{{Q2}}","feedback":"&lt;span class=\"fr-math-v2 fr-draggable\" contenteditable=\"false\" data-original-math=\"\\(\\sqrt{{{T2}}}\\)\" draggable=\"true\"&gt;\\(\\sqrt{{{T2}}}\\)&lt;/span&gt; = {{Q2}} porque {{Q2}}&lt;sup&gt;2&lt;/sup&gt; = {{T2}}"},{"name":"A3","label":"La raíz cuadrada de {{T3}} es...","function":"{{Q3}}","feedback":"&lt;span class=\"fr-math-v2 fr-draggable\" contenteditable=\"false\" data-original-math=\"\\(\\sqrt{{{T3}}}\\)\" draggable=\"true\"&gt;\\(\\sqrt{{{T3}}}\\)&lt;/span&gt; = {{Q3}} porque {{Q3}}&lt;sup&gt;2&lt;/sup&gt; = {{T3}}"}]},"algorithm":{"name":"linkOperationResult","template":"Match list","params":{"invert":true}}}</v>
      </c>
      <c r="C167" s="215" t="str">
        <f>Seeds!AA167</f>
        <v/>
      </c>
      <c r="D167" s="215">
        <f t="shared" si="1"/>
        <v>1</v>
      </c>
    </row>
    <row r="168" ht="15.75" customHeight="1">
      <c r="A168" s="215" t="str">
        <f>Seeds!AC168</f>
        <v>M6-NyO-20a-E-1</v>
      </c>
      <c r="B168" s="215" t="str">
        <f>Seeds!Z168</f>
        <v>{"id":"M6-NyO-20a-E-1","stimulus":"&lt;p&gt;Calcula esta raíz.&lt;/p&gt;","template":"&lt;p style=\"text-align:center;\"&gt;&lt;span class=\"fr-math-v2 fr-draggable\" contenteditable=\"false\" data-original-math=\"\\(\\sqrt{{{T1}}}\\)\" draggable=\"true\"&gt;\\(\\sqrt{{{T1}}}\\)&lt;/span&gt; = {{response}}&lt;/p&gt;","hint":"&lt;p&gt;La raíz cuadrada de un número es otro número que al multiplicarlo por sí mismo da como resultado el primero.&lt;/p&gt;","feedback":"&lt;p&gt;La raíz cuadrada de un número es otro que al multiplicarlo por sí mismo da como resultado el primero.&lt;/p&gt;&lt;p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v>
      </c>
      <c r="C168" s="215" t="str">
        <f>Seeds!AA168</f>
        <v/>
      </c>
      <c r="D168" s="215">
        <f t="shared" si="1"/>
        <v>1</v>
      </c>
    </row>
    <row r="169" ht="15.75" customHeight="1">
      <c r="A169" s="215" t="str">
        <f>Seeds!AC169</f>
        <v>M6-NyO-20a-A-1</v>
      </c>
      <c r="B169" s="215" t="str">
        <f>Seeds!Z169</f>
        <v>{"id":"M6-NyO-20a-A-1","stimulus":"&lt;p&gt;El suelo de una habitación cuadrada está formado por {{T1}} baldosas cuadradas. ¿Cuántas hay en cada lado?&lt;/p&gt;","template":"&lt;p&gt;Hay {{response}} baldosas en cada lado.&lt;/p&gt;","hint":"&lt;p&gt;La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2,"max":9,"step":1}],"calculated":[{"name":"T1","label":"{{function}}","function":"math.pow({{Q1}},2)","temp":true},{"name":"A1","label":"{{function}}","function":"{{Q1}}"}]},"algorithm":{"name":"calculateOperation","params":{"method":"equivLiteral","keyboard":"NUMERICAL"}}}</v>
      </c>
      <c r="C169" s="215" t="str">
        <f>Seeds!AA169</f>
        <v/>
      </c>
      <c r="D169" s="215">
        <f t="shared" si="1"/>
        <v>1</v>
      </c>
    </row>
    <row r="170" ht="15.75" customHeight="1">
      <c r="A170" s="215" t="str">
        <f>Seeds!AC170</f>
        <v>M6-NyO-20a-A-2</v>
      </c>
      <c r="B170" s="215" t="str">
        <f>Seeds!Z170</f>
        <v>{"id":"M6-NyO-20a-A-2","stimulus":"&lt;p&gt;El cuadrado de la edad de Juan es {{T1}}. ¿Cuántos años tiene Juan?&lt;/p&gt;","template":"&lt;p&gt;Tiene {{response}} años.&lt;/p&gt;","hint":"&lt;p&gt;La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3,"max":12,"step":1}],"calculated":[{"name":"T1","label":"{{function}}","function":"math.pow({{Q1}},2)","temp":true},{"name":"A1","label":"{{function}}","function":"{{Q1}}"}]},"algorithm":{"name":"calculateOperation","params":{"method":"equivLiteral","keyboard":"NUMERICAL"}}}</v>
      </c>
      <c r="C170" s="215" t="str">
        <f>Seeds!AA170</f>
        <v/>
      </c>
      <c r="D170" s="215">
        <f t="shared" si="1"/>
        <v>1</v>
      </c>
    </row>
    <row r="171" ht="15.75" customHeight="1">
      <c r="A171" s="215" t="str">
        <f>Seeds!AC171</f>
        <v>M6-NyO-20a-A-3</v>
      </c>
      <c r="B171" s="215" t="str">
        <f>Seeds!Z171</f>
        <v>{"id":"M6-NyO-20a-A-3","stimulus":"&lt;p&gt;En una fachada cuadrada hay el mismo número de pisos que de ventanas por piso. Si en la fachada hay {{T1}} ventanas en total, ¿cuántas hay en cada piso?&lt;/p&gt;","template":"&lt;p&gt;En cada piso hay {{response}} ventanas.&lt;/p&gt;","hint":"&lt;p&gt;La raíz cuadrada de un número es otro número que al multiplicarlo por sí mismo da como resultado el primero.&lt;/p&gt;","feedback":"&lt;p&gt;La raíz cuadrada de un número es otro número que al multiplicarlo por sí mismo da como resultado el primero. En este caso:&lt;/p&gt;&lt;p style=\"text-align:center;\"&gt;&lt;span class=\"fr-math-v2 fr-draggable\" contenteditable=\"false\" data-original-math=\"\\(\\sqrt{{{T1}}}\\)\" draggable=\"true\"&gt;\\(\\sqrt{{{T1}}}\\)&lt;/span&gt; = {{Q1}} porque {{Q1}}&lt;sup&gt;2&lt;/sup&gt; = {{T1}}&lt;/p&gt;","seed":{"parameters":[{"name":"Q1","label":null,"min":4,"max":10,"step":1}],"calculated":[{"name":"T1","label":"{{function}}","function":"math.pow({{Q1}},2)","temp":true},{"name":"A1","label":"{{function}}","function":"{{Q1}}"}]},"algorithm":{"name":"calculateOperation","params":{"method":"equivLiteral","keyboard":"NUMERICAL"}}}</v>
      </c>
      <c r="C171" s="215" t="str">
        <f>Seeds!AA171</f>
        <v/>
      </c>
      <c r="D171" s="215">
        <f t="shared" si="1"/>
        <v>1</v>
      </c>
    </row>
    <row r="172" ht="15.75" customHeight="1">
      <c r="A172" s="215" t="str">
        <f>Seeds!AC172</f>
        <v>M6-NyO-21a-I-1</v>
      </c>
      <c r="B172" s="215" t="str">
        <f>Seeds!Z172</f>
        <v>{"id":"M6-NyO-21a-I-1","stimulus":"&lt;p&gt;Arrastra cada raíz cuadrada a los números entre los que se encuentra su valor.&lt;/p&gt;","hint":"&lt;p&gt;El valor de una raíz se encuentra entre dos números naturales consecutivos.&lt;/p&gt;","feedback":"&lt;p&gt;El valor de una raíz se encuentra entre dos números naturales consecutivos.&lt;/p&gt;","seed":{"parameters":[{"name":"Q1","label":null,"min":2,"max":10,"step":1},{"name":"Q2","label":null,"min":2,"max":10,"step":1},{"name":"Q3","label":null,"min":10,"max":15,"step":1},{"name":"Q4","label":null,"list":[1,2,3,4]},{"name":"Q5","label":null,"list":[1,2,3,4]},{"name":"Q6","label":null,"min":1,"max":20,"step":1}],"calculated":[{"name":"T1","label":"{{function}}","function":"{{Q1}}+1","temp":true},{"name":"T2","label":"{{function}}","function":"{{Q2}}+1","temp":true},{"name":"T3","label":"{{function}}","function":"{{Q3}}+1","temp":true},{"name":"T11","label":"{{function}}","function":"{{Q1}}*{{Q1}}+{{Q4}}","temp":true},{"name":"T21","label":"{{function}}","function":"{{Q2}}*{{Q2}}+{{Q5}}","temp":true},{"name":"T31","label":"{{function}}","function":"{{Q3}}*{{Q3}}+{{Q6}}","temp":true},{"name":"A1","label":"Entre {{Q1}} y {{T1}}","function":"&lt;span class=\"fr-math-v2 fr-draggable\" contenteditable=\"false\" data-original-math=\"\\(\\sqrt{{{T11}}}\\)\" draggable=\"true\"&gt;\\(\\sqrt{{{T11}}}\\)&lt;/span&gt;","feedback":" El número {{T11}} está entre los cuadrados perfectos {{T111}} y {{T112}}, por lo que &lt;span class=\"fr-math-v2 fr-draggable\" contenteditable=\"false\" data-original-math=\"\\(\\sqrt{{{T11}}}\\)\" draggable=\"true\"&gt;\\(\\sqrt{{{T11}}}\\)&lt;/span&gt; se encuentra entre {{Q1}} y {{T1}}."},{"name":"A2","label":"Entre {{Q2}} y {{T2}}","function":"&lt;span class=\"fr-math-v2 fr-draggable\" contenteditable=\"false\" data-original-math=\"\\(\\sqrt{{{T21}}}\\)\" draggable=\"true\"&gt;\\(\\sqrt{{{T21}}}\\)&lt;/span&gt;","feedback":" El número {{T21}} está entre los cuadrados perfectos {{T211}} y {{T212}}, por lo que &lt;span class=\"fr-math-v2 fr-draggable\" contenteditable=\"false\" data-original-math=\"\\(\\sqrt{{{T21}}}\\)\" draggable=\"true\"&gt;\\(\\sqrt{{{T21}}}\\)&lt;/span&gt; se encuentra entre {{Q2}} y {{T2}}."},{"name":"A3","label":"Entre {{Q3}} y {{T3}}","function":"&lt;span class=\"fr-math-v2 fr-draggable\" contenteditable=\"false\" data-original-math=\"\\(\\sqrt{{{T31}}}\\)\" draggable=\"true\"&gt;\\(\\sqrt{{{T31}}}\\)&lt;/span&gt;","feedback":" El número {{T31}} está entre los cuadrados perfectos {{T311}} y {{T312}}, por lo que &lt;span class=\"fr-math-v2 fr-draggable\" contenteditable=\"false\" data-original-math=\"\\(\\sqrt{{{T31}}}\\)\" draggable=\"true\"&gt;\\(\\sqrt{{{T31}}}\\)&lt;/span&gt; se encuentra entre {{Q3}} y {{T3}}."},{"name":"T111","label":"{{function}}","function":"math.pow({{Q1}},2)","temp":true},{"name":"T112","label":"{{function}}","function":"math.pow({{T1}},2)","temp":true},{"name":"T211","label":"{{function}}","function":"math.pow({{Q2}},2)","temp":true},{"name":"T212","label":"{{function}}","function":"math.pow({{T2}},2)","temp":true},{"name":"T311","label":"{{function}}","function":"math.pow({{Q3}},2)","temp":true},{"name":"T312","label":"{{function}}","function":"math.pow({{T3}},2)","temp":true}]},"algorithm":{"name":"linkOperationResult","template":"Match list","params":{"invert":true}}}</v>
      </c>
      <c r="C172" s="215" t="str">
        <f>Seeds!AA172</f>
        <v/>
      </c>
      <c r="D172" s="215">
        <f t="shared" si="1"/>
        <v>1</v>
      </c>
    </row>
    <row r="173" ht="15.75" customHeight="1">
      <c r="A173" s="215" t="str">
        <f>Seeds!AC173</f>
        <v>M6-NyO-21a-E-1</v>
      </c>
      <c r="B173" s="215" t="str">
        <f>Seeds!Z173</f>
        <v>{"id":"M6-NyO-21a-E-1","stimulus":"&lt;p&gt;Completa los huecos con los dos números naturales consecutivos entre los que se encuenta esta raíz.&lt;/p&gt;","template":"&lt;p style=\"text-align:center;\"&gt;{{response}} &lt; &lt;span class=\"fr-math-v2 fr-draggable\" contenteditable=\"false\" data-original-math=\"\\(\\sqrt{{{T11}}}\\)\" draggable=\"true\"&gt;\\(\\sqrt{{{Q1}}}\\)&lt;/span&gt; &lt; {{response}}&lt;/p&gt;","hint":"&lt;p&gt;El valor de una raíz se encuentra entre dos números naturales consecutivos.&lt;/p&gt;","feedback":"&lt;p&gt;El valor de una raíz se encuentra entre dos números naturales consecutivos.&lt;/p&gt;&lt;p&gt;&lt;span class=\"fr-math-v2 fr-draggable\" contenteditable=\"false\" data-original-math=\"\\(\\sqrt{{{TQ1}}}\\)\" draggable=\"true\"&gt;\\(\\sqrt{{{Q1}}}\\)&lt;/span&gt; se encuentra entre {{T1}} y {{T2}} porque:&lt;/p&gt;&lt;p style=\"text-align:center;\"&gt;{{T1}}&lt;sup&gt;2&lt;/sup&gt; &lt; {{Q1}} &lt; {{T2}}&lt;sup&gt;2&lt;/sup&gt;&lt;/p&gt;&lt;p style=\"text-align:center;\"&gt;{{T3}} &lt; {{Q1}} &lt; {{T4}}&lt;/p&gt;","seed":{"parameters":[{"name":"Q1","label":null,"min":10,"max":100,"step":1}],"calculated":[{"name":"A1","label":"{{function}}","function":"math.floor(math.sqrt({{Q1}}))"},{"name":"A2","label":"{{function}}","function":"math.ceil(math.sqrt({{Q1}}))"},{"name":"T1","label":"{{function}}","function":"math.floor(math.sqrt({{Q1}}))","temp":true},{"name":"T2","label":"{{function}}","function":"math.ceil(math.sqrt({{Q1}}))","temp":true},{"name":"T3","label":"{{function}}","function":"math.floor(math.sqrt({{Q1}}))*math.floor(math.sqrt({{Q1}}))","temp":true},{"name":"T4","label":"{{function}}","function":"math.ceil(math.sqrt({{Q1}}))*math.ceil(math.sqrt({{Q1}}))","temp":true}],"uniques":true},"algorithm":{"name":"calculateOperation","params":{"method":"equivLiteral","keyboard":"NUMERICAL"}}}</v>
      </c>
      <c r="C173" s="215" t="str">
        <f>Seeds!AA173</f>
        <v/>
      </c>
      <c r="D173" s="215">
        <f t="shared" si="1"/>
        <v>1</v>
      </c>
    </row>
    <row r="174" ht="15.75" customHeight="1">
      <c r="A174" s="215" t="str">
        <f>Seeds!AC174</f>
        <v>M6-NyO-21a-A-1</v>
      </c>
      <c r="B174" s="215" t="str">
        <f>Seeds!Z174</f>
        <v>{"id":"M6-NyO-21a-A-1","stimulus":"&lt;p&gt;Sofía quiere que le fabriquen un puzle de {{T11}} piezas a partir de un cuadro de Picasso. En la tienda le han dicho que esa cantidad no permite hacer un puzle cuadrado. Para ello debería aumentar o disminuir el número de piezas. Completa las siguientes oraciones.&lt;/p&gt;","template":"&lt;p&gt;Si el puzle tuviese {{response}} piezas menos, le podrían hacer un puzle cuadrado de {{response}} piezas.&lt;/p&gt;&lt;p&gt;Si el puzle tuviese {{response}} piezas más, le podrían hacer un puzle cuadrado de {{response}} piezas.&lt;/p&gt;","hint":"&lt;p&gt;El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4" s="215" t="str">
        <f>Seeds!AA174</f>
        <v/>
      </c>
      <c r="D174" s="215">
        <f t="shared" si="1"/>
        <v>1</v>
      </c>
    </row>
    <row r="175" ht="15.75" customHeight="1">
      <c r="A175" s="215" t="str">
        <f>Seeds!AC175</f>
        <v>M6-NyO-21a-A-2</v>
      </c>
      <c r="B175" s="215" t="str">
        <f>Seeds!Z175</f>
        <v>{"id":"M6-NyO-21a-A-2","stimulus":"&lt;p&gt;La fachada de un edificio tiene {{T11}} ventanas, es decir, no es una fachada cuadrada. Completa las siguientes oraciones.&lt;/p&gt;","template":"&lt;p&gt;Si la fachada tuviese {{response}} ventanas menos, es decir, {{response}} ventanas, sería cuadrada.&lt;/p&gt;&lt;p&gt;Si la fachada tuviese {{response}} ventanas más, es decir, {{response}} ventanas, también sería cuadrada.&lt;/p&gt;","hint":"&lt;p&gt;El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5" s="215" t="str">
        <f>Seeds!AA175</f>
        <v/>
      </c>
      <c r="D175" s="215">
        <f t="shared" si="1"/>
        <v>1</v>
      </c>
    </row>
    <row r="176" ht="15.75" customHeight="1">
      <c r="A176" s="215" t="str">
        <f>Seeds!AC176</f>
        <v>M6-NyO-21a-A-3</v>
      </c>
      <c r="B176" s="215" t="str">
        <f>Seeds!Z176</f>
        <v>{"id":"M6-NyO-21a-A-3","stimulus":"&lt;p&gt;Si se utilizasen las {{T11}} baldosas disponibles para una reforma, no se cubriría el suelo de una habitación cuadrada. Sin embargo, si se usasen algunas menos o unas pocas más, sí se podría. ¿Cuáles serían estas cantidades?&lt;/p&gt;","template":"&lt;p&gt;Si se utilizasen {{response}} baldosas menos, es decir, {{response}} baldosas, se podría cubrir un suelo cuadrado.&lt;/p&gt;&lt;p&gt;Si hubiera {{response}} baldosas más, es decir, {{response}} baldosas, también se podría cubrir un suelo cuadrado.&lt;/p&gt;","hint":"&lt;p&gt;El valor de una raíz se encuentra entre dos números naturales consecutivos.&lt;/p&gt;","feedback":"&lt;p&gt;El valor de una raíz se encuentra entre dos números naturales consecutivos.&lt;/p&gt;&lt;p&gt;&lt;span class=\"fr-math-v2 fr-draggable\" contenteditable=\"false\" data-original-math=\"\\(\\sqrt{{{T11}}}\\)\" draggable=\"true\"&gt;\\(\\sqrt{{{T11}}}\\)&lt;/span&gt; se encuentra entre {{Q1}} y {{T1}} porque:&lt;/p&gt;&lt;p style=\"text-align:center;\"&gt;{{Q1}}&lt;sup&gt;2&lt;/sup&gt; &lt; {{T11}} &lt; {{T1}}&lt;sup&gt;2&lt;/sup&gt;&lt;/p&gt;&lt;p style=\"text-align:center;\"&gt;{{T2}} &lt; {{T11}} &lt; {{T3}}&lt;/p&gt;","seed":{"parameters":[{"name":"Q1","label":null,"min":2,"max":12,"step":1},{"name":"Q2","label":null,"list":[2,3,4]}],"calculated":[{"name":"T11","label":"{{function}}","function":"{{Q1}}*{{Q1}}+{{Q2}}","temp":true},{"name":"A1","label":"{{function}}","function":"{{Q2}}"},{"name":"A2","label":"{{function}}","function":"{{Q1}}*{{Q1}}"},{"name":"A3","label":"{{function}}","function":"({{Q1}}+1)*({{Q1}}+1)-{{Q1}}*{{Q1}}-{{Q2}}"},{"name":"A4","label":"{{function}}","function":"({{Q1}}+1)*({{Q1}}+1)"},{"name":"T1","label":"{{function}}","function":"{{Q1}}+1","temp":true},{"name":"T2","label":"{{function}}","function":"{{Q1}}*{{Q1}}","temp":true},{"name":"T3","label":"{{function}}","function":"({{Q1}}+1)*({{Q1}}+1)","temp":true}],"uniques":true},"algorithm":{"name":"calculateOperation","params":{"method":"equivLiteral","keyboard":"NUMERICAL"}}}</v>
      </c>
      <c r="C176" s="215" t="str">
        <f>Seeds!AA176</f>
        <v/>
      </c>
      <c r="D176" s="215">
        <f t="shared" si="1"/>
        <v>1</v>
      </c>
    </row>
    <row r="177" ht="15.75" customHeight="1">
      <c r="A177" s="215" t="str">
        <f>Seeds!AC177</f>
        <v>M6-NyO-22a-I-1</v>
      </c>
      <c r="B177" s="215" t="str">
        <f>Seeds!Z177</f>
        <v>{
    "id": "M6-NyO-22a-I-1",
    "stimulus": "&lt;p&gt;Arrastra cada lectura a la fracción correspondiente.&lt;/p&gt;",
    "hint": "&lt;p&gt;El numerador se lee como un número cardinal y el denominador se lee como un número partitivo.&lt;/p&gt;",
    "feedback": "&lt;p&gt;El numerador se lee como un número cardinal y el denominador se lee como un número partitivo.&lt;/p&gt;",
    "seed": {
        "parameters": [
            {
                "name": "Q1",
                "label": null,
                "min": 2,
                "max": 12,
                "step": 1
            },
            {
                "name": "Q2",
                "label": null,
                "min": 2,
                "max": 12,
                "step": 1
            },
            {
                "name": "Q3",
                "label": null,
                "min": 2,
                "max": 12,
                "step": 1
            },
            {
                "name": "Q4",
                "label": null,
                "min": 2,
                "max": 12,
                "step": 1
            },
            {
                "name": "Q5",
                "label": null,
                "min": 2,
                "max": 12,
                "step": 1
            },
            {
                "name": "Q6",
                "label": null,
                "min": 2,
                "max": 12,
                "step": 1
            }
        ],
        "calculated": [
            {
                "name": "T1",
                "label": "",
                "function": "Lemonlib.fractionToWords({{Q1}},{{Q2}}, 'es')",
                "temp": true
            },
            {
                "name": "T2",
                "label": "",
                "function": "Lemonlib.fractionToWords({{Q3}},{{Q4}}, 'es')",
                "temp": true
            },
            {
                "name": "T3",
                "label": "",
                "function": "Lemonlib.fractionToWords({{Q5}},{{Q6}}, 'es')",
                "temp": true
            },
            {
                "name": "A1",
                "label": "&lt;span class=\"fr-math-v2 fr-draggable\" contenteditable=\"false\" data-original-math=\"\\(\\frac{{{Q1}}}{{{Q2}}}\\)\" draggable=\"true\"&gt;\\(\\frac{{{Q1}}}{{{Q2}}}\\)&lt;/span&gt;",
                "function": "Lemonlib.fractionToWords({{Q1}},{{Q2}}, 'es')[0].toUpperCase() + Lemonlib.fractionToWords({{Q1}},{{Q2}}, 'es').slice(1,)",
                "feedback": "&lt;p&gt;&lt;span class=\"fr-math-v2 fr-draggable\" contenteditable=\"false\" data-original-math=\"\\(\\frac{{{Q1}}}{{{Q2}}}\\)\" draggable=\"true\"&gt;\\(\\frac{{{Q1}}}{{{Q2}}}\\)&lt;/span&gt; se lee {{T1}}.&lt;/p&gt;"
            },
            {
                "name": "A2",
                "label": "&lt;span class=\"fr-math-v2 fr-draggable\" contenteditable=\"false\" data-original-math=\"\\(\\frac{{{Q3}}}{{{Q4}}}\\)\" draggable=\"true\"&gt;\\(\\frac{{{Q3}}}{{{Q4}}}\\)&lt;/span&gt;",
                "function": "Lemonlib.fractionToWords({{Q3}},{{Q4}}, 'es')[0].toUpperCase() + Lemonlib.fractionToWords({{Q3}},{{Q4}}, 'es').slice(1,)",
                "feedback": "&lt;p&gt;&lt;span class=\"fr-math-v2 fr-draggable\" contenteditable=\"false\" data-original-math=\"\\(\\frac{{{Q3}}}{{{Q4}}}\\)\" draggable=\"true\"&gt;\\(\\frac{{{Q3}}}{{{Q4}}}\\)&lt;/span&gt; se lee {{T2}}.&lt;/p&gt;"
            },
            {
                "name": "A3",
                "label": "&lt;span class=\"fr-math-v2 fr-draggable\" contenteditable=\"false\" data-original-math=\"\\(\\frac{{{Q5}}}{{{Q6}}}\\)\" draggable=\"true\"&gt;\\(\\frac{{{Q5}}}{{{Q6}}}\\)&lt;/span&gt;",
                "function": "Lemonlib.fractionToWords({{Q5}},{{Q6}}, 'es')[0].toUpperCase() + Lemonlib.fractionToWords({{Q5}},{{Q6}}, 'es').slice(1,)",
                "feedback": "&lt;p&gt;&lt;span class=\"fr-math-v2 fr-draggable\" contenteditable=\"false\" data-original-math=\"\\(\\frac{{{Q5}}}{{{Q6}}}\\)\" draggable=\"true\"&gt;\\(\\frac{{{Q5}}}{{{Q6}}}\\)&lt;/span&gt; se lee {{T3}}.&lt;/p&gt;"
            }
        ],
        "uniques": true
    },
    "algorithm": {
        "name": "linkOperationResult",
        "template": "Match list",
        "params": {
            "invert": true
        }
    }
}</v>
      </c>
      <c r="C177" s="215" t="str">
        <f>Seeds!AA177</f>
        <v/>
      </c>
      <c r="D177" s="215">
        <f t="shared" si="1"/>
        <v>1</v>
      </c>
    </row>
    <row r="178" ht="15.75" customHeight="1">
      <c r="A178" s="215" t="str">
        <f>Seeds!AC178</f>
        <v>M6-NyO-22a-E-1</v>
      </c>
      <c r="B178" s="215" t="str">
        <f>Seeds!Z178</f>
        <v>{"id":"M6-NyO-22a-E-1","stimulus":"&lt;p&gt;Escribe con palabras las siguientes fracciones.&lt;/p&gt;","template":"&lt;p&gt;&lt;span class=\"fr-math-v2 fr-draggable\" contenteditable=\"false\" data-original-math=\"\\(\\frac{{{Q1}}}{{{Q2}}}\\)\" draggable=\"true\"&gt;\\(\\frac{{{Q1}}}{{{Q2}}}\\)&lt;/span&gt; : {{response}}&lt;/p&gt;&lt;p&gt;&lt;span class=\"fr-math-v2 fr-draggable\" contenteditable=\"false\" data-original-math=\"\\(\\frac{{{Q3}}}{{{Q4}}}\\)\" draggable=\"true\"&gt;\\(\\frac{{{Q3}}}{{{Q4}}}\\)&lt;/span&gt; : {{response}}&lt;/p&gt;","hint":"&lt;p&gt;El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name":"Q3","label":null,"min":2,"max":12,"step":1},{"name":"Q4","label":null,"min":2,"max":12,"step":1}],"calculated":[{"name":"A1","label":"{{function}}","function":"Lemonlib.fractionToWords({{Q1}},{{Q2}}, 'es')","feedback":"&lt;p&gt;&lt;span class=\"fr-math-v2 fr-draggable\" contenteditable=\"false\" data-original-math=\"\\(\\frac{{{Q1}}}{{{Q2}}}\\)\" draggable=\"true\"&gt;\\(\\frac{{{Q1}}}{{{Q2}}}\\)&lt;/span&gt; se lee {{function}}.&lt;/p&gt;"},{"name":"A2","label":"{{function}}","function":"Lemonlib.fractionToWords({{Q3}},{{Q4}}, 'es')","feedback":"&lt;p&gt;&lt;span class=\"fr-math-v2 fr-draggable\" contenteditable=\"false\" data-original-math=\"\\(\\frac{{{Q3}}}{{{Q4}}}\\)\" draggable=\"true\"&gt;\\(\\frac{{{Q3}}}{{{Q4}}}\\)&lt;/span&gt; se lee {{function}}.&lt;/p&gt;"}],"uniques":true},"algorithm":{"name":"calculateOperation","template":"Cloze with text"}}</v>
      </c>
      <c r="C178" s="215" t="str">
        <f>Seeds!AA178</f>
        <v/>
      </c>
      <c r="D178" s="215">
        <f t="shared" si="1"/>
        <v>1</v>
      </c>
    </row>
    <row r="179" ht="15.75" customHeight="1">
      <c r="A179" s="215" t="str">
        <f>Seeds!AC179</f>
        <v>M6-NyO-22a-A-1</v>
      </c>
      <c r="B179" s="215" t="str">
        <f>Seeds!Z179</f>
        <v>{"id":"M6-NyO-22a-A-1","stimulus":"&lt;p&gt;Gerardo ha cortado &lt;span class=\"fr-math-v2 fr-draggable\" contenteditable=\"false\" data-original-math=\"\\(\\frac{{{Q1}}}{{{T1}}}\\)\" draggable=\"true\"&gt;\\(\\frac{{{Q1}}}{{{T1}}}\\)&lt;/span&gt; del césped de su jardin. Escribe cómo se lee esta fracción.&lt;/p&gt;","template":"&lt;p&gt;Gerardo ha cortado {{response}} del césped.&lt;/p&gt;","hint":"&lt;p&gt;El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79" s="215" t="str">
        <f>Seeds!AA179</f>
        <v/>
      </c>
      <c r="D179" s="215">
        <f t="shared" si="1"/>
        <v>1</v>
      </c>
    </row>
    <row r="180" ht="15.75" customHeight="1">
      <c r="A180" s="215" t="str">
        <f>Seeds!AC180</f>
        <v>M6-NyO-22a-A-2</v>
      </c>
      <c r="B180" s="215" t="str">
        <f>Seeds!Z180</f>
        <v>{"id":"M6-NyO-22a-A-2","stimulus":"&lt;p&gt;Fernanda ha recorrido &lt;span class=\"fr-math-v2 fr-draggable\" contenteditable=\"false\" data-original-math=\"\\(\\frac{{{Q1}}}{{{T1}}}\\)\" draggable=\"true\"&gt;\\(\\frac{{{Q1}}}{{{T1}}}\\)&lt;/span&gt; de la pista de esquí durante sus vacaciones. Escribe como se lee esta fracción.&lt;/p&gt;","template":"&lt;p&gt;Fernanda ha recorrido {{response}} de la pista de esquí.&lt;/p&gt;","hint":"&lt;p&gt;El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80" s="215" t="str">
        <f>Seeds!AA180</f>
        <v/>
      </c>
      <c r="D180" s="215">
        <f t="shared" si="1"/>
        <v>1</v>
      </c>
    </row>
    <row r="181" ht="15.75" customHeight="1">
      <c r="A181" s="215" t="str">
        <f>Seeds!AC181</f>
        <v>M6-NyO-22a-A-3</v>
      </c>
      <c r="B181" s="215" t="str">
        <f>Seeds!Z181</f>
        <v>{"id":"M6-NyO-22a-A-3","stimulus":"&lt;p&gt;Flor necesita &lt;span class=\"fr-math-v2 fr-draggable\" contenteditable=\"false\" data-original-math=\"\\(\\frac{{{Q1}}}{{{T1}}}\\)\" draggable=\"true\"&gt;\\(\\frac{{{Q1}}}{{{T1}}}\\)&lt;/span&gt; de un rollo tela para preparar la escenografía de una obra de teatro. Escribe como se lee esta fracción.&lt;/p&gt;","template":"&lt;p&gt;Florencia necesita {{response}} del rollo de tela.&lt;/p&gt;","hint":"&lt;p&gt;El numerador se lee como un número cardinal y el denominador se lee como un número partitivo.&lt;/p&gt;","feedback":"&lt;p&gt;El numerador se lee como un número cardinal y el denominador se lee como un número partitivo.&lt;/p&gt;","seed":{"parameters":[{"name":"Q1","label":null,"min":2,"max":12,"step":1},{"name":"Q2","label":null,"min":2,"max":12,"step":1}],"calculated":[{"name":"T1","label":"{{function}}","function":"{{Q2}}+{{Q1}}","temp":true},{"name":"A1","label":"{{function}}","function":"Lemonlib.fractionToWords({{Q1}},{{T1}}, 'es')"}],"uniques":true},"algorithm":{"name":"calculateOperation","template":"Cloze with text"}}</v>
      </c>
      <c r="C181" s="215" t="str">
        <f>Seeds!AA181</f>
        <v/>
      </c>
      <c r="D181" s="215">
        <f t="shared" si="1"/>
        <v>1</v>
      </c>
    </row>
    <row r="182" ht="15.75" customHeight="1">
      <c r="A182" s="215" t="str">
        <f>Seeds!AC182</f>
        <v>M6-NyO-22b-I-1</v>
      </c>
      <c r="B182" s="215" t="str">
        <f>Seeds!Z182</f>
        <v>{"id":"M6-NyO-22b-I-1","stimulus":"&lt;p&gt;Arrastra cada fracción a su lectura correspondiente.&lt;/p&gt;","hint":"&lt;p&gt;El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name":"Q5","label":null,"min":2,"max":12,"step":1},{"name":"Q6","label":null,"min":2,"max":12,"step":1}],"calculated":[{"name":"A1","label":"&lt;span class=\"fr-math-v2 fr-draggable\" contenteditable=\"false\" data-original-math=\"\\(\\frac{{{Q1}}}{{{Q2}}}\\)\" draggable=\"true\"&gt;\\(\\frac{{{Q1}}}{{{Q2}}}\\)&lt;/span&gt;","function":"Lemonlib.fractionToWords({{Q1}},{{Q2}}, 'es')[0].toUpperCase() + Lemonlib.fractionToWords({{Q1}},{{Q2}}, 'es').slice(1,)"},{"name":"A2","label":"&lt;span class=\"fr-math-v2 fr-draggable\" contenteditable=\"false\" data-original-math=\"\\(\\frac{{{Q3}}}{{{Q4}}}\\)\" draggable=\"true\"&gt;\\(\\frac{{{Q3}}}{{{Q4}}}\\)&lt;/span&gt;","function":"Lemonlib.fractionToWords({{Q3}},{{Q4}}, 'es')[0].toUpperCase() + Lemonlib.fractionToWords({{Q3}},{{Q4}}, 'es').slice(1,)"},{"name":"A3","label":"&lt;span class=\"fr-math-v2 fr-draggable\" contenteditable=\"false\" data-original-math=\"\\(\\frac{{{Q5}}}{{{Q6}}}\\)\" draggable=\"true\"&gt;\\(\\frac{{{Q5}}}{{{Q6}}}\\)&lt;/span&gt;","function":"Lemonlib.fractionToWords({{Q5}},{{Q6}}, 'es')[0].toUpperCase() + Lemonlib.fractionToWords({{Q5}},{{Q6}}, 'es').slice(1,)"}],"uniques":true},"algorithm":{"name":"linkOperationResult","template":"Match list","params":{"invert":false}}}</v>
      </c>
      <c r="C182" s="215" t="str">
        <f>Seeds!AA182</f>
        <v/>
      </c>
      <c r="D182" s="215">
        <f t="shared" si="1"/>
        <v>1</v>
      </c>
    </row>
    <row r="183" ht="15.75" customHeight="1">
      <c r="A183" s="215" t="str">
        <f>Seeds!AC183</f>
        <v>M6-NyO-22b-E-1</v>
      </c>
      <c r="B183" s="215" t="str">
        <f>Seeds!Z183</f>
        <v>{"id":"M6-NyO-22b-E-1","stimulus":"&lt;p&gt;Lee y escribe las fracciones.&lt;/p&gt;","template":"&lt;p&gt;{{T1}} : {{response}}&lt;/p&gt;&lt;p&gt;{{T2}} : {{response}}&lt;/p&gt;","hint":"&lt;p&gt;El numerador y denominador se expresan con los números cardinales correspondientes.&lt;/p&gt;","feedback":"&lt;p&gt;El numerador y denominador se expresan con los números cardinales correspondientes.&lt;/p&gt;","seed":{"parameters":[{"name":"Q1","label":null,"min":2,"max":12,"step":1},{"name":"Q2","label":null,"min":2,"max":12,"step":1},{"name":"Q3","label":null,"min":2,"max":12,"step":1},{"name":"Q4","label":null,"min":2,"max":12,"step":1}],"calculated":[{"name":"A1","label":"{{function}}","function":"\\frac{{{Q1}}}{{{Q2}}}"},{"name":"T1","label":"{{function}}","function":"Lemonlib.fractionToWords({{Q1}},{{Q2}}, 'es')[0].toUpperCase() + Lemonlib.fractionToWords({{Q1}},{{Q2}}, 'es').slice(1,)","temp":true},{"name":"A2","label":"{{function}}","function":"\\frac{{{Q3}}}{{{Q4}}}"},{"name":"T2","label":"{{function}}","function":"Lemonlib.fractionToWords({{Q3}},{{Q4}}, 'es')[0].toUpperCase() + Lemonlib.fractionToWords({{Q3}},{{Q4}}, 'es').slice(1,)","temp":true}],"uniques":true},"algorithm":{"name":"calculateOperation","params":{"method":"equivLiteral","keyboard":"INTERMEDIATE"}}}</v>
      </c>
      <c r="C183" s="215" t="str">
        <f>Seeds!AA183</f>
        <v/>
      </c>
      <c r="D183" s="215">
        <f t="shared" si="1"/>
        <v>1</v>
      </c>
    </row>
    <row r="184" ht="15.75" customHeight="1">
      <c r="A184" s="215" t="str">
        <f>Seeds!AC184</f>
        <v>M6-NyO-22b-A-1</v>
      </c>
      <c r="B184" s="215" t="str">
        <f>Seeds!Z184</f>
        <v>{"id":"M6-NyO-22b-A-1","stimulus":"&lt;p&gt;Una empresa ha invertido {{T2}} de su capital en la compra de nueva maquinaria. Expresa el capital invertido como fracción.&lt;/p&gt;","template":"&lt;p&gt;Se ha invertido {{response}} del capital.&lt;/p&gt;","hint":"&lt;p&gt;El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es')","temp":true},{"name":"A1","label":"{{function}}","function":"\\frac{{{Q1}}}{{{T1}}}"}],"uniques":true},"algorithm":{"name":"calculateOperation","params":{"method":"equivLiteral","keyboard":"INTERMEDIATE"}}}</v>
      </c>
      <c r="C184" s="215" t="str">
        <f>Seeds!AA184</f>
        <v/>
      </c>
      <c r="D184" s="215">
        <f t="shared" si="1"/>
        <v>1</v>
      </c>
    </row>
    <row r="185" ht="15.75" customHeight="1">
      <c r="A185" s="215" t="str">
        <f>Seeds!AC185</f>
        <v>M6-NyO-22b-A-2</v>
      </c>
      <c r="B185" s="215" t="str">
        <f>Seeds!Z185</f>
        <v>{"id":"M6-NyO-22b-A-2","stimulus":"&lt;p&gt;De los nuevos libros que han llegado a la biblioteca de la escuela, {{T2}} son de Matemáticas. Expresa como fracción la porción de libros que son de Matemáticas.&lt;/p&gt;","template":"&lt;p&gt;Los libros de Matemáticas representan {{response}} del total.&lt;/p&gt;","hint":"&lt;p&gt;El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v>
      </c>
      <c r="C185" s="215" t="str">
        <f>Seeds!AA185</f>
        <v/>
      </c>
      <c r="D185" s="215">
        <f t="shared" si="1"/>
        <v>1</v>
      </c>
    </row>
    <row r="186" ht="15.75" customHeight="1">
      <c r="A186" s="215" t="str">
        <f>Seeds!AC186</f>
        <v>M6-NyO-22b-A-3</v>
      </c>
      <c r="B186" s="215" t="str">
        <f>Seeds!Z186</f>
        <v>{"id":"M6-NyO-22b-A-3","stimulus":"&lt;p&gt;Claudia ha recorrido {{T2}} de los kilómetros que la separan de la casa de una amiga. Expresa la distancia recorrida como fracción.&lt;/p&gt;","template":"&lt;p&gt;Claudia ha recorrido {{response}} km.&lt;/p&gt;","hint":"&lt;p&gt;El numerador y denominador se expresan con los números cardinales correspondientes.&lt;/p&gt;","feedback":"&lt;p&gt;El numerador y denominador se expresan con los números cardinales correspondientes.&lt;/p&gt;","seed":{"parameters":[{"name":"Q1","label":null,"min":2,"max":12,"step":1},{"name":"Q2","label":null,"min":2,"max":12,"step":1}],"calculated":[{"name":"T1","label":"{{function}}","function":"{{Q2}}+{{Q1}}","temp":true},{"name":"T2","label":"{{function}}","function":"Lemonlib.fractionToWords({{Q1}},{{Q2}}+{{Q1}}, 'es')","temp":true},{"name":"A1","label":"{{function}}","function":"\\frac{{{Q1}}}{{{T1}}}"}],"uniques":true},"algorithm":{"name":"calculateOperation","params":{"method":"equivLiteral","keyboard":"INTERMEDIATE"}}}</v>
      </c>
      <c r="C186" s="215" t="str">
        <f>Seeds!AA186</f>
        <v/>
      </c>
      <c r="D186" s="215">
        <f t="shared" si="1"/>
        <v>1</v>
      </c>
    </row>
    <row r="187" ht="15.75" customHeight="1">
      <c r="A187" s="215" t="str">
        <f>Seeds!AC187</f>
        <v>M6-NyO-23a-I-1</v>
      </c>
      <c r="B187" s="215" t="str">
        <f>Seeds!Z187</f>
        <v>{
    "id": "M6-NyO-23a-I-1",
    "stimulus": "&lt;p&gt;Selecciona la figura que representa la fracción &lt;span class=\"fr-math-v2 fr-draggable\" contenteditable=\"false\" data-original-math=\"\\(\\frac{2}{5}\\)\" draggable=\"true\"&gt;\\(\\frac{2}{5}\\)&lt;/span&gt;.&lt;/p&gt;",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7" s="215" t="str">
        <f>Seeds!AA187</f>
        <v/>
      </c>
      <c r="D187" s="215">
        <f t="shared" si="1"/>
        <v>1</v>
      </c>
    </row>
    <row r="188" ht="15.75" customHeight="1">
      <c r="A188" s="215" t="str">
        <f>Seeds!AC188</f>
        <v>M6-NyO-23a-I-2</v>
      </c>
      <c r="B188" s="215" t="str">
        <f>Seeds!Z188</f>
        <v>{
    "id": "M6-NyO-23a-I-2",
    "stimulus": "&lt;p&gt;Selecciona la figura que representa la fracción &lt;span class=\"fr-math-v2 fr-draggable\" contenteditable=\"false\" data-original-math=\"\\(\\frac{2}{6}\\)\" draggable=\"true\"&gt;\\(\\frac{2}{6}\\)&lt;/span&gt;.&lt;/p&gt;",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8" s="215" t="str">
        <f>Seeds!AA188</f>
        <v/>
      </c>
      <c r="D188" s="215">
        <f t="shared" si="1"/>
        <v>1</v>
      </c>
    </row>
    <row r="189" ht="15.75" customHeight="1">
      <c r="A189" s="215" t="str">
        <f>Seeds!AC189</f>
        <v>M6-NyO-23a-I-3</v>
      </c>
      <c r="B189" s="215" t="str">
        <f>Seeds!Z189</f>
        <v>{
    "id": "M6-NyO-23a-I-3",
    "stimulus": "&lt;p&gt;Selecciona la figura que representa la fracción &lt;span class=\"fr-math-v2 fr-draggable\" contenteditable=\"false\" data-original-math=\"\\(\\frac{3}{6}\\)\" draggable=\"true\"&gt;\\(\\frac{3}{6}\\)&lt;/span&gt;.&lt;/p&gt;",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89" s="215" t="str">
        <f>Seeds!AA189</f>
        <v/>
      </c>
      <c r="D189" s="215">
        <f t="shared" si="1"/>
        <v>1</v>
      </c>
    </row>
    <row r="190" ht="15.75" customHeight="1">
      <c r="A190" s="215" t="str">
        <f>Seeds!AC190</f>
        <v>M6-NyO-23a-I-4</v>
      </c>
      <c r="B190" s="215" t="str">
        <f>Seeds!Z190</f>
        <v>{
    "id": "M6-NyO-23a-I-4",
    "stimulus": "&lt;p&gt;Selecciona la figura que representa la fracción &lt;span class=\"fr-math-v2 fr-draggable\" contenteditable=\"false\" data-original-math=\"\\(\\frac{3}{5}\\)\" draggable=\"true\"&gt;\\(\\frac{3}{5}\\)&lt;/span&gt;.&lt;/p&gt;",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
            {
                "name": "A5",
                "label": "&lt;div style=\"display:flex; justify-content:center;\"&gt;&lt;img src=\"https://blueberry-assets.oneclick.es/{{Q5}}\" width=\"300\"&gt;&lt;/img&gt;&lt;/div&gt;",
                "function": "",
                "incorrect": true
            }
        ],
        "uniques": true
    },
    "algorithm": {
        "name": "trueFalse",
        "template": "Multiple choice – standard",
        "params": {
            "countCorrect": 1,
            "countIncorrect": 2,
            "showCheckIcon": false,
            "columns": 3
        }
    }
}</v>
      </c>
      <c r="C190" s="215" t="str">
        <f>Seeds!AA190</f>
        <v/>
      </c>
      <c r="D190" s="215">
        <f t="shared" si="1"/>
        <v>1</v>
      </c>
    </row>
    <row r="191" ht="15.75" customHeight="1">
      <c r="A191" s="215" t="str">
        <f>Seeds!AC191</f>
        <v>M6-NyO-23a-I-5</v>
      </c>
      <c r="B191" s="215" t="str">
        <f>Seeds!Z191</f>
        <v>{
    "id": "M6-NyO-23a-I-5",
    "stimulus": "&lt;p&gt;Selecciona la figura que representa la fracción &lt;span class=\"fr-math-v2 fr-draggable\" contenteditable=\"false\" data-original-math=\"\\(\\frac{2}{3}\\)\" draggable=\"true\"&gt;\\(\\frac{2}{3}\\)&lt;/span&gt;.&lt;/p&gt;",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"name": "Q2",
                "label": null,
                "list": [
                    "M6_NyO_23a_3.svg",
                    "M6_NyO_23a_4.svg"
                ]
            },
            {
                "name": "Q3",
                "label": null,
                "list": [
                    "M6_NyO_23a_5.svg",
                    "M6_NyO_23a_6.svg"
                ]
            },
            {
                "name": "Q4",
                "label": null,
                "list": [
                    "M6_NyO_23a_7.svg",
                    "M6_NyO_23a_8.svg"
                ]
            },
            {
                "name": "Q5",
                "label": null,
                "list": [
                    "M6_NyO_23a_9.svg",
                    "M6_NyO_23a_10.svg"
                ]
            }
        ],
        "calculated": [
            {
                "name": "A1",
                "label": "&lt;div style=\"display:flex; justify-content:center;\"&gt;&lt;img src=\"https://blueberry-assets.oneclick.es/{{Q1}}\" width=\"300\"&gt;&lt;/img&gt;&lt;/div&gt;",
                "function": "",
                "incorrect": true
            },
            {
                "name": "A2",
                "label": "&lt;div style=\"display:flex; justify-content:center;\"&gt;&lt;img src=\"https://blueberry-assets.oneclick.es/{{Q2}}\" width=\"300\"&gt;&lt;/img&gt;&lt;/div&gt;",
                "function": "",
                "incorrect": true
            },
            {
                "name": "A3",
                "label": "&lt;div style=\"display:flex; justify-content:center;\"&gt;&lt;img src=\"https://blueberry-assets.oneclick.es/{{Q3}}\" width=\"300\"&gt;&lt;/img&gt;&lt;/div&gt;",
                "function": "",
                "incorrect": true
            },
            {
                "name": "A4",
                "label": "&lt;div style=\"display:flex; justify-content:center;\"&gt;&lt;img src=\"https://blueberry-assets.oneclick.es/{{Q4}}\" width=\"300\"&gt;&lt;/img&gt;&lt;/div&gt;",
                "function": "",
                "incorrect": true
            },
            {
                "name": "A5",
                "label": "&lt;div style=\"display:flex; justify-content:center;\"&gt;&lt;img src=\"https://blueberry-assets.oneclick.es/{{Q5}}\" width=\"300\"&gt;&lt;/img&gt;&lt;/div&gt;",
                "function": ""
            }
        ],
        "uniques": true
    },
    "algorithm": {
        "name": "trueFalse",
        "template": "Multiple choice – standard",
        "params": {
            "countCorrect": 1,
            "countIncorrect": 2,
            "showCheckIcon": false,
            "columns": 3
        }
    }
}</v>
      </c>
      <c r="C191" s="215" t="str">
        <f>Seeds!AA191</f>
        <v/>
      </c>
      <c r="D191" s="215">
        <f t="shared" si="1"/>
        <v>1</v>
      </c>
    </row>
    <row r="192" ht="15.75" customHeight="1">
      <c r="A192" s="215" t="str">
        <f>Seeds!AC192</f>
        <v>M6-NyO-23a-E-1</v>
      </c>
      <c r="B192" s="215" t="str">
        <f>Seeds!Z192</f>
        <v>{
    "id": "M6-NyO-23a-E-1",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"M6_NyO_23a_1.svg",
                    "M6_NyO_23a_2.svg"
                ]
            }
        ],
        "calculated": [
            {
                "name": "A1",
                "label": "",
                "function": "\\frac{2}{5}"
            }
        ],
        "uniques": true
    },
    "algorithm": {
        "name": "calculateOperation",
        "params": {
            "method": "equivLiteral",
            "keyboard": "INTERMEDIATE"
        }
    }
}</v>
      </c>
      <c r="C192" s="215" t="str">
        <f>Seeds!AA192</f>
        <v/>
      </c>
      <c r="D192" s="215">
        <f t="shared" si="1"/>
        <v>1</v>
      </c>
    </row>
    <row r="193" ht="15.75" customHeight="1">
      <c r="A193" s="215" t="str">
        <f>Seeds!AC193</f>
        <v>M6-NyO-23a-E-2</v>
      </c>
      <c r="B193" s="216" t="str">
        <f>Seeds!Z193</f>
        <v>{
    "id": "M6-NyO-23a-E-2",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"M6_NyO_23a_3.svg",
                    "M6_NyO_23a_4.svg"
                ]
            }
        ],
        "calculated": [
            {
                "name": "A1",
                "label": "{{function}}",
                "function": "\\frac{2}{6}"
            }
        ],
        "uniques": true
    },
    "algorithm": {
        "name": "calculateOperation",
        "params": {
            "method": "equivLiteral",
            "keyboard": "INTERMEDIATE"
        }
    }
}</v>
      </c>
      <c r="C193" s="215" t="str">
        <f>Seeds!AA193</f>
        <v/>
      </c>
      <c r="D193" s="215">
        <f t="shared" si="1"/>
        <v>1</v>
      </c>
    </row>
    <row r="194" ht="15.75" customHeight="1">
      <c r="A194" s="215" t="str">
        <f>Seeds!AC194</f>
        <v>M6-NyO-23a-E-3</v>
      </c>
      <c r="B194" s="216" t="str">
        <f>Seeds!Z194</f>
        <v>{
    "id": "M6-NyO-23a-E-3",
    "stimulus": "&lt;p&gt;Escribe qué fracción representa la zona coloreada de esta figura.&lt;/p&gt;&lt;div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"M6_NyO_23a_5.svg",
                    "M6_NyO_23a_6.svg"
                ]
            }
        ],
        "calculated": [
            {
                "name": "A1",
                "label": "",
                "function": "\\frac{3}{6}"
            }
        ],
        "uniques": true
    },
    "algorithm": {
        "name": "calculateOperation",
        "params": {
            "method": "equivLiteral",
            "keyboard": "INTERMEDIATE"
        }
    }
}</v>
      </c>
      <c r="C194" s="215" t="str">
        <f>Seeds!AA194</f>
        <v/>
      </c>
      <c r="D194" s="215">
        <f t="shared" si="1"/>
        <v>1</v>
      </c>
    </row>
    <row r="195" ht="15.75" customHeight="1">
      <c r="A195" s="215" t="str">
        <f>Seeds!AC195</f>
        <v>M6-NyO-23a-E-4</v>
      </c>
      <c r="B195" s="216" t="str">
        <f>Seeds!Z195</f>
        <v>{
    "id": "M6-NyO-23a-E-4",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"M6_NyO_23a_7.svg",
                    "M6_NyO_23a_8.svg"
                ]
            }
        ],
        "calculated": [
            {
                "name": "A1",
                "label": "{{function}}",
                "function": "\\frac{3}{5}"
            }
        ],
        "uniques": true
    },
    "algorithm": {
        "name": "calculateOperation",
        "params": {
            "method": "equivLiteral",
            "keyboard": "INTERMEDIATE"
        }
    }
}</v>
      </c>
      <c r="C195" s="215" t="str">
        <f>Seeds!AA195</f>
        <v/>
      </c>
      <c r="D195" s="215">
        <f t="shared" si="1"/>
        <v>1</v>
      </c>
    </row>
    <row r="196" ht="15.75" customHeight="1">
      <c r="A196" s="215" t="str">
        <f>Seeds!AC196</f>
        <v>M6-NyO-23a-E-5</v>
      </c>
      <c r="B196" s="216" t="str">
        <f>Seeds!Z196</f>
        <v>{
    "id": "M6-NyO-23a-E-5",
    "stimulus": "Escribe qué fracción representa la zona coloreada de esta figura.&lt;div style=\"display:flex; justify-content:center;\"&gt;&lt;img src=\"https://blueberry-assets.oneclick.es/{{Q1}}\" width=\"300\"&gt;&lt;/img&gt;&lt;/div&gt;",
    "template": "La zona coloreada representa {{response}} de la figura.",
    "hint": "&lt;p&gt;El denominador representa el número de partes en las que se divide la figura y el numerador, la parte coloreada.&lt;/p&gt;",
    "feedback": "&lt;p&gt;El denominador representa el número de partes en las que se divide la figura y el numerador, la parte coloreada.&lt;/p&gt;",
    "seed": {
        "parameters": [
            {
                "name": "Q1",
                "label": null,
                "list": [
                    "M6_NyO_23a_9.svg",
                    "M6_NyO_23a_10.svg"
                ]
            }
        ],
        "calculated": [
            {
                "name": "A1",
                "label": "{{function}}",
                "function": "\\frac{2}{3}"
            }
        ],
        "uniques": true
    },
    "algorithm": {
        "name": "calculateOperation",
        "params": {
            "method": "equivLiteral",
            "keyboard": "INTERMEDIATE"
        }
    }
}</v>
      </c>
      <c r="C196" s="215" t="str">
        <f>Seeds!AA196</f>
        <v/>
      </c>
      <c r="D196" s="215">
        <f t="shared" si="1"/>
        <v>1</v>
      </c>
    </row>
    <row r="197" ht="15.75" customHeight="1">
      <c r="A197" s="215" t="str">
        <f>Seeds!AC197</f>
        <v>M6-NyO-24a-I-1</v>
      </c>
      <c r="B197" s="215" t="str">
        <f>Seeds!Z197</f>
        <v>{"id":"M6-NyO-24a-I-1","stimulus":"&lt;p&gt;Arrastra cada fracción hasta su equivalente.&lt;/p&gt;","hint":"&lt;p&gt;Las fracciones equivalentes se obtienen multiplicando o dividiendo el numerador y el denominador por un mismo número.&lt;/p&gt;","feedback":"&lt;p&gt;Para obtener una fracción equivalente hay que multiplicar o dividir el numerador y el denominador por un mismo número.&lt;/p&gt;","seed":{"parameters":[{"name":"Q1","label":null,"list":[1,2,3,4]},{"name":"Q2","label":null,"list":[1,2,3,4]},{"name":"Q3","label":null,"list":[1,2,3,4]},{"name":"Q4","label":null,"list":[1,2,3,4]}],"calculated":[{"name":"T11","label":"{{function}}","function":"{{Q1}}","temp":true},{"name":"T12","label":"{{function}}","function":"{{Q1}}+{{Q2}}","temp":true},{"name":"T111","label":"{{function}}","function":"{{Q1}}*2","temp":true},{"name":"T122","label":"{{function}}","function":"({{Q1}}+{{Q2}})*2","temp":true},{"name":"T21","label":"{{function}}","function":"{{Q3}}","temp":true},{"name":"T22","label":"{{function}}","function":"{{Q3}}+{{Q4}}","temp":true},{"name":"T211","label":"{{function}}","function":"{{Q3}}*3","temp":true},{"name":"T222","label":"{{function}}","function":"({{Q3}}+{{Q4}})*3","temp":true},{"name":"T31","label":"{{function}}","function":"{{Q1}}","temp":true},{"name":"T32","label":"{{function}}","function":"{{Q1}}+{{Q3}}","temp":true},{"name":"T311","label":"{{function}}","function":"{{Q1}}*5","temp":true},{"name":"T322","label":"{{function}}","function":"({{Q1}}+{{Q3}})*5","temp":true},{"name":"A1","label":"&lt;span class=\"fr-math-v2 fr-draggable\" contenteditable=\"false\" data-original-math=\"\\(\\frac{{{T11}}}{{{T12}}}\\)\" draggable=\"true\"&gt;\\(\\frac{{{T11}}}{{{T12}}}\\)&lt;/span&gt;","function":"&lt;span class=\"fr-math-v2 fr-draggable\" contenteditable=\"false\" data-original-math=\"\\(\\frac{{{T111}}}{{{T122}}}\\)\" draggable=\"true\"&gt;\\(\\frac{{{T111}}}{{{T122}}}\\)&lt;/span&gt; ","feedback":" Si se multiplican el numerador y el denominador de la fracción &lt;span class=\"fr-math-v2 fr-draggable\" contenteditable=\"false\" data-original-math=\"\\(\\frac{{{T11}}}{{{T12}}}\\)\" draggable=\"true\"&gt;\\(\\frac{{{T11}}}{{{T12}}}\\)&lt;/span&gt; por 2 se obtiene la fracción equivalente &lt;span class=\"fr-math-v2 fr-draggable\" contenteditable=\"false\" data-original-math=\"\\(\\frac{{{T111}}}{{{T122}}}\\)\" draggable=\"true\"&gt;\\(\\frac{{{T111}}}{{{T122}}}\\)&lt;/span&gt;."},{"name":"A2","label":"&lt;span class=\"fr-math-v2 fr-draggable\" contenteditable=\"false\" data-original-math=\"\\(\\frac{{{T21}}}{{{T22}}}\\)\" draggable=\"true\"&gt;\\(\\frac{{{T21}}}{{{T22}}}\\)&lt;/span&gt;","function":"&lt;span class=\"fr-math-v2 fr-draggable\" contenteditable=\"false\" data-original-math=\"\\(\\frac{{{T211}}}{{{T222}}}\\)\" draggable=\"true\"&gt;\\(\\frac{{{T211}}}{{{T222}}}\\)&lt;/span&gt; ","feedback":" Si se multiplican el numerador y el denominador de la fracción &lt;span class=\"fr-math-v2 fr-draggable\" contenteditable=\"false\" data-original-math=\"\\(\\frac{{{T21}}}{{{T22}}}\\)\" draggable=\"true\"&gt;\\(\\frac{{{T21}}}{{{T22}}}\\)&lt;/span&gt; por 3 se obtiene la fracción equivalente &lt;span class=\"fr-math-v2 fr-draggable\" contenteditable=\"false\" data-original-math=\"\\(\\frac{{{T211}}}{{{T222}}}\\)\" draggable=\"true\"&gt;\\(\\frac{{{T211}}}{{{T222}}}\\)&lt;/span&gt;."},{"name":"A3","label":"&lt;span class=\"fr-math-v2 fr-draggable\" contenteditable=\"false\" data-original-math=\"\\(\\frac{{{T31}}}{{{T32}}}\\)\" draggable=\"true\"&gt;\\(\\frac{{{T31}}}{{{T32}}}\\)&lt;/span&gt;","function":"&lt;span class=\"fr-math-v2 fr-draggable\" contenteditable=\"false\" data-original-math=\"\\(\\frac{{{T311}}}{{{T322}}}\\)\" draggable=\"true\"&gt;\\(\\frac{{{T311}}}{{{T322}}}\\)&lt;/span&gt; ","feedback":" Si se multiplican el numerador y el denominador de la fracción &lt;span class=\"fr-math-v2 fr-draggable\" contenteditable=\"false\" data-original-math=\"\\(\\frac{{{T31}}}{{{T32}}}\\)\" draggable=\"true\"&gt;\\(\\frac{{{T31}}}{{{T32}}}\\)&lt;/span&gt; por 5 se obtiene la fracción equivalente &lt;span class=\"fr-math-v2 fr-draggable\" contenteditable=\"false\" data-original-math=\"\\(\\frac{{{T311}}}{{{T322}}}\\)\" draggable=\"true\"&gt;\\(\\frac{{{T311}}}{{{T322}}}\\)&lt;/span&gt;."}],"uniques":true},"algorithm":{"name":"linkOperationResult","template":"Match list","params":{"invert":true}}}</v>
      </c>
      <c r="C197" s="215" t="str">
        <f>Seeds!AA197</f>
        <v/>
      </c>
      <c r="D197" s="215">
        <f t="shared" si="1"/>
        <v>1</v>
      </c>
    </row>
    <row r="198" ht="15.75" customHeight="1">
      <c r="A198" s="215" t="str">
        <f>Seeds!AC198</f>
        <v>M6-NyO-24a-E-1</v>
      </c>
      <c r="B198" s="215" t="str">
        <f>Seeds!Z198</f>
        <v>{"id":"M6-NyO-24a-E-1","stimulus":"&lt;p&gt;¿Cuál tiene que ser el valor de ? para que estas fracciones sean equivalentes?&lt;/p&gt;&lt;p style=\"text-align:center;\"&gt;&lt;span class=\"fr-math-v2 fr-draggable\" contenteditable=\"false\" data-original-math=\"\\(\\frac{{{Q1}}}{{{T1}}}\\)\" draggable=\"true\"&gt;\\(\\frac{{{Q1}}}{{{T1}}}\\)&lt;/span&gt; = &lt;span class=\"fr-math-v2 fr-draggable\" contenteditable=\"false\" data-original-math=\"\\(\\frac{\\text{?}}{{{T2}}}\\)\" draggable=\"true\"&gt;\\(\\frac{\\text{?}}{{{T2}}}\\)&lt;/span&gt;&lt;/p&gt;","template":"&lt;p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data-original-math=\"\\(\\frac{{{A1}}}{{{T2}}}\\)\" draggable=\"true\"&gt;\\(\\frac{{{A1}}}{{{T2}}}\\)&lt;/span&gt;&lt;/p&gt;","seed":{"parameters":[{"name":"Q1","label":null,"min":1,"max":10,"step":1},{"name":"Q2","label":null,"list":[1,2,3,4,5]},{"name":"Q3","label":null,"list":[2,3,4]}],"calculated":[{"name":"T1","label":"{{function}}","function":"{{Q1}}+{{Q2}}","temp":true},{"name":"T2","label":"{{function}}","function":"({{Q1}}+{{Q2}})*{{Q3}}","temp":true},{"name":"A1","label":"{{function}}","function":"{{Q1}}*{{Q3}}"},{"name":"T3","label":"{{function}}","function":"{{Q1}}*{{Q3}}","temp":true}],"uniques":true},"algorithm":{"name":"calculateOperation","params":{"method":"equivLiteral","keyboard":"NUMERICAL"}}}</v>
      </c>
      <c r="C198" s="215" t="str">
        <f>Seeds!AA198</f>
        <v/>
      </c>
      <c r="D198" s="215">
        <f t="shared" si="1"/>
        <v>1</v>
      </c>
    </row>
    <row r="199" ht="15.75" customHeight="1">
      <c r="A199" s="215" t="str">
        <f>Seeds!AC199</f>
        <v>M6-NyO-24a-E-2</v>
      </c>
      <c r="B199" s="215" t="str">
        <f>Seeds!Z199</f>
        <v>{"id":"M6-NyO-24a-E-2","stimulus":"&lt;p&gt;¿Cuál tiene que ser el valor de ? para que estas fracciones sean equivalentes?&lt;/p&gt;&lt;p style=\"text-align:center;\"&gt;&lt;span class=\"fr-math-v2 fr-draggable\" contenteditable=\"false\" data-original-math=\"\\(\\frac{{{T1}}}{{{T2}}}\\)\" draggable=\"true\"&gt;\\(\\frac{{{T1}}}{{{T2}}}\\)&lt;/span&gt; = &lt;span class=\"fr-math-v2 fr-draggable\" contenteditable=\"false\" data-original-math=\"\\(\\frac{\\text{?}}{{{T3}}}\\)\" draggable=\"true\"&gt;\\(\\frac{\\text{?}}{{{T3}}}\\)&lt;/span&gt;&lt;/p&gt;","template":"&lt;p style=\"text-align:center;\"&gt;? = {{response}}&lt;/p&gt;","hint":"&lt;p&gt;Las fracciones equivalentes se obtienen multiplicando o dividiendo el numerador y el denominador por un mismo número.&lt;/p&gt;","feedback":"&lt;p&gt;Para obtener una fracción equivalente hay que multiplicar o dividir el numerador y el denominador por un mismo número.&lt;/p&gt;&lt;p style=\"text-align:center;\"&gt;&lt;span class=\"fr-math-v2 fr-draggable\" contenteditable=\"false\" data-original-math=\"\\(\\frac{{{T1}}}{{{T2}}}\\)\" draggable=\"true\"&gt;\\(\\frac{{{T1}}}{{{T2}}}\\)&lt;/span&gt; = &lt;span class=\"fr-math-v2 fr-draggable\" contenteditable=\"false\" data-original-math=\"\\(\\frac{{{T1}} \\ : \\ {{Q3}}}{{{T2}} \\ : \\ {{Q3}}}\\)\" draggable=\"true\"&gt;\\(\\frac{{{T1}} \\ : \\ {{Q3}}}{{{T2}} \\ : \\ {{Q3}}}\\)&lt;/span&gt; = &lt;span class=\"fr-math-v2 fr-draggable\" contenteditable=\"false\" data-original-math=\"\\(\\frac{{{Q1}}}{{{T3}}}\\)\" draggable=\"true\"&gt;\\(\\frac{{{Q1}}}{{{T3}}}\\)&lt;/span&gt;&lt;/p&gt;","seed":{"parameters":[{"name":"Q1","label":null,"min":1,"max":10,"step":1},{"name":"Q2","label":null,"list":[1,2,3,4,5]},{"name":"Q3","label":null,"list":[2,3,4]}],"calculated":[{"name":"T1","label":"{{function}}","function":"{{Q1}}*{{Q3}}","temp":true},{"name":"T2","label":"{{function}}","function":"({{Q1}}+{{Q2}})*{{Q3}}","temp":true},{"name":"T3","label":"{{function}}","function":"{{Q1}}+{{Q2}}","temp":true},{"name":"A1","label":"{{function}}","function":"{{Q1}}"}],"uniques":true},"algorithm":{"name":"calculateOperation","params":{"method":"equivLiteral","keyboard":"NUMERICAL"}}}</v>
      </c>
      <c r="C199" s="215" t="str">
        <f>Seeds!AA199</f>
        <v/>
      </c>
      <c r="D199" s="215">
        <f t="shared" si="1"/>
        <v>1</v>
      </c>
    </row>
    <row r="200" ht="15.75" customHeight="1">
      <c r="A200" s="215" t="str">
        <f>Seeds!AC200</f>
        <v>M6-NyO-24a-A-1</v>
      </c>
      <c r="B200" s="215" t="str">
        <f>Seeds!Z200</f>
        <v>{
    "id": "M6-NyO-24a-A-1",
    "stimulus": "&lt;p&gt;Abel se ha descargado &lt;span class=\"fr-math-v2 fr-draggable\" contenteditable=\"false\" data-original-math=\"\\(\\frac{{{Q1}}}{{{T1}}}\\)\" draggable=\"true\"&gt;\\(\\frac{{{Q1}}}{{{T1}}}\\)&lt;/span&gt; de un archivo. ¿Cómo se escribiría esta fracción si el denominador fuese {{T3}}?&lt;/p&gt;",
    "template": "&lt;p&gt;La fracción de la descarga sería {{response}}.&lt;/p&gt;",
    "hint": "&lt;p&gt;Las fracciones equivalentes se obtienen multiplicando o dividiendo el numerador y el denominador por un mismo número.&lt;/p&gt;",
    "feedback": "&lt;p&gt;Las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
    "seed": {
        "parameters": [
            {
                "name": "Q1",
                "label": null,
                "list": [
                    1,
                    2,
                    3,
                    4
                ]
            },
            {
                "name": "Q2",
                "label": null,
                "list": [
                    1,
                    2,
                    3,
                    4
                ]
            },
            {
                "name": "Q3",
                "label": null,
                "list": [
                    2,
                    3,
                    4
                ]
            }
        ],
        "calculated": [
            {
                "name": "T1",
                "label": "{{function}}",
                "function": " {{Q1}}+{{Q2}}",
                "temp": true
            },
            {
                "name": "T2",
                "label": "{{function}}",
                "function": " {{Q1}}*{{Q3}}",
                "temp": true
            },
            {
                "name": "T3",
                "label": "{{function}}",
                "function": " ({{Q1}}+{{Q2}})*{{Q3}}",
                "temp": true
            },
            {
                "name": "A1",
                "label": "{{function}}",
                "function": " \\frac{{{T2}}}{{{T3}}}"
            }
        ],
        "uniques": true
    },
    "algorithm": {
        "name": "calculateOperation",
        "params": {
            "method": "equivSymbolic",
            "keyboard": "INTERMEDIATE"
        }
    }
}</v>
      </c>
      <c r="C200" s="215" t="str">
        <f>Seeds!AA200</f>
        <v/>
      </c>
      <c r="D200" s="215">
        <f t="shared" si="1"/>
        <v>1</v>
      </c>
    </row>
    <row r="201" ht="15.75" customHeight="1">
      <c r="A201" s="215" t="str">
        <f>Seeds!AC201</f>
        <v>M6-NyO-24a-A-2</v>
      </c>
      <c r="B201" s="215" t="str">
        <f>Seeds!Z201</f>
        <v>{"id":"M6-NyO-24a-A-2","stimulus":"&lt;p&gt;Cuando ha transcurrido &lt;span class=\"fr-math-v2 fr-draggable\" contenteditable=\"false\" data-original-math=\"\\(\\frac{{{Q1}}}{{{T1}}}\\)\" draggable=\"true\"&gt;\\(\\frac{{{Q1}}}{{{T1}}}\\)&lt;/span&gt; de un partido, el equipo de Julia va ganando. ¿Cómo se escribiría esta fracción si el denominador fuese {{T3}}?&lt;/p&gt;","template":"&lt;p&gt;La fracción del tiempo del partido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C201" s="215" t="str">
        <f>Seeds!AA201</f>
        <v/>
      </c>
      <c r="D201" s="215">
        <f t="shared" si="1"/>
        <v>1</v>
      </c>
    </row>
    <row r="202" ht="15.75" customHeight="1">
      <c r="A202" s="215" t="str">
        <f>Seeds!AC202</f>
        <v>M6-NyO-24a-A-3</v>
      </c>
      <c r="B202" s="215" t="str">
        <f>Seeds!Z202</f>
        <v>{"id":"M6-NyO-24a-A-3","stimulus":"&lt;p&gt;Un embalse está a &lt;span class=\"fr-math-v2 fr-draggable\" contenteditable=\"false\" data-original-math=\"\\(\\frac{{{Q1}}}{{{T1}}}\\)\" draggable=\"true\"&gt;\\(\\frac{{{Q1}}}{{{T1}}}\\)&lt;/span&gt; de su capacidad. ¿Cómo se escribiría esta fracción si el denominador fuese {{T3}}?&lt;/p&gt;","template":"&lt;p&gt;La fracción del nivel de agua sería {{response}}.&lt;/p&gt;","hint":"&lt;p&gt;Las fracciones equivalentes se obtienen multiplicando o dividiendo el numerador y el denominador por un mismo número.&lt;/p&gt;","feedback":"&lt;p&gt;Las fracciones equivalentes se obtienen multiplicando o dividiendo el numerador y el denominador por un mismo número. En este caso se han multiplicado por {{Q3}}:&lt;/p&gt;&lt;p style=\"text-align:center;\"&gt;&lt;span class=\"fr-math-v2 fr-draggable\" contenteditable=\"false\" data-original-math=\"\\(\\frac{{{Q1}}}{{{T1}}}\\)\" draggable=\"true\"&gt;\\(\\frac{{{Q1}}}{{{T1}}}\\)&lt;/span&gt; = &lt;span class=\"fr-math-v2 fr-draggable\" contenteditable=\"false\" data-original-math=\"\\(\\frac{{{Q1}} \\ \\times \\ {{Q3}}}{{{T1}} \\ \\times \\ {{Q3}}}\\)\" draggable=\"true\"&gt;\\(\\frac{{{Q1}} \\ \\times \\ {{Q3}}}{{{T1}} \\ \\times \\ {{Q3}}}\\)&lt;/span&gt; = &lt;span class=\"fr-math-v2 fr-draggable\" contenteditable=\"false\" data-original-math=\"\\(\\frac{{{T2}}}{{{T3}}}\\)\" draggable=\"true\"&gt;\\(\\frac{{{T2}}}{{{T3}}}\\)&lt;/span&gt;&lt;/p&gt;","seed":{"parameters":[{"name":"Q1","label":null,"list":[1,2,3,4]},{"name":"Q2","label":null,"list":[1,2,3,4]},{"name":"Q3","label":null,"list":[2,3,4]}],"calculated":[{"name":"T1","label":"{{function}}","function":" {{Q1}}+{{Q2}}","temp":true},{"name":"T2","label":"{{function}}","function":" {{Q1}}*{{Q3}}","temp":true},{"name":"T3","label":"{{function}}","function":" ({{Q1}}+{{Q2}})*{{Q3}}","temp":true},{"name":"A1","label":"{{function}}","function":" \\frac{{{T2}}}{{{T3}}}"}],"uniques":true},"algorithm":{"name":"calculateOperation","params":{"method":"equivSymbolic","keyboard":"INTERMEDIATE"}}}</v>
      </c>
      <c r="C202" s="215" t="str">
        <f>Seeds!AA202</f>
        <v/>
      </c>
      <c r="D202" s="215">
        <f t="shared" si="1"/>
        <v>1</v>
      </c>
    </row>
    <row r="203" ht="15.75" customHeight="1">
      <c r="A203" s="215" t="str">
        <f>Seeds!AC203</f>
        <v>M6-NyO-25a-I-1</v>
      </c>
      <c r="B203" s="215" t="str">
        <f>Seeds!Z203</f>
        <v>{
    "id": "M6-NyO-25a-I-1",
    "stimulus": "&lt;p&gt;Selecciona las fracciones irreducibles.&lt;/p&gt;",
    "hint": "&lt;p&gt;Si el máximo común divisor del numerador y el denominador es 1, la fracción es irreducible.&lt;/p&gt;",
    "feedback": "&lt;p&gt;Para saber si una fracción es irreducible, hay que calcular el máximo común divisor del numerador y el denominador.&lt;/p&gt;&lt;p&gt;Si es 1, la fracción es irreducible.&lt;/p&gt;&lt;p&gt;Si es distinto a 1, se puede simplificar.&lt;/p&gt;",
    "seed": {
        "parameters": [
            {
                "name": "Q1",
                "label": null,
                "list": [
                    2,
                    5,
                    11,
                    17
                ]
            },
            {
                "name": "Q2",
                "label": null,
                "list": [
                    3,
                    7,
                    13,
                    19
                ]
            }
        ],
        "calculated": [
            {
                "name": "T1",
                "label": "{{function}}",
                "function": "{{Q1}}*2",
                "temp": true
            },
            {
                "name": "T2",
                "label": "{{function}}",
                "function": "{{Q2}}*3",
                "temp": true
            },
            {
                "name": "T3",
                "label": "{{function}}",
                "function": "{{Q1}}*6",
                "temp": true
            },
            {
                "name": "T13",
                "label": "{{function}}",
                "function": "math.gcd({{T1}},{{T3}})",
                "temp": true
            },
            {
                "name": "T23",
                "label": "{{function}}",
                "function": "math.gcd({{T2}},{{T3}})",
                "temp": true
            },
            {
                "name": "A1",
                "label": "&lt;span class=\"fr-math-v2 fr-draggable\" contenteditable=\"false\" data-original-math=\"\\(\\frac{{{Q1}}}{{{Q2}}}\\)\" draggable=\"true\"&gt;\\(\\frac{{{Q1}}}{{{Q2}}}\\)&lt;/span&gt;",
                "feedback": "&lt;p&gt;El máximo común divisor de {{Q1}} y {{Q2}} es 1.&lt;/p&gt;"
            },
            {
                "name": "A2",
                "label": "&lt;span class=\"fr-math-v2 fr-draggable\" contenteditable=\"false\" data-original-math=\"\\(\\frac{1}{{{Q1}}}\\)\" draggable=\"true\"&gt;\\(\\frac{1}{{{Q1}}}\\)&lt;/span&gt;",
                "feedback": "&lt;p&gt;El máximo común divisor de 1 y {{Q1}} es 1.&lt;/p&gt;"
            },
            {
                "name": "A3",
                "label": "&lt;span class=\"fr-math-v2 fr-draggable\" contenteditable=\"false\" data-original-math=\"\\(\\frac{{{T1}}}{{{T3}}}\\)\" draggable=\"true\"&gt;\\(\\frac{{{T1}}}{{{T3}}}\\)&lt;/span&gt;",
                "feedback": "&lt;p&gt;El máximo común divisor de {{T1}} y {{T3}} es {{T13}}.&lt;/p&gt;",
                "incorrect": true
            },
            {
                "name": "A4",
                "label": "&lt;span class=\"fr-math-v2 fr-draggable\" contenteditable=\"false\" data-original-math=\"\\(\\frac{{{T2}}}{{{T3}}}\\)\" draggable=\"true\"&gt;\\(\\frac{{{T2}}}{{{T3}}}\\)&lt;/span&gt;",
                "feedback": "&lt;p&gt;El máximo común divisor de {{T2}} y {{T3}} es {{T23}}.&lt;/p&gt;",
                "incorrect": true
            }
        ],
        "uniques": true
    },
    "algorithm": {
        "name": "trueFalse",
        "template": "Multiple choice – multiple response",
        "params": {
            "countCorrect": 2,
            "countIncorrect": 1,
            "showCheckIcon": false,
            "columns": 3
        }
    }
}</v>
      </c>
      <c r="C203" s="215" t="str">
        <f>Seeds!AA203</f>
        <v/>
      </c>
      <c r="D203" s="215">
        <f t="shared" si="1"/>
        <v>1</v>
      </c>
    </row>
    <row r="204" ht="15.75" customHeight="1">
      <c r="A204" s="215" t="str">
        <f>Seeds!AC204</f>
        <v>M6-NyO-25a-E-1</v>
      </c>
      <c r="B204" s="215" t="str">
        <f>Seeds!Z204</f>
        <v>{"id":"M6-NyO-25a-E-1","stimulus":"&lt;p&gt;Simplifica hasta su fracción irreducible.&lt;/p&gt;","template":"&lt;p style=\"text-align:center;\"&gt;&lt;span class=\"fr-math-v2 fr-draggable\" contenteditable=\"false\" data-original-math=\"\\(\\frac{{{T1}}}{{{T2}}}\\)\" draggable=\"true\"&gt;\\(\\frac{{{T1}}}{{{T2}}}\\)&lt;/span&gt; = {{response}}&lt;/p&gt;","hint":"&lt;p&gt;Calcula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1,"max":9,"step":1},{"name":"Q2","label":null,"min":1,"max":9,"step":1}],"calculated":[{"name":"T1","label":"{{function}}","function":"{{Q1}}*2","temp":true},{"name":"T2","label":"{{function}}","function":"{{Q2}}*6","temp":true},{"name":"T3","label":"{{function}}","function":"math.gcd({{T1}},{{T2}})","temp":true},{"name":"T13","label":"{{function}}","function":"{{T1}}/{{T3}}","temp":true},{"name":"T23","label":"{{function}}","function":"{{T2}}/{{T3}}","temp":true},{"name":"A1","label":"{{function}}","function":"\\frac{{{T13}}}{{{T23}}}"}],"uniques":true},"algorithm":{"name":"calculateOperation","params":{"method":"equivLiteral","keyboard":"INTERMEDIATE"}}}</v>
      </c>
      <c r="C204" s="215" t="str">
        <f>Seeds!AA204</f>
        <v/>
      </c>
      <c r="D204" s="215">
        <f t="shared" si="1"/>
        <v>1</v>
      </c>
    </row>
    <row r="205" ht="15.75" customHeight="1">
      <c r="A205" s="215" t="str">
        <f>Seeds!AC205</f>
        <v>M6-NyO-25a-A-1</v>
      </c>
      <c r="B205" s="215" t="str">
        <f>Seeds!Z205</f>
        <v>{"id":"M6-NyO-25a-A-1","stimulus":"&lt;p&gt;Marcos ha encontrado un apartamento con vistas al mar en Benidorm pero solo ha podido reunir &lt;span class=\"fr-math-v2 fr-draggable\" contenteditable=\"false\" data-original-math=\"\\(\\frac{{{T1}}}{{{T2}}}\\)\" draggable=\"true\"&gt;\\(\\frac{{{T1}}}{{{T2}}}\\)&lt;/span&gt; de su precio. Expresa esta fracción lo más simplificada posible.&lt;/p&gt;","template":"&lt;p&gt;Marcos tiene {{response}} del precio del apartamento.&lt;/p&gt;","hint":"&lt;p&gt;Calcula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lo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C205" s="215" t="str">
        <f>Seeds!AA205</f>
        <v/>
      </c>
      <c r="D205" s="215">
        <f t="shared" si="1"/>
        <v>1</v>
      </c>
    </row>
    <row r="206" ht="15.75" customHeight="1">
      <c r="A206" s="215" t="str">
        <f>Seeds!AC206</f>
        <v>M6-NyO-25a-A-2</v>
      </c>
      <c r="B206" s="215" t="str">
        <f>Seeds!Z206</f>
        <v>{"id":"M6-NyO-25a-A-2","stimulus":"&lt;p&gt;Maite tiene que hacer un trabajo de ciencias sobre los cinco reinos de los seres vivos. De momento, ha elaborado &lt;span class=\"fr-math-v2 fr-draggable\" contenteditable=\"false\" data-original-math=\"\\(\\frac{{{T1}}}{{{T2}}}\\)\" draggable=\"true\"&gt;\\(\\frac{{{T1}}}{{{T2}}}\\)&lt;/span&gt; de la parte de los hongos y &lt;span class=\"fr-math-v2 fr-draggable\" contenteditable=\"false\" data-original-math=\"\\(\\frac{{{T3}}}{{{T4}}}\\)\" draggable=\"true\"&gt;\\(\\frac{{{T3}}}{{{T4}}}\\)&lt;/span&gt; de las plantas. Expresa estas fracciones lo más simplificadas posible.&lt;/p&gt;","template":"&lt;p&gt;Maite ha terminado {{response}} de la parte de los hongos y {{response}} de las plantas.&lt;/p&gt;","hint":"&lt;p&gt;Calcula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6" s="215" t="str">
        <f>Seeds!AA206</f>
        <v/>
      </c>
      <c r="D206" s="215">
        <f t="shared" si="1"/>
        <v>1</v>
      </c>
    </row>
    <row r="207" ht="15.75" customHeight="1">
      <c r="A207" s="215" t="str">
        <f>Seeds!AC207</f>
        <v>M6-NyO-25a-A-3</v>
      </c>
      <c r="B207" s="215" t="str">
        <f>Seeds!Z207</f>
        <v>{"id":"M6-NyO-25a-A-3","stimulus":"&lt;p&gt;Marta ha invitado a su vecino a cenar, quien se ha comido &lt;span class=\"fr-math-v2 fr-draggable\" contenteditable=\"false\" data-original-math=\"\\(\\frac{{{T1}}}{{{T2}}}\\)\" draggable=\"true\"&gt;\\(\\frac{{{T1}}}{{{T2}}}\\)&lt;/span&gt; de la lasaña y &lt;span class=\"fr-math-v2 fr-draggable\" contenteditable=\"false\" data-original-math=\"\\(\\frac{{{T3}}}{{{T4}}}\\)\" draggable=\"true\"&gt;\\(\\frac{{{T3}}}{{{T4}}}\\)&lt;/span&gt; de la ensalada. Expresa estas fracciones lo más simplificadas posible.&lt;/p&gt;","template":"&lt;p&gt;El vecino ha comido {{response}} de la lasaña y {{response}} de la ensalada.&lt;/p&gt;","hint":"&lt;p&gt;Calcula el máximo común denominador del numerador y el denominador, y divide ambos entre ese número.&lt;/p&gt;","feedback":"&lt;p&gt;Calcula el máximo común denominador del numerador y el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7" s="215" t="str">
        <f>Seeds!AA207</f>
        <v/>
      </c>
      <c r="D207" s="215">
        <f t="shared" si="1"/>
        <v>1</v>
      </c>
    </row>
    <row r="208" ht="15.75" customHeight="1">
      <c r="A208" s="215" t="str">
        <f>Seeds!AC208</f>
        <v>M6-NyO-25a-A-4</v>
      </c>
      <c r="B208" s="215" t="str">
        <f>Seeds!Z208</f>
        <v>{"id":"M6-NyO-25a-A-4","stimulus":"&lt;p&gt;Sandra y Alfonso han participado en una carrera solidaria contra la violencia machista en Badajoz, pero no han podido completarla. Sara ha corrido &lt;span class=\"fr-math-v2 fr-draggable\" contenteditable=\"false\" data-original-math=\"\\(\\frac{{{T1}}}{{{T2}}}\\)\" draggable=\"true\"&gt;\\(\\frac{{{T1}}}{{{T2}}}\\)&lt;/span&gt; del recorrido y Alfonso, &lt;span class=\"fr-math-v2 fr-draggable\" contenteditable=\"false\" data-original-math=\"\\(\\frac{{{T3}}}{{{T4}}}\\)\" draggable=\"true\"&gt;\\(\\frac{{{T3}}}{{{T4}}}\\)&lt;/span&gt;. Expresa estas fracciones lo más simplificadas posible.&lt;/p&gt;","template":"&lt;p&gt;Sara ha completado {{response}} de la carrera y Alfonso, {{response}}.&lt;/p&gt;","hint":"&lt;p&gt;Calcula el máximo común denominador del numerador y el denominador, y divide ambos entre ese número.&lt;/p&gt;","feedback":"&lt;p&gt;Calcula el máximo común denominador del numerador y denominador, y divide ambos entre ese número.&lt;/p&gt;","seed":{"parameters":[{"name":"Q1","label":null,"min":2,"max":9,"step":1},{"name":"Q2","label":null,"min":4,"max":15,"step":1},{"name":"Q3","label":null,"min":2,"max":9,"step":1},{"name":"Q4","label":null,"min":4,"max":15,"step":1}],"calculated":[{"name":"T1","label":"{{function}}","function":"{{Q1}}","temp":true},{"name":"T2","label":"{{function}}","function":"{{T1}}*{{Q2}}","temp":true},{"name":"T0","label":"{{function}}","function":"math.gcd({{T1}},{{T2}})","temp":true},{"name":"T3","label":"{{function}}","function":"{{Q3}}","temp":true},{"name":"T4","label":"{{function}}","function":"{{T3}}*{{Q4}}","temp":true},{"name":"T5","label":"{{function}}","function":"math.gcd({{T3}},{{T4}})","temp":true},{"name":"T13","label":"{{function}}","function":"{{T1}}/{{T0}}","temp":true},{"name":"T23","label":"{{function}}","function":"{{T2}}/{{T0}}","temp":true},{"name":"T31","label":"{{function}}","function":"{{T3}}/{{T5}}","temp":true},{"name":"T41","label":"{{function}}","function":"{{T4}}/{{T5}}","temp":true},{"name":"A1","label":"{{function}}","function":"\\frac{{{T13}}}{{{T23}}}","feedback":"Como el máximo común divisor de {{T1}} y {{T2}} es {{T0}}, se dividen ambos entre {{T0}}. Por tanto, la fracción ireducible es &lt;span class=\"fr-math-v2 fr-draggable\" contenteditable=\"false\" data-original-math=\"\\(\\frac{{{T13}}}{{{T23}}}\\)\" draggable=\"true\"&gt;\\(\\frac{{{T13}}}{{{T23}}}\\)&lt;/span&gt;."},{"name":"A1","label":"{{function}}","function":"\\frac{{{T31}}}{{{T41}}}","feedback":"Como el máximo común divisor de {{T3}} y {{T4}} es {{T5}}, se dividen ambos entre {{T5}}. Por tanto, la fracción ireducible es &lt;span class=\"fr-math-v2 fr-draggable\" contenteditable=\"false\" data-original-math=\"\\(\\frac{{{T31}}}{{{T41}}}\\)\" draggable=\"true\"&gt;\\(\\frac{{{T31}}}{{{T41}}}\\)&lt;/span&gt;."}],"uniques":true},"algorithm":{"name":"calculateOperation","params":{"method":"equivLiteral","keyboard":"INTERMEDIATE"}}}</v>
      </c>
      <c r="C208" s="215" t="str">
        <f>Seeds!AA208</f>
        <v/>
      </c>
      <c r="D208" s="215">
        <f t="shared" si="1"/>
        <v>1</v>
      </c>
    </row>
    <row r="209" ht="15.75" customHeight="1">
      <c r="A209" s="215" t="str">
        <f>Seeds!AC209</f>
        <v>M6-NyO-25a-A-5</v>
      </c>
      <c r="B209" s="215" t="str">
        <f>Seeds!Z209</f>
        <v>{"id":"M6-NyO-25a-A-5","stimulus":"&lt;p&gt;Manuel iba desde San Sebastián hasta Cádiz en coche, pero ha tenido una avería cuando llevaba recorrido &lt;span class=\"fr-math-v2 fr-draggable\" contenteditable=\"false\" data-original-math=\"\\(\\frac{{{T1}}}{{{T2}}}\\)\" draggable=\"true\"&gt;\\(\\frac{{{T1}}}{{{T2}}}\\)&lt;/span&gt; del trayecto. Expresa esta fracción lo más simplificada posible.&lt;/p&gt;","template":"&lt;p&gt;Manuel ha recorrido {{response}} del trayecto.&lt;/p&gt;","hint":"&lt;p&gt;Calcula el máximo común denominador del numerador y el denominador, y divide ambos entre ese número.&lt;/p&gt;","feedback":"&lt;p&gt;Calcula el máximo común denominador del numerador y el denominador, y divide ambos entre ese número.&lt;/p&gt;&lt;p&gt;Como el máximo común divisor de {{T1}} y {{T2}} es {{T3}}, se dividen ambos entre {{T3}}. Por tanto, la fracción ireducible es &lt;span class=\"fr-math-v2 fr-draggable\" contenteditable=\"false\" data-original-math=\"\\(\\frac{{{T13}}}{{{T23}}}\\)\" draggable=\"true\"&gt;\\(\\frac{{{T13}}}{{{T23}}}\\)&lt;/span&gt;.&lt;/p&gt;","seed":{"parameters":[{"name":"Q1","label":null,"min":2,"max":9,"step":1},{"name":"Q2","label":null,"min":4,"max":15,"step":1}],"calculated":[{"name":"T1","label":"{{function}}","function":"{{Q1}}","temp":true},{"name":"T2","label":"{{function}}","function":"{{T1}}*{{Q2}}","temp":true},{"name":"T3","label":"{{function}}","function":"math.gcd({{T1}},{{T2}})","temp":true},{"name":"T13","label":"{{function}}","function":"{{T1}}/{{T3}}","temp":true},{"name":"T23","label":"{{function}}","function":"{{T2}}/{{T3}}","temp":true},{"name":"A1","label":"{{function}}","function":"\\frac{{{T13}}}{{{T23}}}"}],"uniques":true},"algorithm":{"name":"calculateOperation","params":{"method":"equivLiteral","keyboard":"INTERMEDIATE"}}}</v>
      </c>
      <c r="C209" s="215" t="str">
        <f>Seeds!AA209</f>
        <v/>
      </c>
      <c r="D209" s="215">
        <f t="shared" si="1"/>
        <v>1</v>
      </c>
    </row>
    <row r="210" ht="15.75" customHeight="1">
      <c r="A210" s="215" t="str">
        <f>Seeds!AC210</f>
        <v>M6-NyO-26a-I-1</v>
      </c>
      <c r="B210" s="215" t="str">
        <f>Seeds!Z210</f>
        <v>{"id":"M6-NyO-26a-I-1","stimulus":"&lt;p&gt;Clasifica estas fracciones.&lt;/p&gt;","template":"&lt;table style=\"width: 100%;\"&gt;&lt;tbody&gt;&lt;tr&gt;&lt;td style=\"width: 50.0%; text-align: center; border: none;\"&gt;Propia&lt;/td&gt;&lt;td style=\"width: 50.0%; text-align: center; border: none;\"&gt;Impropia&lt;/td&gt;&lt;/tr&gt;&lt;tr&gt;&lt;td style=\"width: 50.0%; text-align: center; border: none;\"&gt;{{response}}&lt;/td&gt;&lt;td style=\"width: 50.0%; text-align: center; border: none;\"&gt;{{response}}&lt;/td&gt;&lt;/tr&gt;&lt;/tbody&gt;&lt;/table&gt;","hint":"&lt;p&gt;Una fracción propia es aquella que tiene un numerador menor que el denominador.&lt;/p&gt;","feedback":"&lt;p&gt;Una &lt;b&gt;fracción propia&lt;/b&gt; es aquella que tiene un numerador menor que el denominador.&lt;/p&gt;&lt;p&gt;Una &lt;b&gt;fracción impropia&lt;/b&gt; es aquella que tiene un numerador mayor que el denominador.&lt;/p&gt;","seed":{"parameters":[{"name":"Q1","label":null,"list":[6,7,8,9,10]},{"name":"Q2","label":null,"list":[1,2,3,4,5]},{"name":"Q3","label":null,"list":[1,2,3,4,5]}],"calculated":[{"name":"T1","label":"{{function}}","function":"{{Q1}}-{{Q3}}","temp":true},{"name":"T2","label":"{{function}}","function":"{{Q2}}+{{Q3}}","temp":true},{"name":"A1","label":"&lt;span class=\"fr-math-v2 fr-draggable\" contenteditable=\"false\" data-original-math=\"\\(\\frac{{{T1}}}{{{Q1}}}\\)\" draggable=\"true\"&gt;\\(\\frac{{{T1}}}{{{Q1}}}\\)&lt;/span&gt;","function":"","feedback":"El numerador tiene que ser menor que el denominador para que sea una fracción propia."},{"name":"A2","label":"&lt;span class=\"fr-math-v2 fr-draggable\" contenteditable=\"false\" data-original-math=\"\\(\\frac{{{T2}}}{{{Q2}}}\\)\" draggable=\"true\"&gt;\\(\\frac{{{T2}}}{{{Q2}}}\\)&lt;/span&gt;","function":"","feedback":"El numerador tiene que ser mayor que el denominador para que sea una fracción impropia."}],"uniques":true},"algorithm":{"name":"calculateOperation","template":"Cloze with drag &amp; drop","params":{"keyboard":"INTERMEDIATE"}}}</v>
      </c>
      <c r="C210" s="215" t="str">
        <f>Seeds!AA210</f>
        <v/>
      </c>
      <c r="D210" s="215">
        <f t="shared" si="1"/>
        <v>1</v>
      </c>
    </row>
    <row r="211" ht="15.75" customHeight="1">
      <c r="A211" s="215" t="str">
        <f>Seeds!AC211</f>
        <v>M6-NyO-26a-E-1</v>
      </c>
      <c r="B211" s="215" t="str">
        <f>Seeds!Z211</f>
        <v>{
    "id": "M6-NyO-26a-E-1",
    "stimulus": "&lt;p&gt;Selecciona las fracciones impropias.&lt;/p&gt;",
    "hint": "&lt;p&gt;Una fracción impropia es la que tiene un numerador mayor que el denominador.&lt;/p&gt;",
    "feedback": "&lt;p&gt;Una fracción impropia es la que tiene un numerador mayor que el denominador.&lt;/p&gt;",
    "seed": {
        "parameters": [
            {
                "name": "Q1",
                "label": null,
                "list": [
                    4,
                    5,
                    6
                ]
            },
            {
                "name": "Q2",
                "label": null,
                "list": [
                    4,
                    5,
                    6
                ]
            },
            {
                "name": "Q3",
                "label": null,
                "list": [
                    4,
                    5,
                    6
                ]
            },
            {
                "name": "Q4",
                "label": null,
                "list": [
                    7,
                    8,
                    9
                ]
            },
            {
                "name": "Q5",
                "label": null,
                "list": [
                    7,
                    8,
                    9
                ]
            },
            {
                "name": "Q6",
                "label": null,
                "list": [
                    7,
                    8,
                    9
                ]
            },
            {
                "name": "Q7",
                "label": null,
                "list": [
                    1,
                    2,
                    3
                ]
            },
            {
                "name": "Q8",
                "label": null,
                "list": [
                    1,
                    2,
                    3,
                    4,
                    5,
                    6
                ]
            }
        ],
        "calculated": [
            {
                "name": "T1",
                "label": "{{function}}",
                "function": "{{Q1}}+{{Q7}}",
                "temp": true
            },
            {
                "name": "T2",
                "label": "{{function}}",
                "function": "{{Q2}}-{{Q7}}",
                "temp": true
            },
            {
                "name": "T3",
                "label": "{{function}}",
                "function": "{{Q3}}-{{Q7}}",
                "temp": true
            },
            {
                "name": "T4",
                "label": "{{function}}",
                "function": "{{Q4}}-{{Q8}}",
                "temp": true
            },
            {
                "name": "T5",
                "label": "{{function}}",
                "function": "{{Q5}}+{{Q8}}",
                "temp": true
            },
            {
                "name": "T6",
                "label": "{{function}}",
                "function": "{{Q6}}+{{Q8}}",
                "temp": true
            },
            {
                "name": "A1",
                "label": "&lt;span class=\"fr-math-v2 fr-draggable\" contenteditable=\"false\" data-original-math=\"\\(\\frac{{{T1}}}{{{Q1}}}\\)\" draggable=\"true\"&gt;\\(\\frac{{{T1}}}{{{Q1}}}\\)&lt;/span&gt;"
            },
            {
                "name": "A2",
                "label": "&lt;span class=\"fr-math-v2 fr-draggable\" contenteditable=\"false\" data-original-math=\"\\(\\frac{{{T2}}}{{{Q2}}}\\)\" draggable=\"true\"&gt;\\(\\frac{{{T2}}}{{{Q2}}}\\)&lt;/span&gt;",
                "incorrect": true,
                "feedback": "El numerador es menor que el denominador, por lo que es una fracción propia."
            },
            {
                "name": "A3",
                "label": "&lt;span class=\"fr-math-v2 fr-draggable\" contenteditable=\"false\" data-original-math=\"\\(\\frac{{{T3}}}{{{Q3}}}\\)\" draggable=\"true\"&gt;\\(\\frac{{{T3}}}{{{Q3}}}\\)&lt;/span&gt;",
                "incorrect": true,
                "feedback": "El numerador es menor que el denominador, por lo que es una fracción propia."
            },
            {
                "name": "A4",
                "label": "&lt;span class=\"fr-math-v2 fr-draggable\" contenteditable=\"false\" data-original-math=\"\\(\\frac{{{T4}}}{{{Q4}}}\\)\" draggable=\"true\"&gt;\\(\\frac{{{T4}}}{{{Q4}}}\\)&lt;/span&gt;",
                "incorrect": true,
                "feedback": "El numerador es menor que el denominador, por lo que es una fracción propia."
            },
            {
                "name": "A5",
                "label": "&lt;span class=\"fr-math-v2 fr-draggable\" contenteditable=\"false\" data-original-math=\"\\(\\frac{{{T5}}}{{{Q5}}}\\)\" draggable=\"true\"&gt;\\(\\frac{{{T5}}}{{{Q5}}}\\)&lt;/span&gt;"
            },
            {
                "name": "A6",
                "label": "&lt;span class=\"fr-math-v2 fr-draggable\" contenteditable=\"false\" data-original-math=\"\\(\\frac{{{T6}}}{{{Q6}}}\\)\" draggable=\"true\"&gt;\\(\\frac{{{T6}}}{{{Q6}}}\\)&lt;/span&gt;"
            }
        ],
        "uniques": true
    },
    "algorithm": {
        "name": "trueFalse",
        "template": "Multiple choice – multiple response",
        "params": {
            "countCorrect": 2,
            "countIncorrect": 1,
            "showCheckIcon": false,
            "columns": 3
        }
    }
}</v>
      </c>
      <c r="C211" s="215" t="str">
        <f>Seeds!AA211</f>
        <v/>
      </c>
      <c r="D211" s="215">
        <f t="shared" si="1"/>
        <v>1</v>
      </c>
    </row>
    <row r="212" ht="15.75" customHeight="1">
      <c r="A212" s="215" t="str">
        <f>Seeds!AC212</f>
        <v>M6-NyO-26a-A-1</v>
      </c>
      <c r="B212" s="215" t="str">
        <f>Seeds!Z212</f>
        <v>{
    "id": "M6-NyO-26a-A-1",
    "stimulus": "&lt;p&gt;{{Q4}} se ha comido &lt;span class=\"fr-math-v2 fr-draggable\" contenteditable=\"false\" data-original-math=\"\\(\\frac{{{T1}}}{{{Q3}}}\\)\" draggable=\"true\"&gt;\\(\\frac{{{T1}}}{{{Q3}}}\\)&lt;/span&gt; de tortilla, mientras que {{Q5}} se ha comido &lt;span class=\"fr-math-v2 fr-draggable\" contenteditable=\"false\" data-original-math=\"\\(\\frac{{{T2}}}{{{Q3}}}\\)\" draggable=\"true\"&gt;\\(\\frac{{{T2}}}{{{Q3}}}\\)&lt;/span&gt;. ¿Quién de los dos se ha comido una fracción impropia de tortilla?&lt;/p&gt;",
    "template": "&lt;p&gt;Ha sido {{response}} quien se ha comido una fracción impropia de tortilla.&lt;/p&gt;",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"Lidia",
                    "Andreu",
                    "Pilar"
                ]
            },
            {
                "name": "Q5",
                "label": null,
                "list": [
                    "Alberto",
                    "Alma",
                    "Jorge"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2" s="215" t="str">
        <f>Seeds!AA212</f>
        <v/>
      </c>
      <c r="D212" s="215">
        <f t="shared" si="1"/>
        <v>1</v>
      </c>
    </row>
    <row r="213" ht="15.75" customHeight="1">
      <c r="A213" s="215" t="str">
        <f>Seeds!AC213</f>
        <v>M6-NyO-26a-A-2</v>
      </c>
      <c r="B213" s="215" t="str">
        <f>Seeds!Z213</f>
        <v>{
    "id": "M6-NyO-26a-A-2",
    "stimulus": "&lt;p&gt;{{Q4}} ha leído &lt;span class=\"fr-math-v2 fr-draggable\" contenteditable=\"false\" data-original-math=\"\\(\\frac{{{T1}}}{{{Q3}}}\\)\" draggable=\"true\"&gt;\\(\\frac{{{T1}}}{{{Q3}}}\\)&lt;/span&gt; de cómics, mientras que {{Q5}} ha leído &lt;span class=\"fr-math-v2 fr-draggable\" contenteditable=\"false\" data-original-math=\"\\(\\frac{{{T2}}}{{{Q3}}}\\)\" draggable=\"true\"&gt;\\(\\frac{{{T2}}}{{{Q3}}}\\)&lt;/span&gt;. ¿Quién de los ha leído una fracción impropia de cómics?&lt;/p&gt;",
    "template": "&lt;p&gt;Ha sido {{response}} quien ha leído una fracción impropia de cómics.&lt;/p&gt;",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"Camilo",
                    "Javi",
                    "Isa",
                    "Aída"
                ]
            },
            {
                "name": "Q5",
                "label": null,
                "list": [
                    "Fran",
                    "Erica",
                    "Pablo",
                    "Ana",
                    "Borja"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3" s="215" t="str">
        <f>Seeds!AA213</f>
        <v/>
      </c>
      <c r="D213" s="215">
        <f t="shared" si="1"/>
        <v>1</v>
      </c>
    </row>
    <row r="214" ht="15.75" customHeight="1">
      <c r="A214" s="215" t="str">
        <f>Seeds!AC214</f>
        <v>M6-NyO-26a-A-3</v>
      </c>
      <c r="B214" s="215" t="str">
        <f>Seeds!Z214</f>
        <v>{
    "id": "M6-NyO-26a-A-3",
    "stimulus": "&lt;p&gt;{{Q4}} ha ido a una pastelería y ha comprado &lt;span class=\"fr-math-v2 fr-draggable\" contenteditable=\"false\" data-original-math=\"\\(\\frac{{{T1}}}{{{Q3}}}\\)\" draggable=\"true\"&gt;\\(\\frac{{{T1}}}{{{Q3}}}\\)&lt;/span&gt; de tarta de manzana, mientras que {{Q5}} ha comprado &lt;span class=\"fr-math-v2 fr-draggable\" contenteditable=\"false\" data-original-math=\"\\(\\frac{{{T2}}}{{{Q3}}}\\)\" draggable=\"true\"&gt;\\(\\frac{{{T2}}}{{{Q3}}}\\)&lt;/span&gt; de tarta de limón. ¿Quién ha comprado una fracción impropia de tarta?&lt;/p&gt;",
    "template": "&lt;p&gt;Ha sido {{response}} quien ha comprado una fracción impropia de tarta.&lt;/p&gt;",
    "hint": "&lt;p&gt;Una fracción impropia es la que tiene un numerador mayor que el denominador.&lt;/p&gt;",
    "feedback": "&lt;p&gt;Una fracción impropia es la que tiene un numerador mayor que el denominador.&lt;/p&gt;&lt;p style=\"text-align: center;\"&gt;{{T1}} &gt; {{Q3}}&lt;/p&gt;",
    "seed": {
        "parameters": [
            {
                "name": "Q1",
                "label": null,
                "list": [
                    1,
                    2,
                    3,
                    4
                ]
            },
            {
                "name": "Q2",
                "label": null,
                "list": [
                    1,
                    2,
                    3,
                    4
                ]
            },
            {
                "name": "Q3",
                "label": null,
                "list": [
                    5,
                    6,
                    7,
                    8,
                    9
                ]
            },
            {
                "name": "Q4",
                "label": null,
                "list": [
                    "Jesús",
                    " Lorena",
                    "Álvaro"
                ]
            },
            {
                "name": "Q5",
                "label": null,
                "list": [
                    "Agustín",
                    " Alejandro",
                    "Paula"
                ]
            }
        ],
        "calculated": [
            {
                "name": "T1",
                "label": "{{function}}",
                "function": "{{Q3}}+{{Q1}}",
                "temp": true
            },
            {
                "name": "T2",
                "label": "{{function}}",
                "function": "{{Q3}}-{{Q1}}",
                "temp": true
            },
            {
                "name": "A1",
                "label": "{{function}}",
                "function": "{{Q4}}",
                "group": 1
            },
            {
                "name": "A2",
                "label": "{{function}}",
                "function": "{{Q5}}",
                "incorrect": true,
                "group": 1
            }
        ],
        "uniques": true
    },
    "algorithm": {
        "name": "groupResponses",
        "template": "Cloze with drop down"
    }
}</v>
      </c>
      <c r="C214" s="215" t="str">
        <f>Seeds!AA214</f>
        <v/>
      </c>
      <c r="D214" s="215">
        <f t="shared" si="1"/>
        <v>1</v>
      </c>
    </row>
    <row r="215" ht="15.75" customHeight="1">
      <c r="A215" s="215" t="str">
        <f>Seeds!AC219</f>
        <v>M6-NyO-27a-I-1</v>
      </c>
      <c r="B215" s="215" t="str">
        <f>Seeds!Z219</f>
        <v>{
    "id": "M6-NyO-27a-I-1",
    "stimulus": "&lt;p&gt;¿Cuales de estas fracciones son la reducción a común denominador de estas dos? Utiliza el mínimo común múltiplo.&lt;/p&gt;&lt;p style=\"text-align: center;\"&gt;&lt;span class=\"fr-math-v2 fr-draggable\" contenteditable=\"false\" data-original-math=\"\\(\\frac{{{Q1}}}{{{T1}}}\\)\" draggable=\"true\"&gt;\\(\\frac{{{Q1}}}{{{T1}}}\\)&lt;/span&gt; y &lt;span class=\"fr-math-v2 fr-draggable\" contenteditable=\"false\" data-original-math=\"\\(\\frac{{{Q2}}}{{{T2}}}\\)\" draggable=\"true\"&gt;\\(\\frac{{{Q2}}}{{{T2}}}\\)&lt;/span&gt;&lt;/p&gt;",
    "hint": "&lt;p&gt;El mínimo común múltiplo de {{T1}} y {{T2}} es {{T3}}.&lt;/p&gt;",
    "feedback": "&lt;p&gt;El mínimo común múltiplo de {{T1}} y {{T2}} es {{T3}}.&lt;/p&gt;&lt;p&gt;Por eso, las fracciones equivalentes son:&lt;/p&gt;&lt;p style=\"text-align: center;\"&gt;&lt;span class=\"fr-math-v2 fr-draggable\" contenteditable=\"false\" data-original-math=\"\\(\\frac{{{Q1}}}{{{T1}}}\\)\" draggable=\"true\"&gt;\\(\\frac{{{Q1}}}{{{T1}}}\\)&lt;/span&gt; = &lt;span class=\"fr-math-v2 fr-draggable\" contenteditable=\"false\" data-original-math=\"\\(\\frac{{{Q1}}\\×\\ {{T8}}}{{{T1}}\\ ×\\ {{T8}}}\\)\" draggable=\"true\"&gt;\\(\\frac{{{Q1}}\\ ×\\ {{T8}}}{{{T1}}\\ ×\\ {{T8}}}\\)&lt;/span&gt; = &lt;span class=\"fr-math-v2 fr-draggable\" contenteditable=\"false\" data-original-math=\"\\(\\frac{{{T4}}}{{{T3}}}\\)\" draggable=\"true\"&gt;\\(\\frac{{{T4}}}{{{T3}}}\\)&lt;/span&gt;&lt;/p&gt;&lt;p style=\"text-align: center;\"&gt;&lt;span class=\"fr-math-v2 fr-draggable\" contenteditable=\"false\" data-original-math=\"\\(\\frac{{{Q2}}}{{{T2}}}\\)\" draggable=\"true\"&gt;\\(\\frac{{{Q2}}}{{{T2}}}\\)&lt;/span&gt; = &lt;span class=\"fr-math-v2 fr-draggable\" contenteditable=\"false\" data-original-math=\"\\(\\frac{{{Q2}}\\×\\ {{T9}}}{{{T2}}\\ ×\\ {{T9}}}\\)\" draggable=\"true\"&gt;\\(\\frac{{{Q2}}\\ ×\\ {{T9}}}{{{T2}}\\ ×\\ {{T9}}}\\)&lt;/span&gt; = &lt;span class=\"fr-math-v2 fr-draggable\" contenteditable=\"false\" data-original-math=\"\\(\\frac{{{T5}}}{{{T3}}}\\)\" draggable=\"true\"&gt;\\(\\frac{{{T5}}}{{{T3}}}\\)&lt;/span&gt;&lt;/p&gt;",
    "seed": {
        "parameters": [
            {
                "name": "Q1",
                "label": null,
                "list": [
                    1,
                    2,
                    6,
                    7
                ]
            },
            {
                "name": "Q2",
                "label": null,
                "list": [
                    1,
                    2,
                    6,
                    7
                ]
            },
            {
                "name": "Q3",
                "label": null,
                "min": 3,
                "max": 5,
                "step": 1
            },
            {
                "name": "Q4",
                "label": null,
                "min": 3,
                "max": 5,
                "step": 1
            },
            {
                "name": "Q5",
                "label": null,
                "min": 3,
                "max": 5,
                "step": 1
            }
        ],
        "calculated": [
            {
                "name": "T1",
                "label": "{{function}}",
                "function": "{{Q3}}*{{Q4}}",
                "temp": true
            },
            {
                "name": "T2",
                "label": "{{function}}",
                "function": "{{Q3}}*{{Q5}}",
                "temp": true
            },
            {
                "name": "T3",
                "label": "{{function}}",
                "function": "math.lcm({{T1}}, {{T2}})",
                "temp": true
            },
            {
                "name": "T4",
                "label": "{{function}}",
                "function": "{{Q1}}*{{T3}}/{{T1}}",
                "temp": true
            },
            {
                "name": "T5",
                "label": "{{function}}",
                "function": "{{Q2}}*{{T3}}/{{T2}}",
                "temp": true
            },
            {
                "name": "T6",
                "label": "{{function}}",
                "function": "{{Q3}}*{{T3}}/{{T1}}",
                "temp": true
            },
            {
                "name": "T7",
                "label": "{{function}}",
                "function": "{{Q3}}*{{T3}}/{{T2}}",
                "temp": true
            },
            {
                "name": "T8",
                "label": "{{function}}",
                "function": "{{T3}}/{{T1}}",
                "temp": true
            },
            {
                "name": "T9",
                "label": "{{function}}",
                "function": "{{T3}}/{{T2}}",
                "temp": true
            },
            {
                "name": "A1",
                "label": "&lt;span class=\"fr-math-v2 fr-draggable\" contenteditable=\"false\" data-original-math=\"\\(\\frac{{{T4}}}{{{T3}}}\\)\" draggable=\"true\"&gt;\\(\\frac{{{T4}}}{{{T3}}}\\)&lt;/span&gt; y &lt;span class=\"fr-math-v2 fr-draggable\" contenteditable=\"false\" data-original-math=\"\\(\\frac{{{T5}}}{{{T3}}}\\)\" draggable=\"true\"&gt;\\(\\frac{{{T5}}}{{{T3}}}\\)&lt;/span&gt;",
                "function": ""
            },
            {
                "name": "A2",
                "label": "&lt;span class=\"fr-math-v2 fr-draggable\" contenteditable=\"false\" data-original-math=\"\\(\\frac{{{Q1}}}{{{T3}}}\\)\" draggable=\"true\"&gt;\\(\\frac{{{Q1}}}{{{T3}}}\\)&lt;/span&gt; y &lt;span class=\"fr-math-v2 fr-draggable\" contenteditable=\"false\" data-original-math=\"\\(\\frac{{{Q2}}}{{{T3}}}\\)\" draggable=\"true\"&gt;\\(\\frac{{{Q2}}}{{{T3}}}\\)&lt;/span&gt;",
                "function": "",
                "incorrect": true
            },
            {
                "name": "A3",
                "label": "&lt;span class=\"fr-math-v2 fr-draggable\" contenteditable=\"false\" data-original-math=\"\\(\\frac{{{T6}}}{{{T3}}}\\)\" draggable=\"true\"&gt;\\(\\frac{{{T6}}}{{{T3}}}\\)&lt;/span&gt; y &lt;span class=\"fr-math-v2 fr-draggable\" contenteditable=\"false\" data-original-math=\"\\(\\frac{{{T7}}}{{{T3}}}\\)\" draggable=\"true\"&gt;\\(\\frac{{{T7}}}{{{T3}}}\\)&lt;/span&gt;",
                "function": "",
                "incorrect": true
            }
        ],
        "uniques": true
    },
    "algorithm": {
        "name": "trueFalse",
        "template": "Multiple choice – standard",
        "params": {
            "countCorrect": 1,
            "countIncorrect": 2,
            "showCheckIcon": false,
            "columns": 3
        }
    }
}</v>
      </c>
      <c r="C215" s="215" t="str">
        <f>Seeds!AA219</f>
        <v/>
      </c>
      <c r="D215" s="215">
        <f t="shared" si="1"/>
        <v>1</v>
      </c>
    </row>
    <row r="216" ht="15.75" customHeight="1">
      <c r="A216" s="215" t="str">
        <f>Seeds!AC220</f>
        <v>M6-NyO-27a-E-1</v>
      </c>
      <c r="B216" s="215" t="str">
        <f>Seeds!Z220</f>
        <v>{
    "id": "M6-NyO-27a-E-1",
    "seed": {
        "parameters": [
            {
                "name": "Q1",
                "label": null,
                "min": 1,
                "max": 8,
                "step": 1
            },
            {
                "name": "Q2",
                "label": null,
                "min": 9,
                "max": 15,
                "step": 1
            },
            {
                "name": "Q3",
                "label": null,
                "min": 1,
                "max": 8,
                "step": 1
            },
            {
                "name": "Q4",
                "label": null,
                "min": 9,
                "max": 15,
                "step": 1
            }
        ],
        "uniques": true
    },
    "scaffolding": [
        {
            "id": "step-0",
            "stimulus": "&lt;p&gt;Halla dos fracciones equivalentes a estas que tengan el mismo denominador. Utiliza el método del mínimo común múltiplo.&lt;/p&gt;",
            "template": "&lt;p style=\"text-align:center;\"&gt;&lt;span class=\"fr-math-v2 fr-draggable\" contenteditable=\"false\" data-original-math=\"\\(\\frac{{{Q1}}}{{{Q2}}}\\)\" draggable=\"true\"&gt;\\(\\frac{{{Q1}}}{{{Q2}}}\\)&lt;/span&gt; y &lt;span class=\"fr-math-v2 fr-draggable\" contenteditable=\"false\" data-original-math=\"\\(\\frac{{{Q3}}}{{{Q4}}}\\)\" draggable=\"true\"&gt;\\(\\frac{{{Q3}}}{{{Q4}}}\\)&lt;/span&gt; = {{response}} y {{response}}&lt;/p&gt;",
            "seed": {
                "calculated": [
                    {
                        "name": "T2",
                        "label": "{{function}}",
                        "function": "math.lcm({{Q2}},{{Q4}})",
                        "temp": true
                    },
                    {
                        "name": "T22",
                        "function": "{{T2}}/{{Q2}}",
                        "temp": true
                    },
                    {
                        "name": "T24",
                        "function": "{{T2}}/{{Q4}}",
                        "temp": true
                    },
                    {
                        "name": "T1",
                        "function": "{{Q1}}*{{T22}}",
                        "temp": true
                    },
                    {
                        "name": "T3",
                        "function": "{{Q3}}*{{T24}}",
                        "temp": true
                    },
                    {
                        "name": "A1",
                        "function": "\\frac{{{T1}}}{{{T2}}}"
                    },
                    {
                        "name": "A2",
                        "function": "\\frac{{{T3}}}{{{T2}}}"
                    }
                ]
            },
            "algorithm": {
                "name": "calculateOperation",
                "params": {
                    "method": "equivLiteral",
                    "keyboard": "INTERMEDIATE"
                }
            }
        },
        {
            "id": "step-1",
            "stimulus": "&lt;p&gt;¿Qué hay que calcular?&lt;/p&gt;",
            "seed": {
                "calculated": [
                    {
                        "name": "2-A1",
                        "label": "Las fracciones equivalentes."
                    },
                    {
                        "name": "2-A2",
                        "label": "La mayor de las dos fracciones.",
                        "incorrect": true
                    },
                    {
                        "name": "2-A3",
                        "label": "La menor de las dos fracciones.",
                        "incorrect": true
                    }
                ]
            },
            "algorithm": {
                "name": "trueFalse",
                "template": "Multiple choice – standard"
            }
        },
        {
            "id": "step-2",
            "stimulus": "&lt;p&gt;Para calcular las fracciones equivalentes con el método del mínimo común múltiplo, empieza calculando el de los denominadores.&lt;/p&gt;",
            "template": "&lt;p&gt;El m.c.m. de {{Q2}} y {{Q4}} es {{response}}.&lt;/p&gt;",
            "seed": {
                "calculated": [
                    {
                        "name": "A3",
                        "label": "{{function}}",
                        "function": " math.lcm({{Q2}}, {{Q4}})"
                    }
                ]
            },
            "algorithm": {
                "name": "calculateOperation",
                "params": {
                    "method": "equivLiteral",
                    "keyboard": "NUMERICAL"
                }
            }
        },
        {
            "id": "step-3",
            "stimulus": "&lt;p&gt;Por tanto, ¿cuáles son las dos fracciones equivalentes si su denominador vale {{T2}}?&lt;/p&gt;",
            "template": "&lt;p style=\"text-align:center;\"&gt;&lt;span class=\"fr-math-v2 fr-draggable\" contenteditable=\"false\" data-original-math=\"\\(\\frac{{{Q1}}}{{{Q2}}}\\)\" draggable=\"true\"&gt;\\(\\frac{{{Q1}}}{{{Q2}}}\\)&lt;/span&gt; = {{response}}&lt;/p&gt;&lt;p style=\"text-align:center;\"&gt;&lt;span class=\"fr-math-v2 fr-draggable\" contenteditable=\"false\" data-original-math=\"\\(\\frac{{{Q3}}}{{{Q4}}}\\)\" draggable=\"true\"&gt;\\(\\frac{{{Q3}}}{{{Q4}}}\\)&lt;/span&gt; = {{response}}&lt;/p&gt;",
            "seed": {
                "calculated": [
                    {
                        "name": "T2",
                        "label": "{{function}}",
                        "function": "math.lcm({{Q2}},{{Q4}})",
                        "temp": true
                    },
                    {
                        "name": "T1",
                        "label": "{{function}}",
                        "function": "{{Q1}}*{{T2}}/{{Q2}}",
                        "temp": true
                    },
                    {
                        "name": "T3",
                        "label": "{{function}}",
                        "function": "{{Q3}}*{{T2}}/{{Q4}}",
                        "temp": true
                    },
                    {
                        "name": "A1",
                        "label": "{{function}}",
                        "function": "\\frac{{{T1}}}{{{T2}}}"
                    },
                    {
                        "name": "A2",
                        "label": "{{function}}",
                        "function": "\\frac{{{T3}}}{{{T2}}}"
                    }
                ]
            },
            "algorithm": {
                "name": "calculateOperation",
                "params": {
                    "method": "equivLiteral",
                    "keyboard": "INTERMEDIATE"
                }
            }
        }
    ]
}</v>
      </c>
      <c r="C216" s="215" t="str">
        <f>Seeds!AA220</f>
        <v/>
      </c>
      <c r="D216" s="215">
        <f t="shared" si="1"/>
        <v>1</v>
      </c>
    </row>
    <row r="217" ht="15.75" customHeight="1">
      <c r="A217" s="215" t="str">
        <f>Seeds!AC221</f>
        <v>M6-NyO-27a-E-2</v>
      </c>
      <c r="B217" s="215" t="str">
        <f>Seeds!Z221</f>
        <v>{
    "id": "M6-NyO-27a-E-2",
    "seed": {
        "parameters": [
            {
                "name": "Q1",
                "label": null,
                "min": 1,
                "max": 8,
                "step": 1
            },
            {
                "name": "Q2",
                "label": null,
                "min": 9,
                "max": 15,
                "step": 1
            },
            {
                "name": "Q3",
                "label": null,
                "min": 1,
                "max": 8,
                "step": 1
            },
            {
                "name": "Q4",
                "label": null,
                "min": 9,
                "max": 15,
                "step": 1
            },
            {
                "name": "Q5",
                "label": null,
                "min": 1,
                "max": 8,
                "step": 1
            },
            {
                "name": "Q6",
                "label": null,
                "min": 9,
                "max": 15,
                "step": 1
            }
        ],
        "uniques": true
    },
    "scaffolding": [
        {
            "id": "step-0",
            "stimulus": "&lt;p&gt;Arrastra y ordena de mayor a menor las siguientes fracciones con la ayuda del método del mínimo común múltiplo. Colócalas de arriba a abajo.&lt;/p&gt;",
            "seed": {
                "parameters": [],
                "calculated": [
                    {
                        "name": "A1",
                        "label": "&lt;span class=\"fr-math-v2 fr-draggable\" contenteditable=\"false\" data-original-math=\"\\(\\frac{{{Q1}}}{{{Q2}}}\\)\" draggable=\"true\"&gt;\\(\\frac{{{Q1}}}{{{Q2}}}\\)&lt;/span&gt;",
                        "function": "{{Q1}}/{{Q2}}"
                    },
                    {
                        "name": "A2",
                        "label": "&lt;span class=\"fr-math-v2 fr-draggable\" contenteditable=\"false\" data-original-math=\"\\(\\frac{{{Q3}}}{{{Q4}}}\\)\" draggable=\"true\"&gt;\\(\\frac{{{Q3}}}{{{Q4}}}\\)&lt;/span&gt;",
                        "function": "{{Q3}}/{{Q4}}"
                    },
                    {
                        "name": "A3",
                        "label": "&lt;span class=\"fr-math-v2 fr-draggable\" contenteditable=\"false\" data-original-math=\"\\(\\frac{{{Q5}}}{{{Q6}}}\\)\" draggable=\"true\"&gt;\\(\\frac{{{Q5}}}{{{Q6}}}\\)&lt;/span&gt;",
                        "function": "{{Q5}}/{{Q6}}"
                    }
                ],
                "uniques": true
            },
            "algorithm": {
                "name": "orderNumbers",
                "params": {
                    "order": "desc"
                }
            }
        },
        {
            "id": "step-1",
            "stimulus": "&lt;p&gt;¿Qué pide la actividad?&lt;/p&gt;",
            "seed": {
                "calculated": [
                    {
                        "name": "1-A1",
                        "label": "&lt;p&gt;Ordenar las tres fracciones de menor a mayor.&lt;/p&gt;",
                        "incorrect": true
                    },
                    {
                        "name": "1-A2",
                        "label": "&lt;p&gt;Ordenar las tres fracciones de mayor a menor.&lt;/p&gt;"
                    },
                    {
                        "name": "1-A3",
                        "label": "&lt;p&gt;Calcular 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{{Q4}} y {{Q6}} es {{response}}.&lt;/p&gt;",
            "seed": {
                "calculated": [
                    {
                        "name": "A2",
                        "label": "{{function}}",
                        "function": " math.lcm({{Q2}}, {{Q4}}, {{Q6}})"
                    }
                ]
            },
            "algorithm": {
                "name": "calculateOperation",
                "params": {
                    "method": "equivLiteral",
                    "keyboard": "NUMERICAL"
                }
            }
        },
        {
            "id": "step-3",
            "stimulus": "&lt;p&gt;Entonces, ¿cuáles serán las tres fracciones equivalentes si su denominador vale {{T246}}?&lt;/p&gt;",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{{response}}&lt;/p&gt;&lt;p style=\"text-align:center;\"&gt;&lt;span class=\"fr-math-v2 fr-draggable\" contenteditable=\"false\" data-original-math=\"\\(\\frac{{{Q5}}}{{{Q6}}}\\)\" draggable=\"true\"&gt;\\(\\frac{{{Q5}}}{{{Q6}}}\\)&lt;/span&gt; = &lt;span class=\"fr-math-v2 fr-draggable\" contenteditable=\"false\" data-original-math=\"\\(\\frac{{{Q5}}\\ \\times \\ {{T6}}}{{{Q6}} \\ \\times\\ {{T6}}}\\)\" draggable=\"true\"&gt;\\(\\frac{{{Q5}} \\ \\times \\ {{T6}}}{{{Q6}} \\ \\times\\ {{T6}}}\\)&lt;/span&gt; = {{response}}&lt;/p&gt;",
            "seed": {
                "calculated": [
                    {
                        "name": "T246",
                        "label": "{{function}}",
                        "function":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"A3",
                        "label": "{{function}}",
                        "function": "\\frac{{{T1}}}{{{T246}}}"
                    },
                    {
                        "name": "A4",
                        "label": "{{function}}",
                        "function": "\\frac{{{T3}}}{{{T246}}}"
                    },
                    {
                        "name": "A3",
                        "label": "{{function}}",
                        "function": "\\frac{{{T5}}}{{{T246}}}"
                    }
                ]
            },
            "algorithm": {
                "name": "calculateOperation",
                "params": {
                    "method": "equivLiteral",
                    "keyboard": "INTERMEDIATE"
                }
            }
        },
        {
            "id": "step-4",
            "stimulus": "&lt;p&gt;Por tanto, ¿cómo se ordenan las fracciones de mayor a menor? Colócalas de arriba a abajo.&lt;/p&gt;",
            "seed": {
                "parameters": [],
                "calculated": [
                    {
                        "name": "T246",
                        "label": "{{function}}",
                        "function": "T246 = math.lcm({{Q2}}, {{Q4}}, {{Q6}})",
                        "temp": true
                    },
                    {
                        "name": "T2",
                        "label": "{{function}}",
                        "function": "{{T246}}/{{Q2}}",
                        "temp": true
                    },
                    {
                        "name": "T4",
                        "label": "{{function}}",
                        "function": "{{T246}}/{{Q4}}",
                        "temp": true
                    },
                    {
                        "name": "T6",
                        "label": "{{function}}",
                        "function": "{{T246}}/{{Q6}}",
                        "temp": true
                    },
                    {
                        "name": "T1",
                        "label": "{{function}}",
                        "function": "{{Q1}}*{{T2}}",
                        "temp": true
                    },
                    {
                        "name": "T3",
                        "label": "{{function}}",
                        "function": "{{Q3}}*{{T4}}",
                        "temp": true
                    },
                    {
                        "name": "T5",
                        "label": "{{function}}",
                        "function": "{{Q5}}*{{T6}}",
                        "temp": true
                    },
                    {
                        "name": "A1",
                        "label": "&lt;span class=\"fr-math-v2 fr-draggable\" contenteditable=\"false\" data-original-math=\"\\(\\frac{{{T1}}}{{{T246}}}\\)\" draggable=\"true\"&gt;\\(\\frac{{{T1}}}{{{T246}}}\\)&lt;/span&gt;",
                        "function": "{{Q1}}/{{Q2}}"
                    },
                    {
                        "name": "A2",
                        "label": "&lt;span class=\"fr-math-v2 fr-draggable\" contenteditable=\"false\" data-original-math=\"\\(\\frac{{{T3}}}{{{T246}}}\\)\" draggable=\"true\"&gt;\\(\\frac{{{T3}}}{{{T246}}}\\)&lt;/span&gt;",
                        "function": "{{Q3}}/{{Q4}}"
                    },
                    {
                        "name": "A3",
                        "label": "&lt;span class=\"fr-math-v2 fr-draggable\" contenteditable=\"false\" data-original-math=\"\\(\\frac{{{T5}}}{{{T246}}}\\)\" draggable=\"true\"&gt;\\(\\frac{{{T5}}}{{{T246}}}\\)&lt;/span&gt;",
                        "function": "{{Q5}}/{{Q6}}"
                    }
                ],
                "uniques": true
            },
            "algorithm": {
                "name": "orderNumbers",
                "params": {
                    "order": "desc"
                }
            }
        }
    ]
}</v>
      </c>
      <c r="C217" s="215" t="str">
        <f>Seeds!AA221</f>
        <v/>
      </c>
      <c r="D217" s="215">
        <f t="shared" si="1"/>
        <v>1</v>
      </c>
    </row>
    <row r="218" ht="15.75" customHeight="1">
      <c r="A218" s="215" t="str">
        <f>Seeds!AC222</f>
        <v>M6-NyO-27a-A-1</v>
      </c>
      <c r="B218" s="215" t="str">
        <f>Seeds!Z222</f>
        <v>{
    "id": "M6-NyO-27a-A-1",
    "seed": {
        "parameters": [
            {
                "name": "Q1",
                "label": null,
                "list": [
                    2,
                    4,
                    6
                ]
            },
            {
                "name": "Q2",
                "label": null,
                "list": [
                    9,
                    10,
                    11
                ]
            },
            {
                "name": "Q3",
                "label": null,
                "list": [
                    1,
                    3,
                    5
                ]
            },
            {
                "name": "Q4",
                "label": null,
                "list": [
                    6,
                    8,
                    10
                ]
            }
        ],
        "uniques": true
    },
    "scaffolding": [
        {
            "id": "step-0",
            "stimulus": "&lt;p&gt;En una tarea del colegio, Marta ha avanzado &lt;span class=\"fr-math-v2 fr-draggable\" contenteditable=\"false\" data-original-math=\"\\(\\frac{{{Q1}}}{{{Q2}}}\\)\" draggable=\"true\"&gt;\\(\\frac{{{Q1}}}{{{Q2}}}\\)&lt;/span&gt; y Juan ha completado &lt;span class=\"fr-math-v2 fr-draggable\" contenteditable=\"false\" data-original-math=\"\\(\\frac{{{Q3}}}{{{Q4}}}\\)\" draggable=\"true\"&gt;\\(\\frac{{{Q3}}}{{{Q4}}}\\)&lt;/span&gt; de la tarea. ¿Cuánta tarea ha completado la persona que más ha avanzado? Escribe el resultado que se obtiene al comparar fracciones con el método del mínimo común múltiplo.&lt;/p&gt;",
            "template": "&lt;p&gt;La persona que más ha avanzado lleva completados {{response}} de la tarea.&lt;/p&gt;",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 {{Q4}})"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"T246 = math.lcm({{Q2}}, {{Q4}})",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"name": "A3",
                        "label": "{{function}}",
                        "function": "\\frac{{{T5}}}{{{T24}}}"
                    }
                ]
            },
            "algorithm": {
                "name": "calculateOperation",
                "params": {
                    "method": "equivLiteral",
                    "keyboard": "INTERMEDIATE"
                }
            }
        },
        {
            "id": "step-4",
            "stimulus": "&lt;p&gt;Por tanto, ¿cuál es la mayor fracción?&lt;/p&gt;",
            "seed": {
                "calculated": [
                    {
                        "name": "T24",
                        "label": "{{function}}",
                        "function": "math.lcm({{Q2}}, {{Q4}})",
                        "temp": true
                    },
                    {
                        "name": "T2",
                        "label": "{{function}}",
                        "function": "{{T24}}/{{Q2}}",
                        "temp": true
                    },
                    {
                        "name": "T4",
                        "label": "{{function}}",
                        "function": "{{T24}}/{{Q4}}",
                        "temp": true
                    },
                    {
                        "name": "T1",
                        "label": "{{function}}",
                        "function": "{{Q1}}*{{T2}}",
                        "temp": true
                    },
                    {
                        "name": "T3",
                        "label": "{{function}}",
                        "function": "{{Q3}}*{{T4}}",
                        "temp": true
                    },
                    {
                        "name": "T11",
                        "label": "{{function}}",
                        "function": "math.max({{T1}},{{T3}})",
                        "temp": true
                    },
                    {
                        "name": "T13",
                        "label": "{{function}}",
                        "function": "math.min({{T1}},{{T3}})",
                        "temp": true
                    },
                    {
                        "name": "A3",
                        "label": "&lt;span class=\"fr-math-v2 fr-draggable\" contenteditable=\"false\" data-original-math=\"\\(\\frac{{{T13}}}{{{T24}}}\\)\" draggable=\"true\"&gt;\\(\\frac{{{T13}}}{{{T24}}}\\)&lt;/span&gt;",
                        "function": "",
                        "incorrect": true
                    },
                    {
                        "name": "A4",
                        "label": "&lt;span class=\"fr-math-v2 fr-draggable\" contenteditable=\"false\" data-original-math=\"\\(\\frac{{{T11}}}{{{T24}}}\\)\" draggable=\"true\"&gt;\\(\\frac{{{T11}}}{{{T24}}}\\)&lt;/span&gt;",
                        "function": "",
                        "incorrect": false
                    }
                ]
            },
            "algorithm": {
                "name": "trueFalse",
                "template": "Multiple choice – standard",
                "params": {
                    "countCorrect": 1,
                    "countIncorrect": 1,"showCheckIcon":false,"columns":2
                }
            }
        }
    ]
}</v>
      </c>
      <c r="C218" s="215" t="str">
        <f>Seeds!AA222</f>
        <v/>
      </c>
      <c r="D218" s="215">
        <f t="shared" si="1"/>
        <v>1</v>
      </c>
    </row>
    <row r="219" ht="15.75" customHeight="1">
      <c r="A219" s="215" t="str">
        <f>Seeds!AC223</f>
        <v>M6-NyO-27a-A-2</v>
      </c>
      <c r="B219" s="215" t="str">
        <f>Seeds!Z223</f>
        <v>{
    "id": "M6-NyO-27a-A-2",
    "seed": {
        "parameters": [
            {
                "name": "Q1",
                "label": null,
                "list": [
                    1,
                    2,
                    3,
                    5
                ]
            },
            {
                "name": "Q2",
                "label": null,
                "list": [
                    10,
                    11,
                    13
                ]
            },
            {
                "name": "Q3",
                "label": null,
                "list": [
                    1,
                    2,
                    3,
                    5
                ]
            },
            {
                "name": "Q4",
                "label": null,
                "list": [
                    10,
                    11,
                    13
                ]
            }
        ],
        "uniques": true
    },
    "scaffolding": [
        {
            "id": "step-0",
            "stimulus": "&lt;p&gt;Marina quiere cambiar el cuarto de baño de su casa por uno más moderno, pero no le va a salir barato. Cambiar las tuberías cuesta &lt;span class=\"fr-math-v2 fr-draggable\" contenteditable=\"false\" data-original-math=\"\\(\\frac{{{Q1}}}{{{Q2}}}\\)\" draggable=\"true\"&gt;\\(\\frac{{{Q1}}}{{{Q2}}}\\)&lt;/span&gt; del presupuesto e instalar los muebles, &lt;span class=\"fr-math-v2 fr-draggable\" contenteditable=\"false\" data-original-math=\"\\(\\frac{{{Q3}}}{{{Q4}}}\\)\" draggable=\"true\"&gt;\\(\\frac{{{Q3}}}{{{Q4}}}\\)&lt;/span&gt;. ¿Qué fracción del presupuesto ha sido la más cara? Escribe el resultado que se obtiene al comparar fracciones con el método del mínimo común múltiplo.&lt;/p&gt;",
            "template": "&lt;p&gt;La modificación más cara cuesta {{response}} del presupuesto.&lt;/p&gt;",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false
                    },
                    {
                        "name": "1-A2",
                        "label": "&lt;p&gt;La menor de las dos fracciones.&lt;/p&gt;",
                        "incorrect": true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
                    "showCheckIcon": false,
                    "columns": 2
                }
            }
        }
    ]
}</v>
      </c>
      <c r="C219" s="215" t="str">
        <f>Seeds!AA223</f>
        <v/>
      </c>
      <c r="D219" s="215">
        <f t="shared" si="1"/>
        <v>1</v>
      </c>
    </row>
    <row r="220" ht="15.75" customHeight="1">
      <c r="A220" s="215" t="str">
        <f>Seeds!AC224</f>
        <v>M6-NyO-27a-A-3</v>
      </c>
      <c r="B220" s="215" t="str">
        <f>Seeds!Z224</f>
        <v>{
    "id": "M6-NyO-27a-A-3",
    "seed": {
        "parameters": [
            {
                "name": "Q1",
                "label": null,
                "list": [
                    1,
                    2,
                    3,
                    4,
                    5,
                    6
                ]
            },
            {
                "name": "Q2",
                "label": null,
                "list": [
                    7,
                    8,
                    9,
                    10,
                    11,
                    12,
                    13
                ]
            },
            {
                "name": "Q3",
                "label": null,
                "list": [
                    1,
                    2,
                    3,
                    4,
                    5,
                    6
                ]
            },
            {
                "name": "Q4",
                "label": null,
                "list": [
                    7,
                    8,
                    9,
                    10,
                    11,
                    12,
                    13
                ]
            }
        ],
        "uniques": true
    },
    "scaffolding": [
        {
            "id": "step-0",
            "stimulus": "&lt;p&gt;Dos barcos han salido de Venecia al mismo tiempo. Unas horas después, el primero ha navegado &lt;span class=\"fr-math-v2 fr-draggable\" contenteditable=\"false\" data-original-math=\"\\(\\frac{{{Q1}}}{{{Q2}}}\\)\" draggable=\"true\"&gt;\\(\\frac{{{Q1}}}{{{Q2}}}\\)&lt;/span&gt; del trayecto y el segundo, &lt;span class=\"fr-math-v2 fr-draggable\" contenteditable=\"false\" data-original-math=\"\\(\\frac{{{Q3}}}{{{Q4}}}\\)\" draggable=\"true\"&gt;\\(\\frac{{{Q3}}}{{{Q4}}}\\)&lt;/span&gt;. ¿Cuál es la fracción de distancia más elevada? Escribe el resultado que se obtiene al comparar fracciones con el método del mínimo común múltiplo.&lt;/p&gt;",
            "template": "&lt;p&gt;El barco más rápido ha completado {{response}} del viaje.&lt;/p&gt;",
            "seed": {
                "calculated": [
                    {
                        "name": "T24",
                        "label": "{{function}}",
                        "function": "math.lcm({{Q2}},{{Q4}})",
                        "temp": true
                    },
                    {
                        "name": "T1",
                        "label": "{{function}}",
                        "function": "{{Q1}}*{{T24}}/{{Q2}}",
                        "temp": true
                    },
                    {
                        "name": "T3",
                        "label": "{{function}}",
                        "function": "{{Q3}}*{{T24}}/{{Q4}}",
                        "temp": true
                    },
                    {
                        "name": "A1",
                        "label": "{{function}}",
                        "function": "\\frac{{{T11}}}{{{T24}}}"
                    },
                    {
                        "name": "T11",
                        "label": "{{function}}",
                        "function": "math.max({{T1}},{{T3}})",
                        "temp": true
                    }
                ]
            },
            "algorithm": {
                "name": "calculateOperation",
                "params": {
                    "method": "equivLiteral",
                    "keyboard": "INTERMEDIATE"
                }
            }
        },
        {
            "id": "step-1",
            "stimulus": "&lt;p&gt;¿Qué hay que calcular?&lt;/p&gt;",
            "seed": {
                "calculated": [
                    {
                        "name": "1-A1",
                        "label": "&lt;p&gt;La mayor de las dos fracciones.&lt;/p&gt;",
                        "incorrect": true
                    },
                    {
                        "name": "1-A2",
                        "label": "&lt;p&gt;La menor de las dos fracciones.&lt;/p&gt;",
                        "incorrect": false
                    },
                    {
                        "name": "1-A3",
                        "label": "&lt;p&gt;Las fracciones equivalentes.&lt;/p&gt;",
                        "incorrect": true
                    }
                ]
            },
            "algorithm": {
                "name": "trueFalse",
                "template": "Multiple choice – standard",
                "params": {
                    "countCorrect": 1,
                    "countIncorrect": 2
                }
            }
        },
        {
            "id": "step-2",
            "stimulus": "&lt;p&gt;Para comparar fracciones con denominadores diferentes, hay que usar el método del mínimo común múltiplo. ¿Cuál es el m.c.m. de los denominadores?&lt;/p&gt;",
            "template": "&lt;p&gt;El m.c.m. de {{Q2}} y {{Q4}} es {{response}}.&lt;/p&gt;",
            "seed": {
                "calculated": [
                    {
                        "name": "A2",
                        "label": "{{function}}",
                        "function": " math.lcm({{Q2}},{{Q4}})"
                    }
                ]
            },
            "algorithm": {
                "name": "calculateOperation",
                "params": {
                    "method": "equivLiteral",
                    "keyboard": "NUMERICAL"
                }
            }
        },
        {
            "id": "step-3",
            "stimulus": "&lt;p&gt;Entonces, ¿cuáles serán las dos fracciones equivalentes si su denominador vale {{T24}}?&lt;/p&gt;",
            "template": "&lt;p style=\"text-align:center;\"&gt;&lt;span class=\"fr-math-v2 fr-draggable\" contenteditable=\"false\" data-original-math=\"\\(\\frac{{{Q1}}}{{{Q2}}}\\)\" draggable=\"true\"&gt;\\(\\frac{{{Q1}}}{{{Q2}}}\\)&lt;/span&gt; = &lt;span class=\"fr-math-v2 fr-draggable\" contenteditable=\"false\" data-original-math=\"\\(\\frac{{{Q1}}\\ \\times \\ {{T2}}}{{{Q2}} \\ \\times\\ {{T2}}}\\)\" draggable=\"true\"&gt;\\(\\frac{{{Q1}} \\ \\times \\ {{T2}}}{{{Q2}} \\ \\times\\ {{T2}}}\\) ={{response}}&lt;/span&gt;&lt;/p&gt;&lt;p style=\"text-align:center;\"&gt;&lt;span class=\"fr-math-v2 fr-draggable\" contenteditable=\"false\" data-original-math=\"\\(\\frac{{{Q3}}}{{{Q4}}}\\)\" draggable=\"true\"&gt;\\(\\frac{{{Q3}}}{{{Q4}}}\\)&lt;/span&gt; = &lt;span class=\"fr-math-v2 fr-draggable\" contenteditable=\"false\" data-original-math=\"\\(\\frac{{{Q3}}\\ \\times \\ {{T4}}}{{{Q4}} \\ \\times\\ {{T4}}}\\)\" draggable=\"true\"&gt;\\(\\frac{{{Q3}} \\ \\times \\ {{T4}}}{{{Q4}} \\ \\times\\ {{T4}}}\\)&lt;/span&gt; = {{response}}&lt;/p&gt;",
            "seed": {
                "calculated": [
                    {
                        "name": "T24",
                        "label": "{{function}}",
                        "function": "math.lcm({{Q2}},{{Q4}})",
                        "temp": true
                    },
                    {
                        "name": "T2",
                        "label": "{{function}}",
                        "function": "{{T24}}/{{Q2}}",
                        "temp": true
                    },
                    {
                        "name": "T4",
                        "label": "{{function}}",
                        "function": "{{T24}}/{{Q4}}",
                        "temp": true
                    },
                    {
                        "name": "T1",
                        "label": "{{function}}",
                        "function": "{{Q1}}*{{T2}}",
                        "temp": true
                    },
                    {
                        "name": "T3",
                        "label": "{{function}}",
                        "function": "{{Q3}}*{{T4}}",
                        "temp": true
                    },
                    {
                        "name": "A3",
                        "label": "{{function}}",
                        "function": "\\frac{{{T1}}}{{{T24}}}"
                    },
                    {
                        "name": "A4",
                        "label": "{{function}}",
                        "function": "\\frac{{{T3}}}{{{T24}}}"
                    }
                ]
            },
            "algorithm": {
                "name": "calculateOperation",
                "params": {
                    "method": "equivLiteral",
                    "keyboard": "INTERMEDIATE"
                }
            }
        },
        {
            "id": "step-4",
            "stimulus": "&lt;p&gt;Por tanto, ¿cuál es la mayor fracción de las dos?&lt;/p&gt;",
            "seed": {
                "calculated": [
                    {
                        "name": "T24",
                        "label": "{{function}}",
                        "function": "T24 = math.lcm({{Q2}},{{Q4}})",
                        "temp": true
                    },
                    {
                        "name": "T2",
                        "label": "{{function}}",
                        "function": "{{T24}}/{{Q2}}",
                        "temp": true
                    },
                    {
                        "name": "T4",
                        "label": "{{function}}",
                        "function": "{{T24}}/{{Q4}}",
                        "temp": true
                    },
                    {
                        "name": "T1",
                        "label": "{{function}}",
                        "function": "{{Q1}}*{{T2}}",
                        "temp": true
                    },
                    {
                        "name": "T3",
                        "label": "{{function}}",
                        "function": "{{Q3}}*{{T4}}",
                        "temp": true
                    },
                    {
                        "name": "T11",
                        "label": "{{function}}",
                        "function": "math.max({{T1}},{{T3}})",
                        "temp": true
                    },
                    {
                        "name": "T12",
                        "label": "{{function}}",
                        "function": "math.min({{T1}},{{T3}})",
                        "temp": true
                    },
                    {
                        "name": "A3",
                        "label": "&lt;span class=\"fr-math-v2 fr-draggable\" contenteditable=\"false\" data-original-math=\"\\(\\frac{{{T11}}}{{{T24}}}\\)\" draggable=\"true\"&gt;\\(\\frac{{{T11}}}{{{T24}}}\\)&lt;/span&gt;",
                        "function": "",
                        "incorrect": false
                    },
                    {
                        "name": "A4",
                        "label": "&lt;span class=\"fr-math-v2 fr-draggable\" contenteditable=\"false\" data-original-math=\"\\(\\frac{{{T12}}}{{{T24}}}\\)\" draggable=\"true\"&gt;\\(\\frac{{{T12}}}{{{T24}}}\\)&lt;/span&gt;",
                        "function": "",
                        "incorrect": true
                    }
                ]
            },
            "algorithm": {
                "name": "trueFalse",
                "template": "Multiple choice – standard",
                "params": {
                    "countCorrect": 1,
                    "countIncorrect": 1,"showCheckIcon":false,"columns":2
                }
            }
        }
    ]
}</v>
      </c>
      <c r="C220" s="215" t="str">
        <f>Seeds!AA224</f>
        <v/>
      </c>
      <c r="D220" s="215">
        <f t="shared" si="1"/>
        <v>1</v>
      </c>
    </row>
    <row r="221" ht="15.75" customHeight="1">
      <c r="A221" s="215" t="str">
        <f>Seeds!AC225</f>
        <v>M6-NyO-27b-I-1</v>
      </c>
      <c r="B221" s="215" t="str">
        <f>Seeds!Z225</f>
        <v>{"id":"M6-NyO-27b-I-1","stimulus":"&lt;p&gt;Haz clic en las fracciones equivalentes igualando los denominadores con el método de los productos cruzados.&lt;/p&gt;&lt;p style=\"text-align: center;\"&gt;&lt;span class=\"fr-math-v2 fr-draggable\" contenteditable=\"false\" data-original-math=\"\\(\\frac{{{Q1}}}{{{Q2}}}\\)\" draggable=\"true\"&gt;\\(\\frac{{{Q1}}}{{{Q2}}}\\)&lt;/span&gt; y &lt;span class=\"fr-math-v2 fr-draggable\" contenteditable=\"false\" data-original-math=\"\\(\\frac{{{Q3}}}{{{Q4}}}\\)\" draggable=\"true\"&gt;\\(\\frac{{{Q3}}}{{{Q4}}}\\)&lt;/span&gt;&lt;/p&gt;","hint":"&lt;p&gt;Multiplica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34","label":"{{function}}","function":"{{Q1}}+{{Q4}}","temp":true},{"name":"T23","label":"{{function}}","function":"{{Q2}}*{{Q3}}","temp":true},{"name":"T33","label":"{{function}}","function":"{{Q2}}+{{Q3}}","temp":true},{"name":"T54","label":"{{function}}","function":"2*{{Q1}}*{{Q4}}","temp":true},{"name":"T43","label":"{{function}}","function":"3*{{Q2}}*{{Q3}}","temp":true},{"name":"A1","label":"&lt;span class=\"fr-math-v2 fr-draggable\" contenteditable=\"false\" data-original-math=\"\\(\\frac{{{T14}}}{{{T24}}}\\)\" draggable=\"true\"&gt;\\(\\frac{{{T14}}}{{{T24}}}\\)&lt;/span&gt; y &lt;span class=\"fr-math-v2 fr-draggable\" contenteditable=\"false\" data-original-math=\"\\(\\frac{{{T23}}}{{{T24}}}\\)\" draggable=\"true\"&gt;\\(\\frac{{{T23}}}{{{T24}}}\\)&lt;/span&gt;"},{"name":"A2","label":"&lt;span class=\"fr-math-v2 fr-draggable\" contenteditable=\"false\" data-original-math=\"\\(\\frac{{{T34}}}{{{T24}}}\\)\" draggable=\"true\"&gt;\\(\\frac{{{T34}}}{{{T24}}}\\)&lt;/span&gt; y &lt;span class=\"fr-math-v2 fr-draggable\" contenteditable=\"false\" data-original-math=\"\\(\\frac{{{T33}}}{{{T24}}}\\)\" draggable=\"true\"&gt;\\(\\frac{{{T33}}}{{{T24}}}\\)&lt;/span&gt;","incorrect":true},{"name":"A3","label":"&lt;span class=\"fr-math-v2 fr-draggable\" contenteditable=\"false\" data-original-math=\"\\(\\frac{{{T54}}}{{{T24}}}\\)\" draggable=\"true\"&gt;\\(\\frac{{{T54}}}{{{T24}}}\\)&lt;/span&gt; y &lt;span class=\"fr-math-v2 fr-draggable\" contenteditable=\"false\" data-original-math=\"\\(\\frac{{{T43}}}{{{T24}}}\\)\" draggable=\"true\"&gt;\\(\\frac{{{T43}}}{{{T24}}}\\)&lt;/span&gt; ","incorrect":true}],"uniques":true},"algorithm":{"name":"trueFalse","template":"Multiple choice – standard","params":{"countCorrect":1,"countIncorrect":2,"showCheckIcon":false,"columns":3}}}</v>
      </c>
      <c r="C221" s="215" t="str">
        <f>Seeds!AA225</f>
        <v/>
      </c>
      <c r="D221" s="215">
        <f t="shared" si="1"/>
        <v>1</v>
      </c>
    </row>
    <row r="222" ht="15.75" customHeight="1">
      <c r="A222" s="215" t="str">
        <f>Seeds!AC226</f>
        <v>M6-NyO-27b-E-1</v>
      </c>
      <c r="B222" s="215" t="str">
        <f>Seeds!Z226</f>
        <v>{"id":"M6-NyO-27b-E-1","stimulus":"&lt;p&gt;Utiliza el método de los productos cruzados para escribir la siguiente pareja de fracciones con el mismo denominador.&lt;/p&gt;","template":"&lt;p style=\"text-align:center;\"&gt;&lt;span class=\"fr-math-v2 fr-draggable\" contenteditable=\"false\" data-original-math=\"\\(\\frac{{{Q1}}}{{{Q2}}}\\)\" draggable=\"true\"&gt;\\(\\frac{{{Q1}}}{{{Q2}}}\\)&lt;/span&gt; y &lt;span class=\"fr-math-v2 fr-draggable\" contenteditable=\"false\" data-original-math=\"\\(\\frac{{{Q3}}}{{{Q4}}}\\)\" draggable=\"true\"&gt;\\(\\frac{{{Q3}}}{{{Q4}}}\\)&lt;/span&gt; → {{response}} y {{response}}&lt;/p&gt;","hint":"&lt;p&gt;Multiplica numerador y denominador de cada fracción por el denominador de la otra.&lt;/p&gt;","feedback":"&lt;p&gt;Multiplica numerador y denominador de cada fracción por el denominador de la otra.&lt;/p&gt;&lt;p&gt;La primera fracción: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segunda fracción: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seed":{"parameters":[{"name":"Q1","label":null,"min":1,"max":9,"step":1},{"name":"Q2","label":null,"min":2,"max":11,"step":1},{"name":"Q3","label":null,"min":1,"max":9,"step":1},{"name":"Q4","label":null,"min":2,"max":11,"step":1}],"calculated":[{"name":"T24","label":"{{function}}","function":"{{Q2}}*{{Q4}}","temp":true},{"name":"T14","label":"{{function}}","function":"{{Q1}}*{{Q4}}","temp":true},{"name":"T23","label":"{{function}}","function":"{{Q2}}*{{Q3}}","temp":true},{"name":"A1","label":"{{function}}","function":"\\frac{{{T14}}}{{{T24}}}"},{"name":"A2","label":"{{function}}","function":"\\frac{{{T23}}}{{{T24}}}"}],"uniques":true},"algorithm":{"name":"calculateOperation","params":{"method":"equivSymbolic","keyboard":"INTERMEDIATE"}}}</v>
      </c>
      <c r="C222" s="215" t="str">
        <f>Seeds!AA226</f>
        <v/>
      </c>
      <c r="D222" s="215">
        <f t="shared" si="1"/>
        <v>1</v>
      </c>
    </row>
    <row r="223" ht="15.75" customHeight="1">
      <c r="A223" s="215" t="str">
        <f>Seeds!AC227</f>
        <v>M6-NyO-27b-A-1</v>
      </c>
      <c r="B223" s="215" t="str">
        <f>Seeds!Z227</f>
        <v>{"id":"M6-NyO-27b-A-1","stimulus":"&lt;p&gt;En un partido de fútbol del PSG, Messi ha hecho &lt;span class=\"fr-math-v2 fr-draggable\" contenteditable=\"false\" data-original-math=\"\\(\\frac{{{Q1}}}{{{Q2}}}\\)\" draggable=\"true\"&gt;\\(\\frac{{{Q1}}}{{{Q2}}}\\)&lt;/span&gt; de los pases del equipo y Neymar, &lt;span class=\"fr-math-v2 fr-draggable\" contenteditable=\"false\" data-original-math=\"\\(\\frac{{{Q3}}}{{{Q4}}}\\)\" draggable=\"true\"&gt;\\(\\frac{{{Q3}}}{{{Q4}}}\\)&lt;/span&gt; de los pases. Usa el método de los productos cruzados con estas fracciones y ordénalas de mayor a menor.&lt;/p&gt;","template":"&lt;p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pases de Messi: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pases de Neymar: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3" s="215" t="str">
        <f>Seeds!AA227</f>
        <v/>
      </c>
      <c r="D223" s="215">
        <f t="shared" si="1"/>
        <v>1</v>
      </c>
    </row>
    <row r="224" ht="15.75" customHeight="1">
      <c r="A224" s="215" t="str">
        <f>Seeds!AC228</f>
        <v>M6-NyO-27b-A-2</v>
      </c>
      <c r="B224" s="215" t="str">
        <f>Seeds!Z228</f>
        <v>{"id":"M6-NyO-27b-A-2","stimulus":"&lt;p&gt;Entre los reptiles que hay en un terrario de Tasmania, &lt;span class=\"fr-math-v2 fr-draggable\" contenteditable=\"false\" data-original-math=\"\\(\\frac{{{Q1}}}{{{Q2}}}\\)\" draggable=\"true\"&gt;\\(\\frac{{{Q1}}}{{{Q2}}}\\)&lt;/span&gt; son iguanas y &lt;span class=\"fr-math-v2 fr-draggable\" contenteditable=\"false\" data-original-math=\"\\(\\frac{{{Q3}}}{{{Q4}}}\\)\" draggable=\"true\"&gt;\\(\\frac{{{Q3}}}{{{Q4}}}\\)&lt;/span&gt; son cobras.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iguanas: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cobras: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4" s="215" t="str">
        <f>Seeds!AA228</f>
        <v/>
      </c>
      <c r="D224" s="215">
        <f t="shared" si="1"/>
        <v>1</v>
      </c>
    </row>
    <row r="225" ht="15.75" customHeight="1">
      <c r="A225" s="215" t="str">
        <f>Seeds!AC229</f>
        <v>M6-NyO-27b-A-3</v>
      </c>
      <c r="B225" s="215" t="str">
        <f>Seeds!Z229</f>
        <v>{"id":"M6-NyO-27b-A-3","stimulus":"&lt;p&gt;En un aeropuerto de Suiza, &lt;span class=\"fr-math-v2 fr-draggable\" contenteditable=\"false\" data-original-math=\"\\(\\frac{{{Q1}}}{{{Q2}}}\\)\" draggable=\"true\"&gt;\\(\\frac{{{Q1}}}{{{Q2}}}\\)&lt;/span&gt; de los vuelos salen con dirección a Europa, mientras que &lt;span class=\"fr-math-v2 fr-draggable\" contenteditable=\"false\" data-original-math=\"\\(\\frac{{{Q3}}}{{{Q4}}}\\)\" draggable=\"true\"&gt;\\(\\frac{{{Q3}}}{{{Q4}}}\\)&lt;/span&gt; de los vuelos tienen como destino Asia. Ordena de mayor a menor las fracciones resultantes tras usar el método del producto cruzado.&lt;/p&gt;","template":"&lt;p style=\"text-align: center;\"&gt;{{response}} &gt; {{response}}&lt;/p&gt;","hint":"&lt;p&gt;Multiplica numerador y denominador de cada fracción por el denominador de la otra.&lt;/p&gt;","feedback":"&lt;p&gt;Multiplica numerador y denominador de cada fracción por el denominador de la otra.&lt;/p&gt;&lt;p&gt;La fracción de vuelos a Europa: &lt;span class=\"fr-math-v2 fr-draggable\" contenteditable=\"false\" data-original-math=\"\\(\\frac{{{Q1}}}{{{Q2}}}\\)\" draggable=\"true\"&gt;\\(\\frac{{{Q1}}}{{{Q2}}}\\)&lt;/span&gt; = &lt;span class=\"fr-math-v2 fr-draggable\" contenteditable=\"false\" data-original-math=\"\\(\\frac{{{Q1}} \\ \\times \\ {{Q4}}}{{{Q2}} \\ \\times \\ {{Q4}}}\\)\" draggable=\"true\"&gt;\\(\\frac{{{Q1}} \\ \\times \\ {{Q4}}}{{{Q2}} \\ \\times \\ {{Q4}}}\\)&lt;/span&gt; = &lt;span class=\"fr-math-v2 fr-draggable\" contenteditable=\"false\" data-original-math=\"\\(\\frac{{{T14}}}{{{T24}}}\\)\" draggable=\"true\"&gt;\\(\\frac{{{T14}}}{{{T24}}}\\)&lt;/span&gt;&lt;/p&gt;&lt;p&gt;La fracción de vuelos a Asia: &lt;span class=\"fr-math-v2 fr-draggable\" contenteditable=\"false\" data-original-math=\"\\(\\frac{{{Q3}}}{{{Q4}}}\\)\" draggable=\"true\"&gt;\\(\\frac{{{Q3}}}{{{Q4}}}\\)&lt;/span&gt; = &lt;span class=\"fr-math-v2 fr-draggable\" contenteditable=\"false\" data-original-math=\"\\(\\frac{{{Q3}} \\ \\times \\ {{Q2}}}{{{Q4}} \\ \\times \\ {{Q2}}}\\)\" draggable=\"true\"&gt;\\(\\frac{{{Q3}} \\ \\times \\ {{Q2}}}{{{Q4}} \\ \\times \\ {{Q2}}}\\)&lt;/span&gt; = &lt;span class=\"fr-math-v2 fr-draggable\" contenteditable=\"false\" data-original-math=\"\\(\\frac{{{T23}}}{{{T24}}}\\)\" draggable=\"true\"&gt;\\(\\frac{{{T23}}}{{{T24}}}\\)&lt;/span&gt;&lt;/p&gt;&lt;p&gt;La fracción mayor es &lt;span class=\"fr-math-v2 fr-draggable\" contenteditable=\"false\" data-original-math=\"\\(\\frac{{{T1}}}{{{T24}}}\\)\" draggable=\"true\"&gt;\\(\\frac{{{T1}}}{{{T24}}}\\)&lt;/span&gt; y la menor &lt;span class=\"fr-math-v2 fr-draggable\" contenteditable=\"false\" data-original-math=\"\\(\\frac{{{T2}}}{{{T24}}}\\)\" draggable=\"true\"&gt;\\(\\frac{{{T2}}}{{{T24}}}\\)&lt;/span&gt;.&lt;/p&gt;","seed":{"parameters":[{"name":"Q1","label":null,"min":1,"max":9,"step":1},{"name":"Q2","label":null,"min":2,"max":11,"step":1},{"name":"Q3","label":null,"min":1,"max":9,"step":1},{"name":"Q4","label":null,"min":2,"max":11,"step":1}],"calculated":[{"name":"T24","label":"{{function}}","function":"{{Q2}}*{{Q4}}","temp":true},{"name":"T14","label":"{{function}}","function":"{{Q1}}*{{Q4}}","temp":true},{"name":"T23","label":"{{function}}","function":"{{Q2}}*{{Q3}}","temp":true},{"name":"T1","label":"{{function}}","function":"math.max({{T14}},{{T23}})","temp":true},{"name":"T2","label":"{{function}}","function":"math.min({{T14}},{{T23}})","temp":true},{"name":"A1","label":"{{function}}","function":"\\frac{{{T1}}}{{{T24}}}"},{"name":"A2","label":"{{function}}","function":"\\frac{{{T2}}}{{{T24}}}"}],"uniques":true},"algorithm":{"name":"calculateOperation","params":{"method":"equivSymbolic","keyboard":"INTERMEDIATE"}}}</v>
      </c>
      <c r="C225" s="215" t="str">
        <f>Seeds!AA229</f>
        <v/>
      </c>
      <c r="D225" s="215">
        <f t="shared" si="1"/>
        <v>1</v>
      </c>
    </row>
    <row r="226" ht="15.75" customHeight="1">
      <c r="A226" s="215" t="str">
        <f>Seeds!AC230</f>
        <v>M6-NyO-27c-I-1</v>
      </c>
      <c r="B226" s="215" t="str">
        <f>Seeds!Z230</f>
        <v>{
    "id": "M6-NyO-27c-I-1",
    "stimulus": "&lt;p&gt;Escoge el conjunto de fracciones que está ordenado correctamente de menor a mayor.&lt;/p&gt;",
    "hint": "&lt;p&gt;Cuando los denominadores son iguales, se comparan los numeradores. Será mayor la fracción con mayor numerador.&lt;/p&gt;",
    "feedback": "&lt;p&gt;Cuando los denominadores son iguales, se comparan los numeradores. Será mayor la fracción con mayor numerador.&lt;/p&gt;&lt;p&gt;Por ejemplo,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
    "seed": {
        "parameters": [
            {
                "name": "Q11",
                "label": null,
                "list": [
                    1,
                    2,
                    3
                ]
            },
            {
                "name": "Q12",
                "label": null,
                "list": [
                    4,
                    5,
                    6
                ]
            },
            {
                "name": "Q13",
                "label": null,
                "list": [
                    7,
                    8,
                    9
                ]
            },
            {
                "name": "Q21",
                "label": null,
                "list": [
                    1,
                    2,
                    3
                ]
            },
            {
                "name": "Q22",
                "label": null,
                "list": [
                    4,
                    5,
                    6
                ]
            },
            {
                "name": "Q23",
                "label": null,
                "list": [
                    7,
                    8,
                    9
                ]
            },
            {
                "name": "Q31",
                "label": null,
                "list": [
                    1,
                    2,
                    3
                ]
            },
            {
                "name": "Q32",
                "label": null,
                "list": [
                    4,
                    5,
                    6
                ]
            },
            {
                "name": "Q33",
                "label": null,
                "list": [
                    7,
                    8,
                    9
                ]
            }
        ],
        "calculated": [
            {
                "name": "T1",
                "label": "{{function}}",
                "function": "{{Q13}}+{{Q11}}",
                "temp": true
            },
            {
                "name": "T2",
                "label": "{{function}}",
                "function": "{{Q23}}+{{Q21}}",
                "temp": true
            },
            {
                "name": "T3",
                "label": "{{function}}",
                "function": "{{Q33}}+{{Q31}}",
                "temp": true
            },
            {
                "name": "A1",
                "label":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
            {
                "name": "A2",
                "label": "&lt;span class=\"fr-math-v2 fr-draggable\" contenteditable=\"false\" data-original-math=\"\\(\\frac{{{Q13}}}{{{T1}}}\\)\" draggable=\"true\"&gt;\\(\\frac{{{Q13}}}{{{T1}}}\\)&lt;/span&gt; &lt; &lt;span class=\"fr-math-v2 fr-draggable\" contenteditable=\"false\" data-original-math=\"\\(\\frac{{{Q12}}}{{{T1}}}\\)\" draggable=\"true\"&gt;\\(\\frac{{{Q12}}}{{{T1}}}\\)&lt;/span&gt; &lt; &lt;span class=\"fr-math-v2 fr-draggable\" contenteditable=\"false\" data-original-math=\"\\(\\frac{{{Q11}}}{{{T1}}}\\)\" draggable=\"true\"&gt;\\(\\frac{{{Q11}}}{{{T1}}}\\)&lt;/span&gt;",
                "incorrect": true
            },
            {
                "name": "A3",
                "label": "&lt;span class=\"fr-math-v2 fr-draggable\" contenteditable=\"false\" data-original-math=\"\\(\\frac{{{Q22}}}{{{T2}}}\\)\" draggable=\"true\"&gt;\\(\\frac{{{Q22}}}{{{T2}}}\\)&lt;/span&gt; &lt; &lt;span class=\"fr-math-v2 fr-draggable\" contenteditable=\"false\" data-original-math=\"\\(\\frac{{{Q21}}}{{{T2}}}\\)\" draggable=\"true\"&gt;\\(\\frac{{{Q21}}}{{{T2}}}\\)&lt;/span&gt; &lt; &lt;span class=\"fr-math-v2 fr-draggable\" contenteditable=\"false\" data-original-math=\"\\(\\frac{{{Q23}}}{{{T2}}}\\)\" draggable=\"true\"&gt;\\(\\frac{{{Q23}}}{{{T2}}}\\)&lt;/span&gt; ",
                "incorrect": true
            },
            {
                "name": "A4",
                "label": "&lt;span class=\"fr-math-v2 fr-draggable\" contenteditable=\"false\" data-original-math=\"\\(\\frac{{{Q22}}}{{{T2}}}\\)\" draggable=\"true\"&gt;\\(\\frac{{{Q22}}}{{{T2}}}\\)&lt;/span&gt; &lt; &lt;span class=\"fr-math-v2 fr-draggable\" contenteditable=\"false\" data-original-math=\"\\(\\frac{{{Q23}}}{{{T2}}}\\)\" draggable=\"true\"&gt;\\(\\frac{{{Q23}}}{{{T2}}}\\)&lt;/span&gt; &lt; &lt;span class=\"fr-math-v2 fr-draggable\" contenteditable=\"false\" data-original-math=\"\\(\\frac{{{Q21}}}{{{T2}}}\\)\" draggable=\"true\"&gt;\\(\\frac{{{Q21}}}{{{T2}}}\\)&lt;/span&gt; ",
                "incorrect": true
            },
            {
                "name": "A5",
                "label": "&lt;span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
                "incorrect": true
            },
            {
                "name": "A6",
                "label": "&lt;span class=\"fr-math-v2 fr-draggable\" contenteditable=\"false\" data-original-math=\"\\(\\frac{{{Q33}}}{{{T3}}}\\)\" draggable=\"true\"&gt;\\(\\frac{{{Q33}}}{{{T3}}}\\)&lt;/span&gt; &lt; &lt;span class=\"fr-math-v2 fr-draggable\" contenteditable=\"false\" data-original-math=\"\\(\\frac{{{Q32}}}{{{T3}}}\\)\" draggable=\"true\"&gt;\\(\\frac{{{Q32}}}{{{T3}}}\\)&lt;/span&gt; &lt; &lt;span class=\"fr-math-v2 fr-draggable\" contenteditable=\"false\" data-original-math=\"\\(\\frac{{{Q31}}}{{{T3}}}\\)\" draggable=\"true\"&gt;\\(\\frac{{{Q31}}}{{{T3}}}\\)&lt;/span&gt;",
                "incorrect": true
            }
        ],
        "uniques": true
    },
    "algorithm": {
        "name": "trueFalse",
        "template": "Multiple choice – standard",
        "params": {
            "countCorrect": 1,
            "countIncorrect": 2,
            "showCheckIcon": false,
            "columns": 3
        }
    }
}</v>
      </c>
      <c r="C226" s="215" t="str">
        <f>Seeds!AA230</f>
        <v/>
      </c>
      <c r="D226" s="215">
        <f t="shared" si="1"/>
        <v>1</v>
      </c>
    </row>
    <row r="227" ht="15.75" customHeight="1">
      <c r="A227" s="215" t="str">
        <f>Seeds!AC231</f>
        <v>M6-NyO-27c-I-2</v>
      </c>
      <c r="B227" s="215" t="str">
        <f>Seeds!Z231</f>
        <v>{"id":"M6-NyO-27c-I-2","stimulus":"&lt;p&gt;Escoge el conjunto de fracciones que está ordenado correctamente de mayor a menor.&lt;/p&gt;","hint":"&lt;p&gt;Cuando los numeradores son iguales, la fracción más pequeña es la que tiene el denominador más grande y la fracción más grande es la que tiene el denominador más pequeño.&lt;/p&gt;","feedback":"&lt;p&gt;Cuando los numeradores son iguales, se comparan los denominadores. La fracción más pequeña es la que tiene el denominador más grande y la fracción más grande es la que tiene el denominador más pequeño.&lt;/p&gt;&lt;p&gt;Por ejemplo, &lt;span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 porque {{Q11}} &lt; {{Q12}} &lt; {{Q13}}.&lt;/p&gt;","seed":{"parameters":[{"name":"Q11","label":null,"list":[1,2,3]},{"name":"Q12","label":null,"list":[4,5,6]},{"name":"Q13","label":null,"list":[7,8,9]},{"name":"Q21","label":null,"list":[1,2,3]},{"name":"Q22","label":null,"list":[4,5,6]},{"name":"Q23","label":null,"list":[7,8,9]},{"name":"Q31","label":null,"list":[1,2,3]},{"name":"Q32","label":null,"list":[4,5,6]},{"name":"Q33","label":null,"list":[7,8,9]}],"calculated":[{"name":"T1","label":"{{function}}","function":"{{Q13}}+{{Q11}}","temp":true},{"name":"T2","label":"{{function}}","function":"{{Q23}}+{{Q21}}","temp":true},{"name":"T3","label":"{{function}}","function":"{{Q33}}+{{Q31}}","temp":true},{"name":"A1","label":"&lt;span class=\"fr-math-v2 fr-draggable\" contenteditable=\"false\" data-original-math=\"\\(\\frac{{{T1}}}{{{Q11}}}\\)\" draggable=\"true\"&gt;\\(\\frac{{{T1}}}{{{Q11}}}\\)&lt;/span&gt; &gt; &lt;span class=\"fr-math-v2 fr-draggable\" contenteditable=\"false\" data-original-math=\"\\(\\frac{{{T1}}}{{{Q12}}}\\)\" draggable=\"true\"&gt;\\(\\frac{{{T1}}}{{{Q12}}}\\)&lt;/span&gt; &gt; &lt;span class=\"fr-math-v2 fr-draggable\" contenteditable=\"false\" data-original-math=\"\\(\\frac{{{T1}}}{{{Q13}}}\\)\" draggable=\"true\"&gt;\\(\\frac{{{T1}}}{{{Q13}}}\\)&lt;/span&gt;"},{"name":"A2","label":"&lt;span class=\"fr-math-v2 fr-draggable\" contenteditable=\"false\" data-original-math=\"\\(\\frac{{{T1}}}{{{Q13}}}\\)\" draggable=\"true\"&gt;\\(\\frac{{{T1}}}{{{Q13}}}\\)&lt;/span&gt; &gt; &lt;span class=\"fr-math-v2 fr-draggable\" contenteditable=\"false\" data-original-math=\"\\(\\frac{{{T1}}}{{{Q12}}}\\)\" draggable=\"true\"&gt;\\(\\frac{{{T1}}}{{{Q12}}}\\)&lt;/span&gt; &gt; &lt;span class=\"fr-math-v2 fr-draggable\" contenteditable=\"false\" data-original-math=\"\\(\\frac{{{T1}}}{{{Q11}}}\\)\" draggable=\"true\"&gt;\\(\\frac{{{T1}}}{{{Q11}}}\\)&lt;/span&gt;","incorrect":true},{"name":"A3","label":"&lt;span class=\"fr-math-v2 fr-draggable\" contenteditable=\"false\" data-original-math=\"\\(\\frac{{{T2}}}{{{Q22}}}\\)\" draggable=\"true\"&gt;\\(\\frac{{{T2}}}{{{Q22}}}\\)&lt;/span&gt; &gt; &lt;span class=\"fr-math-v2 fr-draggable\" contenteditable=\"false\" data-original-math=\"\\(\\frac{{{T2}}}{{{Q21}}}\\)\" draggable=\"true\"&gt;\\(\\frac{{{T2}}}{{{Q21}}}\\)&lt;/span&gt; &gt; &lt;span class=\"fr-math-v2 fr-draggable\" contenteditable=\"false\" data-original-math=\"\\(\\frac{{{T2}}}{{{Q23}}}\\)\" draggable=\"true\"&gt;\\(\\frac{{{T2}}}{{{Q23}}}\\)&lt;/span&gt;","incorrect":true},{"name":"A4","label":"&lt;span class=\"fr-math-v2 fr-draggable\" contenteditable=\"false\" data-original-math=\"\\(\\frac{{{T2}}}{{{Q22}}}\\)\" draggable=\"true\"&gt;\\(\\frac{{{T2}}}{{{Q22}}}\\)&lt;/span&gt; &gt; &lt;span class=\"fr-math-v2 fr-draggable\" contenteditable=\"false\" data-original-math=\"\\(\\frac{{{T2}}}{{{Q23}}}\\)\" draggable=\"true\"&gt;\\(\\frac{{{T2}}}{{{Q23}}}\\)&lt;/span&gt; &gt; &lt;span class=\"fr-math-v2 fr-draggable\" contenteditable=\"false\" data-original-math=\"\\(\\frac{{{T2}}}{{{Q21}}}\\)\" draggable=\"true\"&gt;\\(\\frac{{{T2}}}{{{Q21}}}\\)&lt;/span&gt;","incorrect":true},{"name":"A5","label":"&lt;span class=\"fr-math-v2 fr-draggable\" contenteditable=\"false\" data-original-math=\"\\(\\frac{{{T2}}}{{{Q31}}}\\)\" draggable=\"true\"&gt;\\(\\frac{{{T2}}}{{{Q31}}}\\)&lt;/span&gt; &gt; &lt;span class=\"fr-math-v2 fr-draggable\" contenteditable=\"false\" data-original-math=\"\\(\\frac{{{T2}}}{{{Q32}}}\\)\" draggable=\"true\"&gt;\\(\\frac{{{T2}}}{{{Q32}}}\\)&lt;/span&gt; &gt; &lt;span class=\"fr-math-v2 fr-draggable\" contenteditable=\"false\" data-original-math=\"\\(\\frac{{{T3}}}{{{Q33}}}\\)\" draggable=\"true\"&gt;\\(\\frac{{{T3}}}{{{Q33}}}\\)&lt;/span&gt;"},{"name":"A6","label":"&lt;span class=\"fr-math-v2 fr-draggable\" contenteditable=\"false\" data-original-math=\"\\(\\frac{{{T2}}}{{{Q33}}}\\)\" draggable=\"true\"&gt;\\(\\frac{{{T2}}}{{{Q33}}}\\)&lt;/span&gt; &gt; &lt;span class=\"fr-math-v2 fr-draggable\" contenteditable=\"false\" data-original-math=\"\\(\\frac{{{T2}}}{{{Q32}}}\\)\" draggable=\"true\"&gt;\\(\\frac{{{T2}}}{{{Q32}}}\\)&lt;/span&gt; &gt; &lt;span class=\"fr-math-v2 fr-draggable\" contenteditable=\"false\" data-original-math=\"\\(\\frac{{{T3}}}{{{Q31}}}\\)\" draggable=\"true\"&gt;\\(\\frac{{{T3}}}{{{Q31}}}\\)&lt;/span&gt;","incorrect":true}],"uniques":true},"algorithm":{"name":"trueFalse","template":"Multiple choice – standard","params":{"countCorrect":1,"countIncorrect":2,"showCheckIcon":false,
            "columns": 3
        }
    }
}</v>
      </c>
      <c r="C227" s="215" t="str">
        <f>Seeds!AA231</f>
        <v/>
      </c>
      <c r="D227" s="215">
        <f t="shared" si="1"/>
        <v>1</v>
      </c>
    </row>
    <row r="228" ht="15.75" customHeight="1">
      <c r="A228" s="215" t="str">
        <f>Seeds!AC232</f>
        <v>M6-NyO-27c-E-1</v>
      </c>
      <c r="B228" s="215" t="str">
        <f>Seeds!Z232</f>
        <v>{"id":"M6-NyO-27c-E-1","stimulus":"&lt;p&gt;Arrastra y ordena estas fracciones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data-original-math=\"\\(\\frac{{{T1}}}{{{Q2}}}\\)\" draggable=\"true\"&gt;\\(\\frac{{{T1}}}{{{Q2}}}\\)&lt;/span&gt; &lt; &lt;span class=\"fr-math-v2 fr-draggable\" contenteditable=\"false\" data-original-math=\"\\(\\frac{{{T2}}}{{{Q2}}}\\)\" draggable=\"true\"&gt;\\(\\frac{{{T2}}}{{{Q2}}}\\)&lt;/span&gt; &lt; &lt;span class=\"fr-math-v2 fr-draggable\" contenteditable=\"false\" data-original-math=\"\\(\\frac{{{T3}}}{{{Q2}}}\\)\" draggable=\"true\"&gt;\\(\\frac{{{T3}}}{{{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data-original-math=\"\\(\\frac{{{T1}}}{{{Q2}}}\\)\" draggable=\"true\"&gt;\\(\\frac{{{T1}}}{{{Q2}}}\\)&lt;/span&gt;","function":"{{T1}}/{{Q2}}"},{"name":"A2","label":"&lt;span class=\"fr-math-v2 fr-draggable\" contenteditable=\"false\" data-original-math=\"\\(\\frac{{{T2}}}{{{Q2}}}\\)\" draggable=\"true\"&gt;\\(\\frac{{{T2}}}{{{Q2}}}\\)&lt;/span&gt;","function":"{{T2}}/{{Q2}}"},{"name":"A3","label":"&lt;span class=\"fr-math-v2 fr-draggable\" contenteditable=\"false\" data-original-math=\"\\(\\frac{{{T3}}}{{{Q2}}}\\)\" draggable=\"true\"&gt;\\(\\frac{{{T3}}}{{{Q2}}}\\)&lt;/span&gt;","function":"{{T3}}/{{Q2}}"}],"uniques":true},"algorithm":{"name":"calculateOperation","template":"Cloze with drag &amp; drop","params":{"keyboard":"INTERMEDIATE"}}}</v>
      </c>
      <c r="C228" s="215" t="str">
        <f>Seeds!AA232</f>
        <v/>
      </c>
      <c r="D228" s="215">
        <f t="shared" si="1"/>
        <v>1</v>
      </c>
    </row>
    <row r="229" ht="15.75" customHeight="1">
      <c r="A229" s="215" t="str">
        <f>Seeds!AC233</f>
        <v>M6-NyO-27c-E-2</v>
      </c>
      <c r="B229" s="215" t="str">
        <f>Seeds!Z233</f>
        <v>{"id":"M6-NyO-27c-E-2","stimulus":"&lt;p&gt;Arrastra y ordena estas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data-original-math=\"\\(\\frac{{{T3}}}{{{Q2}}}\\)\" draggable=\"true\"&gt;\\(\\frac{{{T3}}}{{{Q2}}}\\)&lt;/span&gt; &gt; &lt;span class=\"fr-math-v2 fr-draggable\" contenteditable=\"false\" data-original-math=\"\\(\\frac{{{T2}}}{{{Q2}}}\\)\" draggable=\"true\"&gt;\\(\\frac{{{T2}}}{{{Q2}}}\\)&lt;/span&gt; &gt; &lt;span class=\"fr-math-v2 fr-draggable\" contenteditable=\"false\" data-original-math=\"\\(\\frac{{{T1}}}{{{Q2}}}\\)\" draggable=\"true\"&gt;\\(\\frac{{{T1}}}{{{Q2}}}\\)&lt;/span&gt;.&lt;/p&gt;","seed":{"parameters":[{"name":"Q1","label":null,"min":1,"max":9,"step":1},{"name":"Q2","label":null,"min":2,"max":11,"step":1},{"name":"Q3","label":null,"min":1,"max":9,"step":1},{"name":"Q5","label":null,"min":1,"max":9,"step":1}],"calculated":[{"name":"T1","label":"{{function}}","function":"math.min({{Q1}},{{Q3}},{{Q5}})","temp":true},{"name":"T3","label":"{{function}}","function":"math.max({{Q1}},{{Q3}},{{Q5}})","temp":true},{"name":"T2","label":"{{function}}","function":"{{Q1}}+{{Q3}}+{{Q5}}-{{T1}}-{{T3}}","temp":true},{"name":"A1","label":"&lt;span class=\"fr-math-v2 fr-draggable\" contenteditable=\"false\" data-original-math=\"\\(\\frac{{{T3}}}{{{Q2}}}\\)\" draggable=\"true\"&gt;\\(\\frac{{{T3}}}{{{Q2}}}\\)&lt;/span&gt;","function":"{{T3}}/{{Q2}}"},{"name":"A2","label":"&lt;span class=\"fr-math-v2 fr-draggable\" contenteditable=\"false\" data-original-math=\"\\(\\frac{{{T2}}}{{{Q2}}}\\)\" draggable=\"true\"&gt;\\(\\frac{{{T2}}}{{{Q2}}}\\)&lt;/span&gt;","function":"{{T2}}/{{Q2}}"},{"name":"A3","label":"&lt;span class=\"fr-math-v2 fr-draggable\" contenteditable=\"false\" data-original-math=\"\\(\\frac{{{T1}}}{{{Q2}}}\\)\" draggable=\"true\"&gt;\\(\\frac{{{T1}}}{{{Q2}}}\\)&lt;/span&gt;","function":"{{T1}}/{{Q2}}"}],"uniques":true},"algorithm":{"name":"calculateOperation","template":"Cloze with drag &amp; drop","params":{"keyboard":"INTERMEDIATE"}}}</v>
      </c>
      <c r="C229" s="215" t="str">
        <f>Seeds!AA233</f>
        <v/>
      </c>
      <c r="D229" s="215">
        <f t="shared" si="1"/>
        <v>1</v>
      </c>
    </row>
    <row r="230" ht="15.75" customHeight="1">
      <c r="A230" s="215" t="str">
        <f>Seeds!AC234</f>
        <v>M6-NyO-27c-E-3</v>
      </c>
      <c r="B230" s="215" t="str">
        <f>Seeds!Z234</f>
        <v>{
    "id": "M6-NyO-27c-E-3",
    "stimulus": "&lt;p&gt;Arrastra y ordena estas fracciones de menor a mayor.&lt;/p&gt;",
    "template": "&lt;p style=\"text-align:center;\"&gt;{{response}} &lt; {{response}} &lt; {{response}}&lt;/p&gt;",
    "hint": "&lt;p&gt;Cuando los numeradores son iguales, la fracción más pequeña es la que tiene el denominador más grande y la fracción más grande es la que tiene el denominador más pequeño.&lt;/p&gt;",
    "feedback": "&lt;p&gt;Cuando los numeradores son iguales, se comparan los denominadores. La fracción más pequeña es la que tiene el denominador más grande y la fracción más grande es la que tiene el denominador más pequeño.&lt;/p&gt;&lt;p&gt;Como {{T6}} &gt; {{T4}} &gt; {{T2}}, entonces &lt;span class=\"fr-math-v2 fr-draggable\" contenteditable=\"false\" data-original-math=\"\\(\\frac{{{Q1}}}{{{T6}}}\\)\" draggable=\"true\"&gt;\\(\\frac{{{Q1}}}{{{T6}}}\\)&lt;/span&gt; &lt; &lt;span class=\"fr-math-v2 fr-draggable\" contenteditable=\"false\" data-original-math=\"\\(\\frac{{{Q1}}}{{{T4}}}\\)\" draggable=\"true\"&gt;\\(\\frac{{{Q1}}}{{{T4}}}\\)&lt;/span&gt; &lt; &lt;span class=\"fr-math-v2 fr-draggable\" contenteditable=\"false\" data-original-math=\"\\(\\frac{{{Q1}}}{{{T2}}}\\)\" draggable=\"true\"&gt;\\(\\frac{{{Q1}}}{{{T2}}}\\)&lt;/span&gt;.&lt;/p&gt;",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data-original-math=\"\\(\\frac{{{Q1}}}{{{T6}}}\\)\" draggable=\"true\"&gt;\\(\\frac{{{Q1}}}{{{T6}}}\\)&lt;/span&gt;",
                "function": "{{Q1}}/{{T6}}"
            },
            {
                "name": "A2",
                "label": "&lt;span class=\"fr-math-v2 fr-draggable\" contenteditable=\"false\" data-original-math=\"\\(\\frac{{{Q1}}}{{{T4}}}\\)\" draggable=\"true\"&gt;\\(\\frac{{{Q1}}}{{{T4}}}\\)&lt;/span&gt;",
                "function": "{{Q1}}/{{T4}}"
            },
            {
                "name": "A3",
                "label": "&lt;span class=\"fr-math-v2 fr-draggable\" contenteditable=\"false\" data-original-math=\"\\(\\frac{{{Q1}}}{{{T2}}}\\)\" draggable=\"true\"&gt;\\(\\frac{{{Q1}}}{{{T2}}}\\)&lt;/span&gt;",
                "function": "{{Q1}}/{{T2}}"
            }
        ],
        "uniques": true
    },
    "algorithm": {
        "name": "calculateOperation",
        "template": "Cloze with drag &amp; drop",
        "params": {
            "keyboard": "INTERMEDIATE"
        }
    }
}</v>
      </c>
      <c r="C230" s="215" t="str">
        <f>Seeds!AA234</f>
        <v/>
      </c>
      <c r="D230" s="215">
        <f t="shared" si="1"/>
        <v>1</v>
      </c>
    </row>
    <row r="231" ht="15.75" customHeight="1">
      <c r="A231" s="215" t="str">
        <f>Seeds!AC235</f>
        <v>M6-NyO-27c-E-4</v>
      </c>
      <c r="B231" s="215" t="str">
        <f>Seeds!Z235</f>
        <v>{
    "id": "M6-NyO-27c-E-4",
    "stimulus": "&lt;p&gt;Arrastra y ordena estas fracciones de mayor a menor.&lt;/p&gt;",
    "template": "&lt;p style=\"text-align:center;\"&gt;{{response}} &gt; {{response}} &gt; {{response}}&lt;/p&gt;",
    "hint": "&lt;p&gt;Cuando los numeradores son iguales, la fracción más grande es la que tiene el denominador más pequeño y la fracción más pequeña es la que tiene el denominador más grande.&lt;/p&gt;",
    "feedback": "&lt;p&gt;Cuando los numeradores son iguales, se comparan los denominadores. La fracción más pequeña es la que tiene el denominador más grande y la fracción más grande es la que tiene el denominador más pequeño.&lt;/p&gt;&lt;p&gt;Como {{T2}} &lt; {{T4}} &lt; {{T6}}, entonces &lt;span class=\"fr-math-v2 fr-draggable\" contenteditable=\"false\" data-original-math=\"\\(\\frac{{{Q1}}}{{{T2}}}\\)\" draggable=\"true\"&gt;\\(\\frac{{{Q1}}}{{{T2}}}\\)&lt;/span&gt; &gt; &lt;span class=\"fr-math-v2 fr-draggable\" contenteditable=\"false\" data-original-math=\"\\(\\frac{{{Q1}}}{{{T4}}}\\)\" draggable=\"true\"&gt;\\(\\frac{{{Q1}}}{{{T4}}}\\)&lt;/span&gt; &gt; &lt;span class=\"fr-math-v2 fr-draggable\" contenteditable=\"false\" data-original-math=\"\\(\\frac{{{Q1}}}{{{T6}}}\\)\" draggable=\"true\"&gt;\\(\\frac{{{Q1}}}{{{T6}}}\\)&lt;/span&gt;.&lt;/p&gt;",
    "seed": {
        "parameters": [
            {
                "name": "Q1",
                "label": null,
                "min": 1,
                "max": 9,
                "step": 1
            },
            {
                "name": "Q2",
                "label": null,
                "min": 2,
                "max": 11,
                "step": 1
            },
            {
                "name": "Q4",
                "label": null,
                "min": 2,
                "max": 11,
                "step": 1
            },
            {
                "name": "Q6",
                "label": null,
                "min": 2,
                "max": 11,
                "step": 1
            }
        ],
        "calculated": [
            {
                "name": "T2",
                "label": "{{function}}",
                "function": "math.min({{Q2}},{{Q4}},{{Q6}})",
                "temp": true
            },
            {
                "name": "T6",
                "label": "{{function}}",
                "function": "math.max({{Q2}},{{Q4}},{{Q6}})",
                "temp": true
            },
            {
                "name": "T4",
                "label": "{{function}}",
                "function": "{{Q2}}+{{Q4}}+{{Q6}}-{{T2}}-{{T6}}",
                "temp": true
            },
            {
                "name": "A1",
                "label": "&lt;span class=\"fr-math-v2 fr-draggable\" contenteditable=\"false\" data-original-math=\"\\(\\frac{{{Q1}}}{{{T2}}}\\)\" draggable=\"true\"&gt;\\(\\frac{{{Q1}}}{{{T2}}}\\)&lt;/span&gt;",
                "function": "{{Q1}}/{{T2}}"
            },
            {
                "name": "A2",
                "label": "&lt;span class=\"fr-math-v2 fr-draggable\" contenteditable=\"false\" data-original-math=\"\\(\\frac{{{Q1}}}{{{T4}}}\\)\" draggable=\"true\"&gt;\\(\\frac{{{Q1}}}{{{T4}}}\\)&lt;/span&gt;",
                "function": "{{Q1}}/{{T4}}"
            },
            {
                "name": "A3",
                "label": "&lt;span class=\"fr-math-v2 fr-draggable\" contenteditable=\"false\" data-original-math=\"\\(\\frac{{{Q1}}}{{{T6}}}\\)\" draggable=\"true\"&gt;\\(\\frac{{{Q1}}}{{{T6}}}\\)&lt;/span&gt;",
                "function": "{{Q1}}/{{T6}}"
            }
        ],
        "uniques": true
    },
    "algorithm": {
        "name": "calculateOperation",
        "template": "Cloze with drag &amp; drop",
        "params": {
            "keyboard": "INTERMEDIATE"
        }
    }
}</v>
      </c>
      <c r="C231" s="215" t="str">
        <f>Seeds!AA235</f>
        <v/>
      </c>
      <c r="D231" s="215">
        <f t="shared" si="1"/>
        <v>1</v>
      </c>
    </row>
    <row r="232" ht="15.75" customHeight="1">
      <c r="A232" s="215" t="str">
        <f>Seeds!AC236</f>
        <v>M6-NyO-27c-A-1</v>
      </c>
      <c r="B232" s="215" t="str">
        <f>Seeds!Z236</f>
        <v>{"id":"M6-NyO-27c-A-1","stimulus":"&lt;p&gt;En la &lt;i&gt;playlist&lt;/i&gt; de Andrea, &lt;span class=\"fr-math-v2 fr-draggable\" contenteditable=\"false\" data-original-math=\"\\(\\frac{{{Q1}}}{{{T0}}}\\)\" draggable=\"true\"&gt;\\(\\frac{{{Q1}}}{{{T0}}}\\)&lt;/span&gt; son canciones en castellano, &lt;span class=\"fr-math-v2 fr-draggable\" contenteditable=\"false\" data-original-math=\"\\(\\frac{{{Q2}}}{{{T0}}}\\)\" draggable=\"true\"&gt;\\(\\frac{{{Q2}}}{{{T0}}}\\)&lt;/span&gt;, en inglés y &lt;span class=\"fr-math-v2 fr-draggable\" contenteditable=\"false\" data-original-math=\"\\(\\frac{{{Q3}}}{{{T0}}}\\)\" draggable=\"true\"&gt;\\(\\frac{{{Q3}}}{{{T0}}}\\)&lt;/span&gt;, en portugués. Arrastra las fracciones para ordenarlas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C232" s="215" t="str">
        <f>Seeds!AA236</f>
        <v/>
      </c>
      <c r="D232" s="215">
        <f t="shared" si="1"/>
        <v>1</v>
      </c>
    </row>
    <row r="233" ht="15.75" customHeight="1">
      <c r="A233" s="215" t="str">
        <f>Seeds!AC237</f>
        <v>M6-NyO-27c-A-2</v>
      </c>
      <c r="B233" s="215" t="str">
        <f>Seeds!Z237</f>
        <v>{"id":"M6-NyO-27c-A-2","stimulus":"&lt;p&gt;En una plataforma de &lt;i&gt;streaming&lt;/i&gt; &lt;span class=\"fr-math-v2 fr-draggable\" contenteditable=\"false\" data-original-math=\"\\(\\frac{{{Q1}}}{{{T0}}}\\)\" draggable=\"true\"&gt;\\(\\frac{{{Q1}}}{{{T0}}}\\)&lt;/span&gt; de sus películas son de acción, &lt;span class=\"fr-math-v2 fr-draggable\" contenteditable=\"false\" data-original-math=\"\\(\\frac{{{Q2}}}{{{T0}}}\\)\" draggable=\"true\"&gt;\\(\\frac{{{Q2}}}{{{T0}}}\\)&lt;/span&gt; son de humor y &lt;span class=\"fr-math-v2 fr-draggable\" contenteditable=\"false\" data-original-math=\"\\(\\frac{{{Q3}}}{{{T0}}}\\)\" draggable=\"true\"&gt;\\(\\frac{{{Q3}}}{{{T0}}}\\)&lt;/span&gt;, de animación. Arrastra las fracciones para ordenarlas de menor a mayor.&lt;/p&gt;","template":"&lt;p style=\"text-align:center;\"&gt;{{response}} &lt; {{response}} &lt; {{response}}&lt;/p&gt;","hint":"&lt;p&gt;Cuando los denominadores son iguales, se comparan los numeradores. Será mayor la fracción con mayor numerador.&lt;/p&gt;","feedback":"&lt;p&gt;Cuando los denominadores son iguales, se comparan los numeradores. Será mayor la fracción con mayor numerador.&lt;/p&gt;&lt;p&gt;Como {{T1}} &lt; {{T2}} &lt; {{T3}}, entonces &lt;span class=\"fr-math-v2 fr-draggable\" contenteditable=\"false\" data-original-math=\"\\(\\frac{{{T1}}}{{{T0}}}\\)\" draggable=\"true\"&gt;\\(\\frac{{{T1}}}{{{T0}}}\\)&lt;/span&gt; &lt; &lt;span class=\"fr-math-v2 fr-draggable\" contenteditable=\"false\" data-original-math=\"\\(\\frac{{{T2}}}{{{T0}}}\\)\" draggable=\"true\"&gt;\\(\\frac{{{T2}}}{{{T0}}}\\)&lt;/span&gt; &lt; &lt;span class=\"fr-math-v2 fr-draggable\" contenteditable=\"false\" data-original-math=\"\\(\\frac{{{T3}}}{{{T0}}}\\)\" draggable=\"true\"&gt;\\(\\frac{{{T3}}}{{{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data-original-math=\"\\(\\frac{{{T1}}}{{{T0}}}\\)\" draggable=\"true\"&gt;\\(\\frac{{{T1}}}{{{T0}}}\\)&lt;/span&gt;","function":"{{T1}}/{{T0}}"},{"name":"A2","label":"&lt;span class=\"fr-math-v2 fr-draggable\" contenteditable=\"false\" data-original-math=\"\\(\\frac{{{T2}}}{{{T0}}}\\)\" draggable=\"true\"&gt;\\(\\frac{{{T2}}}{{{T0}}}\\)&lt;/span&gt;","function":"{{T2}}/{{T0}}"},{"name":"A3","label":"&lt;span class=\"fr-math-v2 fr-draggable\" contenteditable=\"false\" data-original-math=\"\\(\\frac{{{T3}}}{{{T0}}}\\)\" draggable=\"true\"&gt;\\(\\frac{{{T3}}}{{{T0}}}\\)&lt;/span&gt;","function":"{{T3}}/{{T0}}"}],"uniques":true},"algorithm":{"name":"calculateOperation","template":"Cloze with drag &amp; drop","params":{"keyboard":"INTERMEDIATE"}}}</v>
      </c>
      <c r="C233" s="215" t="str">
        <f>Seeds!AA237</f>
        <v/>
      </c>
      <c r="D233" s="215">
        <f t="shared" si="1"/>
        <v>1</v>
      </c>
    </row>
    <row r="234" ht="15.75" customHeight="1">
      <c r="A234" s="215" t="str">
        <f>Seeds!AC238</f>
        <v>M6-NyO-27c-A-3</v>
      </c>
      <c r="B234" s="215" t="str">
        <f>Seeds!Z238</f>
        <v>{"id":"M6-NyO-27c-A-3","stimulus":"&lt;p&gt;En la clase de Sara, &lt;span class=\"fr-math-v2 fr-draggable\" contenteditable=\"false\" data-original-math=\"\\(\\frac{{{Q1}}}{{{T0}}}\\)\" draggable=\"true\"&gt;\\(\\frac{{{Q1}}}{{{T0}}}\\)&lt;/span&gt; de los alumnos estudian inglés, &lt;span class=\"fr-math-v2 fr-draggable\" contenteditable=\"false\" data-original-math=\"\\(\\frac{{{Q2}}}{{{T0}}}\\)\" draggable=\"true\"&gt;\\(\\frac{{{Q2}}}{{{T0}}}\\)&lt;/span&gt; estudian francés y &lt;span class=\"fr-math-v2 fr-draggable\" contenteditable=\"false\" data-original-math=\"\\(\\frac{{{Q3}}}{{{T0}}}\\)\" draggable=\"true\"&gt;\\(\\frac{{{Q3}}}{{{T0}}}\\)&lt;/span&gt; estudian portugués. Arrastra y ordena las fracciones de mayor a menor.&lt;/p&gt;","template":"&lt;p style=\"text-align:center;\"&gt;{{response}} &gt; {{response}} &gt; {{response}}&lt;/p&gt;","hint":"&lt;p&gt;Cuando los denominadores son iguales, se comparan los numeradores. Será mayor la fracción con mayor numerador.&lt;/p&gt;","feedback":"&lt;p&gt;Cuando los denominadores son iguales, se comparan los numeradores. Será mayor la fracción con mayor numerador.&lt;/p&gt;&lt;p&gt;Como {{T3}} &gt; {{T2}} &gt; {{T1}}, entonces &lt;span class=\"fr-math-v2 fr-draggable\" contenteditable=\"false\" data-original-math=\"\\(\\frac{{{T3}}}{{{T0}}}\\)\" draggable=\"true\"&gt;\\(\\frac{{{T3}}}{{{T0}}}\\)&lt;/span&gt; &gt; &lt;span class=\"fr-math-v2 fr-draggable\" contenteditable=\"false\" data-original-math=\"\\(\\frac{{{T2}}}{{{T0}}}\\)\" draggable=\"true\"&gt;\\(\\frac{{{T2}}}{{{T0}}}\\)&lt;/span&gt; &gt; &lt;span class=\"fr-math-v2 fr-draggable\" contenteditable=\"false\" data-original-math=\"\\(\\frac{{{T1}}}{{{T0}}}\\)\" draggable=\"true\"&gt;\\(\\frac{{{T1}}}{{{T0}}}\\)&lt;/span&gt;.&lt;/p&gt;","seed":{"parameters":[{"name":"Q1","label":null,"min":1,"max":10,"step":1},{"name":"Q2","label":null,"min":1,"max":10,"step":1},{"name":"Q3","label":null,"min":1,"max":10,"step":1}],"calculated":[{"name":"T0","label":"{{function}}","function":"{{Q1}}+{{Q2}}+{{Q3}}","temp":true},{"name":"T1","label":"{{function}}","function":"math.min({{Q1}},{{Q2}},{{Q3}})","temp":true},{"name":"T3","label":"{{function}}","function":"math.max({{Q1}},{{Q2}},{{Q3}})","temp":true},{"name":"T2","label":"{{function}}","function":"{{T0}}-{{T1}}-{{T3}}","temp":true},{"name":"A1","label":"&lt;span class=\"fr-math-v2 fr-draggable\" contenteditable=\"false\" data-original-math=\"\\(\\frac{{{T3}}}{{{T0}}}\\)\" draggable=\"true\"&gt;\\(\\frac{{{T3}}}{{{T0}}}\\)&lt;/span&gt;","function":"{{T3}}/{{T0}}"},{"name":"A2","label":"&lt;span class=\"fr-math-v2 fr-draggable\" contenteditable=\"false\" data-original-math=\"\\(\\frac{{{T2}}}{{{T0}}}\\)\" draggable=\"true\"&gt;\\(\\frac{{{T2}}}{{{T0}}}\\)&lt;/span&gt;","function":"{{T2}}/{{T0}}"},{"name":"A3","label":"&lt;span class=\"fr-math-v2 fr-draggable\" contenteditable=\"false\" data-original-math=\"\\(\\frac{{{T1}}}{{{T0}}}\\)\" draggable=\"true\"&gt;\\(\\frac{{{T1}}}{{{T0}}}\\)&lt;/span&gt;","function":"{{T1}}/{{T0}}"}],"uniques":true},"algorithm":{"name":"calculateOperation","template":"Cloze with drag &amp; drop","params":{"keyboard":"INTERMEDIATE"}}}</v>
      </c>
      <c r="C234" s="215" t="str">
        <f>Seeds!AA238</f>
        <v/>
      </c>
      <c r="D234" s="215">
        <f t="shared" si="1"/>
        <v>1</v>
      </c>
    </row>
    <row r="235" ht="15.75" customHeight="1">
      <c r="A235" s="215" t="str">
        <f>Seeds!AC239</f>
        <v>M6-NyO-28a-I-1</v>
      </c>
      <c r="B235" s="215" t="str">
        <f>Seeds!Z239</f>
        <v>{"id":"M6-NyO-28a-I-1","stimulus":"&lt;p&gt;Arrastra cada número mixto a su fracción.&lt;/p&gt;","hint":"&lt;p&gt;Toda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irreducible.&lt;/p&gt;&lt;p&gt;Por ejemplo:&lt;/p&gt;&lt;p&gt;&lt;span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{{Q11}}&lt;span class=\"fr-math-v2 fr-draggable\" contenteditable=\"false\" data-original-math=\"\\(\\frac{{{Q2}}}{{{Q3}}}\\)\" draggable=\"true\"&gt;\\(\\frac{{{Q2}}}{{{Q3}}}\\)&lt;/span&gt;&lt;/p&gt;"},{"name":"A2","label":"&lt;span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caso:&lt;/p&gt;&lt;p&gt;&lt;span class=\"fr-math-v2 fr-draggable\" contenteditable=\"false\" data-original-math=\"\\(\\frac{{{T3}}}{{{Q3}}}\\)\" draggable=\"true\"&gt;\\(\\frac{{{T3}}}{{{Q3}}}\\)&lt;/span&gt; = &lt;span class=\"fr-math-v2 fr-draggable\" contenteditable=\"false\" data-original-math=\"\\(\\frac{{{T4}}}{{{Q3}}}\\)\" draggable=\"true\"&gt;\\(\\frac{{{T4}}}{{{Q3}}}\\)&lt;/span&gt; + &lt;span class=\"fr-math-v2 fr-draggable\" contenteditable=\"false\" data-original-math=\"\\(\\frac{{{Q4}}}{{{Q3}}}\\)\" draggable=\"true\"&gt;\\(\\frac{{{Q4}}}{{{Q3}}}\\)&lt;/span&gt; = {{Q12}}&lt;span class=\"fr-math-v2 fr-draggable\" contenteditable=\"false\" data-original-math=\"\\(\\frac{{{Q4}}}{{{Q3}}}\\)\" draggable=\"true\"&gt;\\(\\frac{{{Q4}}}{{{Q3}}}\\)&lt;/span&gt;&lt;/p&gt;"},{"name":"A3","label":"&lt;span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caso:&lt;/p&gt;&lt;p&gt;&lt;span class=\"fr-math-v2 fr-draggable\" contenteditable=\"false\" data-original-math=\"\\(\\frac{{{T5}}}{{{Q3}}}\\)\" draggable=\"true\"&gt;\\(\\frac{{{T5}}}{{{Q3}}}\\)&lt;/span&gt; = &lt;span class=\"fr-math-v2 fr-draggable\" contenteditable=\"false\" data-original-math=\"\\(\\frac{{{T6}}}{{{Q3}}}\\)\" draggable=\"true\"&gt;\\(\\frac{{{T6}}}{{{Q3}}}\\)&lt;/span&gt; + &lt;span class=\"fr-math-v2 fr-draggable\" contenteditable=\"false\" data-original-math=\"\\(\\frac{{{Q6}}}{{{Q3}}}\\)\" draggable=\"true\"&gt;\\(\\frac{{{Q6}}}{{{Q3}}}\\)&lt;/span&gt; = {{Q13}}&lt;span class=\"fr-math-v2 fr-draggable\" contenteditable=\"false\" data-original-math=\"\\(\\frac{{{Q6}}}{{{Q3}}}\\)\" draggable=\"true\"&gt;\\(\\frac{{{Q6}}}{{{Q3}}}\\)&lt;/span&gt;&lt;/p&gt;"}],"uniques":true},"algorithm":{"name":"linkOperationResult","params":{"invert":true},"template":"Match list"}}</v>
      </c>
      <c r="C235" s="215" t="str">
        <f>Seeds!AA239</f>
        <v/>
      </c>
      <c r="D235" s="215">
        <f t="shared" si="1"/>
        <v>1</v>
      </c>
    </row>
    <row r="236" ht="15.75" customHeight="1">
      <c r="A236" s="215" t="str">
        <f>Seeds!AC240</f>
        <v>M6-NyO-28a-I-2</v>
      </c>
      <c r="B236" s="215" t="str">
        <f>Seeds!Z240</f>
        <v>{"id":"M6-NyO-28a-I-2","stimulus":"&lt;p&gt;Arrastra cada fracción impropia al número mixto equivalente.&lt;/p&gt;","hint":"&lt;p&gt;Todo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Por ejemplo:&lt;/p&gt;&lt;p&gt;{{Q11}}&lt;span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=&lt;span class=\"fr-math-v2 fr-draggable\" contenteditable=\"false\" data-original-math=\"\\(\\frac{{{T1}}}{{{Q3}}}\\)\" draggable=\"true\"&gt;\\(\\frac{{{T1}}}{{{Q3}}}\\)&lt;/span&gt;&lt;/p&gt;","seed":{"parameters":[{"name":"Q11","label":null,"min":1,"max":5,"step":1},{"name":"Q12","label":null,"min":1,"max":5,"step":1},{"name":"Q13","label":null,"min":1,"max":5,"step":1},{"name":"Q2","label":null,"min":1,"max":5,"step":1},{"name":"Q4","label":null,"min":1,"max":5,"step":1},{"name":"Q6","label":null,"min":1,"max":5,"step":1},{"name":"Q3","label":null,"min":6,"max":12,"step":1}],"calculated":[{"name":"T1","label":"{{function}}","function":"{{Q11}}*{{Q3}}+{{Q2}}","temp":true},{"name":"T2","label":"{{function}}","function":"{{Q11}}*{{Q3}}","temp":true},{"name":"T3","label":"{{function}}","function":"{{Q12}}*{{Q3}}+{{Q4}}","temp":true},{"name":"T4","label":"{{function}}","function":"{{Q12}}*{{Q3}}","temp":true},{"name":"T5","label":"{{function}}","function":"{{Q13}}*{{Q3}}+{{Q6}}","temp":true},{"name":"T6","label":"{{function}}","function":"{{Q13}}*{{Q3}}","temp":true},{"name":"A1","label":"&lt;span class=\"fr-math-v2 fr-draggable\" contenteditable=\"false\" data-original-math=\"\\(\\frac{{{T1}}}{{{Q3}}}\\)\" draggable=\"true\"&gt;\\(\\frac{{{T1}}}{{{Q3}}}\\)&lt;/span&gt;","function":"{{Q11}}&lt;span class=\"fr-math-v2 fr-draggable\" contenteditable=\"false\" data-original-math=\"\\(\\frac{{{Q2}}}{{{Q3}}}\\)\" draggable=\"true\"&gt;\\(\\frac{{{Q2}}}{{{Q3}}}\\)&lt;/span&gt;","feedback":"&lt;p&gt;En este caso:&lt;/p&gt;&lt;/span&gt;{{Q11}}&lt;span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 =&lt;span class=\"fr-math-v2 fr-draggable\" contenteditable=\"false\" data-original-math=\"\\(\\frac{{{T1}}}{{{Q3}}}\\)\" draggable=\"true\"&gt;\\(\\frac{{{T1}}}{{{Q3}}}\\)&lt;/span&gt;&lt;/p&gt;"},{"name":"A2","label":"&lt;span class=\"fr-math-v2 fr-draggable\" contenteditable=\"false\" data-original-math=\"\\(\\frac{{{T3}}}{{{Q3}}}\\)\" draggable=\"true\"&gt;\\(\\frac{{{T3}}}{{{Q3}}}\\)&lt;/span&gt;","function":"{{Q12}}&lt;span class=\"fr-math-v2 fr-draggable\" contenteditable=\"false\" data-original-math=\"\\(\\frac{{{Q4}}}{{{Q3}}}\\)\" draggable=\"true\"&gt;\\(\\frac{{{Q4}}}{{{Q3}}}\\)&lt;/span&gt;","feedback":"&lt;p&gt;En este caso:&lt;/p&gt;&lt;p&gt;{{Q12}}&lt;span class=\"fr-math-v2 fr-draggable\" contenteditable=\"false\" data-original-math=\"\\(\\frac{{{Q4}}}{{{Q3}}}\\)\" draggable=\"true\"&gt;\\(\\frac{{{Q4}}}{{{Q3}}}\\)&lt;/span&gt; = &lt;span class=\"fr-math-v2 fr-draggable\" contenteditable=\"false\" data-original-math=\"\\(\\frac{{{T4}}}{{{Q3}}}\\)\" draggable=\"true\"&gt;\\(\\frac{{{T4}}}{{{Q3}}}\\)&lt;/span&gt; + &lt;span class=\"fr-math-v2 fr-draggable\" contenteditable=\"false\" data-original-math=\"\\(\\frac{{{Q4}}}{{{Q3}}}\\)\" draggable=\"true\"&gt;\\(\\frac{{{Q4}}}{{{Q3}}}\\)&lt;/span&gt; = &lt;span class=\"fr-math-v2 fr-draggable\" contenteditable=\"false\" data-original-math=\"\\(\\frac{{{T3}}}{{{Q3}}}\\)\" draggable=\"true\"&gt;\\(\\frac{{{T3}}}{{{Q3}}}\\)&lt;/span&gt;&lt;/p&gt;"},{"name":"A3","label":"&lt;span class=\"fr-math-v2 fr-draggable\" contenteditable=\"false\" data-original-math=\"\\(\\frac{{{T5}}}{{{Q3}}}\\)\" draggable=\"true\"&gt;\\(\\frac{{{T5}}}{{{Q3}}}\\)&lt;/span&gt;","function":"{{Q13}}&lt;span class=\"fr-math-v2 fr-draggable\" contenteditable=\"false\" data-original-math=\"\\(\\frac{{{Q6}}}{{{Q3}}}\\)\" draggable=\"true\"&gt;\\(\\frac{{{Q6}}}{{{Q3}}}\\)&lt;/span&gt;","feedback":"&lt;p&gt;En este caso:&lt;/p&gt;&lt;p&gt;{{Q13}}&lt;span class=\"fr-math-v2 fr-draggable\" contenteditable=\"false\" data-original-math=\"\\(\\frac{{{Q6}}}{{{Q3}}}\\)\" draggable=\"true\"&gt;\\(\\frac{{{Q6}}}{{{Q3}}}\\)&lt;/span&gt; = &lt;span class=\"fr-math-v2 fr-draggable\" contenteditable=\"false\" data-original-math=\"\\(\\frac{{{T6}}}{{{Q3}}}\\)\" draggable=\"true\"&gt;\\(\\frac{{{T6}}}{{{Q3}}}\\)&lt;/span&gt; + &lt;span class=\"fr-math-v2 fr-draggable\" contenteditable=\"false\" data-original-math=\"\\(\\frac{{{Q6}}}{{{Q3}}}\\)\" draggable=\"true\"&gt;\\(\\frac{{{Q6}}}{{{Q3}}}\\)&lt;/span&gt; = &lt;span class=\"fr-math-v2 fr-draggable\" contenteditable=\"false\" data-original-math=\"\\(\\frac{{{T5}}}{{{Q3}}}\\)\" draggable=\"true\"&gt;\\(\\frac{{{T5}}}{{{Q3}}}\\)&lt;/span&gt;&lt;/p&gt;"}],"uniques":true},"algorithm":{"name":"linkOperationResult","params":{"invert":false},"template":"Match list"}}</v>
      </c>
      <c r="C236" s="215" t="str">
        <f>Seeds!AA240</f>
        <v/>
      </c>
      <c r="D236" s="215">
        <f t="shared" si="1"/>
        <v>1</v>
      </c>
    </row>
    <row r="237" ht="15.75" customHeight="1">
      <c r="A237" s="215" t="str">
        <f>Seeds!AC241</f>
        <v>M6-NyO-28a-E-1</v>
      </c>
      <c r="B237" s="215" t="str">
        <f>Seeds!Z241</f>
        <v>{"id":"M6-NyO-28a-E-1","stimulus":"&lt;p&gt;Expresa la siguiente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37" s="215" t="str">
        <f>Seeds!AA241</f>
        <v/>
      </c>
      <c r="D237" s="215">
        <f t="shared" si="1"/>
        <v>1</v>
      </c>
    </row>
    <row r="238" ht="15.75" customHeight="1">
      <c r="A238" s="215" t="str">
        <f>Seeds!AC242</f>
        <v>M6-NyO-28a-E-2</v>
      </c>
      <c r="B238" s="215" t="str">
        <f>Seeds!Z242</f>
        <v>{"id":"M6-NyO-28a-E-2","stimulus":"&lt;p&gt;Expresa el siguiente número mixto como una fracción.&lt;/p&gt;","template":"&lt;p style=\"text-align:center;\"&gt;{{Q1}}&lt;span class=\"fr-math-v2 fr-draggable\" contenteditable=\"false\" data-original-math=\"\\(\\frac{{{Q3}}}{{{Q2}}}\\)\" draggable=\"true\"&gt;\\(\\frac{{{Q3}}}{{{Q2}}}\\)&lt;/span&gt; = {{response}}&lt;/p&gt;","hint":"&lt;p&gt;Todo número mixto equivale a una fracción impropia. Para calcularla, convierte la parte entera en una fracción y súmala a la parte fraccionaria.&lt;/p&gt;","feedback":"&lt;p&gt;Todo número mixto equivale a una fracción impropia. Para calcularla, convierte la parte entera en una fracción y súmala a la parte fraccionaria. En este caso:&lt;/p&gt;&lt;p style=\"text-align:center;\"&gt;{{Q1}}&lt;span class=\"fr-math-v2 fr-draggable\" contenteditable=\"false\" data-original-math=\"\\(\\frac{{{Q3}}}{{{Q2}}}\\)\" draggable=\"true\"&gt;\\(\\frac{{{Q3}}}{{{Q2}}}\\)&lt;/span&gt; = &lt;span class=\"fr-math-v2 fr-draggable\" contenteditable=\"false\" data-original-math=\"\\(\\frac{{{T2}}}{{{Q2}}}\\)\" draggable=\"true\"&gt;\\(\\frac{{{T2}}}{{{Q2}}}\\)&lt;/span&gt; + &lt;span class=\"fr-math-v2 fr-draggable\" contenteditable=\"false\" data-original-math=\"\\(\\frac{{{Q3}}}{{{Q2}}}\\)\" draggable=\"true\"&gt;\\(\\frac{{{Q3}}}{{{Q2}}}\\)&lt;/span&gt; = &lt;span class=\"fr-math-v2 fr-draggable\" contenteditable=\"false\" data-original-math=\"\\(\\frac{{{T1}}}{{{Q3}}}\\)\" draggable=\"true\"&gt;\\(\\frac{{{T1}}}{{{Q2}}}\\)&lt;/span&gt;&lt;/p&gt;","seed":{"parameters":[{"name":"Q1","label":null,"min":1,"max":6,"step":1},{"name":"Q2","label":null,"min":7,"max":10,"step":1},{"name":"Q3","label":null,"min":1,"max":6,"step":1}],"calculated":[{"name":"T1","label":"{{function}}","function":"{{Q1}}*{{Q2}}+{{Q3}}","temp":true},{"name":"T2","label":"{{function}}","function":"{{Q1}}*{{Q2}}","temp":true},{"name":"A1","label":"{{function}}","function":"\\frac{{{T1}}}{{{Q2}}}"}],"uniques":true},"algorithm":{"name":"calculateOperation","params":{"method":"equivSymbolic","keyboard":"INTERMEDIATE"}}}</v>
      </c>
      <c r="C238" s="215" t="str">
        <f>Seeds!AA242</f>
        <v/>
      </c>
      <c r="D238" s="215">
        <f t="shared" si="1"/>
        <v>1</v>
      </c>
    </row>
    <row r="239" ht="15.75" customHeight="1">
      <c r="A239" s="215" t="str">
        <f>Seeds!AC243</f>
        <v>M6-NyO-28a-A-1</v>
      </c>
      <c r="B239" s="215" t="str">
        <f>Seeds!Z243</f>
        <v>{"id":"M6-NyO-28a-A-1","stimulus":"&lt;p&gt;Un coche de carreras gasta &lt;span class=\"fr-math-v2 fr-draggable\" contenteditable=\"false\" data-original-math=\"\\(\\frac{{{T1}}}{{{Q2}}}\\)\" draggable=\"true\"&gt;\\(\\frac{{{T1}}}{{{Q2}}}\\)&lt;/span&gt; litros de gasolina durante un periodo de tiempo. Expresa esta fracción como un número mixto. Escribe la parte entera en el primer hueco y la fraccionaria en el segundo.&lt;/p&gt;","template":"&lt;p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39" s="215" t="str">
        <f>Seeds!AA243</f>
        <v/>
      </c>
      <c r="D239" s="215">
        <f t="shared" si="1"/>
        <v>1</v>
      </c>
    </row>
    <row r="240" ht="15.75" customHeight="1">
      <c r="A240" s="215" t="str">
        <f>Seeds!AC244</f>
        <v>M6-NyO-28a-A-2</v>
      </c>
      <c r="B240" s="215" t="str">
        <f>Seeds!Z244</f>
        <v>{"id":"M6-NyO-28a-A-2","stimulus":"&lt;p&gt;Felisa ha utilizado &lt;span class=\"fr-math-v2 fr-draggable\" contenteditable=\"false\" data-original-math=\"\\(\\frac{{{T1}}}{{{Q2}}}\\)\" draggable=\"true\"&gt;\\(\\frac{{{T1}}}{{{Q2}}}\\)&lt;/span&gt; litros de pintura para pintar varios cuadros.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40" s="215" t="str">
        <f>Seeds!AA244</f>
        <v/>
      </c>
      <c r="D240" s="215">
        <f t="shared" si="1"/>
        <v>1</v>
      </c>
    </row>
    <row r="241" ht="15.75" customHeight="1">
      <c r="A241" s="215" t="str">
        <f>Seeds!AC245</f>
        <v>M6-NyO-28a-A-3</v>
      </c>
      <c r="B241" s="215" t="str">
        <f>Seeds!Z245</f>
        <v>{"id":"M6-NyO-28a-A-3","stimulus":"&lt;p&gt;La batería de una cámara réflex un poco vieja se gasta a las &lt;span class=\"fr-math-v2 fr-draggable\" contenteditable=\"false\" data-original-math=\"\\(\\frac{{{T1}}}{{{Q2}}}\\)\" draggable=\"true\"&gt;\\(\\frac{{{T1}}}{{{Q2}}}\\)&lt;/span&gt; horas. Expresa esta fracción como un número mixto.&lt;/p&gt;","template":"&lt;p style=\"text-align:center;\"&gt;&lt;span class=\"fr-math-v2 fr-draggable\" contenteditable=\"false\" data-original-math=\"\\(\\frac{{{T1}}}{{{Q2}}}\\)\" draggable=\"true\"&gt;\\(\\frac{{{T1}}}{{{Q2}}}\\)&lt;/span&gt; = {{response}} {{response}}&lt;/p&gt;","hint":"&lt;p&gt;Toda fracción impropia equivale a un número mixto. Para calcularlo, separa la fracción en otras dos: la primera la podrás convertir en un número entero y la segunda tiene que ser una fracción irreducible.&lt;/p&gt;","feedback":"&lt;p&gt;Toda fracción impropia equivale a un número mixto. Para calcularlo, separa la fracción en otras dos: la primera la podrás convertir en un número entero y la segunda tiene que ser una fracción irreducible.&lt;/p&gt;&lt;p&gt;En este caso:&lt;/p&gt;&lt;p style=\"text-align:center;\"&gt;&lt;span class=\"fr-math-v2 fr-draggable\" contenteditable=\"false\" data-original-math=\"\\(\\frac{{{T1}}}{{{Q3}}}\\)\" draggable=\"true\"&gt;\\(\\frac{{{T1}}}{{{Q2}}}\\)&lt;/span&gt; = &lt;span class=\"fr-math-v2 fr-draggable\" contenteditable=\"false\" data-original-math=\"\\(\\frac{{{T2}}}{{{Q2}}}\\)\" draggable=\"true\"&gt;\\(\\frac{{{T2}}}{{{Q2}}}\\)&lt;/span&gt; + &lt;span class=\"fr-math-v2 fr-draggable\" contenteditable=\"false\" data-original-math=\"\\(\\frac{{{Q3}}}{{{Q2}}}\\)\" draggable=\"true\"&gt;\\(\\frac{{{Q3}}}{{{Q2}}}\\)&lt;/span&gt; = {{Q1}}&lt;span class=\"fr-math-v2 fr-draggable\" contenteditable=\"false\" data-original-math=\"\\(\\frac{{{Q3}}}{{{Q2}}}\\)\" draggable=\"true\"&gt;\\(\\frac{{{Q3}}}{{{Q2}}}\\)&lt;/span&gt;&lt;/p&gt;","seed":{"parameters":[{"name":"Q1","label":null,"min":1,"max":6,"step":1},{"name":"Q2","label":null,"min":7,"max":10,"step":1},{"name":"Q3","label":null,"min":1,"max":6,"step":1}],"calculated":[{"name":"T1","label":"{{function}}","function":"{{Q1}}*{{Q2}}+{{Q3}}","temp":true},{"name":"T2","label":"{{function}}","function":"{{Q1}}*{{Q2}}","temp":true},{"name":"A1","label":"{{function}}","function":"{{Q1}}"},{"name":"A2","label":"{{function}}","function":"\\frac{{{Q3}}}{{{Q2}}}"}],"uniques":true},"algorithm":{"name":"calculateOperation","params":{"method":"equivSymbolic","keyboard":"INTERMEDIATE"}}}</v>
      </c>
      <c r="C241" s="215" t="str">
        <f>Seeds!AA245</f>
        <v/>
      </c>
      <c r="D241" s="215">
        <f t="shared" si="1"/>
        <v>1</v>
      </c>
    </row>
    <row r="242" ht="15.75" customHeight="1">
      <c r="A242" s="215" t="str">
        <f>Seeds!AC253</f>
        <v>M6-NyO-29a-I-1</v>
      </c>
      <c r="B242" s="215" t="str">
        <f>Seeds!Z253</f>
        <v>{
    "id": "M6-NyO-29a-I-1",
    "stimulus": "&lt;p&gt;Marca si las siguientes operaciones con fracciones son correctas o incorrectas.&lt;/p&gt;",
    "hint": "&lt;p&gt;Las fracciones tienen que tener el mismo denominador para poder sumarse y restarse.&lt;/p&gt;",
    "feedback": "&lt;p&gt;Las fracciones tienen que tener el mismo denominador para poder sumarse o restarse.&lt;/p&gt;&lt;p&gt;Primero reduce las fracciones a común denominador utilizando el mínimo común múltiplo de los denominadores. El m.c.m. de {{Q2}} y {{T1}} es {{T0}}. Después, opera con los numeradores.&lt;/p&gt;",
    "seed": {
        "parameters": [
            {
                "name": "Q1",
                "label": null,
                "min": 5,
                "max": 9,
                "step": 1
            },
            {
                "name": "Q2",
                "label": null,
                "min": 2,
                "max": 5,
                "step": 1
            },
            {
                "name": "Q3",
                "label": null,
                "list": [
                    1,
                    2,
                    3,
                    5
                ]
            },
            {
                "name": "Q4",
                "label": null,
                "min": 2,
                "max": 5,
                "step": 1
            }
        ],
        "calculated": [
            {
                "name": "T1",
                "label": "{{function}}",
                "function": "{{Q2}}*{{Q4}}",
                "temp": true
            },
            {
                "name": "T2",
                "label": "{{function}}",
                "function": "{{Q4}}*{{Q1}}+{{Q3}}",
                "temp": true
            },
            {
                "name": "T3",
                "label": "{{function}}",
                "function": "{{Q4}}*{{Q1}}-{{Q3}}",
                "temp": true
            },
            {
                "name": "T4",
                "label": "{{function}}",
                "function": "{{Q4}}*{{Q3}}-{{Q2}}",
                "temp": true
            },
            {
                "name": "T5",
                "label": "{{function}}",
                "function": "{{Q4}}*{{Q3}}+{{Q2}}",
                "temp": true
            },
            {
                "name": "T6",
                "label": "{{function}}",
                "function": "{{Q4}}*{{Q2}}-{{Q3}}",
                "temp": true
            },
            {
                "name": "T7",
                "label": "{{function}}",
                "function": "{{Q4}}*{{Q3}}+{{Q2}}",
                "temp": true
            },
            {
                "name": "T0",
                "label": "{{function}}",
                "function": "math.lcm({{Q2}}, {{T1}})",
                "temp": true
            },
            {
                "name": "A1",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data-original-math=\"\\(\\frac{{{T2}}}{{{T1}}}\\)\" draggable=\"true\"&gt;\\(\\frac{{{T2}}}{{{T1}}}\\)&lt;/span&gt;",
                "function": ""
            },
            {
                "name": "A2",
                "label": "&lt;span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data-original-math=\"\\(\\frac{{{T3}}}{{{T1}}}\\)\" draggable=\"true\"&gt;\\(\\frac{{{T3}}}{{{T1}}}\\)&lt;/span&gt;",
                "function": ""
            },
            {
                "name": "A3",
                "label": "&lt;span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data-original-math=\"\\(\\frac{{{T4}}}{{{T1}}}\\)\" draggable=\"true\"&gt;\\(\\frac{{{T4}}}{{{T1}}}\\)&lt;/span&gt;",
                "function": "",
                "incorrect": true,
                "feedback": "&lt;p&gt;El resultado correcto es:&lt;/p&gt;&lt;p&gt;&lt;span class=\"fr-math-v2 fr-draggable\" contenteditable=\"false\" data-original-math=\"\\(\\frac{{{Q3}}}{{{Q2}}}\\)\" draggable=\"true\"&gt;\\(\\frac{{{Q3}}}{{{Q2}}}\\)&lt;/span&gt; + &lt;span class=\"fr-math-v2 fr-draggable\" contenteditable=\"false\" data-original-math=\"\\(\\frac{{{Q2}}}{{{T1}}}\\)\" draggable=\"true\"&gt;\\(\\frac{{{Q2}}}{{{T1}}}\\)&lt;/span&gt; = &lt;span class=\"fr-math-v2 fr-draggable\" contenteditable=\"false\" data-original-math=\"\\(\\frac{{{T7}}}{{{T1}}}\\)\" draggable=\"true\"&gt;\\(\\frac{{{T7}}}{{{T1}}}\\)&lt;/span&gt;&lt;/p&gt;"
            },
            {
                "name": "A4",
                "label": "&lt;span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data-original-math=\"\\(\\frac{{{T5}}}{{{T1}}}\\)\" draggable=\"true\"&gt;\\(\\frac{{{T5}}}{{{T1}}}\\)&lt;/span&gt;",
                "function": "",
                "incorrect": true,
                "feedback": "&lt;p&gt;El resultado correcto es:&lt;/p&gt;&lt;p&gt;&lt;span class=\"fr-math-v2 fr-draggable\" contenteditable=\"false\" data-original-math=\"\\(\\frac{{{Q2}}}{{{Q2}}}\\)\" draggable=\"true\"&gt;\\(\\frac{{{Q2}}}{{{Q2}}}\\)&lt;/span&gt; − &lt;span class=\"fr-math-v2 fr-draggable\" contenteditable=\"false\" data-original-math=\"\\(\\frac{{{Q3}}}{{{T1}}}\\)\" draggable=\"true\"&gt;\\(\\frac{{{Q3}}}{{{T1}}}\\)&lt;/span&gt; = &lt;span class=\"fr-math-v2 fr-draggable\" contenteditable=\"false\" data-original-math=\"\\(\\frac{{{T6}}}{{{T1}}}\\)\" draggable=\"true\"&gt;\\(\\frac{{{T6}}}{{{T1}}}\\)&lt;/span&gt;&lt;/p&gt;"
            }
        ],
        "uniques": true
    },
    "algorithm": {
        "name": "trueFalse",
        "template": "Choice matrix – inline",
        "params": {
            "countCorrect": 2,
            "countIncorrect": 1,
            "showCheckIcon": false,
            "options": [
                "Correcto",
                "Incorrecto"
            ]
        }
    }
}</v>
      </c>
      <c r="C242" s="215" t="str">
        <f>Seeds!AA253</f>
        <v/>
      </c>
      <c r="D242" s="215">
        <f t="shared" si="1"/>
        <v>1</v>
      </c>
    </row>
    <row r="243" ht="15.75" customHeight="1">
      <c r="A243" s="215" t="str">
        <f>Seeds!AC254</f>
        <v>M6-NyO-29a-E-1</v>
      </c>
      <c r="B243" s="215" t="str">
        <f>Seeds!Z254</f>
        <v>{
    "id": "M6-NyO-29a-E-1",
    "stimulus": "&lt;p&gt;Calcula la siguiente suma.&lt;/p&gt;",
    "template": "&lt;p style=\"text-align:center;\"&gt;&lt;span class=\"fr-math-v2 fr-draggable\" contenteditable=\"false\" data-original-math=\"\\(\\frac{{{Q1}}}{{{Q2}}}\\)\" draggable=\"true\"&gt;\\(\\frac{{{Q1}}}{{{Q2}}}\\)&lt;/span&gt; + &lt;span class=\"fr-math-v2 fr-draggable\" contenteditable=\"false\" data-original-math=\"\\(\\frac{{{Q3}}}{{{T1}}}\\)\" draggable=\"true\"&gt;\\(\\frac{{{Q3}}}{{{T1}}}\\)&lt;/span&gt; = {{response}}&lt;/p&gt;",
    "hint": "&lt;p&gt;Las fracciones tienen que tener el mismo denominador para poder sumarse o restarse.&lt;/p&gt;",
    "feedback": "&lt;p&gt;Las fracciones tienen que tener el mismo denominador para poder sumarse o restarse.&lt;/p&gt;&lt;p&gt;Primero reduce las fracciones a común denominador utilizando el mínimo común múltiplo de los denominadores. El m.c.m. de {{Q2}} y {{T1}} es {{T1}}. Después, opera con los numeradores.&lt;/p&gt;&lt;p style=\"text-align: center;\"&gt;&lt;span class=\"fr-math-v2 fr-draggable\" contenteditable=\"false\" data-original-math=\"\\(\\frac{{{Q1}}}{{{Q2}}}\\)\" draggable=\"true\"&gt;\\(\\frac{{{Q1}}}{{{Q2}}}\\)&lt;/span&gt; + &lt;span class=\"fr-math-v2 fr-draggable\" contenteditable=\"false\" data-original-math=\"\\(\\frac{{{Q3}}}{{{T1}}}\\)\" draggable=\"true\"&gt;\\(\\frac{{{Q3}}}{{{T1}}}\\)&lt;/span&gt; = &lt;span class=\"fr-math-v2 fr-draggable\" contenteditable=\"false\" data-original-math=\"\\(\\frac{{{Q1}} \\ \\times \\ {{Q4}}}{{{T1}}}\\)\" draggable=\"true\"&gt;\\(\\frac{{{Q1}} \\ \\times \\ {{Q4}}}{{{T1}}}\\)&lt;/span&gt; + &lt;span class=\"fr-math-v2 fr-draggable\" contenteditable=\"false\" data-original-math=\"\\(\\frac{{{Q3}} \\ \\times \\ 1}{{{T1}}}\\)\" draggable=\"true\"&gt;\\(\\frac{{{Q3}} \\ \\times \\ 1}{{{T1}}}\\)&lt;/span&gt; = &lt;span class=\"fr-math-v2 fr-draggable\" contenteditable=\"false\" data-original-math=\"\\(\\frac{{{T011}}}{{{T012}}}\\)\" draggable=\"true\"&gt;\\(\\frac{{{T011}}}{{{T012}}}\\)&lt;/span&gt;&lt;/p&gt;",
    "seed": {
        "parameters": [
            {
                "name": "Q1",
                "label": null,
                "min": 5,
                "max": 9,
                "step": 1
            },
            {
                "name": "Q2",
                "label": null,
                "min": 2,
                "max": 5,
                "step": 1
            },
            {
                "name": "Q3",
                "label": null,
                "list": [
                    1,
                    2,
                    3,
                    5
                ]
            },
            {
                "name": "Q4",
                "label": null,
                "min": 2,
                "max": 5,
                "step": 1
            }
        ],
        "calculated": [
            {
                "name": "T1",
                "label": "{{function}}",
                "function": "{{Q2}}*{{Q4}}",
                "temp": "true"
            },
            {
                "name": "T11",
                "label": "{{function}}",
                "function": "{{Q4}}*{{Q1}}+{{Q3}}",
                "temp": "true"
            },
            {
                "name": "T0",
                "label": "{{function}}",
                "function": "math.gcd({{T11}},{{T1}})",
                "temp": "true"
            },
            {
                "name": "T111",
                "label": "{{function}}",
                "function": "{{T11}}/{{T0}}",
                "temp": "true"
            },
            {
                "name": "T121",
                "label": "{{function}}",
                "function": "{{T1}}/{{T0}}",
                "temp": "true"
            },
            {
                "name": "T21",
                "label": "{{function}}",
                "function": "{{Q4}}*{{Q1}}-{{Q3}}",
                "temp": "true"
            },
            {
                "name": "T01",
                "label": "{{function}}",
                "function": "math.gcd({{T21}},{{T1}})",
                "temp": "true"
            },
            {
                "name": "T212",
                "label": "{{function}}",
                "function": "{{T21}}/{{T01}}",
                "temp": "true"
            },
            {
                "name": "T222",
                "label": "{{function}}",
                "function": "{{T1}}/{{T01}}",
                "temp": "true"
            },
            {
                "name": "T011",
                "label": "{{function}}",
                "function": "{{T11}}/{{T0}}",
                "temp": "true"
            },
            {
                "name": "T012",
                "label": "{{function}}",
                "function": "{{T1}}/{{T0}}",
                "temp": "true"
            },
            {
                "name": "T021",
                "label": "{{function}}",
                "function": "{{T21}}/{{T01}}",
                "temp": "true"
            },
            {
                "name": "T022",
                "label": "{{function}}",
                "function": "{{T1}}/{{T01}}",
                "temp": "true"
            },
            {
                "name": "A1",
                "label": "{{function}}",
                "function": "\\frac{{{T111}}}{{{T121}}}"
            }
        ],
        "uniques": true
    },
    "algorithm": {
        "name": "calculateOperation",
        "params": {
            "method": "equivLiteral",
            "keyboard": "INTERMEDIATE"
        }
    }
}</v>
      </c>
      <c r="C243" s="215" t="str">
        <f>Seeds!AA254</f>
        <v/>
      </c>
      <c r="D243" s="215">
        <f t="shared" si="1"/>
        <v>1</v>
      </c>
    </row>
    <row r="244" ht="15.75" customHeight="1">
      <c r="A244" s="215" t="str">
        <f>Seeds!AC256</f>
        <v>M6-NyO-29a-A-1</v>
      </c>
      <c r="B244" s="215" t="str">
        <f>Seeds!Z256</f>
        <v>{
    "id": "M6-NyO-29a-A-1",
    "stimulus": "&lt;p&gt;Nada más abrir las puertas de una sala de conferencias, el público ha ocupado &lt;span class=\"fr-math-v2 fr-draggable\" contenteditable=\"false\" data-original-math=\"\\(\\frac{{{Q1}}}{{{Q2}}}\\)\" draggable=\"true\"&gt;\\(\\frac{{{Q1}}}{{{Q2}}}\\)&lt;/span&gt; del aforo. Poco a poco han llegado &lt;span class=\"fr-math-v2 fr-draggable\" contenteditable=\"false\" data-original-math=\"\\(\\frac{{{Q3}}}{{{Q4}}}\\)\" draggable=\"true\"&gt;\\(\\frac{{{Q3}}}{{{Q4}}}\\)&lt;/span&gt; más del total de asistentes posibles. ¿Cuántos asientos se han ocupado? ¿Cuántos han quedado libres?&lt;/p&gt;",
    "template": "&lt;p&gt;Se han ocupado {{response}} de los asientos y han quedado libres {{response}}.&lt;/p&gt;",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numeradores.&lt;/p&gt;&lt;p&gt;Fracción de sitios ocupados: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draggable=\"true\"&gt;\\(\\frac{{{T11}}}{{{T12}}}\\)&lt;/span&gt;&lt;/p&gt;&lt;p&gt;Fracción de sitios libres: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4" s="215" t="str">
        <f>Seeds!AA256</f>
        <v/>
      </c>
      <c r="D244" s="215">
        <f t="shared" si="1"/>
        <v>1</v>
      </c>
    </row>
    <row r="245" ht="15.75" customHeight="1">
      <c r="A245" s="215" t="str">
        <f>Seeds!AC257</f>
        <v>M6-NyO-29a-A-2</v>
      </c>
      <c r="B245" s="215" t="str">
        <f>Seeds!Z257</f>
        <v>{
    "id": "M6-NyO-29a-A-2",
    "stimulus": "&lt;p&gt;La bañera de Josué se había llenado a &lt;span class=\"fr-math-v2 fr-draggable\" contenteditable=\"false\" data-original-math=\"\\(\\frac{{{Q1}}}{{{Q2}}}\\)\" draggable=\"true\"&gt;\\(\\frac{{{Q1}}}{{{Q2}}}\\)&lt;/span&gt; de su capacidad la primera vez que ha comprobado cómo iba. Tras unos minutos se ha llenado &lt;span class=\"fr-math-v2 fr-draggable\" contenteditable=\"false\" data-original-math=\"\\(\\frac{{{Q3}}}{{{Q4}}}\\)\" draggable=\"true\"&gt;\\(\\frac{{{Q3}}}{{{Q4}}}\\)&lt;/span&gt; más. ¿Cómo de llena está la bañera? ¿Cuánto le queda para llenarse del todo? Recuerda simplificar las fracciones.&lt;/p&gt;",
    "template": "&lt;p&gt;La bañera está a {{response}} de su capacidad y debe llenarse {{response}} más para estar completa.&lt;/p&gt;",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numeradores.&lt;/p&gt;&lt;p&gt;Capacidad llena: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draggable=\"true\"&gt;\\(\\frac{{{T11}}}{{{T12}}}\\)&lt;/span&gt;&lt;/p&gt;&lt;p&gt;Capacidad que falta para llenarse: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5" s="215" t="str">
        <f>Seeds!AA257</f>
        <v/>
      </c>
      <c r="D245" s="215">
        <f t="shared" si="1"/>
        <v>1</v>
      </c>
    </row>
    <row r="246" ht="15.75" customHeight="1">
      <c r="A246" s="215" t="str">
        <f>Seeds!AC258</f>
        <v>M6-NyO-29a-A-3</v>
      </c>
      <c r="B246" s="215" t="str">
        <f>Seeds!Z258</f>
        <v>{
    "id": "M6-NyO-29a-A-3",
    "stimulus": "&lt;p&gt;De todos los pacientes de un hospital que han recibido el alta, &lt;span class=\"fr-math-v2 fr-draggable\" contenteditable=\"false\" data-original-math=\"\\(\\frac{{{Q1}}}{{{Q2}}}\\)\" draggable=\"true\"&gt;\\(\\frac{{{Q1}}}{{{Q2}}}\\)&lt;/span&gt; habían ingresado en traumatología, mientras que &lt;span class=\"fr-math-v2 fr-draggable\" contenteditable=\"false\" data-original-math=\"\\(\\frac{{{Q3}}}{{{Q4}}}\\)\" draggable=\"true\"&gt;\\(\\frac{{{Q3}}}{{{Q4}}}\\)&lt;/span&gt; habían ingresado en neurología. ¿Cuántos pacientes han recibido el alta entre traumatología y neurología? ¿Y cuántos de quienes han recibido el alta habían ingresado en otras plantas? Recuerda simplificar las fracciones.&lt;/p&gt;",
    "template": "&lt;p&gt;Los pacientes de traumatología y neurología que han recibido el alta suponen {{response}} del total, mientras que {{response}} de los pacientes pertenecían a otras plantas.&lt;/p&gt;",
    "hint": "&lt;p&gt;Las fracciones tienen que tener el mismo denominador para poder sumarlas o restarlas.&lt;/p&gt;",
    "feedback": "&lt;p&gt;Las fracciones tienen que tener el mismo denominador para poder sumarse o restarse.&lt;/p&gt;&lt;p&gt;Primero reduce las fracciones a común denominador utilizando el mínimo común múltiplo de los denominadores. El m.c.m. de  {{Q2}} y {{Q4}} es {{T12}}. Después, opera con los numeradores.&lt;/p&gt;&lt;p&gt;Pacientes de traumatología y neurología: &lt;/p&gt;&lt;p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data-original-math=\"\\(\\frac{{{T11}}}{{{T12}}}\\)\" draggable=\"true\"&gt;\\(\\frac{{{T11}}}{{{T12}}}\\)&lt;/span&gt;&lt;/p&gt;&lt;p&gt;Pacientes de otras plantas: &lt;/p&gt;&lt;p style=\"text-align:center;\"&gt;1 − &lt;span class=\"fr-math-v2 fr-draggable\" contenteditable=\"false\" data-original-math=\"\\(\\frac{{{T11}}}{{{T12}}}\\)\" draggable=\"true\"&gt;\\(\\frac{{{T11}}}{{{T12}}}\\)&lt;/span&gt; = &lt;span class=\"fr-math-v2 fr-draggable\" contenteditable=\"false\" data-original-math=\"\\(\\frac{{{T3}}}{{{T12}}}\\)\" draggable=\"true\"&gt;\\(\\frac{{{T3}}}{{{T12}}}\\)&lt;/span&gt;&lt;/p&gt;",
    "seed": {
        "parameters": [
            {
                "name": "Q1",
                "label": null,
                "list": [
                    3,
                    4
                ]
            },
            {
                "name": "Q2",
                "label": null,
                "list": [
                    12,
                    14,
                    16
                ]
            },
            {
                "name": "Q3",
                "label": null,
                "list": [
                    1,
                    2,
                    3,
                    4
                ]
            },
            {
                "name": "Q4",
                "label": null,
                "list": [
                    18,
                    20,
                    22,
                    24
                ]
            }
        ],
        "calculated": [
            {
                "name": "T1",
                "label": "{{function}}",
                "function": " {{Q1}}*{{Q4}}+{{Q2}}*{{Q3}}",
                "temp": true
            },
            {
                "name": "T24",
                "label": "{{function}}",
                "function": " {{Q2}}*{{Q4}}",
                "temp": true
            },
            {
                "name": "T10",
                "label": "{{function}}",
                "function": " math.gcd({{T24}},{{T1}})",
                "temp": true
            },
            {
                "name": "T11",
                "label": "{{function}}",
                "function": " {{T1}}/{{T10}}",
                "temp": true
            },
            {
                "name": "T12",
                "label": "{{function}}",
                "function": " {{T24}}/{{T10}}",
                "temp": true
            },
            {
                "name": "T3",
                "label": "{{function}}",
                "function": " {{T12}}-{{T11}}",
                "temp": true
            },
            {
                "name": "A1",
                "label": "{{function}}",
                "function": "\\frac{{{T11}}}{{{T12}}}"
            },
            {
                "name": "A2",
                "label": "{{function}}",
                "function": "\\frac{{{T3}}}{{{T12}}}"
            }
        ],
        "uniques": true
    },
    "algorithm": {
        "name": "calculateOperation",
        "params": {
            "method": "equivLiteral",
            "keyboard": "INTERMEDIATE"
        }
    }
}</v>
      </c>
      <c r="C246" s="215" t="str">
        <f>Seeds!AA258</f>
        <v/>
      </c>
      <c r="D246" s="215">
        <f t="shared" si="1"/>
        <v>1</v>
      </c>
    </row>
    <row r="247" ht="15.75" customHeight="1">
      <c r="A247" s="215" t="str">
        <f>Seeds!AC259</f>
        <v>M6-NyO-30a-I-1</v>
      </c>
      <c r="B247" s="215" t="str">
        <f>Seeds!Z259</f>
        <v>{"id":"M6-NyO-30a-I-1","stimulus":"&lt;p&gt;Arrastra la solución correcta de cada una de estas multiplicaciones.&lt;/p&gt;","template":"&lt;p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{{response}}&lt;/p&gt;&lt;p style=\"text-align:center;\"&gt;&lt;span class=\"fr-math-v2 fr-draggable\" contenteditable=\"false\" data-original-math=\"\\(\\frac{{{Q5}}}{{{Q6}}}\\)\" draggable=\"true\"&gt;\\(\\frac{{{Q5}}}{{{Q6}}}\\)&lt;/span&gt; × &lt;span class=\"fr-math-v2 fr-draggable\" contenteditable=\"false\" data-original-math=\"\\(\\frac{{{Q7}}}{{{Q8}}}\\)\" draggable=\"true\"&gt;\\(\\frac{{{Q7}}}{{{Q8}}}\\)&lt;/span&gt; = {{response}}&lt;/p&gt;&lt;p style=\"text-align:center;\"&gt;&lt;span class=\"fr-math-v2 fr-draggable\" contenteditable=\"false\" data-original-math=\"\\(\\frac{{{Q9}}}{{{Q10}}}\\)\" draggable=\"true\"&gt;\\(\\frac{{{Q9}}}{{{Q10}}}\\)&lt;/span&gt; × &lt;span class=\"fr-math-v2 fr-draggable\" contenteditable=\"false\" data-original-math=\"\\(\\frac{{{Q11}}}{{{Q12}}}\\)\" draggable=\"true\"&gt;\\(\\frac{{{Q11}}}{{{Q12}}}\\)&lt;/span&gt;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seed":{"parameters":[{"name":"Q1","label":null,"min":1,"max":9,"step":2},{"name":"Q2","label":null,"min":2,"max":16,"step":2},{"name":"Q3","label":null,"min":2,"max":10,"step":2},{"name":"Q4","label":null,"min":3,"max":11,"step":2},{"name":"Q5","label":null,"min":1,"max":9,"step":2},{"name":"Q6","label":null,"min":2,"max":16,"step":2},{"name":"Q7","label":null,"min":2,"max":10,"step":2},{"name":"Q8","label":null,"min":3,"max":11,"step":2},{"name":"Q9","label":null,"min":1,"max":9,"step":2},{"name":"Q10","label":null,"min":2,"max":16,"step":2},{"name":"Q11","label":null,"min":2,"max":10,"step":2},{"name":"Q12","label":null,"min":3,"max":11,"step":2}],"calculated":[{"name":"T12","label":"{{function}}","function":"math.gcd({{Q1}}*{{Q3}},{{Q2}}*{{Q4}})","temp":true},{"name":"T34","label":"{{function}}","function":"math.gcd({{Q5}}*{{Q7}},{{Q6}}*{{Q8}})","temp":true},{"name":"T56","label":"{{function}}","function":"math.gcd({{Q9}}*{{Q11}},{{Q10}}*{{Q12}})","temp":true},{"name":"T1","label":"{{function}}","function":"({{Q1}}*{{Q3}})/{{T12}}","temp":true},{"name":"T2","label":"{{function}}","function":"({{Q2}}*{{Q4}})/{{T12}}","temp":true},{"name":"T3","label":"{{function}}","function":"({{Q5}}*{{Q7}})/{{T34}}","temp":true},{"name":"T4","label":"{{function}}","function":"({{Q6}}*{{Q8}})/{{T34}}","temp":true},{"name":"T5","label":"{{function}}","function":"({{Q9}}*{{Q11}})/{{T56}}","temp":true},{"name":"T6","label":"{{function}}","function":"({{Q10}}*{{Q12}})/{{T56}}","temp":true},{"name":"A1","label":"{{function}}","function":"&lt;span class=\"fr-math-v2 fr-draggable\" contenteditable=\"false\" data-original-math=\"\\(\\frac{{{T1}}}{{{T2}}}\\)\" draggable=\"true\"&gt;\\(\\frac{{{T1}}}{{{T2}}}\\)&lt;/span&gt; ","feedback":"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draggable=\"true\"&gt;\\(\\frac{{{T1}}}{{{T2}}}\\)&lt;/span&gt;"},{"name":"A2","label":"{{function}}","function":"&lt;span class=\"fr-math-v2 fr-draggable\" contenteditable=\"false\" data-original-math=\"\\(\\frac{{{T3}}}{{{T4}}}\\)\" draggable=\"true\"&gt;\\(\\frac{{{T3}}}{{{T4}}}\\)&lt;/span&gt; ","feedback":" &lt;span class=\"fr-math-v2 fr-draggable\" contenteditable=\"false\" data-original-math=\"\\(\\frac{{{Q5}}}{{{Q6}}}\\)\" draggable=\"true\"&gt;\\(\\frac{{{Q5}}}{{{Q6}}}\\)&lt;/span&gt; × &lt;span class=\"fr-math-v2 fr-draggable\" contenteditable=\"false\" data-original-math=\"\\(\\frac{{{Q7}}}{{{Q8}}}\\)\" draggable=\"true\"&gt;\\(\\frac{{{Q7}}}{{{Q8}}}\\)&lt;/span&gt; = &lt;span class=\"fr-math-v2 fr-draggable\" contenteditable=\"false\" data-original-math=\"\\(\\frac{{{Q5}} \\ \\times \\ {{Q7}}}{{{Q6}} \\ \\times \\ {{Q8}}}\\)\" draggable=\"true\"&gt;\\(\\frac{{{Q5}} \\ \\times \\ {{Q7}}}{{{Q6}} \\ \\times \\ {{Q8}}}\\)&lt;/span&gt; = &lt;span class=\"fr-math-v2 fr-draggable\" contenteditable=\"false\" data-original-math=\"\\(\\frac{{{T31}}}{{{T41}}}\\)\" draggable=\"true\"&gt;\\(\\frac{{{T31}}}{{{T41}}}\\)&lt;/span&gt; = &lt;span class=\"fr-math-v2 fr-draggable\" contenteditable=\"false\" data-original-math=\"\\(\\frac{{{T31}} \\ \\colon \\ {{T34}}}{{{T41}} \\ \\colon \\ {{T34}}}\\)\" draggable=\"true\"&gt;\\(\\frac{{{T31}} \\ \\colon \\ {{T34}}}{{{T41}} \\ \\colon \\ {{T34}}}\\)&lt;/span&gt; = &lt;span class=\"fr-math-v2 fr-draggable\" contenteditable=\"false\" data-original-math=\"\\(\\frac{{{T3}}}{{{T4}}}\\)\" draggable=\"true\"&gt;\\(\\frac{{{T3}}}{{{T4}}}\\)&lt;/span&gt;"},{"name":"A3","label":"{{function}}","function":"&lt;span class=\"fr-math-v2 fr-draggable\" contenteditable=\"false\" data-original-math=\"\\(\\frac{{{T5}}}{{{T6}}}\\)\" draggable=\"true\"&gt;\\(\\frac{{{T5}}}{{{T6}}}\\)&lt;/span&gt; ","feedback":" &lt;span class=\"fr-math-v2 fr-draggable\" contenteditable=\"false\" data-original-math=\"\\(\\frac{{{Q9}}}{{{Q10}}}\\)\" draggable=\"true\"&gt;\\(\\frac{{{Q9}}}{{{Q10}}}\\)&lt;/span&gt; × &lt;span class=\"fr-math-v2 fr-draggable\" contenteditable=\"false\" data-original-math=\"\\(\\frac{{{Q11}}}{{{Q12}}}\\)\" draggable=\"true\"&gt;\\(\\frac{{{Q11}}}{{{Q12}}}\\)&lt;/span&gt; = &lt;span class=\"fr-math-v2 fr-draggable\" contenteditable=\"false\" data-original-math=\"\\(\\frac{{{Q9}} \\ \\times \\ {{Q11}}}{{{Q10}} \\ \\times \\ {{Q12}}}\\)\" draggable=\"true\"&gt;\\(\\frac{{{Q9}} \\ \\times \\ {{Q11}}}{{{Q10}} \\ \\times \\ {{Q12}}}\\)&lt;/span&gt; = &lt;span class=\"fr-math-v2 fr-draggable\" contenteditable=\"false\" data-original-math=\"\\(\\frac{{{T51}}}{{{T61}}}\\)\" draggable=\"true\"&gt;\\(\\frac{{{T51}}}{{{T61}}}\\)&lt;/span&gt; = &lt;span class=\"fr-math-v2 fr-draggable\" contenteditable=\"false\" data-original-math=\"\\(\\frac{{{T51}} \\ \\colon \\ {{T56}}}{{{T61}} \\ \\colon \\ {{T56}}}\\)\" draggable=\"true\"&gt;\\(\\frac{{{T51}} \\ \\colon \\ {{T56}}}{{{T61}} \\ \\colon \\ {{T56}}}\\)&lt;/span&gt; = &lt;span class=\"fr-math-v2 fr-draggable\" contenteditable=\"false\" data-original-math=\"\\(\\frac{{{T5}}}{{{T6}}}\\)\" draggable=\"true\"&gt;\\(\\frac{{{T5}}}{{{T6}}}\\)&lt;/span&gt;"},{"name":"T11","label":"{{function}}","function":"{{Q1}}*{{Q3}}","temp":true},{"name":"T21","label":"{{function}}","function":"{{Q2}}*{{Q4}}","temp":true},{"name":"T31","label":"{{function}}","function":"{{Q5}}*{{Q7}}","temp":true},{"name":"T41","label":"{{function}}","function":"{{Q6}}*{{Q8}}","temp":true},{"name":"T51","label":"{{function}}","function":"{{Q9}}*{{Q11}}","temp":true},{"name":"T61","label":"{{function}}","function":"{{Q10}}*{{Q12}}","temp":true}],"uniques":true},"algorithm":{"name":"calculateOperation","template":"Cloze with drag &amp; drop","params":{"keyboard":"INTERMEDIATE"}}}</v>
      </c>
      <c r="C247" s="215" t="str">
        <f>Seeds!AA259</f>
        <v/>
      </c>
      <c r="D247" s="215">
        <f t="shared" si="1"/>
        <v>1</v>
      </c>
    </row>
    <row r="248" ht="15.75" customHeight="1">
      <c r="A248" s="215" t="str">
        <f>Seeds!AC260</f>
        <v>M6-NyO-30a-E-1</v>
      </c>
      <c r="B248" s="215" t="str">
        <f>Seeds!Z260</f>
        <v>{"id":"M6-NyO-30a-E-1","stimulus":"&lt;p&gt;Resuelve la siguiente multiplicación de fracciones. Escribe el resultado en forma de fracción irreducible.&lt;/p&gt;","template":"&lt;p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{{response}}&lt;/p&gt;","hint":"&lt;p&gt;El resultado de la multiplicación entre fracciones es otra fracción que tiene como numerador el producto de los numeradores y como denominador el producto de los denominadores. Si se puede, hay que simplificar.&lt;/p&gt;","feedback":"&lt;p&gt;El resultado de la multiplicación entre fracciones es otra fracción que tiene como numerador el producto de los numeradores y como denominador el producto de los denominadores. Si se puede, hay que simplificar.&lt;/p&gt;&lt;p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min":1,"max":13,"step":2},{"name":"Q2","label":null,"min":2,"max":16,"step":2},{"name":"Q3","label":null,"min":2,"max":20,"step":2},{"name":"Q4","label":null,"min":3,"max":11,"step":2}],"calculated":[{"name":"T12","label":"{{function}}","function":"math.gcd({{Q1}}*{{Q3}},{{Q2}}*{{Q4}})","temp":true},{"name":"T1","label":"{{function}}","function":"({{Q1}}*{{Q3}})/{{T12}}","temp":true},{"name":"T2","label":"{{function}}","function":"({{Q2}}*{{Q4}})/{{T12}}","temp":true},{"name":"T11","label":"{{function}}","function":"{{Q1}}*{{Q3}}","temp":true},{"name":"T21","label":"{{function}}","function":"{{Q2}}*{{Q4}}","temp":true},{"name":"A1","label":"{{function}}","function":"\\frac{{{T1}}}{{{T2}}}"}],"uniques":true},"algorithm":{"name":"calculateOperation","params":{"method":"equivLiteral","keyboard":"INTERMEDIATE"}}}</v>
      </c>
      <c r="C248" s="215" t="str">
        <f>Seeds!AA260</f>
        <v/>
      </c>
      <c r="D248" s="215">
        <f t="shared" si="1"/>
        <v>1</v>
      </c>
    </row>
    <row r="249" ht="15.75" customHeight="1">
      <c r="A249" s="215" t="str">
        <f>Seeds!AC261</f>
        <v>M6-NyO-30a-A-1</v>
      </c>
      <c r="B249" s="215" t="str">
        <f>Seeds!Z261</f>
        <v>{"id":"M6-NyO-30a-A-1","stimulus":"&lt;p&gt;Emilio ha recorrido &lt;span class=\"fr-math-v2 fr-draggable\" contenteditable=\"false\" data-original-math=\"\\(\\frac{{{Q1}}}{{{Q2}}}\\)\" draggable=\"true\"&gt;\\(\\frac{{{Q1}}}{{{Q2}}}\\)&lt;/span&gt; del Camino de Santiago. Hace unos días, cuando llevaba solo &lt;span class=\"fr-math-v2 fr-draggable\" contenteditable=\"false\" data-original-math=\"\\(\\frac{{{Q3}}}{{{Q4}}}\\)\" draggable=\"true\"&gt;\\(\\frac{{{Q3}}}{{{Q4}}}\\)&lt;/span&gt; de lo que ha caminado hasta ahora, ¿qué fracción del Camino de Santiago había recorrido?&lt;/p&gt;","template":"&lt;p&gt;Había recorrido {{response}} del Camino de Santiago.&lt;/p&gt;","hint":"&lt;p&gt;Para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49" s="215" t="str">
        <f>Seeds!AA261</f>
        <v/>
      </c>
      <c r="D249" s="215">
        <f t="shared" si="1"/>
        <v>1</v>
      </c>
    </row>
    <row r="250" ht="15.75" customHeight="1">
      <c r="A250" s="215" t="str">
        <f>Seeds!AC262</f>
        <v>M6-NyO-30a-A-2</v>
      </c>
      <c r="B250" s="215" t="str">
        <f>Seeds!Z262</f>
        <v>{"id":"M6-NyO-30a-A-2","stimulus":"&lt;p&gt;Durante un viaje, Fernando se ha detenido en un pueblo a repostar por segunda vez, tras recorrer &lt;span class=\"fr-math-v2 fr-draggable\" contenteditable=\"false\" data-original-math=\"\\(\\frac{{{Q1}}}{{{Q2}}}\\)\" draggable=\"true\"&gt;\\(\\frac{{{Q1}}}{{{Q2}}}\\)&lt;/span&gt; de la distancia total del viaje. La primera vez que repostó había conducido solo &lt;span class=\"fr-math-v2 fr-draggable\" contenteditable=\"false\" data-original-math=\"\\(\\frac{{{Q3}}}{{{Q4}}}\\)\" draggable=\"true\"&gt;\\(\\frac{{{Q3}}}{{{Q4}}}\\)&lt;/span&gt; de lo que lleva viajado. ¿Qué fracción del viaje había recorrido cuando repostó la primera vez?&lt;/p&gt;","template":"&lt;p&gt;Fer había recorrido {{response}} del viaje.&lt;/p&gt;","hint":"&lt;p&gt;Para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50" s="215" t="str">
        <f>Seeds!AA262</f>
        <v/>
      </c>
      <c r="D250" s="215">
        <f t="shared" si="1"/>
        <v>1</v>
      </c>
    </row>
    <row r="251" ht="15.75" customHeight="1">
      <c r="A251" s="215" t="str">
        <f>Seeds!AC263</f>
        <v>M6-NyO-30a-A-3</v>
      </c>
      <c r="B251" s="215" t="str">
        <f>Seeds!Z263</f>
        <v>{"id":"M6-NyO-30a-A-3","stimulus":"&lt;p&gt;En una de las pruebas físicas de las oposiciones a bombera, Amanda subió &lt;span class=\"fr-math-v2 fr-draggable\" contenteditable=\"false\" data-original-math=\"\\(\\frac{{{Q1}}}{{{Q2}}}\\)\" draggable=\"true\"&gt;\\(\\frac{{{Q1}}}{{{Q2}}}\\)&lt;/span&gt; de los escalones de un edificio. Cuando llevaba ascendidos &lt;span class=\"fr-math-v2 fr-draggable\" contenteditable=\"false\" data-original-math=\"\\(\\frac{{{Q3}}}{{{Q4}}}\\)\" draggable=\"true\"&gt;\\(\\frac{{{Q3}}}{{{Q4}}}\\)&lt;/span&gt; de los escalones que logró subir, ¿qué fracción de escalones había subido con respecto al total del edificio?&lt;/p&gt;","template":"&lt;p&gt;Amanda había subido {{response}} de los escalones.&lt;/p&gt;","hint":"&lt;p&gt;Para calcular la fracción de una fracción, multiplica las dos fracciones entre sí y simplifica.&lt;/p&gt;","feedback":"&lt;p&gt;Para calcular la fracción de una fracción, multiplica las dos fracciones entre sí y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{{Q3}}}{{{Q2}} \\ \\times \\ {{Q4}}}\\)\" draggable=\"true\"&gt;\\(\\frac{{{Q1}} \\ \\times \\ {{Q3}}}{{{Q2}} \\ \\times \\ {{Q4}}}\\)&lt;/span&gt; = &lt;span class=\"fr-math-v2 fr-draggable\" contenteditable=\"false\" data-original-math=\"\\(\\frac{{{T11}}}{{{T21}}}\\)\" draggable=\"true\"&gt;\\(\\frac{{{T11}}}{{{T21}}}\\)&lt;/span&gt; = &lt;span class=\"fr-math-v2 fr-draggable\" contenteditable=\"false\" data-original-math=\"\\(\\frac{{{T11}} \\ \\colon \\ {{T12}}}{{{T21}} \\ \\colon \\ {{T12}}}\\)\" draggable=\"true\"&gt;\\(\\frac{{{T11}} \\ \\colon \\ {{T12}}}{{{T21}} \\ \\colon \\ {{T12}}}\\)&lt;/span&gt; = &lt;span class=\"fr-math-v2 fr-draggable\" contenteditable=\"false\" data-original-math=\"\\(\\frac{{{T1}}}{{{T2}}}\\)\" draggable=\"true\"&gt;\\(\\frac{{{T1}}}{{{T2}}}\\)&lt;/span&gt;&lt;/p&gt;","seed":{"parameters":[{"name":"Q1","label":null,"list":[2,4,6]},{"name":"Q2","label":null,"list":[7,8,9,10]},{"name":"Q3","label":null,"list":[1,2,3,4,5]},{"name":"Q4","label":null,"list":[6,8,10]}],"calculated":[{"name":"T12","label":"{{function}}","function":" math.gcd({{Q1}}*{{Q3}},{{Q2}}*{{Q4}})","temp":true},{"name":"T1","label":"{{function}}","function":" ({{Q1}}*{{Q3}})/{{T12}}","temp":true},{"name":"T2","label":"{{function}}","function":" ({{Q2}}*{{Q4}})/{{T12}}","temp":true},{"name":"T11","label":"{{function}}","function":" {{Q1}}*{{Q3}}","temp":true},{"name":"T21","label":"{{function}}","function":" {{Q2}}*{{Q4}}","temp":true},{"name":"A1","label":"{{function}}","function":" \\frac{{{T1}}}{{{T2}}}"}],"uniques":true},"algorithm":{"name":"calculateOperation","params":{"method":"equivSymbolic","keyboard":"INTERMEDIATE"}}}</v>
      </c>
      <c r="C251" s="215" t="str">
        <f>Seeds!AA263</f>
        <v/>
      </c>
      <c r="D251" s="215">
        <f t="shared" si="1"/>
        <v>1</v>
      </c>
    </row>
    <row r="252" ht="15.75" customHeight="1">
      <c r="A252" s="215" t="str">
        <f>Seeds!AC264</f>
        <v>M6-NyO-31a-I-1</v>
      </c>
      <c r="B252" s="215" t="str">
        <f>Seeds!Z264</f>
        <v>{"id":"M6-NyO-31a-I-1","stimulus":"&lt;p&gt;Elige el resultado correcto.&lt;/p&gt;&lt;p style=\"text-align:center;\"&gt;&lt;span class=\"fr-math-v2 fr-draggable\" contenteditable=\"false\" data-original-math=\"\\(\\frac{{{Q1}}}{{{T1}}}\\)\" draggable=\"true\"&gt;\\(\\frac{{{Q1}}}{{{T1}}}\\)&lt;/span&gt; de {{T2}} = ...&lt;/p&gt;","hint":"&lt;p&gt;Multiplica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&lt;span class=\"fr-math-v2 fr-draggable\" contenteditable=\"false\" data-original-math=\"\\(\\frac{{{Q1}}\\times {{T2}}}{{{T1}}}\\)\" draggable=\"true\"&gt;\\(\\frac{{{Q1}}\\times {{T2}}}{{{T1}}}\\)&lt;/span&gt;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C252" s="215" t="str">
        <f>Seeds!AA264</f>
        <v/>
      </c>
      <c r="D252" s="215">
        <f t="shared" si="1"/>
        <v>1</v>
      </c>
    </row>
    <row r="253" ht="15.75" customHeight="1">
      <c r="A253" s="215" t="str">
        <f>Seeds!AC265</f>
        <v>M6-NyO-31a-I-2</v>
      </c>
      <c r="B253" s="215" t="str">
        <f>Seeds!Z265</f>
        <v>{"id":"M6-NyO-31a-I-2","stimulus":"&lt;p&gt;Elige el resultado correcto.&lt;/p&gt;&lt;p style=\"text-align:center;\"&gt;{{T2}} × &lt;span class=\"fr-math-v2 fr-draggable\" contenteditable=\"false\" data-original-math=\"\\(\\frac{{{Q1}}}{{{T1}}}\\)\" draggable=\"true\"&gt;\\(\\frac{{{Q1}}}{{{T1}}}\\)&lt;/span&gt; = ...&lt;/p&gt;","hint":"&lt;p&gt;Multiplica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data-original-math=\"\\(\\frac{{{T2}}\\times {{Q1}}}{{{T1}}}\\)\" draggable=\"true\"&gt;\\(\\frac{{{T2}}\\times {{Q1}}}{{{T1}}}\\)&lt;/span&gt; = &lt;span class=\"fr-math-v2 fr-draggable\" contenteditable=\"false\" data-original-math=\"\\(\\frac{{{T3}}}{{{T1}}}\\)\" draggable=\"true\"&gt;\\(\\frac{{{T3}}}{{{T1}}}\\)&lt;/span&gt; = {{A1}}&lt;/p&gt;","seed":{"parameters":[{"name":"Q1","label":null,"list":[1,2,3,4,5]},{"name":"Q2","label":null,"list":[1,2,3,4,5]},{"name":"Q3","label":null,"list":[6,7,8,9,10]},{"name":"Q4","label":null,"list":[1,2,3,4,5]},{"name":"Q5","label":null,"list":[1,2,3,4,5]}],"calculated":[{"name":"T1","label":"{{function}}","function":"{{Q1}}+{{Q2}}","temp":true},{"name":"T2","label":"{{function}}","function":"{{Q3}}*({{Q1}}+{{Q2}})","temp":true},{"name":"T3","label":"{{function}}","function":"{{Q3}}*({{Q1}}+{{Q2}})*{{Q1}}","temp":true},{"name":"A1","label":"{{function}}","function":"{{Q3}}*{{Q1}}"},{"name":"A2","label":"{{function}}","function":"{{Q3}}*{{Q1}}-{{Q4}}","incorrect":true},{"name":"A3","label":"{{function}}","function":"{{Q3}}*{{Q1}}+{{Q5}}","incorrect":true},{"name":"A4","label":"{{function}}","function":"{{Q3}}*{{Q1}}+{{Q4}}","incorrect":true}],"uniques":true},"algorithm":{"name":"trueFalse","template":"Multiple choice – standard","params":{"countCorrect":1,"countIncorrect":2,"showCheckIcon":false,
            "columns": 3
        }
    }
}</v>
      </c>
      <c r="C253" s="215" t="str">
        <f>Seeds!AA265</f>
        <v/>
      </c>
      <c r="D253" s="215">
        <f t="shared" si="1"/>
        <v>1</v>
      </c>
    </row>
    <row r="254" ht="15.75" customHeight="1">
      <c r="A254" s="215" t="str">
        <f>Seeds!AC266</f>
        <v>M6-NyO-31a-E-1</v>
      </c>
      <c r="B254" s="215" t="str">
        <f>Seeds!Z266</f>
        <v>{"id":"M6-NyO-31a-E-1","stimulus":"&lt;p&gt;Haz el siguiente cálculo.&lt;/p&gt;","template":"&lt;p style=\"text-align:center;\"&gt;&lt;span class=\"fr-math-v2 fr-draggable\" contenteditable=\"false\" data-original-math=\"\\(\\frac{{{Q1}}}{{{T1}}}\\)\" draggable=\"true\"&gt;\\(\\frac{{{Q1}}}{{{T1}}}\\)&lt;/span&gt; de {{T2}} = {{response}}&lt;/p&gt;","hint":"&lt;p&gt;Multiplica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4" s="215" t="str">
        <f>Seeds!AA266</f>
        <v/>
      </c>
      <c r="D254" s="215">
        <f t="shared" si="1"/>
        <v>1</v>
      </c>
    </row>
    <row r="255" ht="15.75" customHeight="1">
      <c r="A255" s="215" t="str">
        <f>Seeds!AC267</f>
        <v>M6-NyO-31a-E-2</v>
      </c>
      <c r="B255" s="215" t="str">
        <f>Seeds!Z267</f>
        <v>{"id":"M6-NyO-31a-E-2","stimulus":"&lt;p&gt;Haz el siguiente cálculo.&lt;/p&gt;","template":"&lt;p style=\"text-align:center;\"&gt;{{T2}} × &lt;span class=\"fr-math-v2 fr-draggable\" contenteditable=\"false\" data-original-math=\"\\(\\frac{{{Q1}}}{{{T1}}}\\)\" draggable=\"true\"&gt;\\(\\frac{{{Q1}}}{{{T1}}}\\)&lt;/span&gt; = {{response}}&lt;/p&gt;","hint":"&lt;p&gt;Multiplica el número por el numerador y deja el mismo denominador.&lt;/p&gt;","feedback":"&lt;p&gt;Para multiplicar un número por una fracción, se multiplica el número por el numerador y se deja el mismo denominador.&lt;/p&gt;&lt;p style=\"text-align:center;\"&gt;{{T2}} × &lt;span class=\"fr-math-v2 fr-draggable\" contenteditable=\"false\" data-original-math=\"\\(\\frac{{{Q1}}}{{{T1}}}\\)\" draggable=\"true\"&gt;\\(\\frac{{{Q1}}}{{{T1}}}\\)&lt;/span&gt; = &lt;span class=\"fr-math-v2 fr-draggable\" contenteditable=\"false\" data-original-math=\"\\(\\frac{{{T2}} \\ \\times \\ {{Q1}}}{{{T1}}}\\)\" draggable=\"true\"&gt;\\(\\frac{{{T2}} \\ \\times \\ {{Q1}}}{{{T1}}}\\)&lt;/span&gt; = &lt;span class=\"fr-math-v2 fr-draggable\" contenteditable=\"false\" data-original-math=\"\\(\\frac{{{T3}}}{{{T1}}}\\)\" draggable=\"true\"&gt;\\(\\frac{{{T3}}}{{{T1}}}\\)&lt;/span&gt; = {{A1}}&lt;/p&gt;","seed":{"parameters":[{"name":"Q1","label":null,"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5" s="215" t="str">
        <f>Seeds!AA267</f>
        <v/>
      </c>
      <c r="D255" s="215">
        <f t="shared" si="1"/>
        <v>1</v>
      </c>
    </row>
    <row r="256" ht="15.75" customHeight="1">
      <c r="A256" s="215" t="str">
        <f>Seeds!AC268</f>
        <v>M6-NyO-31a-A-1</v>
      </c>
      <c r="B256" s="215" t="str">
        <f>Seeds!Z268</f>
        <v>{"id":"M6-NyO-31a-A-1","stimulus":"&lt;p&gt;María tiene {{T2}} palitos de madera para hacer unas manualidades, pero solo necesita &lt;span class=\"fr-math-v2 fr-draggable\" contenteditable=\"false\" data-original-math=\"\\(\\frac{{{Q1}}}{{{T1}}}\\)\" draggable=\"true\"&gt;\\(\\frac{{{Q1}}}{{{T1}}}\\)&lt;/span&gt; de todos ellos. ¿Cuántos va a utilizar?&lt;/p&gt;","template":"&lt;p&gt;María necesita {{response}} palitos.&lt;/p&gt;","hint":"&lt;p&gt;Multiplica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ist":[1,2,3,4,5]},{"name":"Q3","list":[6,7,8,9,10]}],"calculated":[{"name":"T1","label":"{{function}}","function":"{{Q1}}+{{Q2}}","temp":"true"},{"name":"T2","label":"{{function}}","function":"{{Q3}}*({{Q1}}+{{Q2}})","temp":"true"},{"name":"T3","label":"{{function}}","function":"{{Q3}}*({{Q1}}+{{Q2}})*{{Q1}}","temp":"true"},{"name":"A1","label":"{{function}}","function":"{{Q3}}*{{Q1}}"}],"uniques":true},"algorithm":{"name":"calculateOperation","params":{"method":"equivLiteral","keyboard":"INTERMEDIATE"}}}</v>
      </c>
      <c r="C256" s="215" t="str">
        <f>Seeds!AA268</f>
        <v/>
      </c>
      <c r="D256" s="215">
        <f t="shared" si="1"/>
        <v>1</v>
      </c>
    </row>
    <row r="257" ht="15.75" customHeight="1">
      <c r="A257" s="215" t="str">
        <f>Seeds!AC269</f>
        <v>M6-NyO-31a-A-2</v>
      </c>
      <c r="B257" s="215" t="str">
        <f>Seeds!Z269</f>
        <v>{"id":"M6-NyO-31a-A-2","stimulus":"&lt;p&gt;Sabela tiene &lt;span class=\"fr-math-v2 fr-draggable\" contenteditable=\"false\" data-original-math=\"\\(\\frac{{{Q1}}}{{{T1}}}\\)\" draggable=\"true\"&gt;\\(\\frac{{{Q1}}}{{{T1}}}\\)&lt;/span&gt; de los {{T2}} cromos de un álbum. ¿Cuántos cromos son?&lt;/p&gt;","template":"&lt;p&gt;Tiene {{response}} cromos.&lt;/p&gt;","hint":"&lt;p&gt;Multiplica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7" s="215" t="str">
        <f>Seeds!AA269</f>
        <v/>
      </c>
      <c r="D257" s="215">
        <f t="shared" si="1"/>
        <v>1</v>
      </c>
    </row>
    <row r="258" ht="15.75" customHeight="1">
      <c r="A258" s="215" t="str">
        <f>Seeds!AC270</f>
        <v>M6-NyO-31a-A-3</v>
      </c>
      <c r="B258" s="215" t="str">
        <f>Seeds!Z270</f>
        <v>{"id":"M6-NyO-31a-A-3","stimulus":"&lt;p&gt;Lucía ha participado con sus amigos en un consurso de matemáticas. De las {{T2}} preguntas que les han hecho, Lucía ha contestado &lt;span class=\"fr-math-v2 fr-draggable\" contenteditable=\"false\" data-original-math=\"\\(\\frac{{{Q1}}}{{{T1}}}\\)\" draggable=\"true\"&gt;\\(\\frac{{{Q1}}}{{{T1}}}\\)&lt;/span&gt;. ¿Cuántas preguntas ha respondido en total?&lt;/p&gt;","template":"&lt;p&gt;Ha respondido {{response}} preguntas.&lt;/p&gt;","hint":"&lt;p&gt;Multiplica el número por el numerador y deja el mismo denominador.&lt;/p&gt;","feedback":"&lt;p&gt;Para multiplicar un número por una fracción, se multiplica el número por el numerador y se deja el mismo denominador.&lt;/p&gt;&lt;p style=\"text-align:center;\"&gt;&lt;span class=\"fr-math-v2 fr-draggable\" contenteditable=\"false\" data-original-math=\"\\(\\frac{{{Q1}}}{{{T1}}}\\)\" draggable=\"true\"&gt;\\(\\frac{{{Q1}}}{{{T1}}}\\)&lt;/span&gt; de {{T2}} = &lt;span class=\"fr-math-v2 fr-draggable\" contenteditable=\"false\" data-original-math=\"\\(\\frac{{{Q1}}}{{{T1}}}\\)\" draggable=\"true\"&gt;\\(\\frac{{{Q1}}}{{{T1}}}\\)&lt;/span&gt; × {{T2}} = &lt;span class=\"fr-math-v2 fr-draggable\" contenteditable=\"false\" data-original-math=\"\\(\\frac{{{Q1}} \\ \\times \\ {{T2}}}{{{T1}}}\\)\" draggable=\"true\"&gt;\\(\\frac{{{Q1}} \\ \\times \\ {{T2}}}{{{T1}}}\\)&lt;/span&gt; = &lt;span class=\"fr-math-v2 fr-draggable\" contenteditable=\"false\" data-original-math=\"\\(\\frac{{{T3}}}{{{T1}}}\\)\" draggable=\"true\"&gt;\\(\\frac{{{T3}}}{{{T1}}}\\)&lt;/span&gt; = {{A1}}&lt;/p&gt;","seed":{"parameters":[{"name":"Q1","list":[1,2,3,4,5]},{"name":"Q2","label":null,"list":[1,2,3,4,5]},{"name":"Q3","label":null,"list":[6,7,8,9,10]}],"calculated":[{"name":"T1","label":"{{function}}","function":"{{Q1}}+{{Q2}}","temp":"true"},{"name":"T2","label":"{{function}}","function":"{{Q3}}*({{Q1}}+{{Q2}})","temp":"true"},{"name":"T3","label":"{{function}}","function":"{{Q3}}*({{Q1}}+{{Q2}})*{{Q1}}","temp":"true"},{"name":"A1","label":"{{function}}","function":"{{Q3}}*{{Q1}}"}],"uniques":true},"algorithm":{"name":"calculateOperation","params":{"method":"equivLiteral","keyboard":"INTERMEDIATE"}}}</v>
      </c>
      <c r="C258" s="215" t="str">
        <f>Seeds!AA270</f>
        <v/>
      </c>
      <c r="D258" s="215">
        <f t="shared" si="1"/>
        <v>1</v>
      </c>
    </row>
    <row r="259" ht="15.75" customHeight="1">
      <c r="A259" s="215" t="str">
        <f>Seeds!AC271</f>
        <v>M6-NyO-32a-I-1</v>
      </c>
      <c r="B259" s="215" t="str">
        <f>Seeds!Z271</f>
        <v>{"id":"M6-NyO-32a-I-1","stimulus":"&lt;p&gt;Elige la solución correcta de la siguiente división de fracciones.&lt;/p&gt;&lt;p style=\"text-align:center;\"&gt;&lt;span class=\"fr-math-v2 fr-draggable\" contenteditable=\"false\" data-original-math=\"\\(\\frac{{{Q1}}}{{{Q2}}}\\)\" draggable=\"true\"&gt;\\(\\frac{{{Q1}}}{{{Q2}}}\\)&lt;/span&gt; : &lt;span class=\"fr-math-v2 fr-draggable\" contenteditable=\"false\" data-original-math=\"\\(\\frac{{{Q3}}}{{{Q4}}}\\)\" draggable=\"true\"&gt;\\(\\frac{{{Q3}}}{{{Q4}}}\\)&lt;/span&gt; = ...&lt;/p&gt;","hint":"&lt;p&gt;Para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data-original-math=\"\\(\\frac{{{T01}}}{{{T02}}}\\)\" draggable=\"true\"&gt;\\(\\frac{{{T01}}}{{{T02}}}\\)&lt;/span&gt;&lt;/p&gt;","seed":{"parameters":[{"name":"Q1","label":null,"list":[1,3,5,7,9]},{"name":"Q2","label":null,"list":[2,4,6,8,10]},{"name":"Q3","label":null,"list":[1,3,5,7,9]},{"name":"Q4","label":null,"list":[3,5,7,9]}],"calculated":[{"name":"T11","label":"{{function}}","function":"{{Q1}}*{{Q4}}/math.gcd({{Q1}}*{{Q4}}, {{Q2}}*{{Q3}})","temp":true},{"name":"T12","label":"{{function}}","function":"{{Q2}}*{{Q3}}/math.gcd({{Q1}}*{{Q4}}, {{Q2}}*{{Q3}})","temp":true},{"name":"T21","label":"{{function}}","function":"{{Q1}}*{{Q3}}/math.gcd({{Q1}}*{{Q3}}, {{Q2}}*{{Q4}})","temp":true},{"name":"T22","label":"{{function}}","function":"{{Q2}}*{{Q4}}/math.gcd({{Q1}}*{{Q3}}, {{Q2}}*{{Q4}})","temp":true},{"name":"T31","label":"{{function}}","function":"({{Q1}}*{{Q4}}+{{Q2}}*{{Q3}})/math.gcd(({{Q1}}*{{Q4}}+{{Q2}}*{{Q3}}), {{Q2}}*{{Q4}})","temp":true},{"name":"T32","label":"{{function}}","function":"{{Q2}}*{{Q4}}/math.gcd(({{Q1}}*{{Q4}}+{{Q2}}*{{Q3}}), {{Q2}}*{{Q4}})","temp":true},{"name":"A1","label":"{{function}}","function":"&lt;span class=\"fr-math-v2 fr-draggable\" contenteditable=\"false\" data-original-math=\"\\(\\frac{{{T11}}}{{{T12}}}\\)\" draggable=\"true\"&gt;\\(\\frac{{{T11}}}{{{T12}}}\\)&lt;/span&gt;"},{"name":"A2","label":"{{function}}","function":"&lt;span class=\"fr-math-v2 fr-draggable\" contenteditable=\"false\" data-original-math=\"\\(\\frac{{{T21}}}{{{T22}}}\\)\" draggable=\"true\"&gt;\\(\\frac{{{T21}}}{{{T22}}}\\)&lt;/span&gt;","incorrect":true},{"name":"A3","label":"{{function}}","function":"&lt;span class=\"fr-math-v2 fr-draggable\" contenteditable=\"false\" data-original-math=\"\\(\\frac{{{T31}}}{{{T32}}}\\)\" draggable=\"true\"&gt;\\(\\frac{{{T31}}}{{{T32}}}\\)&lt;/span&gt;","incorrect":true},{"name":"T1","label":"{{function}}","function":"{{Q1}}*{{Q4}}","temp":true},{"name":"T2","label":"{{function}}","function":"{{Q2}}*{{Q3}}","temp":true},{"name":"T3","label":"{{function}}","function":"math.gcd({{T1}},{{T2}})","temp":true},{"name":"T01","label":"{{function}}","function":"{{T1}}/{{T3}}","temp":true},{"name":"T02","label":"{{function}}","function":"{{T2}}/{{T3}}","temp":true}],"uniques":true},"algorithm":{"name":"trueFalse","template":"Multiple choice – standard","params":{"countCorrect":1,"countIncorrect":2,"showCheckIcon":false,
            "columns": 3
        }
    }
}</v>
      </c>
      <c r="C259" s="215" t="str">
        <f>Seeds!AA271</f>
        <v/>
      </c>
      <c r="D259" s="215">
        <f t="shared" si="1"/>
        <v>1</v>
      </c>
    </row>
    <row r="260" ht="15.75" customHeight="1">
      <c r="A260" s="215" t="str">
        <f>Seeds!AC272</f>
        <v>M6-NyO-32a-E-1</v>
      </c>
      <c r="B260" s="215" t="str">
        <f>Seeds!Z272</f>
        <v>{"id":"M6-NyO-32a-E-1","stimulus":"&lt;p&gt;Resuelve la siguiente división de fracciones.&lt;/p&gt;","template":"&lt;p style=\"text-align:center;\"&gt;&lt;span class=\"fr-math-v2 fr-draggable\" contenteditable=\"false\" data-original-math=\"\\(\\frac{{{Q1}}}{{{Q2}}}\\)\" draggable=\"true\"&gt;\\(\\frac{{{Q1}}}{{{Q2}}}\\)&lt;/span&gt; : &lt;span class=\"fr-math-v2 fr-draggable\" contenteditable=\"false\" data-original-math=\"\\(\\frac{{{Q3}}}{{{Q4}}}\\)\" draggable=\"true\"&gt;\\(\\frac{{{Q3}}}{{{Q4}}}\\)&lt;/span&gt; = {{response}}&lt;/p&gt;","hint":"&lt;p&gt;Para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segunday después se simplifica.&lt;/p&gt;&lt;p style=\"text-align:center;\"&gt;&lt;span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data-original-math=\"\\(\\frac{{{Q1}} \\ \\times \\ {{Q4}}}{{{Q2}} \\ \\times \\ {{Q3}}}\\)\" draggable=\"true\"&gt;\\(\\frac{{{Q1}} \\ \\times \\ {{Q4}}}{{{Q2}} \\ \\times \\ {{Q3}}}\\)&lt;/span&gt; = &lt;span class=\"fr-math-v2 fr-draggable\" contenteditable=\"false\" data-original-math=\"\\(\\frac{{{T1}}}{{{T2}}}\\)\" draggable=\"true\"&gt;\\(\\frac{{{T1}}}{{{T2}}}\\)&lt;/span&gt; = &lt;span class=\"fr-math-v2 fr-draggable\" contenteditable=\"false\" data-original-math=\"\\(\\frac{{{T1}} \\ \\colon \\ {{T3}}}{{{T2}} \\ \\colon \\ {{T3}}}\\)\" draggable=\"true\"&gt;\\(\\frac{{{T1}} \\ \\colon \\ {{T3}}}{{{T2}} \\ \\colon \\ {{T3}}}\\)&lt;/span&gt; = &lt;span class=\"fr-math-v2 fr-draggable\" contenteditable=\"false\" data-original-math=\"\\(\\frac{{{T11}}}{{{T12}}}\\)\" draggable=\"true\"&gt;\\(\\frac{{{T11}}}{{{T12}}}\\)&lt;/span&gt;&lt;/p&gt;","seed":{"parameters":[{"name":"Q1","label":null,"list":[1,3,5,7,9]},{"name":"Q2","label":null,"list":[2,4,6,8,10]},{"name":"Q3","label":null,"list":[1,3,5,7,9]},{"name":"Q4","label":null,"list":[3,5,7,9]}],"calculated":[{"name":"T01","label":"{{function}}","function":"{{Q1}}*{{Q4}}/math.gcd({{Q1}}*{{Q4}}, {{Q2}}*{{Q3}})","temp":true},{"name":"T02","label":"{{function}}","function":"{{Q2}}*{{Q3}}/math.gcd({{Q1}}*{{Q4}}, {{Q2}}*{{Q3}})","temp":true},{"name":"A1","label":"{{function}}","function":"\\frac{{{T01}}}{{{T02}}}"},{"name":"T1","label":"{{function}}","function":"{{Q1}}*{{Q4}}","temp":true},{"name":"T2","label":"{{function}}","function":"{{Q2}}*{{Q3}}","temp":true},{"name":"T3","label":"{{function}}","function":"math.gcd({{T1}},{{T2}})","temp":true},{"name":"T11","label":"{{function}}","function":"{{T1}}/{{T3}}","temp":true},{"name":"T12","label":"{{function}}","function":"{{T2}}/{{T3}}","temp":true}],"uniques":true},"algorithm":{"name":"calculateOperation","params":{"method":"equivLiteral","keyboard":"INTERMEDIATE"}}}</v>
      </c>
      <c r="C260" s="215" t="str">
        <f>Seeds!AA272</f>
        <v/>
      </c>
      <c r="D260" s="215">
        <f t="shared" si="1"/>
        <v>1</v>
      </c>
    </row>
    <row r="261" ht="15.75" customHeight="1">
      <c r="A261" s="215" t="str">
        <f>Seeds!AC273</f>
        <v>M6-NyO-32a-A-1</v>
      </c>
      <c r="B261" s="215" t="str">
        <f>Seeds!Z273</f>
        <v>{"id":"M6-NyO-32a-A-1","stimulus":"&lt;p&gt;Juan Carlos tiene &lt;span class=\"fr-math-v2 fr-draggable\" contenteditable=\"false\" data-original-math=\"\\(\\frac{{{T1}}}{{{Q4}}}\\)\" draggable=\"true\"&gt;\\(\\frac{{{T1}}}{{{Q4}}}\\)&lt;/span&gt; litros de zumo de manzana y quiere repartirlo en botellas de &lt;span class=\"fr-math-v2 fr-draggable\" contenteditable=\"false\" data-original-math=\"\\(\\frac{{{Q2}}}{{{Q3}}}\\)\" draggable=\"true\"&gt;\\(\\frac{{{Q2}}}{{{Q3}}}\\)&lt;/span&gt; litros. ¿Cuántas botellas va a poder rellenar? Simplifica la fracción.&lt;/p&gt;","template":"&lt;p&gt;Va a rellenar {{response}} botellas.&lt;/p&gt;","hint":"&lt;p&gt;Para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simplifica.&lt;/p&gt;&lt;p&gt;Se podrán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tell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C261" s="215" t="str">
        <f>Seeds!AA273</f>
        <v/>
      </c>
      <c r="D261" s="215">
        <f t="shared" si="1"/>
        <v>1</v>
      </c>
    </row>
    <row r="262" ht="15.75" customHeight="1">
      <c r="A262" s="215" t="str">
        <f>Seeds!AC274</f>
        <v>M6-NyO-32a-A-2</v>
      </c>
      <c r="B262" s="215" t="str">
        <f>Seeds!Z274</f>
        <v>{"id":"M6-NyO-32a-A-2","stimulus":"&lt;p&gt;En una empresa de cementos quieren repartir &lt;span class=\"fr-math-v2 fr-draggable\" contenteditable=\"false\" data-original-math=\"\\(\\frac{{{T1}}}{{{Q4}}}\\)\" draggable=\"true\"&gt;\\(\\frac{{{T1}}}{{{Q4}}}\\)&lt;/span&gt; kg de cemento en sacos de &lt;span class=\"fr-math-v2 fr-draggable\" contenteditable=\"false\" data-original-math=\"\\(\\frac{{{Q2}}}{{{Q3}}}\\)\" draggable=\"true\"&gt;\\(\\frac{{{Q2}}}{{{Q3}}}\\)&lt;/span&gt; kg cada uno. ¿Cuántos sacos van a necesitar? Simplifica la fracción.&lt;/p&gt;","template":"&lt;p&gt;Van a necesitar {{response}} sacos.&lt;/p&gt;","hint":"&lt;p&gt;Para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simplifica.&lt;/p&gt;&lt;p&gt;Van a necesitar:&lt;/p&gt;&lt;p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saco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Symbolic","keyboard":"INTERMEDIATE"}}}</v>
      </c>
      <c r="C262" s="215" t="str">
        <f>Seeds!AA274</f>
        <v/>
      </c>
      <c r="D262" s="215">
        <f t="shared" si="1"/>
        <v>1</v>
      </c>
    </row>
    <row r="263" ht="15.75" customHeight="1">
      <c r="A263" s="215" t="str">
        <f>Seeds!AC275</f>
        <v>M6-NyO-32a-A-3</v>
      </c>
      <c r="B263" s="215" t="str">
        <f>Seeds!Z275</f>
        <v>{"id":"M6-NyO-32a-A-3","stimulus":"&lt;p&gt;Pelayo ha comprado &lt;span class=\"fr-math-v2 fr-draggable\" contenteditable=\"false\" data-original-math=\"\\(\\frac{{{T1}}}{{{Q4}}}\\)\" draggable=\"true\"&gt;\\(\\frac{{{T1}}}{{{Q4}}}\\)&lt;/span&gt; kg de pienso para su perro y quiere repartirlo en varias bolsas. En cada bolsa entra &lt;span class=\"fr-math-v2 fr-draggable\" contenteditable=\"false\" data-original-math=\"\\(\\frac{{{Q2}}}{{{Q3}}}\\)\" draggable=\"true\"&gt;\\(\\frac{{{Q2}}}{{{Q3}}}\\)&lt;/span&gt; kg, ¿cuántas bolsas rellenará? Simplifica la fracción.&lt;/p&gt;","template":"&lt;p&gt;Pelayo dividirá el pienso en {{response}} bolsas.&lt;/p&gt;","hint":"&lt;p&gt;Para dividir fracciones multiplica en cruz. Es decir, el numerador de la primera fracción por el denominador de la segunda y el denominador de la primera por el numerador de la segunda.&lt;/p&gt;","feedback":"&lt;p&gt;Para dividir fracciones se multiplica en cruz: el numerador de la primera fracción por el denominador de la segunda y el denominador de la primera por el numerador de la segunda y después se simplifica.&lt;/p&gt;&lt;p&gt;Pelayo va a rellenar:&lt;/p&gt;&lt;p style=\"text-align:center;\"&gt;&lt;span class=\"fr-math-v2 fr-draggable\" contenteditable=\"false\" data-original-math=\"\\(\\frac{{{T1}}}{{{Q4}}}\\)\" draggable=\"true\"&gt;\\(\\frac{{{T1}}}{{{Q4}}}\\)&lt;/span&gt; : &lt;span class=\"fr-math-v2 fr-draggable\" contenteditable=\"false\" data-original-math=\"\\(\\frac{{{Q2}}}{{{Q3}}}\\)\" draggable=\"true\"&gt;\\(\\frac{{{Q2}}}{{{Q3}}}\\)&lt;/span&gt; = &lt;span class=\"fr-math-v2 fr-draggable\" contenteditable=\"false\" data-original-math=\"\\(\\frac{{{T1}} \\ \\times \\ {{Q3}}}{{{Q4}} \\ \\times \\ {{Q2}}}\\)\" draggable=\"true\"&gt;\\(\\frac{{{T1}} \\ \\times \\ {{Q3}}}{{{Q4}} \\ \\times \\ {{Q2}}}\\)&lt;/span&gt; = &lt;span class=\"fr-math-v2 fr-draggable\" contenteditable=\"false\" data-original-math=\"\\(\\frac{{{T13}}}{{{T24}}}\\)\" draggable=\"true\"&gt;\\(\\frac{{{T13}}}{{{T24}}}\\)&lt;/span&gt; = &lt;span class=\"fr-math-v2 fr-draggable\" contenteditable=\"false\" data-original-math=\"\\(\\frac{{{T13}} \\ \\colon \\ {{T0}}}{{{T24}} \\ \\colon \\ {{T0}}}\\)\" draggable=\"true\"&gt;\\(\\frac{{{T13}} \\ \\colon \\ {{T0}}}{{{T24}} \\ \\colon \\ {{T0}}}\\)&lt;/span&gt; = &lt;span class=\"fr-math-v2 fr-draggable\" contenteditable=\"false\" data-original-math=\"\\(\\frac{{{T11}}}{{{T21}}}\\)\" draggable=\"true\"&gt;\\(\\frac{{{T11}}}{{{T21}}}\\)&lt;/span&gt; bolsas.&lt;/p&gt;","seed":{"parameters":[{"name":"Q1","label":null,"min":3,"max":6,"step":1},{"name":"Q2","label":null,"min":2,"max":5,"step":1},{"name":"Q3","label":null,"min":6,"max":10,"step":1},{"name":"Q4","label":null,"min":2,"max":5,"step":1}],"calculated":[{"name":"T1","label":"{{function}}","function":"{{Q1}}*{{Q4}}+{{Q2}}","temp":true},{"name":"T13","label":"{{function}}","function":"{{T1}}*{{Q3}}","temp":true},{"name":"T24","label":"{{function}}","function":"{{Q2}}*{{Q4}}","temp":true},{"name":"T0","label":"{{function}}","function":"math.gcd({{T13}},{{T24}})","temp":true},{"name":"T01","label":"{{function}}","function":"{{T13}}/{{T0}}","temp":true},{"name":"T02","label":"{{function}}","function":"{{T24}}/{{T0}}","temp":true},{"name":"A1","label":"{{function}}","function":"\\frac{{{T01}}}{{{T02}}}"},{"name":"T11","label":"{{function}}","function":"{{T13}}/{{T0}}","temp":true},{"name":"T21","label":"{{function}}","function":"{{T24}}/{{T0}}","temp":true}],"uniques":true},"algorithm":{"name":"calculateOperation","params":{"method":"equivLiteral","keyboard":"INTERMEDIATE"}}}</v>
      </c>
      <c r="C263" s="215" t="str">
        <f>Seeds!AA275</f>
        <v/>
      </c>
      <c r="D263" s="215">
        <f t="shared" si="1"/>
        <v>1</v>
      </c>
    </row>
    <row r="264" ht="15.75" customHeight="1">
      <c r="A264" s="215" t="str">
        <f>Seeds!AC290</f>
        <v>M6-NyO-33a-I-1</v>
      </c>
      <c r="B264" s="215" t="str">
        <f>Seeds!Z290</f>
        <v>{"id":"M6-NyO-33a-I-1","stimulus":"&lt;p&gt;Arrastra cada número decimal a su fracción correspondiente.&lt;/p&gt;","hint":"&lt;p&gt;Una fracción es equivalente a una división.&lt;/p&gt;","feedback":"&lt;p&gt;Una fracción es equivalente a una división en la que el numerador es el dividendo y el denominador es el divisor.&lt;/p&gt;","seed":{"parameters":[{"name":"Q1","label":null,"min":11,"max":19,"step":1},{"name":"Q2","label":null,"min":11,"max":19,"step":1},{"name":"Q3","label":null,"min":11,"max":19,"step":1},{"name":"Q4","label":null,"min":11,"max":19,"step":1},{"name":"Q5","label":null,"min":11,"max":19,"step":1},{"name":"Q6","label":null,"min":11,"max":19,"step":1}],"calculated":[{"name":"A1","label":"&lt;span class=\"fr-math-v2 fr-draggable\" contenteditable=\"false\" data-original-math=\"\\(\\frac{{{Q1}}}{{{Q2}}}\\)\" draggable=\"true\"&gt;\\(\\frac{{{Q1}}}{{{Q2}}}\\)&lt;/span&gt;","function":"Lemonlib.round({{Q1}}/{{Q2}},2)","feedback":"&lt;p&gt;Es el resultado de la división:&lt;/p&gt;&lt;p style=\"text-align:center;\"&gt;&lt;span class=\"fr-math-v2 fr-draggable\" contenteditable=\"false\" data-original-math=\"\\(\\frac{{{Q1}}}{{{Q2}}}\\)\" draggable=\"true\"&gt;\\(\\frac{{{Q1}}}{{{Q2}}}\\)&lt;/span&gt; = {{Q1}} : {{Q2}} = {{function}}&lt;/p&gt;"},{"name":"A2","label":"&lt;span class=\"fr-math-v2 fr-draggable\" contenteditable=\"false\" data-original-math=\"\\(\\frac{{{Q3}}}{{{Q4}}}\\)\" draggable=\"true\"&gt;\\(\\frac{{{Q3}}}{{{Q4}}}\\)&lt;/span&gt;","function":"Lemonlib.round({{Q3}}/{{Q4}},2)","feedback":"&lt;p&gt;Es el resultado de la división:&lt;/p&gt;&lt;p style=\"text-align:center;\"&gt;&lt;span class=\"fr-math-v2 fr-draggable\" contenteditable=\"false\" data-original-math=\"\\(\\frac{{{Q3}}}{{{Q4}}}\\)\" draggable=\"true\"&gt;\\(\\frac{{{Q3}}}{{{Q4}}}\\)&lt;/span&gt; = {{Q3}} : {{Q4}} = {{function}}&lt;/p&gt;"},{"name":"A3","label":"&lt;span class=\"fr-math-v2 fr-draggable\" contenteditable=\"false\" data-original-math=\"\\(\\frac{{{Q5}}}{{{Q6}}}\\)\" draggable=\"true\"&gt;\\(\\frac{{{Q5}}}{{{Q6}}}\\)&lt;/span&gt;","function":"Lemonlib.round({{Q5}}/{{Q6}},2)","feedback":"&lt;p&gt;Es el resultado de la división:&lt;/p&gt;&lt;p style=\"text-align:center;\"&gt;&lt;span class=\"fr-math-v2 fr-draggable\" contenteditable=\"false\" data-original-math=\"\\(\\frac{{{Q5}}}{{{Q6}}}\\)\" draggable=\"true\"&gt;\\(\\frac{{{Q5}}}{{{Q6}}}\\)&lt;/span&gt; = {{Q5}} : {{Q6}} = {{function}}&lt;/p&gt;"}],"uniques":true},"algorithm":{"name":"linkOperationResult","params":{"invert":true},"template":"Match list"}}</v>
      </c>
      <c r="C264" s="215" t="str">
        <f>Seeds!AA290</f>
        <v/>
      </c>
      <c r="D264" s="215">
        <f t="shared" si="1"/>
        <v>1</v>
      </c>
    </row>
    <row r="265" ht="15.75" customHeight="1">
      <c r="A265" s="215" t="str">
        <f>Seeds!AC291</f>
        <v>M6-NyO-33a-E-1</v>
      </c>
      <c r="B265" s="215" t="str">
        <f>Seeds!Z291</f>
        <v>{"id":"M6-NyO-33a-E-1","stimulus":"&lt;p&gt;Escribe la siguiente fracción como un número decimal. Si es necesario, redondea el resultado a las centésimas.&lt;/p&gt;","template":"&lt;p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min":11,"max":19,"step":1},{"name":"Q2","min":11,"max":19,"step":1}],"calculated":[{"name":"A1","function":"Lemonlib.round({{Q1}}/{{Q2}},2)"}],"uniques":true},"algorithm":{"name":"calculateOperation","params":{"method":"equivLiteral","keyboard":"INTERMEDIATE"}}}</v>
      </c>
      <c r="C265" s="215" t="str">
        <f>Seeds!AA291</f>
        <v/>
      </c>
      <c r="D265" s="215">
        <f t="shared" si="1"/>
        <v>1</v>
      </c>
    </row>
    <row r="266" ht="15.75" customHeight="1">
      <c r="A266" s="215" t="str">
        <f>Seeds!AC292</f>
        <v>M6-NyO-33a-A-1</v>
      </c>
      <c r="B266" s="215" t="str">
        <f>Seeds!Z292</f>
        <v>{"id":"M6-NyO-33a-A-1","stimulus":"&lt;p&gt;Margot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6" s="215" t="str">
        <f>Seeds!AA292</f>
        <v/>
      </c>
      <c r="D266" s="215">
        <f t="shared" si="1"/>
        <v>1</v>
      </c>
    </row>
    <row r="267" ht="15.75" customHeight="1">
      <c r="A267" s="215" t="str">
        <f>Seeds!AC293</f>
        <v>M6-NyO-33a-A-2</v>
      </c>
      <c r="B267" s="215" t="str">
        <f>Seeds!Z293</f>
        <v>{"id":"M6-NyO-33a-A-2","stimulus":"&lt;p&gt;Margot ha acudido a una papelería en la que los precios están escritos en forma de fracción. Después de darse una vuelta, ha decidido comprarse unos bolígrafos que valen &lt;span class=\"fr-math-v2 fr-draggable\" contenteditable=\"false\" data-original-math=\"\\(\\frac{{{Q1}}}{{{Q2}}}\\)\" draggable=\"true\"&gt;\\(\\frac{{{Q1}}}{{{Q2}}}\\)&lt;/span&gt; €. Expresa este precio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7" s="215" t="str">
        <f>Seeds!AA293</f>
        <v/>
      </c>
      <c r="D267" s="215">
        <f t="shared" si="1"/>
        <v>1</v>
      </c>
    </row>
    <row r="268" ht="15.75" customHeight="1">
      <c r="A268" s="215" t="str">
        <f>Seeds!AC294</f>
        <v>M6-NyO-33a-A-3</v>
      </c>
      <c r="B268" s="215" t="str">
        <f>Seeds!Z294</f>
        <v>{"id":"M6-NyO-33a-A-3","stimulus":"&lt;p&gt;El médico de Yolanda le ha recetado que tome &lt;span class=\"fr-math-v2 fr-draggable\" contenteditable=\"false\" data-original-math=\"\\(\\frac{{{Q1}}}{{{Q2}}}\\)\" draggable=\"true\"&gt;\\(\\frac{{{Q1}}}{{{Q2}}}\\)&lt;/span&gt; g de un medicamento a la semana. Expresa esta cantidad como un número decimal.&lt;/p&gt;","template":"&lt;p style=\"text-align:center;\"&gt;&lt;span class=\"fr-math-v2 fr-draggable\" contenteditable=\"false\" data-original-math=\"\\(\\frac{{{Q1}}}{{{Q2}}}\\)\" draggable=\"true\"&gt;\\(\\frac{{{Q1}}}{{{Q2}}}\\)&lt;/span&gt; = {{response}}&lt;/p&gt;","hint":"&lt;p&gt;Una fracción es equivalente a una división.&lt;/p&gt;","feedback":"&lt;p&gt;Una fracción es equivalente a una división en la que el numerador es el dividendo y el denominador es el divisor.&lt;/p&gt;&lt;p&gt;En este caso:&lt;/p&gt;&lt;p style=\"text-align:center;\"&gt;&lt;span class=\"fr-math-v2 fr-draggable\" contenteditable=\"false\" data-original-math=\"\\(\\frac{{{Q1}}}{{{Q2}}}\\)\" draggable=\"true\"&gt;\\(\\frac{{{Q1}}}{{{Q2}}}\\)&lt;/span&gt; = {{Q1}} : {{Q2}} = {{A1}}&lt;/p&gt;","seed":{"parameters":[{"name":"Q1","list":[3,7,9,11,13]},{"name":"Q2","list":[2,4,5,10]}],"calculated":[{"name":"A1","function":"Lemonlib.round({{Q1}}/{{Q2}},2)"}],"uniques":true},"algorithm":{"name":"calculateOperation","params":{"method":"equivLiteral","keyboard":"INTERMEDIATE"}}}</v>
      </c>
      <c r="C268" s="215" t="str">
        <f>Seeds!AA294</f>
        <v/>
      </c>
      <c r="D268" s="215">
        <f t="shared" si="1"/>
        <v>1</v>
      </c>
    </row>
    <row r="269" ht="15.75" customHeight="1">
      <c r="A269" s="215" t="str">
        <f>Seeds!AC295</f>
        <v>M6-NyO-33b-I-1</v>
      </c>
      <c r="B269" s="215" t="str">
        <f>Seeds!Z295</f>
        <v>{"id":"M6-NyO-33b-I-1","stimulus":"&lt;p&gt;Selecciona la comparación correcta.&lt;/p&gt;","hint":"&lt;p&gt;Para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seed":{"parameters":[{"name":"Q1","label":null,"max":2,"min":15,"step":1},{"name":"Q2","label":null,"max":2,"min":15,"step":1},{"name":"Q3","label":null,"max":2,"min":15,"step":1},{"name":"Q4","label":null,"max":2,"min":15,"step":1},{"name":"Q5","label":null,"max":2,"min":15,"step":1},{"name":"Q6","label":null,"max":2,"min":15,"step":1},{"name":"Q7","label":null,"max":2,"min":15,"step":1},{"name":"Q8","label":null,"max":2,"min":15,"step":1}],"calculated":[{"name":"T1","label":"{{function}}","function":"Lemonlib.round({{Q1}}/{{Q2}}+{{Q3}}/10, 2)","temp":true},{"name":"T2","label":"{{function}}","function":"Lemonlib.round({{Q3}}/{{Q4}},1)","temp":true},{"name":"T3","label":"{{function}}","function":"Lemonlib.round({{Q5}}/{{Q6}},1)","temp":true},{"name":"T4","label":"{{function}}","function":"Lemonlib.round({{Q7}}/{{Q8}}+{{Q4}}/10, 2)","temp":true},{"name":"T5","label":"{{function}}","function":"Lemonlib.round({{Q1}}/{{Q2}},1)","temp":true},{"name":"T6","label":"{{function}}","function":"Lemonlib.round({{Q3}}/{{Q4}}+{{Q5}}/10, 2)","temp":true},{"name":"T7","label":"{{function}}","function":"Lemonlib.round({{Q5}}/{{Q6}}+{{Q1}}/10, 3)","temp":true},{"name":"T8","label":"{{function}}","function":"Lemonlib.round({{Q7}}/{{Q8}},1)","temp":true},{"name":"T9","label":"{{function}}","function":"{{Q3}}+{{Q5}}","temp":true},{"name":"T10","label":"{{function}}","function":"{{Q5}}+{{Q2}}","temp":true},{"name":"T11","label":"{{function}}","function":"{{Q1}}+{{Q4}}","temp":true},{"name":"T12","label":"{{function}}","function":"{{Q7}}+{{Q6}}","temp":true},{"name":"A1","label":"&lt;span class=\"fr-math-v2 fr-draggable\" contenteditable=\"false\" data-original-math=\"\\(\\frac{{{Q1}}}{{{Q2}}}\\)\" draggable=\"true\"&gt;\\(\\frac{{{Q1}}}{{{Q2}}}\\)&lt;/span&gt; &lt; {{T1}}","function":""},{"name":"A2","label":"&lt;span class=\"fr-math-v2 fr-draggable\" contenteditable=\"false\" data-original-math=\"\\(\\frac{{{T9}}}{{{Q4}}}\\)\" draggable=\"true\"&gt;\\(\\frac{{{T9}}}{{{Q4}}}\\)&lt;/span&gt; &gt; {{T2}}","function":""},{"name":"A3","label":"{{T3}} &lt; &lt;span class=\"fr-math-v2 fr-draggable\" contenteditable=\"false\" data-original-math=\"\\(\\frac{{{T10}}}{{{Q6}}}\\)\" draggable=\"true\"&gt;\\(\\frac{{{T10}}}{{{Q6}}}\\)&lt;/span&gt;","function":""},{"name":"A4","label":"{{T4}} &gt; &lt;span class=\"fr-math-v2 fr-draggable\" contenteditable=\"false\" data-original-math=\"\\(\\frac{{{Q7}}}{{{Q8}}}\\)\" draggable=\"true\"&gt;\\(\\frac{{{Q7}}}{{{Q8}}}\\)&lt;/span&gt;","function":""},{"name":"A5","label":"&lt;span class=\"fr-math-v2 fr-draggable\" contenteditable=\"false\" data-original-math=\"\\(\\frac{{{T11}}}{{{Q2}}}\\)\" draggable=\"true\"&gt;\\(\\frac{{{T11}}}{{{Q2}}}\\)&lt;/span&gt; &lt; {{T5}}","function":"","incorrect":true},{"name":"A6","label":"&lt;span class=\"fr-math-v2 fr-draggable\" contenteditable=\"false\" data-original-math=\"\\(\\frac{{{Q3}}}{{{Q4}}}\\)\" draggable=\"true\"&gt;\\(\\frac{{{Q3}}}{{{Q4}}}\\)&lt;/span&gt; &gt; {{T6}}","function":"","incorrect":true},{"name":"A7","label":"{{T7}} &lt; &lt;span class=\"fr-math-v2 fr-draggable\" contenteditable=\"false\" data-original-math=\"\\(\\frac{{{Q5}}}{{{Q6}}}\\)\" draggable=\"true\"&gt;\\(\\frac{{{Q5}}}{{{Q6}}}\\)&lt;/span&gt;","function":"","incorrect":true},{"name":"A8","label":"{{T8}} &gt; &lt;span class=\"fr-math-v2 fr-draggable\" contenteditable=\"false\" data-original-math=\"\\(\\frac{{{T12}}}{{{Q8}}}\\)\" draggable=\"true\"&gt;\\(\\frac{{{T12}}}{{{Q8}}}\\)&lt;/span&gt;","function":"","incorrect":true}],"uniques":true},"algorithm":{"name":"trueFalse","template":"Multiple choice – standard","params":{"countCorrect":1,"countIncorrect":2,"showCheckIcon":false,            "columns": 3}}}</v>
      </c>
      <c r="C269" s="215" t="str">
        <f>Seeds!AA295</f>
        <v/>
      </c>
      <c r="D269" s="215">
        <f t="shared" si="1"/>
        <v>1</v>
      </c>
    </row>
    <row r="270" ht="15.75" customHeight="1">
      <c r="A270" s="215" t="str">
        <f>Seeds!AC296</f>
        <v>M6-NyO-33b-E-1</v>
      </c>
      <c r="B270" s="215" t="str">
        <f>Seeds!Z296</f>
        <v>{"id":"M6-NyO-33b-E-1","stimulus":"&lt;p&gt;Arrastra los siguientes números para ordenarlos de mayor a menor. Hazlo de arriba a abajo.&lt;/p&gt;","hint":"&lt;p&gt;Para poder ordenar fracciones y números decimales, escribe todos los números como fracciones con el mismo denominador o todos como números decimales.&lt;/p&gt;","feedback":"&lt;p&gt;Para poder ordenar fracciones y números decimales hay que escribir todos los números como fracciones con el mismo denominador o todos como números decimales.&lt;/p&gt;&lt;p&gt;En este caso:&lt;/p&gt;&lt;p style=\"text-align:center;\"&gt;&lt;span class=\"fr-math-v2 fr-draggable\" contenteditable=\"false\" data-original-math=\"\\(\\frac{{{Q3}}}{{{Q4}}}\\)\" draggable=\"true\"&gt;\\(\\frac{{{Q3}}}{{{Q4}}}\\)&lt;/span&gt; ≈ {{A2}}&lt;/p&gt;","seed":{"parameters":[{"name":"Q1","label":null,"max":2,"min":15,"step":1},{"name":"Q2","label":null,"max":2,"min":15,"step":1},{"name":"Q3","label":null,"max":2,"min":15,"step":1},{"name":"Q4","label":null,"max":2,"min":15,"step":1},{"name":"Q5","label":null,"max":2,"min":15,"step":1},{"name":"Q6","label":null,"max":2,"min":15,"step":1}],"calculated":[{"name":"A1","label":"{{function}}","function":"Lemonlib.round({{Q1}}/{{Q2}},2)"},{"name":"A2","label":"&lt;span class=\"fr-math-v2 fr-draggable\" contenteditable=\"false\" data-original-math=\"\\(\\frac{{{Q3}}}{{{Q4}}}\\)\" draggable=\"true\"&gt;\\(\\frac{{{Q3}}}{{{Q4}}}\\)&lt;/span&gt;","function":"Lemonlib.round({{Q3}}/{{Q4}},2)"},{"name":"A3","label":"{{function}}","function":"Lemonlib.round({{Q5}}/{{Q6}},2)"}],"uniques":true},"algorithm":{"name":"orderNumbers","params":{"order":"desc"}}}</v>
      </c>
      <c r="C270" s="215" t="str">
        <f>Seeds!AA296</f>
        <v/>
      </c>
      <c r="D270" s="215">
        <f t="shared" si="1"/>
        <v>1</v>
      </c>
    </row>
    <row r="271" ht="15.75" customHeight="1">
      <c r="A271" s="215" t="str">
        <f>Seeds!AC297</f>
        <v>M6-NyO-33b-A-1</v>
      </c>
      <c r="B271" s="215" t="str">
        <f>Seeds!Z297</f>
        <v>{"id":"M6-NyO-33b-A-1","stimulus":"&lt;p&gt;Dos amigos han llevado varias botellas pequeñas de agua a la playa. La fracción de botellas que ha bebido Ramón es &lt;span class=\"fr-math-v2 fr-draggable\" contenteditable=\"false\" data-original-math=\"\\(\\frac{{{Q1}}}{{{Q2}}}\\)\" draggable=\"true\"&gt;\\(\\frac{{{Q1}}}{{{Q2}}}\\)&lt;/span&gt;, mientras que Nadia ha tomado {{T2}} botellas. ¿Qué número es más grande? Escríbelo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que el número más grande es {{T3}}.&lt;/p&gt;","seed":{"parameters":[{"name":"Q1","list":[3,7,9,11,13]},{"name":"Q2","list":[2,4,5,10]},{"name":"Q3","list":[3,7,9,11,13]},{"name":"Q4","list":[2,4,5,10]}],"calculated":[{"name":"T1","function":"{{Q1}}/{{Q2}}","temp":"true"},{"name":"T2","function":"{{Q3}}/{{Q4}}","temp":"true"},{"name":"T3","function":"math.max({{T1}},{{T2}})","temp":"true"},{"name":"T300","function":"Lemonlib.round({{T3}}*100,5)","temp":"true"},{"name":"T301","function":"math.gcd({{T300}},100)","temp":"true"},{"name":"T4","function":"{{T300}}/{{T301}}","temp":"true"},{"name":"T5","function":"100/{{T301}}","temp":"true"},{"name":"A1","function":"\\frac{{{T4}}}{{{T5}}}"},{"name":"A2","function":"{{T3}}"}],"uniques":true},"algorithm":{"name":"calculateOperation","params":{"method":"equivLiteral","keyboard":"INTERMEDIATE"}}}</v>
      </c>
      <c r="C271" s="215" t="str">
        <f>Seeds!AA297</f>
        <v/>
      </c>
      <c r="D271" s="215">
        <f t="shared" si="1"/>
        <v>1</v>
      </c>
    </row>
    <row r="272" ht="15.75" customHeight="1">
      <c r="A272" s="215" t="str">
        <f>Seeds!AC298</f>
        <v>M6-NyO-33b-A-2</v>
      </c>
      <c r="B272" s="215" t="str">
        <f>Seeds!Z298</f>
        <v>{"id":"M6-NyO-33b-A-2","stimulus":"&lt;p&gt;Zoe se está decidiendo entre dos juguetes para su perro. Uno cuesta &lt;span class=\"fr-math-v2 fr-draggable\" contenteditable=\"false\" data-original-math=\"\\(\\frac{{{Q1}}}{{{Q2}}}\\)\" draggable=\"true\"&gt;\\(\\frac{{{Q1}}}{{{Q2}}}\\)&lt;/span&gt; € y el otro, {{T2}} €. Si al final escoge el más barato, ¿cuánto va a pagar? Escribe su precio como fracción irreducible y como número decimal.&lt;/p&gt;","template":"&lt;p&gt;Como fracción: {{response}}&lt;/p&gt;&lt;p&gt;Como número decimal: {{response}}&lt;/p&gt;","hint":"&lt;p&gt;Para ordenar fracciones y números decimales, escribe todos los números como fracciones con el mismo denominador o todos como números decimales.&lt;/p&gt;","feedback":"&lt;p&gt;Para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pequeño es {{T3}}.&lt;/p&gt;","seed":{"parameters":[{"name":"Q1","list":[3,7,9,11,13]},{"name":"Q2","list":[2,4,5,10]},{"name":"Q3","list":[3,7,9,11,13]},{"name":"Q4","list":[2,4,5,10]}],"calculated":[{"name":"T1","function":"{{Q1}}/{{Q2}}","temp":"true"},{"name":"T2","function":"{{Q3}}/{{Q4}}","temp":"true"},{"name":"T3","function":"math.min({{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C272" s="215" t="str">
        <f>Seeds!AA298</f>
        <v/>
      </c>
      <c r="D272" s="215">
        <f t="shared" si="1"/>
        <v>1</v>
      </c>
    </row>
    <row r="273" ht="15.75" customHeight="1">
      <c r="A273" s="215" t="str">
        <f>Seeds!AC299</f>
        <v>M6-NyO-33b-A-3</v>
      </c>
      <c r="B273" s="215" t="str">
        <f>Seeds!Z299</f>
        <v>{"id":"M6-NyO-33b-A-3","stimulus":"Antonio y Pili están comparando la graduación de sus gafas. Antonio tiene &lt;span class=\"fr-math-v2 fr-draggable\" contenteditable=\"false\" data-original-math=\"\\(\\frac{{{Q1}}}{{{Q2}}}\\)\" draggable=\"true\"&gt;\\(\\frac{{{Q1}}}{{{Q2}}}\\)&lt;/span&gt; dioptrías y Pili, {{T2}}. ¿Quién tiene más dioptrías? Escribe esta cantidad como fracción irreducible y como número decimal.","template":"&lt;p&gt;Como fracción: {{response}}&lt;/p&gt;&lt;p&gt;Como número decimal: {{response}}&lt;/p&gt;","hint":"Para ordenar fracciones y números decimales, escribe todos los números como fracciones con el mismo denominador o todos como números decimales.","feedback":"&lt;p&gt;Para ordenar fracciones y números decimales hay que escribir todos los números como fracciones con el mismo denominador o todos como números decimales.&lt;/p&gt;&lt;p&gt;En este caso:&lt;/p&gt;&lt;p style=\"text-align:center;\"&gt;&lt;span class=\"fr-math-v2 fr-draggable\" contenteditable=\"false\" data-original-math=\"\\(\\frac{{{Q1}}}{{{Q2}}}\\)\" draggable=\"true\"&gt;\\(\\frac{{{Q1}}}{{{Q2}}}\\)&lt;/span&gt; = {{T1}}&lt;/p&gt;&lt;p&gt;Por lo tanto, el número más grande es {{T3}}.&lt;/p&gt;","seed":{"parameters":[{"name":"Q1","list":[3,7,9,11,13]},{"name":"Q2","list":[2,4,5,10]},{"name":"Q3","list":[3,7,9,11,13]},{"name":"Q4","list":[2,4,5,10]}],"calculated":[{"name":"T1","function":"{{Q1}}/{{Q2}}","temp":"true"},{"name":"T2","function":"{{Q3}}/{{Q4}}","temp":"true"},{"name":"T3","function":"math.max({{T1}},{{T2}})","temp":"true"},{"name":"T300","function":"Lemonlib.round({{T3}}*100, 5)","temp":"true"},{"name":"T301","function":"math.gcd({{T300}},100)","temp":"true"},{"name":"T4","function":"{{T300}}/{{T301}}","temp":"true"},{"name":"T5","function":"100/{{T301}}","temp":"true"},{"name":"A1","function":"\\frac{{{T4}}}{{{T5}}}"},{"name":"A2","function":"{{T3}}"}],"uniques":true},"algorithm":{"name":"calculateOperation","params":{"method":"equivLiteral","keyboard":"INTERMEDIATE"}}}</v>
      </c>
      <c r="C273" s="215" t="str">
        <f>Seeds!AA299</f>
        <v/>
      </c>
      <c r="D273" s="215">
        <f t="shared" si="1"/>
        <v>1</v>
      </c>
    </row>
    <row r="274" ht="15.75" customHeight="1">
      <c r="A274" s="215" t="str">
        <f>Seeds!AC300</f>
        <v>M6-NyO-34a-I-1</v>
      </c>
      <c r="B274" s="215" t="str">
        <f>Seeds!Z300</f>
        <v>{"id":"M6-NyO-34a-I-1","stimulus":"&lt;p&gt;Arrastra la forma escrita de cada número donde corresponda.&lt;/p&gt;","hint":"&lt;p&gt;Según su posición detrás de la coma, los decimales pueden ser décimas, centésimas o milésimas.&lt;/p&gt;","feedback":"&lt;p&gt;Según su posición detrás de la coma, los decimales pueden ser décimas, centésimas o milésimas.&lt;/p&gt;","seed":{"parameters":[{"name":"Q1","label":null,"min":101,"max":999,"step":2},{"name":"Q2","label":null,"min":11,"max":99,"step":2},{"name":"Q3","label":null,"min":1,"max":9,"step":1}],"calculated":[{"name":"A1","label":"0.{{Q1}}","function":"Lemonlib.numToWords({{Q1}},'es', 'female')[0].toUpperCase() + Lemonlib.numToWords({{Q1}},'es', 'female').slice(1,) + ' milésimas'"},{"name":"A2","label":"0.{{Q2}}","function":"Lemonlib.numToWords({{Q2}},'es', 'female')[0].toUpperCase() + Lemonlib.numToWords({{Q2}},'es', 'female').slice(1,) + ' centésimas'"},{"name":"A1","label":"0.{{Q3}}","function":"Lemonlib.numToWords({{Q3}},'es', 'female')[0].toUpperCase() + Lemonlib.numToWords({{Q3}},'es', 'female').slice(1,) + ' décimas'"}],"uniques":true},"algorithm":{"name":"linkOperationResult","template":"Match list","params":{"invert":true}}}</v>
      </c>
      <c r="C274" s="215" t="str">
        <f>Seeds!AA300</f>
        <v/>
      </c>
      <c r="D274" s="215">
        <f t="shared" si="1"/>
        <v>1</v>
      </c>
    </row>
    <row r="275" ht="15.75" customHeight="1">
      <c r="A275" s="215" t="str">
        <f>Seeds!AC301</f>
        <v>M6-NyO-34a-E-1</v>
      </c>
      <c r="B275" s="215" t="str">
        <f>Seeds!Z301</f>
        <v>{"id":"M6-NyO-34a-E-1","stimulus":"&lt;p&gt;¿Cómo se escribe el siguiente número?&lt;/p&gt;","template":"&lt;p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calculated":[{"name":"T1","label":"{{function}}","function":"{{Q1}}/10","temp":true},{"name":"T2","label":"{{function}}","function":"Lemonlib.numToWords({{Q1}},'es','female')","temp":true},{"name":"A1","label":"décimas","function":""}],"uniques":true},"algorithm":{"name":"calculateOperation","template":"Cloze with text"}}</v>
      </c>
      <c r="C275" s="215" t="str">
        <f>Seeds!AA301</f>
        <v/>
      </c>
      <c r="D275" s="215">
        <f t="shared" si="1"/>
        <v>1</v>
      </c>
    </row>
    <row r="276" ht="15.75" customHeight="1">
      <c r="A276" s="215" t="str">
        <f>Seeds!AC302</f>
        <v>M6-NyO-34a-E-2</v>
      </c>
      <c r="B276" s="215" t="str">
        <f>Seeds!Z302</f>
        <v>{"id":"M6-NyO-34a-E-2","stimulus":"&lt;p&gt;¿Cómo se escribe este número?&lt;/p&gt;","template":"&lt;p style=\"text-align:center;\"&gt;{{T2}}: {{T3}} {{response}}&lt;/p&gt;","hint":"&lt;p&gt;Según su posición detrás de la coma, los decimales pueden ser décimas, centésimas o milésimas.&lt;/p&gt;","feedback":"&lt;p&gt;Según su posición detrás de la coma, los decimales pueden ser décimas, centésimas o milésimas.&lt;/p&gt;","seed":{"parameters":[{"name":"Q1","label":null,"min":2,"max":99,"step":1}],"calculated":[{"name":"T1","label":"{{function}}","function":"{{Q1}}/100","temp":true},{"name":"T2","label":"{{function}}","function":"if ({{Q1}} % 10 == 0) {'{{T1}}'+'0'} else {{{T1}}}","temp":true},{"name":"T3","label":"{{function}}","function":"Lemonlib.numToWords({{Q1}},'es','female')","temp":true},{"name":"A1","label":"centésimas","function":""}],"uniques":true},"algorithm":{"name":"calculateOperation","template":"Cloze with text"}}</v>
      </c>
      <c r="C276" s="215" t="str">
        <f>Seeds!AA302</f>
        <v/>
      </c>
      <c r="D276" s="215">
        <f t="shared" si="1"/>
        <v>1</v>
      </c>
    </row>
    <row r="277" ht="15.75" customHeight="1">
      <c r="A277" s="215" t="str">
        <f>Seeds!AC303</f>
        <v>M6-NyO-34a-E-3</v>
      </c>
      <c r="B277" s="215" t="str">
        <f>Seeds!Z303</f>
        <v>{"id":"M6-NyO-34a-E-3","stimulus":"&lt;p&gt;¿Cómo se escribe el número que aparece a continuación?&lt;/p&gt;","template":"&lt;p style=\"text-align:center;\"&gt;{{T1}}: {{T2}} {{response}}&lt;/p&gt;","hint":"&lt;p&gt;Según su posición detrás de la coma, los decimales pueden ser décimas, centésimas o milésimas.&lt;/p&gt;","feedback":"&lt;p&gt;Según su posición detrás de la coma, los decimales pueden ser décimas, centésimas o milésimas.&lt;/p&gt;","seed":{"parameters":[{"name":"Q1","label":null,"min":3,"max":999,"step":2}],"calculated":[{"name":"T1","label":"{{function}}","function":"{{Q1}}/1000","temp":true},{"name":"T2","label":"{{function}}","function":"Lemonlib.numToWords({{Q1}},'es','female')","temp":true},{"name":"A1","label":"milésimas","function":""}],"uniques":true},"algorithm":{"name":"calculateOperation","template":"Cloze with text"}}</v>
      </c>
      <c r="C277" s="215" t="str">
        <f>Seeds!AA303</f>
        <v/>
      </c>
      <c r="D277" s="215">
        <f t="shared" si="1"/>
        <v>1</v>
      </c>
    </row>
    <row r="278" ht="15.75" customHeight="1">
      <c r="A278" s="215" t="str">
        <f>Seeds!AC304</f>
        <v>M6-NyO-34b-I-1</v>
      </c>
      <c r="B278" s="215" t="str">
        <f>Seeds!Z304</f>
        <v>{"id":"M6-NyO-34b-I-1","stimulus":"&lt;p&gt;Arrastra los números a su lugar correspondiente.&lt;/p&gt;","template":"&lt;p&gt;{{T1}} unidades y {{T2}} décimas: {{response}}&lt;/p&gt;\n&lt;p&gt;{{T3}} unidades y {{T4}} centésimas: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step":1},{"name":"Q3","label":null,"min":2,"max":9,"step":1},{"name":"Q4","label":null,"min":2,"max":99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 1)"},{"name":"A2","label":"{{function}}","function":"Lemonlib.round({{Q3}}+{{Q4}}/100, 2)"},{"name":"A3","label":"{{function}}","function":"Lemonlib.round({{Q5}}+{{Q6}}/1000, 3)"}],"uniques":true},"algorithm":{"name":"calculateOperation","template":"Cloze with drag &amp; drop","params":{"keyboard":"INTERMEDIATE"}}}</v>
      </c>
      <c r="C278" s="215" t="str">
        <f>Seeds!AA304</f>
        <v/>
      </c>
      <c r="D278" s="215">
        <f t="shared" si="1"/>
        <v>1</v>
      </c>
    </row>
    <row r="279" ht="15.75" customHeight="1">
      <c r="A279" s="215" t="str">
        <f>Seeds!AC305</f>
        <v>M6-NyO-34b-I-2</v>
      </c>
      <c r="B279" s="215" t="str">
        <f>Seeds!Z305</f>
        <v>{"id":"M6-NyO-34b-I-2","stimulus":"&lt;p&gt;Arrastra los números a su lugar correspondiente.&lt;/p&gt;","template":"&lt;p&gt;{{T1}} unidades y {{T2}} centésimas: {{response}}&lt;/p&gt;\n&lt;p&gt;{{T3}} unidades y {{T4}} décimas: {{response}}&lt;/p&gt;\n&lt;p&gt;{{T5}} unidades y {{T6}} milésimas: {{response}}&lt;/p&gt;","hint":"&lt;p&gt;Según su posición detrás de la coma, los decimales pueden ser décimas, centésimas o milésimas.&lt;/p&gt;","feedback":"&lt;p&gt;Según su posición detrás de la coma, los decimales pueden ser décimas, centésimas o milésimas.&lt;/p&gt;","seed":{"parameters":[{"name":"Q1","label":null,"min":2,"max":9,"step":1},{"name":"Q2","label":null,"min":2,"max":99,"step":1},{"name":"Q3","label":null,"min":2,"max":9,"step":1},{"name":"Q4","label":null,"min":2,"max":9,"step":1},{"name":"Q5","label":null,"min":2,"max":9,"step":1},{"name":"Q6","label":null,"min":2,"max":999,"step":1}],"calculated":[{"name":"T1","label":"{{function}}","function":"Lemonlib.numToWords({{Q1}},'es', 'female')[0].toUpperCase() + Lemonlib.numToWords({{Q1}},'es', 'female').slice(1)","temp":true},{"name":"T2","label":"{{function}}","function":"Lemonlib.numToWords({{Q2}},'es', 'female')","temp":true},{"name":"T3","label":"{{function}}","function":"Lemonlib.numToWords({{Q3}},'es', 'female')[0].toUpperCase() + Lemonlib.numToWords({{Q3}},'es', 'female').slice(1)","temp":true},{"name":"T4","label":"{{function}}","function":"Lemonlib.numToWords({{Q4}},'es', 'female')","temp":true},{"name":"T5","label":"{{function}}","function":"Lemonlib.numToWords({{Q5}},'es', 'female')[0].toUpperCase() + Lemonlib.numToWords({{Q5}},'es', 'female').slice(1)","temp":true},{"name":"T6","label":"{{function}}","function":"Lemonlib.numToWords({{Q6}},'es', 'female')","temp":true},{"name":"A1","label":"{{function}}","function":"Lemonlib.round({{Q1}}+{{Q2}}/100, 2)"},{"name":"A2","label":"{{function}}","function":"Lemonlib.round({{Q3}}+{{Q4}}/10, 1)"},{"name":"A3","label":"{{function}}","function":"Lemonlib.round({{Q5}}+{{Q6}}/1000, 3)"}],"uniques":true},"algorithm":{"name":"calculateOperation","template":"Cloze with drag &amp; drop","params":{"keyboard":"INTERMEDIATE"}}}</v>
      </c>
      <c r="C279" s="215" t="str">
        <f>Seeds!AA305</f>
        <v/>
      </c>
      <c r="D279" s="215">
        <f t="shared" si="1"/>
        <v>1</v>
      </c>
    </row>
    <row r="280" ht="15.75" customHeight="1">
      <c r="A280" s="215" t="str">
        <f>Seeds!AC306</f>
        <v>M6-NyO-34b-E-1</v>
      </c>
      <c r="B280" s="215" t="str">
        <f>Seeds!Z306</f>
        <v>{"id":"M6-NyO-34b-E-1","stimulus":"&lt;p&gt;Escribe el número \"{{T1}} centésismas\".&lt;/p&gt;","template":"&lt;p&gt;El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milésimas.&lt;/p&gt;","seed":{"parameters":[{"name":"Q1","min":2,"max":99,"step":1}],"calculated":[{"name":"T1","function":"Lemonlib.numToWords({{Q1}},'es','female')","temp":"true"},{"name":"A1","function":"Lemonlib.round({{Q1}}/100, 2)"}],"uniques":true},"algorithm":{"name":"calculateOperation","params":{"method":"equivSymbolic","keyboard":"INTERMEDIATE"}}}</v>
      </c>
      <c r="C280" s="215" t="str">
        <f>Seeds!AA306</f>
        <v/>
      </c>
      <c r="D280" s="215">
        <f t="shared" si="1"/>
        <v>1</v>
      </c>
    </row>
    <row r="281" ht="15.75" customHeight="1">
      <c r="A281" s="215" t="str">
        <f>Seeds!AC307</f>
        <v>M6-NyO-34b-E-2</v>
      </c>
      <c r="B281" s="215" t="str">
        <f>Seeds!Z307</f>
        <v>{"id":"M6-NyO-34b-E-2","stimulus":"&lt;p&gt;Escribe el número \"{{T1}} décimas\".&lt;/p&gt;","template":"&lt;p&gt;El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milésimas.&lt;/p&gt;","seed":{"parameters":[{"name":"Q1","min":2,"max":9,"step":1}],"calculated":[{"name":"T1","function":"Lemonlib.numToWords({{Q1}},'es')","temp":"true"},{"name":"A1","function":"Lemonlib.round({{Q1}}/10, 1)"}],"uniques":true},"algorithm":{"name":"calculateOperation","params":{"method":"equivSymbolic","keyboard":"INTERMEDIATE"}}}</v>
      </c>
      <c r="C281" s="215" t="str">
        <f>Seeds!AA307</f>
        <v/>
      </c>
      <c r="D281" s="215">
        <f t="shared" si="1"/>
        <v>1</v>
      </c>
    </row>
    <row r="282" ht="15.75" customHeight="1">
      <c r="A282" s="215" t="str">
        <f>Seeds!AC308</f>
        <v>M6-NyO-34b-E-3</v>
      </c>
      <c r="B282" s="215" t="str">
        <f>Seeds!Z308</f>
        <v>{"id":"M6-NyO-34b-E-3","stimulus":"&lt;p&gt;Escribe el número \"{{T1}} milésimas\".&lt;/p&gt;","template":"&lt;p&gt;El número es {{response}}.&lt;/p&gt;","hint":"&lt;p&gt;Según su posición detrás de la coma, los decimales pueden ser décimas, centésimas o milésimas.&lt;/p&gt;","feedback":"&lt;p&gt;Según su posición detrás de la coma, los decimales pueden ser décimas, centésimas o milésimas.&lt;/p&gt;","seed":{"parameters":[{"name":"Q1","min":3,"max":999,"step":2}],"calculated":[{"name":"T1","function":"Lemonlib.numToWords({{Q1}},'es','female')","temp":"true"},{"name":"A1","function":"Lemonlib.round({{Q1}}/1000, 3)"}],"uniques":true},"algorithm":{"name":"calculateOperation","params":{"method":"equivSymbolic","keyboard":"INTERMEDIATE"}}}</v>
      </c>
      <c r="C282" s="215" t="str">
        <f>Seeds!AA308</f>
        <v/>
      </c>
      <c r="D282" s="215">
        <f t="shared" si="1"/>
        <v>1</v>
      </c>
    </row>
    <row r="283" ht="15.75" customHeight="1">
      <c r="A283" s="215" t="str">
        <f>Seeds!AC309</f>
        <v>M6-NyO-35a-I-1</v>
      </c>
      <c r="B283" s="215" t="str">
        <f>Seeds!Z309</f>
        <v>{"id":"M6-NyO-35a-I-1","stimulus":"&lt;p&gt;Elige el número que sea mayor que {{T1}}.&lt;/p&gt;","template":"&lt;p style=\"text-align:center;\"&gt;{{T1}} &lt;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1)","incorrect":true,"group":1},{"name":"A3","label":"{{function}}","function":"Lemonlib.round({{Q1}}+({{Q2}}-{{Q5}})/1000, 2)","incorrect":true,"group":1}],"uniques":true},"algorithm":{"name":"groupResponses","template":"Cloze with drop down"}}</v>
      </c>
      <c r="C283" s="215" t="str">
        <f>Seeds!AA309</f>
        <v/>
      </c>
      <c r="D283" s="215">
        <f t="shared" si="1"/>
        <v>1</v>
      </c>
    </row>
    <row r="284" ht="15.75" customHeight="1">
      <c r="A284" s="215" t="str">
        <f>Seeds!AC310</f>
        <v>M6-NyO-35a-I-2</v>
      </c>
      <c r="B284" s="215" t="str">
        <f>Seeds!Z310</f>
        <v>{"id":"M6-NyO-35a-I-2","stimulus":"&lt;p&gt;Elige el número que sea menor que {{T1}}.&lt;/p&gt;","template":"&lt;p style=\"text-align:center;\"&gt;{{T1}} &gt; {{response}}&lt;/p&gt;","hint":"&lt;p&gt;Compara los números cifra a cifra empezando por las unidades, luego las décimas, etcétera.&lt;/p&gt;","feedback":"&lt;p&gt;Compara los números cifra a cifra empezando por las unidades, luego las décimas, etcétera.&lt;/p&gt;","seed":{"parameters":[{"name":"Q1","label":null,"min":1,"max":9,"step":1},{"name":"Q2","label":null,"min":400,"max":600,"step":1},{"name":"Q3","label":null,"min":100,"max":300,"step":1},{"name":"Q4","label":null,"min":100,"max":300,"step":1},{"name":"Q5","label":null,"min":100,"max":300,"step":1}],"calculated":[{"name":"T1","label":"{{function}}","function":"Lemonlib.round({{Q1}}+{{Q2}}/1000, 3)","temp":true},{"name":"A1","label":"{{function}}","function":"Lemonlib.round({{Q1}}+({{Q2}}-{{Q3}})/1000, 2)","group":1},{"name":"A2","label":"{{function}}","function":"Lemonlib.round({{Q1}}+({{Q2}}+{{Q4}})/1000, 2)","incorrect":true,"group":1},{"name":"A3","label":"{{function}}","function":"Lemonlib.round({{Q1}}+({{Q2}}+{{Q5}})/1000, 1)","incorrect":true,"group":1}],"uniques":true},"algorithm":{"name":"groupResponses","template":"Cloze with drop down"}}</v>
      </c>
      <c r="C284" s="215" t="str">
        <f>Seeds!AA310</f>
        <v/>
      </c>
      <c r="D284" s="215">
        <f t="shared" si="1"/>
        <v>1</v>
      </c>
    </row>
    <row r="285" ht="15.75" customHeight="1">
      <c r="A285" s="215" t="str">
        <f>Seeds!AC311</f>
        <v>M6-NyO-35a-E-1</v>
      </c>
      <c r="B285" s="215" t="str">
        <f>Seeds!Z311</f>
        <v>{"id":"M6-NyO-35a-E-1","stimulus":"&lt;p&gt;Arrastra y ordena los siguientes números de mayor a menor.&lt;/p&gt;","template":"&lt;p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1)","temp":true},{"name":"A1","label":"{{function}}","function":"Lemonlib.round(math.max({{T1}}, {{T2}}, {{T3}}), 2)"},{"name":"A2","label":"{{function}}","function":"Lemonlib.round({{T1}}+{{T2}}+{{T3}}-math.min({{T1}}, {{T2}}, {{T3}})-math.max({{T1}}, {{T2}}, {{T3}}), 2)"},{"name":"A3","label":"{{function}}","function":"Lemonlib.round(math.min({{T1}}, {{T2}}, {{T3}}), 2)"}],"uniques":true},"algorithm":{"name":"calculateOperation","template":"Cloze with drag &amp; drop","params":{"keyboard":"INTERMEDIATE"}}}</v>
      </c>
      <c r="C285" s="215" t="str">
        <f>Seeds!AA311</f>
        <v/>
      </c>
      <c r="D285" s="215">
        <f t="shared" si="1"/>
        <v>1</v>
      </c>
    </row>
    <row r="286" ht="15.75" customHeight="1">
      <c r="A286" s="215" t="str">
        <f>Seeds!AC312</f>
        <v>M6-NyO-35a-E-2</v>
      </c>
      <c r="B286" s="215" t="str">
        <f>Seeds!Z312</f>
        <v>{"id":"M6-NyO-35a-E-2","stimulus":"&lt;p&gt;Arrastra y ordena los siguientes números de menor a mayor.&lt;/p&gt;","template":"&lt;p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max":999,"step":1},{"name":"Q2","label":null,"min":1,"max":99,"step":1},{"name":"Q3","label":null,"min":1,"max":9,"step":1},{"name":"Q4","label":null,"min":1,"max":9,"step":1}],"calculated":[{"name":"T1","label":"{{function}}","function":"{{Q4}}+Lemonlib.round({{Q1}}/1000, 3)","temp":true},{"name":"T2","label":"{{function}}","function":"{{Q4}}+Lemonlib.round({{Q2}}/100, 2)","temp":true},{"name":"T3","label":"{{function}}","function":"{{Q4}}+Lemonlib.round({{Q3}}/10, 1)","temp":true},{"name":"A1","label":"{{function}}","function":"Lemonlib.round(math.min({{T1}}, {{T2}}, {{T3}}), 2)"},{"name":"A2","label":"{{function}}","function":"Lemonlib.round({{T1}}+{{T2}}+{{T3}}-math.min({{T1}}, {{T2}}, {{T3}})-math.max({{T1}}, {{T2}}, {{T3}}), 2)"},{"name":"A3","label":"{{function}}","function":"Lemonlib.round(math.max({{T1}}, {{T2}}, {{T3}}), 2)"}],"uniques":true},"algorithm":{"name":"calculateOperation","template":"Cloze with drag &amp; drop","params":{"keyboard":"INTERMEDIATE"}}}</v>
      </c>
      <c r="C286" s="215" t="str">
        <f>Seeds!AA312</f>
        <v/>
      </c>
      <c r="D286" s="215">
        <f t="shared" si="1"/>
        <v>1</v>
      </c>
    </row>
    <row r="287" ht="15.75" customHeight="1">
      <c r="A287" s="215" t="str">
        <f>Seeds!AC313</f>
        <v>M6-NyO-35a-A-1</v>
      </c>
      <c r="B287" s="215" t="str">
        <f>Seeds!Z313</f>
        <v>{"id":"M6-NyO-35a-A-1","stimulus":"&lt;p&gt;Los padres de Nacho han ido al supermercado a comprar los siguientes kilogramos de {{Q4}}, {{Q5}} y {{Q6}}.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300,"step":1},{"name":"Q2","label":null,"min":10,"max":50,"step":1},{"name":"Q3","label":null,"min":10,"max":50,"step":1},{"name":"Q4","label":null,"list":["manzanas","plátanos","naranjas"]},{"name":"Q5","label":null,"list":["cebollas","zanahorias","espárragos"]},{"name":"Q6","label":null,"list":["dátiles","anacardos","cacahuetes"]}],"calculated":[{"name":"A1","label":"{{function}}","function":"Lemonlib.round({{Q1}}/100, 2)"},{"name":"A2","label":"{{function}}","function":"Lemonlib.round(({{Q1}}+{{Q2}})/100, 1)"},{"name":"A3","label":"{{function}}","function":"Lemonlib.round(({{Q1}}+{{Q2}}+{{Q3}})/100, 2)"}],"uniques":true},"algorithm":{"name":"calculateOperation","template":"Cloze with drag &amp; drop","params":{"keyboard":"INTERMEDIATE"}}}</v>
      </c>
      <c r="C287" s="215" t="str">
        <f>Seeds!AA313</f>
        <v/>
      </c>
      <c r="D287" s="215">
        <f t="shared" si="1"/>
        <v>1</v>
      </c>
    </row>
    <row r="288" ht="15.75" customHeight="1">
      <c r="A288" s="215" t="str">
        <f>Seeds!AC314</f>
        <v>M6-NyO-35a-A-2</v>
      </c>
      <c r="B288" s="215" t="str">
        <f>Seeds!Z314</f>
        <v>{"id":"M6-NyO-35a-A-2","stimulus":"&lt;p&gt;Los lápices de Fran, Fernando y Marta miden los siguientes centímetros. Ordena de mayor a menor estos números.&lt;/p&gt;","template":"&lt;p style=\"text-align:center;\"&gt;{{response}} &gt; {{response}} &gt; {{response}}&lt;/p&gt;","hint":"&lt;p&gt;Compara los números cifra a cifra empezando por las unidades, luego las décimas, etcétera.&lt;/p&gt;","feedback":"&lt;p&gt;Compara los números cifra a cifra empezando por las unidades, luego las décimas, etcétera.&lt;/p&gt;","seed":{"parameters":[{"name":"Q1","label":null,"min":1000,"max":1500,"step":1},{"name":"Q2","label":null,"min":10,"max":50,"step":1},{"name":"Q3","label":null,"min":10,"max":50,"step":1}],"calculated":[{"name":"A1","label":"{{function}}","function":"Lemonlib.round(({{Q1}}+{{Q2}}+{{Q3}})/100, 1)"},{"name":"A2","label":"{{function}}","function":"Lemonlib.round(({{Q1}}+{{Q2}})/100, 2)"},{"name":"A3","label":"{{function}}","function":"Lemonlib.round({{Q1}}/100, 2)"}],"uniques":true},"algorithm":{"name":"calculateOperation","template":"Cloze with drag &amp; drop","params":{"keyboard":"INTERMEDIATE"}}}</v>
      </c>
      <c r="C288" s="215" t="str">
        <f>Seeds!AA314</f>
        <v/>
      </c>
      <c r="D288" s="215">
        <f t="shared" si="1"/>
        <v>1</v>
      </c>
    </row>
    <row r="289" ht="15.75" customHeight="1">
      <c r="A289" s="215" t="str">
        <f>Seeds!AC315</f>
        <v>M6-NyO-35a-A-3</v>
      </c>
      <c r="B289" s="215" t="str">
        <f>Seeds!Z315</f>
        <v>{"id":"M6-NyO-35a-A-3","stimulus":"&lt;p&gt;Aurora tiene tres jarras con los siguientes litros de agua. Ordena de menor a mayor estas cantidades.&lt;/p&gt;","template":"&lt;p style=\"text-align:center;\"&gt;{{response}} &lt; {{response}} &lt; {{response}}&lt;/p&gt;","hint":"&lt;p&gt;Compara los números cifra a cifra empezando por las unidades, luego las décimas, etcétera.&lt;/p&gt;","feedback":"&lt;p&gt;Compara los números cifra a cifra empezando por las unidades, luego las décimas, etcétera.&lt;/p&gt;","seed":{"parameters":[{"name":"Q1","label":null,"min":100,"max":500,"step":1},{"name":"Q2","label":null,"min":100,"max":200,"step":1},{"name":"Q3","label":null,"min":100,"max":200,"step":1}],"calculated":[{"name":"A1","label":"{{function}}","function":"Lemonlib.round({{Q1}}/1000, 3)"},{"name":"A2","label":"{{function}}","function":"Lemonlib.round(({{Q1}}+{{Q2}})/1000, 1)"},{"name":"A3","label":"{{function}}","function":"Lemonlib.round(({{Q1}}+{{Q2}}+{{Q3}})/1000, 2)"}],"uniques":true},"algorithm":{"name":"calculateOperation","template":"Cloze with drag &amp; drop","params":{"keyboard":"INTERMEDIATE"}}}</v>
      </c>
      <c r="C289" s="215" t="str">
        <f>Seeds!AA315</f>
        <v/>
      </c>
      <c r="D289" s="215">
        <f t="shared" si="1"/>
        <v>1</v>
      </c>
    </row>
    <row r="290" ht="15.75" customHeight="1">
      <c r="A290" s="215" t="str">
        <f>Seeds!AC316</f>
        <v>M6-NyO-36a-I-1</v>
      </c>
      <c r="B290" s="215" t="str">
        <f>Seeds!Z316</f>
        <v>{"id":"M6-NyO-36a-I-1","stimulus":"&lt;p&gt;Selecciona el número formado por {{T1}} unidades, {{T2}} décimas, {{T3}} centésimas y {{T4}} milésimas.&lt;/p&gt;","hint":"&lt;p&gt;Un número decimal puede descomponerse en la suma de sus decimales.&lt;/p&gt;","feedback":"&lt;p&gt;Un número decimal puede descomponerse en la suma de sus decimales.&lt;/p&gt;&lt;p style=\"text-align:center;\"&gt;{{Q1}} + {{T5}} + {{T6}} + {{T7}} = {{A1}}&lt;/p&gt;","seed":{"parameters":[{"name":"Q1","label":null,"min":2,"max":9,"step":1},{"name":"Q2","label":null,"min":2,"max":9,"step":1},{"name":"Q3","label":null,"min":2,"max":9,"step":1},{"name":"Q4","label":null,"min":2,"max":9,"step":1}],"calculated":[{"name":"T1","label":"{{function}}","function":"Lemonlib.numToWords({{Q1}}, 'es')","temp":true},{"name":"T2","label":"{{function}}","function":"Lemonlib.numToWords({{Q2}}, 'es')","temp":true},{"name":"T3","label":"{{function}}","function":"Lemonlib.numToWords({{Q3}}, 'es')","temp":true},{"name":"T4","label":"{{function}}","function":"Lemonlib.numToWords({{Q4}}, 'es')","temp":true},{"name":"T5","label":"{{function}}","function":"{{Q2}}/10","temp":true},{"name":"T6","label":"{{function}}","function":"{{Q3}}/100","temp":true},{"name":"T7","label":"{{function}}","function":"{{Q4}}/1000","temp":true},{"name":"A1","label":"{{function}}","function":"Lemonlib.round({{Q1}}+{{Q2}}/10+{{Q3}}/100+{{Q4}}/1000, 3)"},{"name":"A2","label":"{{function}}","function":"Lemonlib.round({{Q1}}+{{Q2}}/100+{{Q3}}/10+{{Q4}}/1000, 3)","incorrect":true},{"name":"A3","label":"{{function}}","function":"Lemonlib.round({{Q1}}+{{Q2}}/1000+{{Q3}}/100+{{Q4}}/10, 3)","incorrect":true},{"name":"A4","label":"{{function}}","function":"Lemonlib.round({{Q1}}+{{Q2}}/10+{{Q3}}/1000+{{Q4}}/100, 3)","incorrect":true},{"name":"A5","label":"{{function}}","function":"Lemonlib.round({{Q1}}+{{Q2}}/100+{{Q3}}/1000+{{Q4}}/10, 3)","incorrect":true}],"uniques":true},"algorithm":{"name":"trueFalse","template":"Multiple choice – standard","params":{"countCorrect":1,"countIncorrect":2,"showCheckIcon":false,
            "columns": 3
        }
    }
}</v>
      </c>
      <c r="C290" s="215" t="str">
        <f>Seeds!AA316</f>
        <v/>
      </c>
      <c r="D290" s="215">
        <f t="shared" si="1"/>
        <v>1</v>
      </c>
    </row>
    <row r="291" ht="15.75" customHeight="1">
      <c r="A291" s="215" t="str">
        <f>Seeds!AC317</f>
        <v>M6-NyO-36a-E-1</v>
      </c>
      <c r="B291" s="215" t="str">
        <f>Seeds!Z317</f>
        <v>{"id":"M6-NyO-36a-E-1","stimulus":"&lt;p&gt;Escribe los decimales que forman el número {{T1}}.&lt;/p&gt;","template":"&lt;p&gt;Unidades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0,"max":9,"step":1},{"name":"Q2","min":0,"max":9,"step":1},{"name":"Q3","min":0,"max":9,"step":1},{"name":"Q4","min":1,"max":9,"step":1}],"calculated":[{"name":"T1","function":"Lemonlib.round({{Q1}}+{{Q2}}/10+{{Q3}}/100+{{Q4}}/1000, 3)","temp":"true"},{"name":"A1","function":"{{Q1}}"},{"name":"A2","function":"{{Q2}}/10"},{"name":"A3","function":"{{Q3}}/100"},{"name":"A4","function":"{{Q4}}/1000"}],"uniques":true},"algorithm":{"name":"calculateOperation","params":{"method":"equivLiteral","keyboard":"INTERMEDIATE"}}}</v>
      </c>
      <c r="C291" s="215" t="str">
        <f>Seeds!AA317</f>
        <v/>
      </c>
      <c r="D291" s="215">
        <f t="shared" si="1"/>
        <v>1</v>
      </c>
    </row>
    <row r="292" ht="15.75" customHeight="1">
      <c r="A292" s="215" t="str">
        <f>Seeds!AC318</f>
        <v>M6-NyO-36a-A-1</v>
      </c>
      <c r="B292" s="215" t="str">
        <f>Seeds!Z318</f>
        <v>{"id":"M6-NyO-36a-A-1","stimulus":"&lt;p&gt;Sergio ha cocinado una tarta que pesa {{T1}} kg.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decimales.&lt;/p&gt;","seed":{"parameters":[{"name":"Q2","min":1,"max":9,"step":1},{"name":"Q3","min":1,"max":9,"step":1},{"name":"Q4","min":1,"max":9,"step":1}],"calculated":[{"name":"T1","function":"Lemonlib.round(1+{{Q2}}/10+{{Q3}}/100+{{Q4}}/1000, 3)","temp":"true"},{"name":"A1","function":"1"},{"name":"A2","function":"{{Q2}}/10"},{"name":"A3","function":"{{Q3}}/100"},{"name":"A4","function":"{{Q4}}/1000"}],"uniques":true},"algorithm":{"name":"calculateOperation","params":{"method":"equivLiteral","keyboard":"INTERMEDIATE"}}}</v>
      </c>
      <c r="C292" s="215" t="str">
        <f>Seeds!AA318</f>
        <v/>
      </c>
      <c r="D292" s="215">
        <f t="shared" si="1"/>
        <v>1</v>
      </c>
    </row>
    <row r="293" ht="15.75" customHeight="1">
      <c r="A293" s="215" t="str">
        <f>Seeds!AC319</f>
        <v>M6-NyO-36a-A-2</v>
      </c>
      <c r="B293" s="215" t="str">
        <f>Seeds!Z319</f>
        <v>{"id":"M6-NyO-36a-A-2","stimulus":"&lt;p&gt;Un autobús ha recorrido {{T1}} km entre dos paradas. Escribe los decimales que forman este número.&lt;/p&gt;","template":"&lt;p style=\"text-align:center;\"&gt;Unidades + décimas + centésimas + milésimas = {{T1}}&lt;/p&gt;&lt;p style=\"text-align:center;\"&gt;{{response}} + {{response}} + {{response}} + {{response}} = {{T1}}&lt;/p&gt;","hint":"&lt;p&gt;Un número decimal puede descomponerse en la suma de sus decimales.&lt;/p&gt;","feedback":"&lt;p&gt;Un número decimal puede descomponerse en la suma de sus decimales.&lt;/p&gt;","seed":{"parameters":[{"name":"Q1","min":1,"max":9,"step":1},{"name":"Q2","min":1,"max":9,"step":1},{"name":"Q3","min":1,"max":9,"step":1},{"name":"Q4","min":1,"max":9,"step":1}],"calculated":[{"name":"T1","function":"Lemonlib.round({{Q1}}+{{Q2}}/10+{{Q3}}/100+{{Q4}}/1000, 3)","temp":"true"},{"name":"A1","function":"{{Q1}}"},{"name":"A2","function":"{{Q2}}/10"},{"name":"A3","function":"{{Q3}}/100"},{"name":"A4","function":"{{Q4}}/1000"}],"uniques":true},"algorithm":{"name":"calculateOperation","params":{"method":"equivLiteral","keyboard":"INTERMEDIATE"}}}</v>
      </c>
      <c r="C293" s="215" t="str">
        <f>Seeds!AA319</f>
        <v/>
      </c>
      <c r="D293" s="215">
        <f t="shared" si="1"/>
        <v>1</v>
      </c>
    </row>
    <row r="294" ht="15.75" customHeight="1">
      <c r="A294" s="215" t="str">
        <f>Seeds!AC320</f>
        <v>M6-NyO-36a-A-3</v>
      </c>
      <c r="B294" s="215" t="str">
        <f>Seeds!Z320</f>
        <v>{"id":"M6-NyO-36a-A-3","stimulus":"&lt;p&gt;Mariana se ha gastado {{T1}} € en un regalo para su hermana. Escribe los decimales que forman este número.&lt;/p&gt;","template":"&lt;p style=\"text-align:center;\"&gt;Unidades + décimas + centésimas = {{T1}}&lt;/p&gt;&lt;p style=\"text-align:center;\"&gt;{{response}} + {{response}} + {{response}} = {{T1}}&lt;/p&gt;","hint":"&lt;p&gt;Un número decimal puede descomponerse en la suma de sus decimales.&lt;/p&gt;","feedback":"&lt;p&gt;Un número decimal puede descomponerse en la suma de sus decimales.&lt;/p&gt;","seed":{"parameters":[{"name":"Q1","min":1,"max":9,"step":1},{"name":"Q2","min":1,"max":9,"step":1},{"name":"Q3","min":1,"max":9,"step":1}],"calculated":[{"name":"T1","function":"Lemonlib.round({{Q1}}+{{Q2}}/10+{{Q3}}/100, 2)","temp":"true"},{"name":"A1","function":"{{Q1}}"},{"name":"A2","function":"{{Q2}}/10"},{"name":"A3","function":"{{Q3}}/100"}],"uniques":true},"algorithm":{"name":"calculateOperation","params":{"method":"equivLiteral","keyboard":"INTERMEDIATE"}}}</v>
      </c>
      <c r="C294" s="215" t="str">
        <f>Seeds!AA320</f>
        <v/>
      </c>
      <c r="D294" s="215">
        <f t="shared" si="1"/>
        <v>1</v>
      </c>
    </row>
    <row r="295" ht="15.75" customHeight="1">
      <c r="A295" s="215" t="str">
        <f>Seeds!AC321</f>
        <v>M6-NyO-53a-I-1</v>
      </c>
      <c r="B295" s="215" t="str">
        <f>Seeds!Z321</f>
        <v>{"id":"M6-NyO-53a-I-1","stimulus":"&lt;p&gt;Arrasta los números correctos.&lt;/p&gt;","template":"&lt;p&gt;La aproximación de {{T1}} a las unidades es {{response}}.&lt;/p&gt;&lt;p&gt;La aproximación de {{T1}} a las centésimas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 3)","temp":true},{"name":"T2","label":"{{function}}","function":"math.floor({{T1}})","temp":true},{"name":"T3","label":"{{function}}","function":"math.ceil({{T1}})","temp":true},{"name":"T4","label":"{{function}}","function":"Lemonlib.round(({{T1}}-{{T2}})*10, 2)","temp":true},{"name":"T5","label":"{{function}}","function":"Lemonlib.round(({{T3}}-{{T1}})*10, 2)","temp":true},{"name":"T6","label":"{{function}}","function":"math.floor({{T1}}*100)/100","temp":true},{"name":"T7","label":"{{function}}","function":"math.ceil({{T1}}*100)/100","temp":true},{"name":"T8","label":"{{function}}","function":"Lemonlib.round(({{T1}}-{{T2}})*1000,1)","temp":true},{"name":"T9","label":"{{function}}","function":"Lemonlib.round(({{T3}}-{{T1}})*1000,1)","temp":true},{"name":"A1","label":"{{function}}","function":"math.round({{T1}})","feedback":"Como {{T1}} está a {{T4}} décimas de {{T2}} y a {{T5}} décimas de {{T3}}, la unidad más cercana es {{function}}."},{"name":"A2","label":"{{function}}","function":"Lemonlib.round({{T1}},2)","feedback":"Como {{T1}} está a {{T8}} milésimas de {{T2}} y a {{T9}} milésimas de {{T3}}, la centésima más cercana es {{function}}."},{"name":"A3","label":"{{function}}","function":"Lemonlib.round({{T1}},1)","incorrect":true},{"name":"A4","label":"{{function}}","function":"{{T1}}","incorrect":true}],"uniques":true},"algorithm":{"name":"calculateOperation","template":"Cloze with drag &amp; drop","params":{"keyboard":"INTERMEDIATE"}}}</v>
      </c>
      <c r="C295" s="215" t="str">
        <f>Seeds!AA321</f>
        <v/>
      </c>
      <c r="D295" s="215">
        <f t="shared" si="1"/>
        <v>1</v>
      </c>
    </row>
    <row r="296" ht="15.75" customHeight="1">
      <c r="A296" s="215" t="str">
        <f>Seeds!AC322</f>
        <v>M6-NyO-53a-I-2</v>
      </c>
      <c r="B296" s="215" t="str">
        <f>Seeds!Z322</f>
        <v>{"id":"M6-NyO-53a-I-2","stimulus":"&lt;p&gt;Arrasta los números correctos.&lt;/p&gt;","template":"&lt;p&gt;La aproximación de {{T1}} a las centésimas es {{response}}.&lt;/p&gt;&lt;p&gt;La aproximación de {{T1}} a las décimas es {{response}}.&lt;/p&gt;","hint":"&lt;p&gt;Para redondear un número hay que buscar entre qué dos se encuentra y elegir el más cercano.&lt;/p&gt;","feedback":"&lt;p&gt;Para redondear un número hay que buscar entre qué dos se encuentra y elegir el más cercano.&lt;/p&gt;","seed":{"parameters":[{"name":"Q1","label":null,"min":1,"max":999,"step":1},{"name":"Q2","label":null,"list":[2,3,4,6,7,8]}],"calculated":[{"name":"T1","label":"{{function}}","function":"Lemonlib.round({{Q1}}/100+{{Q2}}/1000,3)","temp":true},{"name":"T2","label":"{{function}}","function":"math.floor({{T1}}*100)/100","temp":true},{"name":"T3","label":"{{function}}","function":"math.ceil({{T1}}*100)/100","temp":true},{"name":"T4","label":"{{function}}","function":"Lemonlib.round(({{T1}}-{{T2}})*1000,1)","temp":true},{"name":"T5","label":"{{function}}","function":"Lemonlib.round(({{T3}}-{{T1}})*1000,1)","temp":true},{"name":"T6","label":"{{function}}","function":"math.floor({{T1}}*10)/10","temp":true},{"name":"T7","label":"{{function}}","function":"math.ceil({{T1}}*10)/10","temp":true},{"name":"T8","label":"{{function}}","function":"Lemonlib.round(({{T1}}-{{T6}})*100,2)*10","temp":true},{"name":"T9","label":"{{function}}","function":"Lemonlib.round(({{T7}}-{{T1}})*100,2)*10","temp":true},{"name":"A1","label":"{{function}}","function":"Lemonlib.round({{T1}},2)","feedback":"Como {{T1}} está a {{T4}} milésimas de {{T2}} y a {{T5}} milésimas de {{T3}}, la centésima más cercana es {{function}}."},{"name":"A2","label":"{{function}}","function":"Lemonlib.round({{T1}},1)","feedback":"Como {{T1}} está a {{T8}} milésimas de {{T6}} y a {{T9}} milésimas de {{T7}}, la décima más cercana es {{function}}."},{"name":"A3","label":"{{function}}","function":"math.round({{T1}})","incorrect":true},{"name":"A4","label":"{{function}}","function":"{{T1}}","incorrect":true}],"uniques":true},"algorithm":{"name":"calculateOperation","template":"Cloze with drag &amp; drop","params":{"keyboard":"INTERMEDIATE"}}}</v>
      </c>
      <c r="C296" s="215" t="str">
        <f>Seeds!AA322</f>
        <v/>
      </c>
      <c r="D296" s="215">
        <f t="shared" si="1"/>
        <v>1</v>
      </c>
    </row>
    <row r="297" ht="15.75" customHeight="1">
      <c r="A297" s="215" t="str">
        <f>Seeds!AC323</f>
        <v>M6-NyO-53a-E-1</v>
      </c>
      <c r="B297" s="215" t="str">
        <f>Seeds!Z323</f>
        <v>{"id":"M6-NyO-53a-E-1","stimulus":"&lt;p&gt;Aproxima a las centésimas.&lt;/p&gt;","template":"&lt;p style=\"text-align:center;\"&gt;{{T1}} → {{response}}&lt;/p&gt;","hint":"&lt;p&gt;Para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1,"max":999,"step":1},{"name":"Q2","list":[2,3,4,6,7,8]}],"calculated":[{"name":"T1","function":"Lemonlib.round({{Q1}}/100+{{Q2}}/1000,3)","temp":"true"},{"name":"T2","function":"math.floor({{T1}}*100)/100","temp":"true"},{"name":"T3","function":"math.ceil({{T1}}*100)/100","temp":"true"},{"name":"T4","function":"Lemonlib.round(({{T1}}-{{T2}})*1000,3)","temp":"true"},{"name":"T5","function":"Lemonlib.round(({{T3}}-{{T1}})*1000,3)","temp":"true"},{"name":"A1","function":"Lemonlib.round({{T1}},2)"}],"uniques":true},"algorithm":{"name":"calculateOperation","params":{"method":"equivLiteral","keyboard":"INTERMEDIATE"}}}</v>
      </c>
      <c r="C297" s="215" t="str">
        <f>Seeds!AA323</f>
        <v/>
      </c>
      <c r="D297" s="215">
        <f t="shared" si="1"/>
        <v>1</v>
      </c>
    </row>
    <row r="298" ht="15.75" customHeight="1">
      <c r="A298" s="215" t="str">
        <f>Seeds!AC324</f>
        <v>M6-NyO-53a-E-2</v>
      </c>
      <c r="B298" s="215" t="str">
        <f>Seeds!Z324</f>
        <v>{"id":"M6-NyO-53a-E-2","stimulus":"&lt;p&gt;Aproxima a las décimas.&lt;/p&gt;","template":"&lt;p style=\"text-align:center;\"&gt;{{T1}} → {{response}}&lt;/p&gt;","hint":"&lt;p&gt;Para redondear un número hay que buscar entre qué dos se encuentra y elegir el más cercano.&lt;/p&gt;","feedback":"&lt;p&gt;Para aproximar un número a las décimas hay que buscar entre qué dos décimas se encuentra. En este caso, entre {{T2}} y {{T3}}.&lt;/p&gt;&lt;p&gt;A continuación, hay que comprobar a cuál de las dos está más próximo. En este caso, {{T1}} está a {{T4}} centésimas de {{T2}} y a {{T5}} centésimas de {{T3}}, por lo que la décima más cercana es {{A1}}.&lt;/p&gt;","seed":{"parameters":[{"name":"Q1","min":1,"max":99,"step":1},{"name":"Q2","list":[2,3,4,6,7,8]}],"calculated":[{"name":"T1","function":"Lemonlib.round({{Q1}}/10+{{Q2}}/100,2)","temp":"true"},{"name":"T2","function":"math.floor({{T1}}*10)/10","temp":"true"},{"name":"T3","function":"math.ceil({{T1}}*10)/10","temp":"true"},{"name":"T4","function":"Lemonlib.round(({{T1}}-{{T2}})*100,1)","temp":"true"},{"name":"T5","function":"Lemonlib.round(({{T3}}-{{T1}})*100,1)","temp":"true"},{"name":"A1","function":"Lemonlib.round({{T1}},1)"}],"uniques":true},"algorithm":{"name":"calculateOperation","params":{"method":"equivLiteral","keyboard":"INTERMEDIATE"}}}</v>
      </c>
      <c r="C298" s="215" t="str">
        <f>Seeds!AA324</f>
        <v/>
      </c>
      <c r="D298" s="215">
        <f t="shared" si="1"/>
        <v>1</v>
      </c>
    </row>
    <row r="299" ht="15.75" customHeight="1">
      <c r="A299" s="215" t="str">
        <f>Seeds!AC325</f>
        <v>M6-NyO-53a-E-3</v>
      </c>
      <c r="B299" s="215" t="str">
        <f>Seeds!Z325</f>
        <v>{"id":"M6-NyO-53a-E-3","stimulus":"&lt;p&gt;Aproxima a las unidades.&lt;/p&gt;","template":"&lt;p style=\"text-align:center;\"&gt;{{T1}} → {{response}}&lt;/p&gt;","hint":"&lt;p&gt;Para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1,"max":9,"step":1},{"name":"Q2","list":[2,3,4,6,7,8]}],"calculated":[{"name":"T1","function":"Lemonlib.round({{Q1}}+{{Q2}}/10,1)","temp":"true"},{"name":"T2","function":"math.floor({{T1}})","temp":"true"},{"name":"T3","function":"math.ceil({{T1}})","temp":"true"},{"name":"T4","function":"Lemonlib.round(({{T1}}-{{T2}})*10,1)","temp":"true"},{"name":"T5","function":"Lemonlib.round(({{T3}}-{{T1}})*10,1)","temp":"true"},{"name":"A1","function":"math.round({{T1}})"}],"uniques":true},"algorithm":{"name":"calculateOperation","params":{"method":"equivLiteral","keyboard":"INTERMEDIATE"}}}</v>
      </c>
      <c r="C299" s="215" t="str">
        <f>Seeds!AA325</f>
        <v/>
      </c>
      <c r="D299" s="215">
        <f t="shared" si="1"/>
        <v>1</v>
      </c>
    </row>
    <row r="300" ht="15.75" customHeight="1">
      <c r="A300" s="215" t="str">
        <f>Seeds!AC326</f>
        <v>M6-NyO-53a-A-1</v>
      </c>
      <c r="B300" s="215" t="str">
        <f>Seeds!Z326</f>
        <v>{"id":"M6-NyO-53a-A-1","stimulus":"&lt;p&gt;En una fábrica han visto que uno de sus sacos de harina pesa {{T1}} kg. Aproxima esta masa a las unidades.&lt;/p&gt;","template":"&lt;p style=\"text-align:center;\"&gt;{{T1}} kg → {{response}} kg&lt;/p&gt;","hint":"&lt;p&gt;Para redondear un número hay que buscar entre qué dos se encuentra y elegir el más cercano.&lt;/p&gt;","feedback":"&lt;p&gt;Para aproximar un número a las unidades hay que buscar entre qué dos unidades se encuentra. En este caso, entre {{T2}} y {{T3}}.&lt;/p&gt;&lt;p&gt;A continuación, hay que comprobar a cuál de las dos está más próximo. En este caso, {{T1}} está a {{T4}} décimas de {{T2}} y a {{T5}} décimas de {{T3}}, por lo que la unidad más cercana es {{A1}}.&lt;/p&gt;","seed":{"parameters":[{"name":"Q1","min":5,"max":25,"step":1},{"name":"Q2","list":[2,3,4,6,7,8]}],"calculated":[{"name":"T1","function":" Lemonlib.round({{Q1}}+{{Q2}}/10,1)","temp":"true"},{"name":"T2","function":"math.floor({{T1}})","temp":"true"},{"name":"T3","function":"math.ceil({{T1}})","temp":"true"},{"name":"T4","function":" Lemonlib.round(({{T1}}-{{T2}})*10, 1)","temp":"true"},{"name":"T5","function":" Lemonlib.round(({{T3}}-{{T1}})*10, 1)","temp":"true"},{"name":"A1","function":"math.round({{T1}})"}],"uniques":true},"algorithm":{"name":"calculateOperation","params":{"method":"equivLiteral","keyboard":"INTERMEDIATE"}}}</v>
      </c>
      <c r="C300" s="215" t="str">
        <f>Seeds!AA326</f>
        <v/>
      </c>
      <c r="D300" s="215">
        <f t="shared" si="1"/>
        <v>1</v>
      </c>
    </row>
    <row r="301" ht="15.75" customHeight="1">
      <c r="A301" s="215" t="str">
        <f>Seeds!AC327</f>
        <v>M6-NyO-53a-A-2</v>
      </c>
      <c r="B301" s="215" t="str">
        <f>Seeds!Z327</f>
        <v>{"id":"M6-NyO-53a-A-2","stimulus":"&lt;p&gt;Una deportista ha hecho un salto de longitud de {{T1}} m. Aproxima esta distancia a las centésimas.&lt;/p&gt;","template":"&lt;p style=\"text-align:center;\"&gt;{{T1}} m → {{response}} m&lt;/p&gt;","hint":"&lt;p&gt;Para redondear un número hay que buscar entre qué dos se encuentra y elegir el más cercano.&lt;/p&gt;","feedback":"&lt;p&gt;Para aproximar un número a las centésimas hay que buscar entre qué dos centésimas se encuentra. En este caso, entre {{T2}} y {{T3}}.&lt;/p&gt;&lt;p&gt;A continuación, hay que comprobar a cuál de las dos está más próximo. En este caso, {{T1}} está a {{T4}} milésimas de {{T2}} y a {{T5}} milésimas de {{T3}}, por lo que la centésima más cercana es {{A1}}.&lt;/p&gt;","seed":{"parameters":[{"name":"Q1","min":700,"max":799,"step":1},{"name":"Q2","list":[2,3,4,6,7,8]}],"calculated":[{"name":"T1","function":"Lemonlib.round({{Q1}}/100+{{Q2}}/1000, 3)","temp":"true"},{"name":"T2","function":"math.floor({{T1}}*100)/100","temp":"true"},{"name":"T3","function":"math.ceil({{T1}}*100)/100","temp":"true"},{"name":"T4","function":"Lemonlib.round(({{T1}}-{{T2}})*1000, 3)","temp":"true"},{"name":"T5","function":"Lemonlib.round(({{T3}}-{{T1}})*1000, 3)","temp":"true"},{"name":"A1","function":"Lemonlib.round({{T1}},2)"}],"uniques":true},"algorithm":{"name":"calculateOperation","params":{"method":"equivLiteral","keyboard":"INTERMEDIATE"}}}</v>
      </c>
      <c r="C301" s="215" t="str">
        <f>Seeds!AA327</f>
        <v/>
      </c>
      <c r="D301" s="215">
        <f t="shared" si="1"/>
        <v>1</v>
      </c>
    </row>
    <row r="302" ht="15.75" customHeight="1">
      <c r="A302" s="215" t="str">
        <f>Seeds!AC328</f>
        <v>M6-NyO-53a-A-3</v>
      </c>
      <c r="B302" s="215" t="str">
        <f>Seeds!Z328</f>
        <v>{"id":"M6-NyO-53a-A-3","stimulus":"&lt;p&gt;Un profesor ha calificado un examen con {{T1}} puntos. Aproxima esta nota a las décimas.&lt;/p&gt;","template":"&lt;p&gt;{{response}} puntos&lt;/p&gt;","hint":"&lt;p&gt;Para redondear un número, hay que buscar entre qué dos se encuentra y elegir el más cercano.&lt;/p&gt;","feedback":"&lt;p&gt;Para aproximar un número a las décimas, busca entre qué dos décimas se encuentra. En este caso, entre {{T2}} y {{T3}}.&lt;/p&gt;&lt;p&gt;A continuación, comprueba a cuál de las dos está más próximo. En este caso, {{T1}} está a {{T4}} centésimas de {{T2}} y a {{T5}} centésimas de {{T3}}, por lo que la décima más cercana es {{A1}}.&lt;/p&gt;","seed":{"parameters":[{"name":"Q1","label":null,"min":1,"max":99,"step":1},{"name":"Q2","label":null,"list":[2,3,4,6,7,8]}],"calculated":[{"name":"T1","label":"{{function}}","function":"Lemonlib.round({{Q1}}/10+{{Q2}}/100,2)","temp":true},{"name":"T2","label":"{{function}}","function":"math.floor({{T1}}*10)/10","temp":true},{"name":"T3","label":"{{function}}","function":"math.ceil({{T1}}*10)/10","temp":true},{"name":"T4","label":"{{function}}","function":"Lemonlib.round(({{T1}}-{{T2}})*100,1)","temp":true},{"name":"T5","label":"{{function}}","function":"Lemonlib.round(({{T3}}-{{T1}})*100,1)","temp":true},{"name":"A1","label":"{{function}}","function":"Lemonlib.round({{T1}},1)"}],"uniques":true},"algorithm":{"name":"calculateOperation","params":{"method":"equivLiteral","keyboard":"INTERMEDIATE"}}}</v>
      </c>
      <c r="C302" s="215" t="str">
        <f>Seeds!AA328</f>
        <v/>
      </c>
      <c r="D302" s="215">
        <f t="shared" si="1"/>
        <v>1</v>
      </c>
    </row>
    <row r="303" ht="15.75" customHeight="1">
      <c r="A303" s="215" t="str">
        <f>Seeds!AC329</f>
        <v>M6-NyO-37a-I-1</v>
      </c>
      <c r="B303" s="215" t="str">
        <f>Seeds!Z329</f>
        <v>{"id":"M6-NyO-37a-I-1","stimulus":"&lt;p&gt;Escoge el resultado de la siguiente suma.&lt;/p&gt;&lt;p align=\"center\"&gt;{{T1}} + {{T2}} = ...&lt;/p&gt;","template":"","hint":"&lt;div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7","label":null,"list":["2","4","6","8"]},{"name":"Q3","label":null,"min":1,"max":10,"step":1},{"name":"Q4","label":null,"min":10,"max":90,"step":1},{"name":"Q5","label":null,"min":1,"max":10,"step":1},{"name":"Q6","label":null,"min":10,"max":90,"step":1}],"calculated":[{"name":"T1","label":"{{function}}","function":"Lemonlib.round({{Q1}}/1000, 3)","temp":true},{"name":"T2","label":"v","function":"Lemonlib.round({{Q2}}/100+{{Q7}}/1000, 3)","temp":true},{"name":"T3","label":"{{function}}","function":"Lemonlib.round({{Q3}}/100, 2)","temp":true},{"name":"T4","label":"{{function}}","function":"Lemonlib.round({{Q4}}/10, 1)","temp":true},{"name":"T5","label":"{{function}}","function":"Lemonlib.round({{Q5}}/100, 2)","temp":true},{"name":"T6","label":"{{function}}","function":"Lemonlib.round({{Q6}}/10, 1)","temp":true},{"name":"A1","label":"{{function}}","function":"Lemonlib.round({{T1}}+{{T2}}, 3)"},{"name":"A2","label":"{{function}}","function":"Lemonlib.round({{T1}}+{{T2}}+{{T3}}, 3)","incorrect":true},{"name":"A3","label":"{{function}}","function":"Lemonlib.round({{T1}}+{{T2}}+{{T4}}, 3)","incorrect":true},{"name":"A4","label":"{{function}}","function":"Lemonlib.round({{T1}}+{{T2}}+{{T5}}, 3)","incorrect":true},{"name":"A5","label":"{{function}}","function":"Lemonlib.round({{T1}}+{{T2}}+{{T6}}, 3)","incorrect":true},{"name":"T0","label":"{{function}}","function":"Lemonlib.round({{T1}}+{{T2}}-math.floor({{T1}}/10+{{T2}}/10)*10, 3)","temp":true}],"uniques":true},"algorithm":{"name":"trueFalse","template":"Multiple choice – standard","params":{"countCorrect":1,"countIncorrect":2,"showCheckIcon":false,
            "columns": 3
        }
    }
}</v>
      </c>
      <c r="C303" s="215" t="str">
        <f>Seeds!AA329</f>
        <v/>
      </c>
      <c r="D303" s="215">
        <f t="shared" si="1"/>
        <v>1</v>
      </c>
    </row>
    <row r="304" ht="15.75" customHeight="1">
      <c r="A304" s="215" t="str">
        <f>Seeds!AC330</f>
        <v>M6-NyO-37a-E-1</v>
      </c>
      <c r="B304" s="215" t="str">
        <f>Seeds!Z330</f>
        <v>{"id":"M6-NyO-37a-E-1","stimulus":"&lt;p&gt;Calcula esta suma.&lt;/p&gt;","template":"&lt;p style=\"text-align:center;\"&gt;{{T1}} + {{T2}} = {{response}}&lt;/p&gt;","hint":"&lt;div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8%;\"&gt;{{T1}}&lt;/span&gt;&lt;/div&gt;&lt;/div&gt;&lt;/div&gt;&lt;/div&gt;","feedback":"&lt;p&gt;El resultado de esta suma es:&lt;/p&gt;&lt;div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100001,"max":499999,"step":2},{"name":"Q2","label":null,"min":1000,"max":5000,"step":1},{"name":"Q3","label":null,"list":[2,4,6,8]}],"calculated":[{"name":"T1","label":null,"function":"Lemonlib.round({{Q1}}/1000, 3)","temp":true},{"name":"T2","label":null,"function":"Lemonlib.round({{Q2}}/100+{{Q3}}/1000, 3)","temp":true},{"name":"A1","label":"{{function}}","function":"Lemonlib.round({{T1}}+{{T2}},3)"},{"name":"T0","label":null,"function":"Lemonlib.round({{T1}}+{{T2}}-math.floor({{T1}}/10+{{T2}}/10)*10,3)","temp":true}],"uniques":true},"algorithm":{"name":"calculateOperation","params":{"method":"equivLiteral","keyboard":"INTERMEDIATE"}}}</v>
      </c>
      <c r="C304" s="215" t="str">
        <f>Seeds!AA330</f>
        <v/>
      </c>
      <c r="D304" s="215">
        <f t="shared" si="1"/>
        <v>1</v>
      </c>
    </row>
    <row r="305" ht="15.75" customHeight="1">
      <c r="A305" s="215" t="str">
        <f>Seeds!AC331</f>
        <v>M6-NyO-37a-A-1</v>
      </c>
      <c r="B305" s="215" t="str">
        <f>Seeds!Z331</f>
        <v>{"id":"M6-NyO-37a-A-1","stimulus":"&lt;p&gt;Hasta llegar a una gasolinera Sebastián ha conducido &lt;span class=\"no-break\"&gt;{{T2}} km&lt;/span&gt; y, después, &lt;span class=\"no-break\"&gt;{{T3}} km&lt;/span&gt; para llegar a su destino. ¿Cuánta distancia ha recorrido en total?&lt;/p&gt;","template":"&lt;p&gt;Ha recorrido {{response}} km.&lt;/p&gt;","hint":"&lt;div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{{T5}}&lt;/span&gt;\n\t\t\t&lt;span class=\"lemo-graphie-label\" style=\"position: absolute; right: 15%; top: 35%;\"&gt;{{T3}}&lt;/span&gt;\n\t\t\t&lt;span class=\"lemo-graphie-label\" style=\"position: absolute; right: 15%; top: 8%;\"&gt;{{T2}}&lt;/span&gt;\n\t\t&lt;/div&gt;\n\t&lt;/div&gt;\n&lt;/div&gt;&lt;/div&gt;","feedback":"&lt;p&gt;El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35%;\"&gt;{{T3}}&lt;/span&gt;\n\t\t\t&lt;span class=\"lemo-graphie-label\" style=\"position: absolute; right: 15%; top: 8%;\"&gt;{{T2}}&lt;/span&gt;\n\t\t&lt;/div&gt;\n\t&lt;/div&gt;\n&lt;/div&gt;&lt;/div&gt;","seed":{"parameters":[{"name":"Q2","min":1001,"max":6001,"step":2},{"name":"Q3","min":1001,"max":7001,"step":2}],"calculated":[{"name":"T2","function":"Lemonlib.round({{Q2}}/100,2)","temp":"true"},{"name":"T3","function":"Lemonlib.round({{Q3}}/100,2)","temp":"true"},{"name":"T4","function":"Lemonlib.round({{T2}}+{{T3}}-math.floor(({{T2}}+{{T3}})/10)*10,2)","temp":"true"},{"name":"T5","label":"{{function}}","function":"if({{T4}}*100 % 100 == 0){'{{T4}}'+'.00'}else if({{T4}}*100 % 10 == 0){'{{T4}}'+'0'}else{{{T4}}}","temp":"true"},{"name":"T6","label":"{{function}}","function":"Lemonlib.round({{T2}}+{{T3}}, 2)","temp":"true"},{"name":"A1","label":"{{function}}","function":"if({{T6}}*100 % 100 == 0){'{{T6}}'+'.00'}else if({{T6}}*100 % 10 == 0){'{{T6}}'+'0'}else{{{T6}}}"}],"uniques":true},"algorithm":{"name":"calculateOperation","params":{"method":"equivSymbolic","keyboard":"INTERMEDIATE"}}}</v>
      </c>
      <c r="C305" s="215" t="str">
        <f>Seeds!AA331</f>
        <v/>
      </c>
      <c r="D305" s="215">
        <f t="shared" si="1"/>
        <v>1</v>
      </c>
    </row>
    <row r="306" ht="15.75" customHeight="1">
      <c r="A306" s="215" t="str">
        <f>Seeds!AC332</f>
        <v>M6-NyO-37a-A-2</v>
      </c>
      <c r="B306" s="215" t="str">
        <f>Seeds!Z332</f>
        <v>{"id":"M6-NyO-37a-A-2","stimulus":"&lt;p&gt;En una tienda, el precio de un juego de {{Q4}} es de &lt;span class=\"no-break\"&gt;{{T1}} €&lt;/span&gt; y el de una película de {{Q5}} es de &lt;span class=\"no-break\"&gt;{{T2}} €.&lt;/span&gt; Si un cliente compra un artículo de cada tipo, ¿cuánto tiene que pagar?&lt;/p&gt;","template":"&lt;p&gt;Tiene que pagar {{response}} €.&lt;/p&gt;","hint":"&lt;div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2501,"max":3501,"step":2},{"name":"Q2","min":2101,"max":3001,"step":2},{"name":"Q4","list":["estrategia","acción","rol"]},{"name":"Q5","list":["dibujos animados","misterio","fantasía"]}],"calculated":[{"name":"T1","function":"{{Q1}}/100","temp":"true"},{"name":"T2","function":"{{Q2}}/100","temp":"true"},{"name":"A1","function":"Lemonlib.round({{T1}}+{{T2}},2)"},{"name":"T4","function":"Lemonlib.round({{T1}}+{{T2}}-math.floor(({{T1}}+{{T2}})/10)*10,2)","temp":"true"}],"uniques":true},"algorithm":{"name":"calculateOperation","params":{"method":"equivLiteral","keyboard":"INTERMEDIATE"}}}</v>
      </c>
      <c r="C306" s="215" t="str">
        <f>Seeds!AA332</f>
        <v/>
      </c>
      <c r="D306" s="215">
        <f t="shared" si="1"/>
        <v>1</v>
      </c>
    </row>
    <row r="307" ht="15.75" customHeight="1">
      <c r="A307" s="215" t="str">
        <f>Seeds!AC333</f>
        <v>M6-NyO-37a-A-3</v>
      </c>
      <c r="B307" s="215" t="str">
        <f>Seeds!Z333</f>
        <v>{"id":"M6-NyO-37a-A-3","stimulus":"&lt;p&gt;El padre de Ana ha ido al supermercado y ha comprado &lt;span class=\"no-break\"&gt;{{T1}} kg&lt;/span&gt; de {{Q4}} y &lt;span class=\"no-break\"&gt;{{T2}} kg&lt;/span&gt; de {{Q5}}. ¿Cuántos kilogramos de fruta ha comprado?&lt;/p&gt;","template":"&lt;p&gt;Ha comprado {{response}} kg de fruta.&lt;/p&gt;","hint":"&lt;div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35%;\"&gt;{{T2}}&lt;/span&gt;\n\t\t\t&lt;span class=\"lemo-graphie-label\" style=\"position: absolute; right: 15%; top: 8%;\"&gt;{{T1}}&lt;/span&gt;\n\t\t&lt;/div&gt;\n\t&lt;/div&gt;\n&lt;/div&gt;&lt;/div&gt;","feedback":"&lt;p&gt;El resultado de esta suma es:&lt;/p&gt;&lt;div style=\"display:flex; justify-content:center;\"&gt;&lt;div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lt;/div&gt;","seed":{"parameters":[{"name":"Q1","min":101,"max":301,"step":2},{"name":"Q2","min":11,"max":99,"step":2},{"name":"Q4","list":["manzanas","plátanos","naranjas"]},{"name":"Q5","list":["arándanos","moras","frambuesas"]}],"calculated":[{"name":"T1","function":"{{Q1}}/100","temp":"true"},{"name":"T2","function":"{{Q2}}/100","temp":"true"},{"name":"A1","function":"Lemonlib.round({{T1}}+{{T2}}, 2)"},{"name":"T4","function":"Lemonlib.round(({{T1}}+{{T2}}-math.floor(({{T1}}+{{T2}})*10)/10)*100,1)","temp":"true"}],"uniques":true},"algorithm":{"name":"calculateOperation","params":{"method":"equivLiteral","keyboard":"INTERMEDIATE"}}}</v>
      </c>
      <c r="C307" s="215" t="str">
        <f>Seeds!AA333</f>
        <v/>
      </c>
      <c r="D307" s="215">
        <f t="shared" si="1"/>
        <v>1</v>
      </c>
    </row>
    <row r="308" ht="15.75" customHeight="1">
      <c r="A308" s="215" t="str">
        <f>Seeds!AC334</f>
        <v>M6-NyO-38a-I-1</v>
      </c>
      <c r="B308" s="215" t="str">
        <f>Seeds!Z334</f>
        <v>{
    "id": "M6-NyO-38a-I-1",
    "stimulus": "&lt;p&gt;Escoge el resultado de la siguiente resta.&lt;/p&gt;&lt;p style=\"text-align:center;\"&gt;{{T1}} − {{T2}} = ...&lt;/p&gt;",
    "hint": "&lt;div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{{Q7}}&lt;/span&gt;&lt;span class=\"lemo-graphie-label\" style=\"position: absolute; right: 15%; top: 35%;\"&gt;{{T2}}&lt;/span&gt;&lt;span class=\"lemo-graphie-label\" style=\"position: absolute; right: 15%; top: 8%;\"&gt;{{T1}}&lt;/span&gt;&lt;/div&gt;&lt;/div&gt;&lt;/div&gt;&lt;/div&gt;",
    "feedback": "&lt;p&gt;El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"T1",
                "label": "{{function}}",
                "function": "Lemonlib.round({{Q1}}/1000+{{Q2}}/100+{{Q7}}/1000,3)",
                "temp": true
            },
            {
                "name": "T2",
                "label": "{{function}}",
                "function": "Lemonlib.round({{Q1}}/1000,3)",
                "temp": true
            },
            {
                "name": "A1",
                "label": "{{function}}",
                "function": "Lemonlib.round({{Q2}}/100+{{Q7}}/1000,3)"
            },
            {
                "name": "A2",
                "label": "{{function}}",
                "function": "Lemonlib.round({{Q2}}/100+{{Q7}}/1000+{{Q3}},3)",
                "incorrect": true
            },
            {
                "name": "A3",
                "label": "{{function}}",
                "function": "Lemonlib.round({{Q2}}/100+{{Q7}}/1000+{{Q4}},3)",
                "incorrect": true
            },
            {
                "name": "A4",
                "label": "{{function}}",
                "function": "Lemonlib.round({{Q2}}/100+{{Q7}}/1000-{{Q5}},3)",
                "incorrect": true
            },
            {
                "name": "A5",
                "label": "{{function}}",
                "function": "Lemonlib.round({{Q2}}/100+{{Q7}}/1000-{{Q6}},3)",
                "incorrect": true
            }
        ],
        "uniques": true
    },
    "algorithm": {
        "name": "trueFalse",
        "template": "Multiple choice – standard",
        "params": {
            "countCorrect": 1,
            "countIncorrect": 2,
            "showCheckIcon": false,
            "columns": 3
        }
    }
}</v>
      </c>
      <c r="C308" s="215" t="str">
        <f>Seeds!AA334</f>
        <v/>
      </c>
      <c r="D308" s="215">
        <f t="shared" si="1"/>
        <v>1</v>
      </c>
    </row>
    <row r="309" ht="15.75" customHeight="1">
      <c r="A309" s="215" t="str">
        <f>Seeds!AC335</f>
        <v>M6-NyO-38a-E-1</v>
      </c>
      <c r="B309" s="215" t="str">
        <f>Seeds!Z335</f>
        <v>{"id":"M6-NyO-38a-E-1","stimulus":"&lt;p&gt;Calcula esta resta.&lt;/p&gt;","template":"&lt;p style=\"text-align:center;\"&gt;{{T1}} − {{T2}} = {{response}}&lt;/p&gt;","hint":"&lt;div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10001,"max":500001,"step":2},{"name":"Q2","label":null,"min":1000,"max":50000,"step":1},{"name":"Q3","label":null,"list":[2,4,6,8]}],"calculated":[{"name":"T1","label":"{{function}}","function":"Lemonlib.round({{Q1}}/1000+{{Q2}}/100+{{Q3}}/1000,3)","temp":true},{"name":"T2","label":"{{function}}","function":"Lemonlib.round({{Q1}}/1000,3)","temp":true},{"name":"A1","label":"{{function}}","function":"Lemonlib.round({{Q2}}/100+{{Q3}}/1000,3)"}],"uniques":true},"algorithm":{"name":"calculateOperation","params":{"method":"equivLiteral","keyboard":"INTERMEDIATE"}}}</v>
      </c>
      <c r="C309" s="215" t="str">
        <f>Seeds!AA335</f>
        <v/>
      </c>
      <c r="D309" s="215">
        <f t="shared" si="1"/>
        <v>1</v>
      </c>
    </row>
    <row r="310" ht="15.75" customHeight="1">
      <c r="A310" s="215" t="str">
        <f>Seeds!AC336</f>
        <v>M6-NyO-38a-A-1</v>
      </c>
      <c r="B310" s="215" t="str">
        <f>Seeds!Z336</f>
        <v>{"id":"M6-NyO-38a-A-1","stimulus":"&lt;p&gt;Lía tenía {{T1}} € en su cuenta bancaria, pero el jueves sacó {{T2}} €. ¿Cuánto dinero queda en la cuenta bancaria?&lt;/p&gt;","template":"&lt;p&gt;Quedan {{response}} €.&lt;/p&gt;","hint":"&lt;div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35%;\"&gt;{{T2}}&lt;/span&gt;&lt;span class=\"lemo-graphie-label\" style=\"position: absolute; right: 20%; top: 8%;\"&gt;{{T1}}&lt;/span&gt;&lt;/div&gt;&lt;/div&gt;&lt;/div&gt;&lt;&lt;/div&gt;","feedback":"&lt;p&gt;El resultado de la resta es:&lt;/p&gt;&lt;div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1001,"max":50001,"step":2},{"name":"Q2","label":null,"min":100,"max":5000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C310" s="215" t="str">
        <f>Seeds!AA336</f>
        <v/>
      </c>
      <c r="D310" s="215">
        <f t="shared" si="1"/>
        <v>1</v>
      </c>
    </row>
    <row r="311" ht="15.75" customHeight="1">
      <c r="A311" s="215" t="str">
        <f>Seeds!AC337</f>
        <v>M6-NyO-38a-A-2</v>
      </c>
      <c r="B311" s="215" t="str">
        <f>Seeds!Z337</f>
        <v>{"id":"M6-NyO-38a-A-2","stimulus":"&lt;p&gt;En un zoo, los cuidadores han dejado en el recinto del {{Q3}} &lt;span class=\"no-break\"&gt;{{T1}} kg&lt;/span&gt; de carne. Si el {{Q3}} solo ha comido &lt;span class=\"no-break\"&gt;{{T2}} kg,&lt;/span&gt; ¿cuántos kilogramos de carne no se ha comido?&lt;/p&gt;","template":"&lt;p&gt;No se ha comido &lt;span class=\"no-break\"&gt;{{response}} kg&lt;/span&gt; de carne.&lt;/p&gt;","hint":"&lt;div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1001,"max":2501,"step":1},{"name":"Q2","label":null,"min":70,"max":150,"step":1},{"name":"Q3","label":null,"list":["tigre","león"]},{"name":"Q4","label":null,"list":[2,4,6,8]}],"calculated":[{"name":"T1","label":"{{function}}","function":"Lemonlib.round({{Q1}}/100+{{Q2}}/10+{{Q4}}/100,2)","temp":true},{"name":"T2","label":"{{function}}","function":"Lemonlib.round({{Q1}}/100,2)","temp":true},{"name":"A1","label":"{{function}}","function":"Lemonlib.round({{Q2}}/10+{{Q4}}/100,2)"}],"uniques":true},"algorithm":{"name":"calculateOperation","params":{"method":"equivLiteral","keyboard":"INTERMEDIATE"}}}</v>
      </c>
      <c r="C311" s="215" t="str">
        <f>Seeds!AA337</f>
        <v/>
      </c>
      <c r="D311" s="215">
        <f t="shared" si="1"/>
        <v>1</v>
      </c>
    </row>
    <row r="312" ht="15.75" customHeight="1">
      <c r="A312" s="215" t="str">
        <f>Seeds!AC338</f>
        <v>M6-NyO-38a-A-3</v>
      </c>
      <c r="B312" s="215" t="str">
        <f>Seeds!Z338</f>
        <v>{"id":"M6-NyO-38a-A-3","stimulus":"&lt;p&gt;Natalia quiere donar {{T1}} € a una ONG y en su hucha de ahorros tiene {{T2}} €. ¿Cuánto dinero le falta por ahorrar?&lt;/p&gt;","template":"&lt;p&gt;Le faltan {{response}} €.&lt;/p&gt;","hint":"&lt;div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{{Q3}}&lt;/span&gt;&lt;span class=\"lemo-graphie-label\" style=\"position: absolute; right: 15%; top: 35%;\"&gt;{{T2}}&lt;/span&gt;&lt;span class=\"lemo-graphie-label\" style=\"position: absolute; right: 15%; top: 8%;\"&gt;{{T1}}&lt;/span&gt;&lt;/div&gt;&lt;/div&gt;&lt;/div&gt;&lt;/div&gt;","feedback":"&lt;p&gt;El resultado de la resta es:&lt;/p&gt;&lt;div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2001,"max":4001,"step":2},{"name":"Q2","label":null,"min":200,"max":400,"step":1},{"name":"Q3","label":null,"list":[2,4,6,8]}],"calculated":[{"name":"T1","label":"{{function}}","function":"Lemonlib.round({{Q1}}/100+{{Q2}}/10+{{Q3}}/100,2)","temp":true},{"name":"T2","label":"{{function}}","function":"Lemonlib.round({{Q1}}/100,2)","temp":true},{"name":"A1","label":"{{function}}","function":"Lemonlib.round({{Q2}}/10+{{Q3}}/100,2)"}],"uniques":true},"algorithm":{"name":"calculateOperation","params":{"method":"equivLiteral","keyboard":"INTERMEDIATE"}}}</v>
      </c>
      <c r="C312" s="215" t="str">
        <f>Seeds!AA338</f>
        <v/>
      </c>
      <c r="D312" s="215">
        <f t="shared" si="1"/>
        <v>1</v>
      </c>
    </row>
    <row r="313" ht="15.75" customHeight="1">
      <c r="A313" s="215" t="str">
        <f>Seeds!AC339</f>
        <v>M6-NyO-39a-I-1</v>
      </c>
      <c r="B313" s="215" t="str">
        <f>Seeds!Z339</f>
        <v>{"id":"M6-NyO-39a-I-1","stimulus":"&lt;p&gt;Arrastra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label":null,"min":101,"max":9999,"step":2},{"name":"Q2","label":null,"min":51,"max":99,"step":2}],"calculated":[{"name":"T1","label":"{{function}}","function":"{{Q1}}/100","temp":true},{"name":"T2","label":"{{function}}","function":"{{Q2}}/10","temp":true},{"name":"T3","label":"{{function}}","function":"{{Q1}}*{{Q2}}","temp":true},{"name":"A1","label":"{{function}}","function":"{{Q1}}*{{Q2}}/1000"},{"name":"A2","label":"{{function}}","function":"{{Q1}}*{{Q2}}/100","incorrect":true},{"name":"A3","label":"{{function}}","function":"{{Q1}}*{{Q2}}/10000","incorrect":true}],"uniques":true},"algorithm":{"name":"calculateOperation","template":"Cloze with drag &amp; drop","params":{"keyboard":"INTERMEDIATE"}}}</v>
      </c>
      <c r="C313" s="215" t="str">
        <f>Seeds!AA339</f>
        <v/>
      </c>
      <c r="D313" s="215">
        <f t="shared" si="1"/>
        <v>1</v>
      </c>
    </row>
    <row r="314" ht="15.75" customHeight="1">
      <c r="A314" s="215" t="str">
        <f>Seeds!AC340</f>
        <v>M6-NyO-39a-I-2</v>
      </c>
      <c r="B314" s="215" t="str">
        <f>Seeds!Z340</f>
        <v>{"id":"M6-NyO-39a-I-2","stimulus":"&lt;p&gt;Arrastra el resultado correcto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en este caso son 2, por lo tanto:&lt;/p&gt;&lt;p style=\"text-align:center;\"&gt;{{T3}} → {{A1}}&lt;/p&gt;","seed":{"parameters":[{"name":"Q1","label":null,"min":101,"max":999,"step":2},{"name":"Q2","label":null,"min":51,"max":99,"step":2}],"calculated":[{"name":"T1","label":"{{function}}","function":"{{Q1}}/10","temp":true},{"name":"T2","label":"{{function}}","function":"{{Q2}}/10","temp":true},{"name":"T3","label":"{{function}}","function":"{{Q1}}*{{Q2}}","temp":true},{"name":"A1","label":"{{function}}","function":"{{Q1}}*{{Q2}}/100"},{"name":"A2","label":"{{function}}","function":"{{Q1}}*{{Q2}}/10","incorrect":true},{"name":"A3","label":"{{function}}","function":"{{Q1}}*{{Q2}}/1000","incorrect":true}],"uniques":true},"algorithm":{"name":"calculateOperation","template":"Cloze with drag &amp; drop","params":{"keyboard":"INTERMEDIATE"}}}</v>
      </c>
      <c r="C314" s="215" t="str">
        <f>Seeds!AA340</f>
        <v/>
      </c>
      <c r="D314" s="215">
        <f t="shared" si="1"/>
        <v>1</v>
      </c>
    </row>
    <row r="315" ht="15.75" customHeight="1">
      <c r="A315" s="215" t="str">
        <f>Seeds!AC341</f>
        <v>M6-NyO-39a-E-1</v>
      </c>
      <c r="B315" s="215" t="str">
        <f>Seeds!Z341</f>
        <v>{"id":"M6-NyO-39a-E-1","stimulus":"&lt;p&gt;Escribe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101,"max":9999,"step":2},{"name":"Q2","min":51,"max":99,"step":2}],"calculated":[{"name":"T1","function":"{{Q1}}/100","temp":"true"},{"name":"T2","function":"{{Q2}}/10","temp":"true"},{"name":"T3","function":"{{Q1}}*{{Q2}}","temp":"true"},{"name":"A1","function":"{{Q1}}*{{Q2}}/1000"}],"uniques":true},"algorithm":{"name":"calculateOperation","params":{"method":"equivLiteral","keyboard":"INTERMEDIATE"}}}</v>
      </c>
      <c r="C315" s="215" t="str">
        <f>Seeds!AA341</f>
        <v/>
      </c>
      <c r="D315" s="215">
        <f t="shared" si="1"/>
        <v>1</v>
      </c>
    </row>
    <row r="316" ht="15.75" customHeight="1">
      <c r="A316" s="215" t="str">
        <f>Seeds!AC342</f>
        <v>M6-NyO-39a-E-2</v>
      </c>
      <c r="B316" s="215" t="str">
        <f>Seeds!Z342</f>
        <v>{"id":"M6-NyO-39a-E-2","stimulus":"&lt;p&gt;Escribe el resultado de esta multiplicación.&lt;/p&gt;","template":"&lt;p style=\"text-align:center;\"&gt;{{T1}} × {{T2}} = {{response}}&lt;/p&gt;","hint":"&lt;p&gt;El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101,"max":999,"step":2},{"name":"Q2","min":51,"max":99,"step":2}],"calculated":[{"name":"T1","function":"{{Q1}}/10","temp":"true"},{"name":"T2","function":"{{Q2}}/10","temp":"true"},{"name":"T3","function":"{{Q1}}*{{Q2}}","temp":"true"},{"name":"A1","function":"{{Q1}}*{{Q2}}/100"}],"uniques":true},"algorithm":{"name":"calculateOperation","params":{"method":"equivLiteral","keyboard":"INTERMEDIATE"}}}</v>
      </c>
      <c r="C316" s="215" t="str">
        <f>Seeds!AA342</f>
        <v/>
      </c>
      <c r="D316" s="215">
        <f t="shared" si="1"/>
        <v>1</v>
      </c>
    </row>
    <row r="317" ht="15.75" customHeight="1">
      <c r="A317" s="215" t="str">
        <f>Seeds!AC343</f>
        <v>M6-NyO-39a-A-1</v>
      </c>
      <c r="B317" s="215" t="str">
        <f>Seeds!Z343</f>
        <v>{"id":"M6-NyO-39a-A-1","stimulus":"&lt;p&gt;Martina camina cada día {{T1}} km. ¿Cuántos kilómetros caminará en {{Q2}} días?&lt;/p&gt;","template":"&lt;p&gt;Caminará {{response}} km.&lt;/p&gt;","hint":"&lt;p&gt;El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201,"max":899,"step":2},{"name":"Q2","min":3,"max":30,"step":1}],"calculated":[{"name":"A1","function":"{{Q1}}*{{Q2}}/100"},{"name":"T1","function":"{{Q1}}/100","temp":"true"},{"name":"T3","function":"{{Q1}}*{{Q2}}","temp":"true"}],"uniques":true},"algorithm":{"name":"calculateOperation","params":{"method":"equivLiteral","keyboard":"INTERMEDIATE"}}}</v>
      </c>
      <c r="C317" s="215" t="str">
        <f>Seeds!AA343</f>
        <v/>
      </c>
      <c r="D317" s="215">
        <f t="shared" si="1"/>
        <v>1</v>
      </c>
    </row>
    <row r="318" ht="15.75" customHeight="1">
      <c r="A318" s="215" t="str">
        <f>Seeds!AC344</f>
        <v>M6-NyO-39a-A-2</v>
      </c>
      <c r="B318" s="215" t="str">
        <f>Seeds!Z344</f>
        <v>{"id":"M6-NyO-39a-A-2","stimulus":"&lt;p&gt;La tabla de la mesa de Camilo mide {{T1}} cm de largo y {{T2}} cm de ancho. Calcula su área.&lt;/p&gt;","template":"&lt;p&gt;La tabla mide {{response}} cm&lt;sup&gt;2&lt;/sup&gt;.&lt;/p&gt;","hint":"&lt;p&gt;El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3, por lo tanto:&lt;/p&gt;&lt;p style=\"text-align:center;\"&gt;{{T3}} → {{A1}}&lt;/p&gt;","seed":{"parameters":[{"name":"Q1","min":5001,"max":9999,"step":2},{"name":"Q2","min":501,"max":999,"step":2}],"calculated":[{"name":"A1","function":"{{Q1}}*{{Q2}}/1000"},{"name":"T1","function":"{{Q1}}/100","temp":"true"},{"name":"T2","function":"{{Q2}}/10","temp":"true"},{"name":"T3","function":"{{Q1}}*{{Q2}}","temp":"true"}],"uniques":true},"algorithm":{"name":"calculateOperation","params":{"method":"equivLiteral","keyboard":"INTERMEDIATE"}}}</v>
      </c>
      <c r="C318" s="215" t="str">
        <f>Seeds!AA344</f>
        <v/>
      </c>
      <c r="D318" s="215">
        <f t="shared" si="1"/>
        <v>1</v>
      </c>
    </row>
    <row r="319" ht="15.75" customHeight="1">
      <c r="A319" s="215" t="str">
        <f>Seeds!AC345</f>
        <v>M6-NyO-39a-A-3</v>
      </c>
      <c r="B319" s="215" t="str">
        <f>Seeds!Z345</f>
        <v>{"id":"M6-NyO-39a-A-3","stimulus":"&lt;p&gt;Un litro de zumo cuesta {{T1}} €. ¿Cuánto hay que pagar por {{Q2}} litros?&lt;/p&gt;","template":"&lt;p&gt;Hay que pagar {{response}} €.&lt;/p&gt;","hint":"&lt;p&gt;El resultado tiene que tener tantos decimales como los dos factores juntos.&lt;/p&gt;","feedback":"&lt;p&gt;Primero hay que multiplicar los factores como si fueran números naturales:&lt;/p&gt;&lt;p style=\"text-align:center;\"&gt;{{Q1}} × {{Q2}} = {{T3}}&lt;/p&gt;&lt;p&gt;Después se apartan desde la derecha tantas cifras decimales como las que hay en los dos factores. En este caso son 2, por lo tanto:&lt;/p&gt;&lt;p style=\"text-align:center;\"&gt;{{T3}} → {{A1}}&lt;/p&gt;","seed":{"parameters":[{"name":"Q1","min":55,"max":255,"step":2},{"name":"Q2","min":3,"max":8,"step":1}],"calculated":[{"name":"A1","function":"{{Q1}}*{{Q2}}/100"},{"name":"T1","function":"{{Q1}}/100","temp":"true"},{"name":"T3","function":"{{Q1}}*{{Q2}}","temp":"true"}],"uniques":true},"algorithm":{"name":"calculateOperation","params":{"method":"equivLiteral","keyboard":"INTERMEDIATE"}}}</v>
      </c>
      <c r="C319" s="215" t="str">
        <f>Seeds!AA345</f>
        <v/>
      </c>
      <c r="D319" s="215">
        <f t="shared" si="1"/>
        <v>1</v>
      </c>
    </row>
    <row r="320" ht="15.75" customHeight="1">
      <c r="A320" s="215" t="str">
        <f>Seeds!AC346</f>
        <v>M6-NyO-40a-I-1</v>
      </c>
      <c r="B320" s="215" t="str">
        <f>Seeds!Z346</f>
        <v>{"id":"M6-NyO-40a-I-1","stimulus":"&lt;p&gt;Arrastra el resultado correcto de esta división.&lt;/p&gt;","template":"&lt;p style=\"text-align:center;\"&gt;{{T11}}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label":null,"min":9,"max":100,"step":1},{"name":"Q2","label":null,"min":3,"max":15,"step":1},{"name":"Q3","label":null,"min":1,"max":9,"step":1},{"name":"Q4","label":null,"min":9,"max":100,"step":1},{"name":"Q5","label":null,"min":1,"max":9,"step":1},{"name":"Q6","label":null,"min":9,"max":100,"step":1},{"name":"Q7","label":null,"min":1,"max":9,"step":1}],"calculated":[{"name":"T11","label":"{{function}}","function":"Lemonlib.round(({{Q1}}/10+{{Q3}}/100)*{{Q2}}, 2)","temp":true},{"name":"A1","label":"{{function}}","function":"Lemonlib.round({{Q1}}/10+{{Q3}}/100, 2)"},{"name":"A2","label":"{{function}}","function":"Lemonlib.round({{Q4}}/10+{{Q5}}/100, 2)","incorrect":true},{"name":"A3","label":"{{function}}","function":"Lemonlib.round({{Q6}}/10+{{Q7}}/100, 2)","incorrect":true}],"uniques":true},"algorithm":{"name":"calculateOperation","template":"Cloze with drag &amp; drop","params":{"keyboard":"INTERMEDIATE"}}}</v>
      </c>
      <c r="C320" s="215" t="str">
        <f>Seeds!AA346</f>
        <v/>
      </c>
      <c r="D320" s="215">
        <f t="shared" si="1"/>
        <v>1</v>
      </c>
    </row>
    <row r="321" ht="15.75" customHeight="1">
      <c r="A321" s="215" t="str">
        <f>Seeds!AC347</f>
        <v>M6-NyO-40a-I-2</v>
      </c>
      <c r="B321" s="215" t="str">
        <f>Seeds!Z347</f>
        <v>{
    "id": "M6-NyO-40a-I-2",
    "stimulus": "&lt;p&gt;Arrastra el resultado correcto de esta division.&lt;/p&gt;",
    "template": "&lt;p style=\"text-align:center;\"&gt;{{T1}} : {{T2}} = {{response}}&lt;/p&gt;",
    "hint": "&lt;p&gt;Si hay decimales en el divisor, hay que escribir una división equivalente que no tenga decimales.&lt;/p&gt;",
    "feedback": "&lt;p&gt;Si hay decimales en el divisor, hay que escribir una división equivalente que no los tenga.&lt;/p&gt;&lt;p&gt;En este caso:&lt;/p&gt;&lt;p&gt;{{T3}} : {{Q1}}&lt;/p&gt;&lt;p&gt;El resultado de esta división es el mismo que el de la divsión del enunciado.&lt;/p&gt;",
    "seed": {
        "parameters": [
            {
                "name": "Q1",
                "label": null,
                "min": 9,
                "max": 100,
                "step": 1
            },
            {
                "name": "Q2",
                "label": null,
                "min": 3,
                "max": 15,
                "step": 1
            },
            {
                "name": "Q3",
                "label": null,
                "min": 1,
                "max": 9,
                "step": 1
            },
            {
                "name": "Q4",
                "label": null,
                "min": 3,
                "max": 15,
                "step": 1
            },
            {
                "name": "Q5",
                "label": null,
                "min": 1,
                "max": 9,
                "step": 1
            },
            {
                "name": "Q6",
                "label": null,
                "min": 3,
                "max": 15,
                "step": 1
            },
            {
                "name": "Q7",
                "label": null,
                "min": 1,
                "max": 9,
                "step": 1
            }
        ],
        "calculated": [
            {
                "name": "T1",
                "label": "{{function}}",
                "function": "Lemonlib.round(({{Q2}}+{{Q3}}/100)*{{Q1}}, 2)",
                "temp": true
            },
            {
                "name": "T2",
                "label": "{{function}}",
                "function": "{{Q1}}/10",
                "temp": true
            },
            {
                "name": "T3",
                "label": "{{function}}",
                "function": "Lemonlib.round(({{Q2}}+{{Q3}}/100)*{{Q1}}*10, 2)",
                "temp": true
            },
            {
                "name": "A1",
                "label": "{{function}}",
                "function": "Lemonlib.round({{Q2}}*10+{{Q3}}/10, 2)"
            },
            {
                "name": "A2",
                "label": "{{function}}",
                "function": "Lemonlib.round({{Q4}}*10+{{Q5}}/10, 2)",
                "incorrect": true
            },
            {
                "name": "A3",
                "label": "{{function}}",
                "function": "Lemonlib.round({{Q6}}*10+{{Q7}}/10, 2)",
                "incorrect": true
            }
        ],
        "uniques": true
    },
    "algorithm": {
        "name": "calculateOperation",
        "template": "Cloze with drag &amp; drop",
        "params": {
            "keyboard": "INTERMEDIATE"
        }
    }
}</v>
      </c>
      <c r="C321" s="215" t="str">
        <f>Seeds!AA347</f>
        <v/>
      </c>
      <c r="D321" s="215">
        <f t="shared" si="1"/>
        <v>1</v>
      </c>
    </row>
    <row r="322" ht="15.75" customHeight="1">
      <c r="A322" s="215" t="str">
        <f>Seeds!AC348</f>
        <v>M6-NyO-40a-E-1</v>
      </c>
      <c r="B322" s="215" t="str">
        <f>Seeds!Z348</f>
        <v>{"id":"M6-NyO-40a-E-1","stimulus":"&lt;p&gt;Calcula el resultado de la siguiente división hasta las centésimas.&lt;/p&gt;","template":"&lt;p style=\"text-align:center;\"&gt;{{T1}} : {{Q2}} = {{response}}&lt;/p&gt;","hint":"&lt;p&gt;Al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división.&lt;/p&gt;","seed":{"parameters":[{"name":"Q1","min":9,"max":100,"step":1},{"name":"Q2","min":3,"max":15,"step":1},{"name":"Q3","min":1,"max":9,"step":1}],"calculated":[{"name":"T1","function":"Lemonlib.round(({{Q1}}/10+{{Q3}}/100)*{{Q2}}, 2)","temp":"true"},{"name":"A1","function":"Lemonlib.round({{Q1}}/10+{{Q3}}/100, 2)"}],"uniques":true},"algorithm":{"name":"calculateOperation","params":{"method":"equivLiteral","keyboard":"INTERMEDIATE"}}}</v>
      </c>
      <c r="C322" s="215" t="str">
        <f>Seeds!AA348</f>
        <v/>
      </c>
      <c r="D322" s="215">
        <f t="shared" si="1"/>
        <v>1</v>
      </c>
    </row>
    <row r="323" ht="15.75" customHeight="1">
      <c r="A323" s="215" t="str">
        <f>Seeds!AC349</f>
        <v>M6-NyO-40a-E-2</v>
      </c>
      <c r="B323" s="215" t="str">
        <f>Seeds!Z349</f>
        <v>{"id":"M6-NyO-40a-E-2","stimulus":"&lt;p&gt;Calcula el resultado de la siguiente división hasta las centésimas.&lt;/p&gt;","template":"&lt;p style=\"text-align:center;\"&gt;{{T1}} : {{T2}} = {{response}}&lt;/p&gt;","hint":"&lt;p&gt;Si hay decimales en el divisor, hay que escribir una división equivalente que no tenga decimales.&lt;/p&gt;","feedback":"&lt;p&gt;Si hay decimales en el divisor, hay que escribir una división equivalente que no los tenga.&lt;/p&gt;&lt;p&gt;En este caso:&lt;/p&gt;&lt;p&gt;{{T3}} : {{Q1}}&lt;/p&gt;&lt;p&gt;El resultado de esta división es el mismo que el de la división del enunciado.&lt;/p&gt;","seed":{"parameters":[{"name":"Q1","min":9,"max":100,"step":1},{"name":"Q2","min":3,"max":15,"step":1},{"name":"Q3","min":1,"max":9,"step":1}],"calculated":[{"name":"T1","function":"Lemonlib.round(({{Q2}}/10+{{Q3}}/1000)*{{Q1}}, 3)","temp":"true"},{"name":"T2","function":"{{Q1}}/10","temp":"true"},{"name":"T3","function":"Lemonlib.round(({{Q2}}/10+{{Q3}}/1000)*{{Q1}}*10,2)","temp":"true"},{"name":"A1","function":"Lemonlib.round({{Q2}}+{{Q3}}/100, 2)"}],"uniques":true},"algorithm":{"name":"calculateOperation","params":{"method":"equivLiteral","keyboard":"INTERMEDIATE"}}}</v>
      </c>
      <c r="C323" s="215" t="str">
        <f>Seeds!AA349</f>
        <v/>
      </c>
      <c r="D323" s="215">
        <f t="shared" si="1"/>
        <v>1</v>
      </c>
    </row>
    <row r="324" ht="15.75" customHeight="1">
      <c r="A324" s="215" t="str">
        <f>Seeds!AC350</f>
        <v>M6-NyO-40a-A-1</v>
      </c>
      <c r="B324" s="215" t="str">
        <f>Seeds!Z350</f>
        <v>{"id":"M6-NyO-40a-A-1","stimulus":"&lt;p&gt;Sofía ha hecho en bicicleta {{T1}} km durante {{Q3}} días. Si ha recorrido la misma distancia cada día, ¿cuántos kilómetros ha hecho al día?&lt;/p&gt;","template":"&lt;p&gt;Cada día ha recorrido {{response}} km.&lt;/p&gt;","hint":"&lt;p&gt;Al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división.&lt;/p&gt;","seed":{"parameters":[{"name":"Q1","min":5,"max":9,"step":1},{"name":"Q2","min":1,"max":99,"step":1},{"name":"Q3","min":2,"max":10,"step":1}],"calculated":[{"name":"T1","function":"Lemonlib.round(({{Q1}}+{{Q2}}/100)*{{Q3}}, 2)","temp":"true"},{"name":"A1","function":"Lemonlib.round({{Q1}}+{{Q2}}/100, 2)"}],"uniques":true},"algorithm":{"name":"calculateOperation","params":{"method":"equivLiteral","keyboard":"INTERMEDIATE"}}}</v>
      </c>
      <c r="C324" s="215" t="str">
        <f>Seeds!AA350</f>
        <v/>
      </c>
      <c r="D324" s="215">
        <f t="shared" si="1"/>
        <v>1</v>
      </c>
    </row>
    <row r="325" ht="15.75" customHeight="1">
      <c r="A325" s="215" t="str">
        <f>Seeds!AC351</f>
        <v>M6-NyO-40a-A-2</v>
      </c>
      <c r="B325" s="215" t="str">
        <f>Seeds!Z351</f>
        <v>{"id":"M6-NyO-40a-A-2","stimulus":"&lt;p&gt;Enrique paga {{T1}} € al año por una plataforma de películas. ¿Cuánto tiene que pagar al mes? Redondea el resultado a las centésimas.&lt;/p&gt;","template":"&lt;p&gt;Cada mes paga {{response}} €.&lt;/p&gt;","hint":"&lt;p&gt;Al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división.&lt;/p&gt;","seed":{"parameters":[{"name":"Q1","min":80,"max":95,"step":1},{"name":"Q2","min":1,"max":95,"step":5}],"calculated":[{"name":"T1","function":"{{Q1}}+{{Q2}}/100","temp":"true"},{"name":"A1","function":"Lemonlib.round({{T1}}/12, 2)"}],"uniques":true},"algorithm":{"name":"calculateOperation","params":{"method":"equivLiteral","keyboard":"INTERMEDIATE"}}}</v>
      </c>
      <c r="C325" s="215" t="str">
        <f>Seeds!AA351</f>
        <v/>
      </c>
      <c r="D325" s="215">
        <f t="shared" si="1"/>
        <v>1</v>
      </c>
    </row>
    <row r="326" ht="15.75" customHeight="1">
      <c r="A326" s="215" t="str">
        <f>Seeds!AC352</f>
        <v>M6-NyO-40a-A-3</v>
      </c>
      <c r="B326" s="215" t="str">
        <f>Seeds!Z352</f>
        <v>{"id":"M6-NyO-40a-A-3","stimulus":"&lt;p&gt;Armando quiere repartir {{T1}} l de agua en {{Q3}} envases. ¿Cuánta agua tendrá que poner en cada uno?&lt;/p&gt;","template":"&lt;p&gt;Cada envase debe contener {{response}} l.&lt;/p&gt;","hint":"&lt;p&gt;Al terminar de dividir la parte entera del dividendo, hay que añadir una coma en el cociente para continuar la división.&lt;/p&gt;","feedback":"&lt;p&gt;Al terminar de dividir la parte entera del dividendo, hay que añadir una coma en el cociente para continuar la división.&lt;/p&gt;","seed":{"parameters":[{"name":"Q1","min":1,"max":9,"step":1},{"name":"Q2","min":1,"max":99,"step":1},{"name":"Q3","min":2,"max":10,"step":1}],"calculated":[{"name":"T1","function":"Lemonlib.round(({{Q1}}+{{Q2}}/100)*{{Q3}}, 2)","temp":"true"},{"name":"A1","function":"Lemonlib.round({{Q1}}+{{Q2}}/100, 2)"}],"uniques":true},"algorithm":{"name":"calculateOperation","params":{"method":"equivLiteral","keyboard":"INTERMEDIATE"}}}</v>
      </c>
      <c r="C326" s="215" t="str">
        <f>Seeds!AA352</f>
        <v/>
      </c>
      <c r="D326" s="215">
        <f t="shared" si="1"/>
        <v>1</v>
      </c>
    </row>
    <row r="327" ht="15.75" customHeight="1">
      <c r="A327" s="215" t="str">
        <f>Seeds!AC358</f>
        <v>M6-NyO-41a-I-1</v>
      </c>
      <c r="B327" s="215" t="str">
        <f>Seeds!Z358</f>
        <v>{"id":"M6-NyO-41a-I-1","stimulus":"&lt;p&gt;Arrastra el resultado de estas potencias.&lt;/p&gt;","template":"&lt;p style=\"text-align:center;\"&gt;{{T1}}&lt;sup&gt;2&lt;/sup&gt; = {{response}}&lt;/p&gt;&lt;p style=\"text-align:center;\"&gt;{{T2}}&lt;sup&gt;2&lt;/sup&gt; = {{response}}&lt;/p&gt;","hint":"&lt;p&gt;Para calcular el cuadrado de un número hay que multiplicarlo por sí mismo.&lt;/p&gt;","feedback":"&lt;p&gt;Para calcular el cuadrado de un número hay que multiplicarlo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2)","feedback":"{{T1}}&lt;sup&gt;2&lt;/sup&gt; = {{T1}} × {{T1}} = {{function}}"},{"name":"A2","label":"{{function}}","function":"Lemonlib.round({{T2}}*{{T2}},2)","feedback":"{{T2}}&lt;sup&gt;2&lt;/sup&gt; = {{T2}} × {{T2}} = {{function}}"},{"name":"A3","label":"{{function}}","function":"Lemonlib.round({{T3}}*{{T3}},2)","incorrect":true},{"name":"A4","label":"{{function}}","function":"Lemonlib.round({{T4}}*{{T4}},2)","incorrect":true}],"uniques":true},"algorithm":{"name":"calculateOperation","template":"Cloze with drag &amp; drop","params":{"keyboard":"INTERMEDIATE"}}}</v>
      </c>
      <c r="C327" s="215" t="str">
        <f>Seeds!AA358</f>
        <v/>
      </c>
      <c r="D327" s="215">
        <f t="shared" si="1"/>
        <v>1</v>
      </c>
    </row>
    <row r="328" ht="15.75" customHeight="1">
      <c r="A328" s="215" t="str">
        <f>Seeds!AC359</f>
        <v>M6-NyO-41a-I-2</v>
      </c>
      <c r="B328" s="215" t="str">
        <f>Seeds!Z359</f>
        <v>{"id":"M6-NyO-41a-I-2","stimulus":"&lt;p&gt;Arrastra el resultado de estas potencias.&lt;/p&gt;","template":"&lt;p style=\"text-align:center;\"&gt;{{T1}}&lt;sup&gt;3&lt;/sup&gt; = {{response}}&lt;/p&gt;&lt;p style=\"text-align:center;\"&gt;{{T2}}&lt;sup&gt;3&lt;/sup&gt; = {{response}}&lt;/p&gt;","hint":"&lt;p&gt;Para calcular el cubo de un número hay que multiplicarlo 2 veces por sí mismo.&lt;/p&gt;","feedback":"&lt;p&gt;Para calcular el cubo de un número hay que multiplicarlo 2 veces por sí mismo.&lt;/p&gt;","seed":{"parameters":[{"name":"Q1","label":null,"min":1,"max":9,"step":1},{"name":"Q2","label":null,"min":1,"max":9,"step":1},{"name":"Q3","label":null,"min":1,"max":9,"step":1},{"name":"Q4","label":null,"min":1,"max":9,"step":1}],"calculated":[{"name":"T1","label":"{{function}}","function":"{{Q1}}+{{Q2}}/10","temp":true},{"name":"T2","label":"{{function}}","function":"{{Q3}}+{{Q4}}/10","temp":true},{"name":"T3","label":"{{function}}","function":"{{Q1}}+{{Q4}}/10","temp":true},{"name":"T4","label":"{{function}}","function":"{{Q3}}+{{Q2}}/10","temp":true},{"name":"A1","label":"{{function}}","function":"Lemonlib.round({{T1}}*{{T1}}*{{T1}},3)","feedback":"{{T1}}&lt;sup&gt;3&lt;/sup&gt; = {{T1}} × {{T1}} × {{T1}} = {{function}}"},{"name":"A2","label":"{{function}}","function":"Lemonlib.round({{T2}}*{{T2}}*{{T2}},3)","feedback":"{{T2}}&lt;sup&gt;3&lt;/sup&gt; = {{T2}} × {{T2}} × {{T2}} = {{function}}"},{"name":"A3","label":"{{function}}","function":"Lemonlib.round({{T3}}*{{T3}}*{{T3}},3)","incorrect":true},{"name":"A4","label":"{{function}}","function":"Lemonlib.round({{T4}}*{{T4}}*{{T4}},3)","incorrect":true}],"uniques":true},"algorithm":{"name":"calculateOperation","template":"Cloze with drag &amp; drop","params":{"keyboard":"INTERMEDIATE"}}}</v>
      </c>
      <c r="C328" s="215" t="str">
        <f>Seeds!AA359</f>
        <v/>
      </c>
      <c r="D328" s="215">
        <f t="shared" si="1"/>
        <v>1</v>
      </c>
    </row>
    <row r="329" ht="15.75" customHeight="1">
      <c r="A329" s="215" t="str">
        <f>Seeds!AC360</f>
        <v>M6-NyO-41a-E-1</v>
      </c>
      <c r="B329" s="215" t="str">
        <f>Seeds!Z360</f>
        <v>{"id":"M6-NyO-41a-E-1","stimulus":"&lt;p&gt;¿Cuál es el resultado de esta potencia?&lt;/p&gt;","template":"&lt;p style=\"text-align:center;\"&gt;{{T1}}&lt;sup&gt;2&lt;/sup&gt; = {{response}}&lt;/p&gt;","hint":"&lt;p&gt;Para calcular el cuadrado de un número hay que multiplicarlo por sí mismo.&lt;/p&gt;","feedback":"&lt;p&gt;Para calcular el cuadrado de un número hay que multiplicarlo por sí mismo.&lt;/p&gt;&lt;p style=\"text-align:center;\"&gt;{{T1}}&lt;sup&gt;2&lt;/sup&gt; = {{T1}} × {{T1}} = {{A1}}&lt;/p&gt;","seed":{"parameters":[{"name":"Q1","label":null,"min":1,"max":9,"step":1},{"name":"Q2","label":null,"min":1,"max":9,"step":1}],"calculated":[{"name":"T1","label":"{{function}}","function":"{{Q1}}+{{Q2}}/10","temp":true},{"name":"A1","label":"{{function}}","function":"Lemonlib.round({{T1}}*{{T1}},2)"}],"uniques":true},"algorithm":{"name":"calculateOperation","params":{"method":"equivLiteral","keyboard":"INTERMEDIATE"}}}</v>
      </c>
      <c r="C329" s="215" t="str">
        <f>Seeds!AA360</f>
        <v/>
      </c>
      <c r="D329" s="215">
        <f t="shared" si="1"/>
        <v>1</v>
      </c>
    </row>
    <row r="330" ht="15.75" customHeight="1">
      <c r="A330" s="215" t="str">
        <f>Seeds!AC361</f>
        <v>M6-NyO-41a-E-2</v>
      </c>
      <c r="B330" s="215" t="str">
        <f>Seeds!Z361</f>
        <v>{"id":"M6-NyO-41a-E-2","stimulus":"&lt;p&gt;¿Cuál es el resultado de esta potencia?&lt;/p&gt;","template":"&lt;p style=\"text-align:center;\"&gt;{{T1}}&lt;sup&gt;3&lt;/sup&gt; = {{response}}&lt;/p&gt;","hint":"&lt;p&gt;Para calcular el cubo de un número hay que multiplicarlo 2 veces por sí mismo.&lt;/p&gt;","feedback":"&lt;p&gt;Para calcular el cubo de un número hay que multiplicarlo 2 veces por sí mismo.&lt;/p&gt;&lt;p style=\"text-align:center;\"&gt;{{T1}}&lt;sup&gt;3&lt;/sup&gt; = {{T1}} × {{T1}} × {{T1}} = {{A1}}&lt;/p&gt;","seed":{"parameters":[{"name":"Q1","label":null,"min":1,"max":9,"step":1},{"name":"Q2","label":null,"min":1,"max":9,"step":1}],"calculated":[{"name":"T1","label":"{{function}}","function":"{{Q1}}+{{Q2}}/10","temp":true},{"name":"A1","label":"{{function}}","function":"Lemonlib.round({{T1}}*{{T1}}*{{T1}},2)"}],"uniques":true},"algorithm":{"name":"calculateOperation","params":{"method":"equivLiteral","keyboard":"INTERMEDIATE"}}}</v>
      </c>
      <c r="C330" s="215" t="str">
        <f>Seeds!AA361</f>
        <v/>
      </c>
      <c r="D330" s="215">
        <f t="shared" si="1"/>
        <v>1</v>
      </c>
    </row>
    <row r="331" ht="15.75" customHeight="1">
      <c r="A331" s="215" t="str">
        <f>Seeds!AC362</f>
        <v>M6-NyO-41a-A-1</v>
      </c>
      <c r="B331" s="215" t="str">
        <f>Seeds!Z362</f>
        <v>{"id":"M6-NyO-41a-A-1","stimulus":"&lt;p&gt;Isabel ha cosido un mantel cuadrado cuyos lados miden {{T1}} m. ¿Cuánto mide la superficie del mantel?&lt;/p&gt;","template":"&lt;p&gt;La superficie del mantel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{{A1}}&lt;/p&gt;","seed":{"parameters":[{"name":"Q1","min":5,"max":10,"step":1},{"name":"Q2","min":1,"max":9,"step":1}],"calculated":[{"name":"T1","function":"Lemonlib.round({{Q1}}/10+{{Q2}}/100, 2)","temp":"true"},{"name":"A1","function":"Lemonlib.round({{T1}}*{{T1}}, 4)"}],"uniques":true},"algorithm":{"name":"calculateOperation","params":{"method":"equivLiteral","keyboard":"INTERMEDIATE"}}}</v>
      </c>
      <c r="C331" s="215" t="str">
        <f>Seeds!AA362</f>
        <v/>
      </c>
      <c r="D331" s="215">
        <f t="shared" si="1"/>
        <v>1</v>
      </c>
    </row>
    <row r="332" ht="15.75" customHeight="1">
      <c r="A332" s="215" t="str">
        <f>Seeds!AC363</f>
        <v>M6-NyO-41a-A-2</v>
      </c>
      <c r="B332" s="215" t="str">
        <f>Seeds!Z363</f>
        <v>{"id":"M6-NyO-41a-A-2","stimulus":"&lt;p&gt;Unos obreros tienen que poner baldosas en el suelo de una habitación cuadrada. Si los lados de la habitación miden {{T1}} m cada uno, ¿cuál es su superficie?&lt;/p&gt;","template":"&lt;p&gt;La superficie de la habitación es de {{response}} m&lt;sup&gt;2&lt;/sup&gt;.&lt;/p&gt;","hint":"&lt;p&gt;Para calcular el cuadrado de un número hay que multiplicarlo por sí mismo.&lt;/p&gt;","feedback":"&lt;p&gt;Para calcular el cuadrado de un número hay que multiplicarlo por sí mismo.&lt;/p&gt;&lt;p style=\"text-align:center;\"&gt;{{T1}}&lt;sup&gt;2&lt;/sup&gt; = {{T1}} × {{T1}} = {{A1}}&lt;/p&gt;","seed":{"parameters":[{"name":"Q1","min":3,"max":10,"step":1},{"name":"Q2","min":1,"max":9,"step":1}],"calculated":[{"name":"T1","function":"{{Q1}}+{{Q2}}/10","temp":"true"},{"name":"A1","function":"Lemonlib.round({{T1}}*{{T1}}, 2)"}],"uniques":true},"algorithm":{"name":"calculateOperation","params":{"method":"equivLiteral","keyboard":"INTERMEDIATE"}}}</v>
      </c>
      <c r="C332" s="215" t="str">
        <f>Seeds!AA363</f>
        <v/>
      </c>
      <c r="D332" s="215">
        <f t="shared" si="1"/>
        <v>1</v>
      </c>
    </row>
    <row r="333" ht="15.75" customHeight="1">
      <c r="A333" s="215" t="str">
        <f>Seeds!AC364</f>
        <v>M6-NyO-41a-A-3</v>
      </c>
      <c r="B333" s="215" t="str">
        <f>Seeds!Z364</f>
        <v>{"id":"M6-NyO-41a-A-3","stimulus":"&lt;p&gt;Soledad tiene {{T1}} € ahorrados y Mariana ha reunido esa misma cantidad elevada al cubo. ¿Cuánto dinero ha ahorrado Mariana?&lt;/p&gt;","template":"&lt;p&gt;Los ahorros de Mariana son de {{response}} €.&lt;/p&gt;","hint":"&lt;p&gt;Para calcular el cubo de un número hay que multiplicarlo 2 veces por sí mismo.&lt;/p&gt;","feedback":"&lt;p&gt;Para calcular el cubo de un número hay que multiplicarlo 2 veces por sí mismo.&lt;/p&gt;&lt;p style=\"text-align:center;\"&gt;{{T1}}&lt;sup&gt;3&lt;/sup&gt; = {{T1}} × {{T1}} × {{T1}} = {{A1}}&lt;/p&gt;","seed":{"parameters":[{"name":"Q1","min":5,"max":20,"step":1},{"name":"Q2","min":1,"max":9,"step":1}],"calculated":[{"name":"T1","function":"{{Q1}}+{{Q2}}/10","temp":"true"},{"name":"A1","function":"Lemonlib.round({{T1}}*{{T1}}*{{T1}}, 3)"}],"uniques":true},"algorithm":{"name":"calculateOperation","params":{"method":"equivLiteral","keyboard":"INTERMEDIATE"}}}</v>
      </c>
      <c r="C333" s="215" t="str">
        <f>Seeds!AA364</f>
        <v/>
      </c>
      <c r="D333" s="215">
        <f t="shared" si="1"/>
        <v>1</v>
      </c>
    </row>
    <row r="334" ht="15.75" customHeight="1">
      <c r="A334" s="215" t="str">
        <f>Seeds!AC365</f>
        <v>M6-NyO-42a-I-1</v>
      </c>
      <c r="B334" s="215" t="str">
        <f>Seeds!Z365</f>
        <v>{"id":"M6-NyO-42a-I-1","stimulus":"&lt;p&gt;Determina si los siguientes porcentajes están bien calculados indicando si son verdaderos o falsos.&lt;/p&gt;","hint":"&lt;p&gt;Multiplica el porcentaje por la cantidad y divide ese resultado entre 100.&lt;/p&gt;","feedback":"&lt;p&gt;Para saber si el cálculo de un porcentaje es correcto, multiplícalo por la cantidad y divide el resultado entre 100.&lt;/p&gt;","seed":{"parameters":[{"name":"Q1","label":null,"min":20,"max":90,"step":1},{"name":"Q2","label":null,"min":100,"max":400,"step":1},{"name":"Q3","label":null,"min":20,"max":90,"step":1},{"name":"Q4","label":null,"min":100,"max":400,"step":1},{"name":"Q5","label":null,"min":20,"max":90,"step":1},{"name":"Q6","label":null,"min":100,"max":400,"step":1},{"name":"Q7","label":null,"min":20,"max":90,"step":1},{"name":"Q8","label":null,"min":100,"max":400,"step":1},{"name":"Q9","label":null,"min":5,"max":15,"step":1},{"name":"Q10","label":null,"min":5,"max":15,"step":1}],"calculated":[{"name":"T1","label":"{{function}}","function":"{{Q5}}*{{Q6}}/100","temp":true},{"name":"T2","label":"{{function}}","function":"{{Q7}}*{{Q8}}/100","temp":true},{"name":"A1","label":"{{Q1}} % de {{Q2}} = {{function}}","function":"{{Q1}}*{{Q2}}/100 ","feedback":" &lt;p&gt;{{function}} es el resultado de este porcentaje porque:&lt;/p&gt;&lt;p style=\"text-align:center;\"&gt;{{Q1}} % de {{Q2}} = {{Q1}} × &lt;span class=\"fr-math-v2 fr-draggable\" contenteditable=\"false\" data-original-math=\"\\(\\frac{{{Q2}}}{{{100}}}\\)\" draggable=\"true\"&gt;\\(\\frac{{{Q2}}}{{{100}}}\\)&lt;/span&gt; = &lt;span class=\"fr-math-v2 fr-draggable\" contenteditable=\"false\" data-original-math=\"\\(\\frac{{{Q1}}\\ \\times\\ {{Q2}}}{100}\\)\" draggable=\"true\"&gt;\\(\\frac{{{Q1}}\\ \\times\\ {{Q2}}}{100}\\)&lt;/span&gt; = {{function}}&lt;/p&gt;"},{"name":"A2","label":"{{Q3}} % de {{Q4}} = {{function}}","function":"{{Q3}}*{{Q4}}/100 ","feedback":" &lt;p&gt;{{function}} es el resultado de este porcentaje porque:&lt;/p&gt;&lt;p style=\"text-align:center;\"&gt;{{Q3}} % de {{Q4}} = {{Q3}} × &lt;span class=\"fr-math-v2 fr-draggable\" contenteditable=\"false\" data-original-math=\"\\(\\frac{{{Q4}}}{{{100}}}\\)\" draggable=\"true\"&gt;\\(\\frac{{{Q4}}}{{{100}}}\\)&lt;/span&gt; = &lt;span class=\"fr-math-v2 fr-draggable\" contenteditable=\"false\" data-original-math=\"\\(\\frac{{{Q3}}\\ \\times\\ {{Q4}}}{100}\\)\" draggable=\"true\"&gt;\\(\\frac{{{Q3}}\\ \\times\\ {{Q4}}}{100}\\)&lt;/span&gt; = {{function}}&lt;/p&gt;"},{"name":"A3","label":"{{Q5}} % de {{Q6}} = {{function}}","function":"{{Q5}}*{{Q6}}/100 + {{Q9}}","incorrect":true,"feedback":" &lt;p&gt;{{function}} no es el resultado de este porcentaje porque:&lt;/p&gt;&lt;p style=\"text-align:center;\"&gt;{{Q5}} % de {{Q6}} = {{Q5}} × &lt;span class=\"fr-math-v2 fr-draggable\" contenteditable=\"false\" data-original-math=\"\\(\\frac{{{Q6}}}{{{100}}}\\)\" draggable=\"true\"&gt;\\(\\frac{{{Q6}}}{{{100}}}\\)&lt;/span&gt; = &lt;span class=\"fr-math-v2 fr-draggable\" contenteditable=\"false\" data-original-math=\"\\(\\frac{{{Q5}}\\ \\times\\ {{Q6}}}{100}\\)\" draggable=\"true\"&gt;\\(\\frac{{{Q5}}\\ \\times\\ {{Q6}}}{100}\\)&lt;/span&gt; = {{T1}}&lt;/p&gt;"},{"name":"A4","label":"{{Q7}} % de {{Q8}} = {{function}}","function":"{{Q7}}*{{Q8}}/100 - {{Q10}}","incorrect":true,"feedback":" &lt;p&gt;{{function}} no es el resultado de este porcentaje porque:&lt;/p&gt;&lt;p style=\"text-align:center;\"&gt;{{Q7}} % de {{Q8}} = {{Q7}} × &lt;span class=\"fr-math-v2 fr-draggable\" contenteditable=\"false\" data-original-math=\"\\(\\frac{{{Q8}}}{{{100}}}\\)\" draggable=\"true\"&gt;\\(\\frac{{{Q8}}}{{{100}}}\\)&lt;/span&gt; = &lt;span class=\"fr-math-v2 fr-draggable\" contenteditable=\"false\" data-original-math=\"\\(\\frac{{{Q7}}\\ \\times\\ {{Q8}}}{100}\\)\" draggable=\"true\"&gt;\\(\\frac{{{Q7}}\\ \\times\\ {{Q8}}}{100}\\)&lt;/span&gt; = {{T2}}&lt;/p&gt;"}],"uniques":true},"algorithm":{"name":"trueFalse","template":"Choice matrix – inline","params":{"countCorrect":1,"countIncorrect":2,"showCheckIcon":false,"options":["Verdadero","Falso"]}}}</v>
      </c>
      <c r="C334" s="215" t="str">
        <f>Seeds!AA365</f>
        <v/>
      </c>
      <c r="D334" s="215">
        <f t="shared" si="1"/>
        <v>1</v>
      </c>
    </row>
    <row r="335" ht="15.75" customHeight="1">
      <c r="A335" s="215" t="str">
        <f>Seeds!AC366</f>
        <v>M6-NyO-42a-E-1</v>
      </c>
      <c r="B335" s="215" t="str">
        <f>Seeds!Z366</f>
        <v>{"id":"M6-NyO-42a-E-1","stimulus":"&lt;p&gt;Arrastra las siguientes operaciones para ordenarlas de menor a mayor basándote en el resultado. Hazlo de arriba a abajo.&lt;/p&gt;","hint":"&lt;p&gt;Multiplica el porcentaje por la cantidad y divide ese resultado entre 100.&lt;/p&gt;","feedback":"&lt;p&gt;Para ordenar estas operaciones de menor a mayor, averigua el resultado de los porcentajes multiplicando la cantidad por el porcentaje y dividiendo entre 100.&lt;/p&gt;","seed":{"parameters":[{"name":"Q1","label":null,"min":1,"max":99,"step":1},{"name":"Q2","label":null,"min":100,"max":500,"step":10},{"name":"Q3","label":null,"min":1,"max":99,"step":1},{"name":"Q4","label":null,"min":100,"max":500,"step":10},{"name":"Q5","label":null,"min":1,"max":99,"step":1},{"name":"Q6","label":null,"min":100,"max":500,"step":10}],"calculated":[{"name":"A1","label":"El {{Q1}} % de {{Q2}}","function":"{{Q1}}*{{Q2}}/100"},{"name":"A2","label":"El {{Q3}} % de {{Q4}}","function":"{{Q3}}*{{Q4}}/100"},{"name":"A3","label":"El {{Q5}} % de {{Q6}}","function":"{{Q5}}*{{Q6}}/100"}],"uniques":true},"algorithm":{"name":"orderNumbers","params":{"order":"asc"}}}</v>
      </c>
      <c r="C335" s="215" t="str">
        <f>Seeds!AA366</f>
        <v/>
      </c>
      <c r="D335" s="215">
        <f t="shared" si="1"/>
        <v>1</v>
      </c>
    </row>
    <row r="336" ht="15.75" customHeight="1">
      <c r="A336" s="215" t="str">
        <f>Seeds!AC367</f>
        <v>M6-NyO-42a-A-1</v>
      </c>
      <c r="B336" s="215" t="str">
        <f>Seeds!Z367</f>
        <v>{"id":"M6-NyO-42a-A-1","stimulus":"&lt;p&gt;En un grupo de {{Q1}} jóvenes, un {{Q2}} % dice que les gustaría aprender música y un {{Q3}} %, que les gustaría aprender dibujo. ¿De cuántas personas se trata en cada caso?&lt;/p&gt;","template":"&lt;p&gt;{{response}} personas quieren aprender música.&lt;/p&gt;&lt;p&gt;{{response}} personas quieren aprender dibujo.&lt;/p&gt;","hint":"&lt;p&gt;Multiplica el porcentaje por la cantidad y divide ese resultado entre 100.&lt;/p&gt;","feedback":"&lt;p&gt;Para calcular el número de jóvenes,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personas quieren aprender música."},{"name":"A2","label":"{{function}}","function":"{{Q1}}*{{Q3}}/100","feedback":"{{Q3}}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personas quieren aprender dibujo."}],"uniques":true},"algorithm":{"name":"calculateOperation","params":{"method":"equivSymbolic","keyboard":"NUMERICAL"}}}</v>
      </c>
      <c r="C336" s="215" t="str">
        <f>Seeds!AA367</f>
        <v/>
      </c>
      <c r="D336" s="215">
        <f t="shared" si="1"/>
        <v>1</v>
      </c>
    </row>
    <row r="337" ht="15.75" customHeight="1">
      <c r="A337" s="215" t="str">
        <f>Seeds!AC368</f>
        <v>M6-NyO-42a-A-2</v>
      </c>
      <c r="B337" s="215" t="str">
        <f>Seeds!Z368</f>
        <v>{"id":"M6-NyO-42a-A-2","stimulus":"&lt;p&gt;Los {{Q1}} alumnos de 2.º de bachillerato van a Londres en el viaje de fin de curso. Un {{Q2}} % de los alumnos dice que quiere montarse en el London Eye y un {{Q3}} % quiere visitar la National Gallery. ¿De cuántos alumnos se trata en cada caso?&lt;/p&gt;","template":"&lt;p&gt;{{response}} alumnos quieren ir al London Eye.&lt;/p&gt;&lt;p&gt;{{response}} alumnos quieren ir a la National Gallery.&lt;/p&gt;","hint":"&lt;p&gt;Multiplica el porcentaje por la cantidad y divide ese resultado entre 100.&lt;/p&gt;","feedback":"&lt;p&gt;Para calcular el número de alumnos,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alumnos quieren ir al London Eye."},{"name":"A2","label":"{{function}}","function":"{{Q1}}*{{Q3}}/100","feedback":"{{Q3}}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alumnos quieren ir a la National Gallery."}],"uniques":true},"algorithm":{"name":"calculateOperation","params":{"method":"equivSymbolic","keyboard":"NUMERICAL"}}}</v>
      </c>
      <c r="C337" s="215" t="str">
        <f>Seeds!AA368</f>
        <v/>
      </c>
      <c r="D337" s="215">
        <f t="shared" si="1"/>
        <v>1</v>
      </c>
    </row>
    <row r="338" ht="15.75" customHeight="1">
      <c r="A338" s="215" t="str">
        <f>Seeds!AC369</f>
        <v>M6-NyO-42a-A-3</v>
      </c>
      <c r="B338" s="215" t="str">
        <f>Seeds!Z369</f>
        <v>{"id":"M6-NyO-42a-A-3","stimulus":"&lt;p&gt;Valeria ya tiene {{Q1}} figuras de acción en su colección. De entre ellos, un {{Q2}} % son figuras de acción femeninas y un {{Q3}} % tienen baterías incluidas. ¿Cuántas figuras de acción tiene Valeria de cada tipo?&lt;/p&gt;","template":"&lt;p&gt;{{response}} son figuras de accion femeninas.&lt;/p&gt;&lt;p&gt;{{response}} tienen baterias incluidas.&lt;/p&gt;","hint":"&lt;p&gt;Multiplica el porcentaje por la cantidad y divide ese resultado entre 100.&lt;/p&gt;","feedback":"&lt;p&gt;Para calcular el número de figuras de accion de cada tipo, multiplica {{Q1}} por el porcentaje y divide entre 100.&lt;/p&gt;","seed":{"parameters":[{"name":"Q1","label":null,"min":100,"max":500,"step":25},{"name":"Q2","label":null,"min":4,"max":96,"step":4},{"name":"Q3","label":null,"min":4,"max":96,"step":4}],"calculated":[{"name":"A1","label":"{{function}}","function":"{{Q1}}*{{Q2}}/100","feedback":"{{Q2}} % de {{Q1}} = {{Q1}} × &lt;span class=\"fr-math-v2 fr-draggable\" contenteditable=\"false\" data-original-math=\"\\(\\frac{{{Q2}}}{{{100}}}\\)\" draggable=\"true\"&gt;\\(\\frac{{{Q2}}}{{{100}}}\\)&lt;/span&gt; = &lt;span class=\"fr-math-v2 fr-draggable\" contenteditable=\"false\" data-original-math=\"\\(\\frac{{{Q1}}\\ \\times\\ {{Q2}}}{100}\\)\" draggable=\"true\"&gt;\\(\\frac{{{Q1}}\\ \\times\\ {{Q2}}}{100}\\)&lt;/span&gt; = {{function}} figuras de acción."},{"name":"A2","label":"{{function}}","function":"{{Q1}}*{{Q3}}/100","feedback":"{{Q3}} % de {{Q1}} = {{Q1}} × &lt;span class=\"fr-math-v2 fr-draggable\" contenteditable=\"false\" data-original-math=\"\\(\\frac{{{Q3}}}{{{100}}}\\)\" draggable=\"true\"&gt;\\(\\frac{{{Q3}}}{{{100}}}\\)&lt;/span&gt; = &lt;span class=\"fr-math-v2 fr-draggable\" contenteditable=\"false\" data-original-math=\"\\(\\frac{{{Q1}}\\ \\times\\ {{Q3}}}{100}\\)\" draggable=\"true\"&gt;\\(\\frac{{{Q1}}\\ \\times\\ {{Q3}}}{100}\\)&lt;/span&gt; = {{function}} tienen baterías incluídas."}],"uniques":true},"algorithm":{"name":"calculateOperation","params":{"method":"equivSymbolic","keyboard":"NUMERICAL"}}}</v>
      </c>
      <c r="C338" s="215" t="str">
        <f>Seeds!AA369</f>
        <v/>
      </c>
      <c r="D338" s="215">
        <f t="shared" si="1"/>
        <v>1</v>
      </c>
    </row>
    <row r="339" ht="15.75" customHeight="1">
      <c r="A339" s="215" t="str">
        <f>Seeds!AC370</f>
        <v>M6-NyO-42b-I-1</v>
      </c>
      <c r="B339" s="215" t="str">
        <f>Seeds!Z370</f>
        <v>{"id":"M6-NyO-42b-I-1","stimulus":"&lt;p&gt;Completa la siguiente tabla con los porcentajes y las fracciones que faltan.&lt;/p&gt;","template":"&lt;table style=\"width: 100%;\"&gt;&lt;tbody&gt;&lt;tr&gt;&lt;td style=\"width: 50.0%; text-align: center; background-color: #FEA487; color: #FFFFFF;\"&gt;&lt;b&gt;Porcentaje&lt;/b&gt;&lt;/td&gt;&lt;td style=\"width: 50.0%; text-align: center; background-color: #FEA487; color: #FFFFFF;\"&gt;&lt;b&gt;Fracción&lt;/b&gt;&lt;/td&gt;&lt;/tr&gt;&lt;tr&gt;&lt;td style=\"width: 50.0%; text-align: center;\"&gt;{{Q1}} %&lt;/td&gt;&lt;td style=\"width: 50.0%; text-align: center;\"&gt;{{response}}&lt;/td&gt;&lt;/tr&gt;&lt;tr&gt;&lt;td style=\"width: 50.0%; text-align: center;\"&gt;{{response}} %&lt;/td&gt;&lt;td style=\"width: 50.0%; text-align: center;\"&gt;&lt;span class=\"fr-math-v2 fr-draggable\" contenteditable=\"false\" data-original-math=\"\\(\\frac{{{Q2}}}{100}\\)\" draggable=\"true\"&gt;\\(\\frac{{{Q2}}}{100}\\)&lt;/span&gt;&lt;/td&gt;&lt;/tr&gt;&lt;tr&gt;&lt;td style=\"width: 50.0%; text-align: center;\"&gt;{{Q3}} %&lt;/td&gt;&lt;td style=\"width: 50.0%; text-align: center;\"&gt;{{response}}&lt;/td&gt;&lt;/tr&gt;&lt;tr&gt;&lt;td style=\"width: 50.0%; text-align: center;\"&gt;{{response}} %&lt;/td&gt;&lt;td style=\"width: 50.0%; text-align: center;\"&gt;&lt;span class=\"fr-math-v2 fr-draggable\" contenteditable=\"false\" data-original-math=\"\\(\\frac{{{Q4}}}{100}\\)\" draggable=\"true\"&gt;\\(\\frac{{{Q4}}}{100}\\)&lt;/span&gt;&lt;/td&gt;&lt;/tr&gt;&lt;/tbody&gt;&lt;/table&gt;","hint":"&lt;p&gt;Busca las fracciones equivalentes con denominador 100.&lt;/p&gt;","feedback":"&lt;p&gt;Para convertir una fracción en un porcentaje, hay que buscar una fracción equivalente cuyo denominador sea 100.&lt;/p&gt;","seed":{"parameters":[{"name":"Q1","label":null,"min":1,"max":99,"step":1},{"name":"Q2","label":null,"min":1,"max":99,"step":1},{"name":"Q3","label":null,"min":1,"max":99,"step":1},{"name":"Q4","label":null,"min":1,"max":99,"step":1}],"calculated":[{"name":"A1","label":"{{function}}","function":"&lt;span class=\"fr-math-v2 fr-draggable\" contenteditable=\"false\" data-original-math=\"\\(\\frac{{{Q1}}}{100}\\)\" draggable=\"true\"&gt;\\(\\frac{{{Q1}}}{100}\\)&lt;/span&gt; ","feedback":"&lt;span class=\"fr-math-v2 fr-draggable\" contenteditable=\"false\" data-original-math=\"\\(\\frac{{{Q1}}}{100}\\)\" draggable=\"true\"&gt;\\(\\frac{{{Q1}}}{100}\\)&lt;/span&gt; equivale a {{Q1}} %."},{"name":"A2","label":"{{function}}","function":"{{Q2}} ","feedback":"{{Q2}} % equivale a &lt;span class=\"fr-math-v2 fr-draggable\" contenteditable=\"false\" data-original-math=\"\\(\\frac{{{Q2}}}{100}\\)\" draggable=\"true\"&gt;\\(\\frac{{{Q2}}}{100}\\)&lt;/span&gt;."},{"name":"A3","label":"{{function}}","function":"&lt;span class=\"fr-math-v2 fr-draggable\" contenteditable=\"false\" data-original-math=\"\\(\\frac{{{Q3}}}{100}\\)\" draggable=\"true\"&gt;\\(\\frac{{{Q3}}}{100}\\)&lt;/span&gt; ","feedback":"&lt;span class=\"fr-math-v2 fr-draggable\" contenteditable=\"false\" data-original-math=\"\\(\\frac{{{Q3}}}{100}\\)\" draggable=\"true\"&gt;\\(\\frac{{{Q3}}}{100}\\)&lt;/span&gt; equivale a {{Q3}} %."},{"name":"A4","label":"{{function}}","function":"{{Q4}} ","feedback":"{{Q4}} % equivale a &lt;span class=\"fr-math-v2 fr-draggable\" contenteditable=\"false\" data-original-math=\"\\(\\frac{{{Q4}}}{100}\\)\" draggable=\"true\"&gt;\\(\\frac{{{Q4}}}{100}\\)&lt;/span&gt;."}],"uniques":true},"algorithm":{"name":"calculateOperation","template":"Cloze with drag &amp; drop","params":{"keyboard":"INTERMEDIATE"}}}</v>
      </c>
      <c r="C339" s="215" t="str">
        <f>Seeds!AA370</f>
        <v/>
      </c>
      <c r="D339" s="215">
        <f t="shared" si="1"/>
        <v>1</v>
      </c>
    </row>
    <row r="340" ht="15.75" customHeight="1">
      <c r="A340" s="215" t="str">
        <f>Seeds!AC371</f>
        <v>M6-NyO-42b-E-1</v>
      </c>
      <c r="B340" s="215" t="str">
        <f>Seeds!Z371</f>
        <v>{"id":"M6-NyO-42b-E-1","stimulus":"&lt;p&gt;Calcula el porcentaje que equivale a &lt;span class=\"fr-math-v2 fr-draggable\" contenteditable=\"false\" data-original-math=\"\\(\\frac{{{Q1}}}{{{Q2}}}\\)\" draggable=\"true\"&gt;\\(\\frac{{{Q1}}}{{{Q2}}}\\)&lt;/span&gt;.&lt;/p&gt;","template":"&lt;p style=\"text-align:center;\"&gt;{{response}}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Q1}}*100/{{Q2}}"}],"uniques":true},"algorithm":{"name":"calculateOperation","params":{"method":"equivLiteral","keyboard":"NUMERICAL"}}}</v>
      </c>
      <c r="C340" s="215" t="str">
        <f>Seeds!AA371</f>
        <v/>
      </c>
      <c r="D340" s="215">
        <f t="shared" si="1"/>
        <v>1</v>
      </c>
    </row>
    <row r="341" ht="15.75" customHeight="1">
      <c r="A341" s="215" t="str">
        <f>Seeds!AC372</f>
        <v>M6-NyO-42b-A-1</v>
      </c>
      <c r="B341" s="215" t="str">
        <f>Seeds!Z372</f>
        <v>{"id":"M6-NyO-42b-A-1","stimulus":"&lt;p&gt;A una obra del colegio han asistido &lt;span class=\"fr-math-v2 fr-draggable\" contenteditable=\"false\" data-original-math=\"\\(\\frac{{{Q1}}}{{{Q2}}}\\)\" draggable=\"true\"&gt;\\(\\frac{{{Q1}}}{{{Q2}}}\\)&lt;/span&gt; de tíos y tías de los alumnos.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1" s="215" t="str">
        <f>Seeds!AA372</f>
        <v/>
      </c>
      <c r="D341" s="215">
        <f t="shared" si="1"/>
        <v>1</v>
      </c>
    </row>
    <row r="342" ht="15.75" customHeight="1">
      <c r="A342" s="215" t="str">
        <f>Seeds!AC373</f>
        <v>M6-NyO-42b-A-2</v>
      </c>
      <c r="B342" s="215" t="str">
        <f>Seeds!Z373</f>
        <v>{"id":"M6-NyO-42b-A-2","stimulus":"&lt;p&gt;En la cartelera de esta semana, &lt;span class=\"fr-math-v2 fr-draggable\" contenteditable=\"false\" data-original-math=\"\\(\\frac{{{Q1}}}{{{Q2}}}\\)\" draggable=\"true\"&gt;\\(\\frac{{{Q1}}}{{{Q2}}}\\)&lt;/span&gt; de las películas son comedias. Escribe esta fracción en forma de porcentaje.&lt;/p&gt;","template":"&lt;p&gt;{{response}} %&lt;/p&gt;","hint":"&lt;p&gt;Busca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2" s="215" t="str">
        <f>Seeds!AA373</f>
        <v/>
      </c>
      <c r="D342" s="215">
        <f t="shared" si="1"/>
        <v>1</v>
      </c>
    </row>
    <row r="343" ht="15.75" customHeight="1">
      <c r="A343" s="215" t="str">
        <f>Seeds!AC374</f>
        <v>M6-NyO-42b-A-3</v>
      </c>
      <c r="B343" s="215" t="str">
        <f>Seeds!Z374</f>
        <v>{"id":"M6-NyO-42b-A-3","stimulus":"&lt;p&gt;En un refugio de animales, &lt;span class=\"fr-math-v2 fr-draggable\" contenteditable=\"false\" data-original-math=\"\\(\\frac{{{Q1}}}{{{Q2}}}\\)\" draggable=\"true\"&gt;\\(\\frac{{{Q1}}}{{{Q2}}}\\)&lt;/span&gt; de los que se están cuidando son gatos abandonados. Escribe esta fracción en forma de porcentaje.&lt;/p&gt;","template":"{{response}} %","hint":"&lt;p&gt;Busca una fracción equivalente con denominador 100.&lt;/p&gt;","feedback":"&lt;p&gt;Para convertir una fracción en un porcentaje, hay que buscar una fracción equivalente cuyo denominador sea 100:&lt;/p&gt;&lt;p align=\"center\"&gt;&lt;span class=\"fr-math-v2 fr-draggable\" contenteditable=\"false\" data-original-math=\"\\(\\frac{{{Q1}}}{{{Q2}}}\\)\" draggable=\"true\"&gt;\\(\\frac{{{Q1}}}{{{Q2}}}\\)&lt;/span&gt; = &lt;span class=\"fr-math-v2 fr-draggable\" contenteditable=\"false\" data-original-math=\"\\(\\frac{{{A1}}}{{100}}\\)\" draggable=\"true\"&gt;\\(\\frac{{{A1}}}{{100}}\\)&lt;/span&gt; = {{A1}} %&lt;/p&gt;","seed":{"parameters":[{"name":"Q1","label":null,"min":1,"max":9,"step":1},{"name":"Q2","label":null,"list":[10,20,25,50]}],"calculated":[{"name":"A1","label":"{{function}}","function":"Lemonlib.round({{Q1}}*100/{{Q2}},1)"}],"uniques":true},"algorithm":{"name":"calculateOperation","params":{"method":"equivLiteral","keyboard":"NUMERICAL"}}}</v>
      </c>
      <c r="C343" s="215" t="str">
        <f>Seeds!AA374</f>
        <v/>
      </c>
      <c r="D343" s="215">
        <f t="shared" si="1"/>
        <v>1</v>
      </c>
    </row>
    <row r="344" ht="15.75" customHeight="1">
      <c r="A344" s="215" t="str">
        <f>Seeds!AC389</f>
        <v>M6-NyO-43a-I-1</v>
      </c>
      <c r="B344" s="215" t="str">
        <f>Seeds!Z389</f>
        <v>{"id":"M6-NyO-43a-I-1","stimulus":"&lt;p&gt;Si descontamos un {{Q2}} % al número {{Q1}}, ¿qué valor obtenemos? Arrastra la opción correcta.&lt;/p&gt;","template":"&lt;p&gt;{{response}}&lt;/p&gt;","hint":"&lt;p&gt;Primero,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C344" s="215" t="str">
        <f>Seeds!AA389</f>
        <v/>
      </c>
      <c r="D344" s="215">
        <f t="shared" si="1"/>
        <v>1</v>
      </c>
    </row>
    <row r="345" ht="15.75" customHeight="1">
      <c r="A345" s="215" t="str">
        <f>Seeds!AC390</f>
        <v>M6-NyO-43a-E-1</v>
      </c>
      <c r="B345" s="215" t="str">
        <f>Seeds!Z390</f>
        <v>{"id":"M6-NyO-43a-E-1","stimulus":"&lt;p&gt;Si al número {{Q1}} le descontamos un {{Q2}} %, ¿qué valor obtenemos? Calcula el resultado con dos decimales.&lt;/p&gt;","template":"&lt;p&gt;{{response}}&lt;/p&gt;","hint":"&lt;p&gt;Primero, calcula el porcentaje. Después, réstalo a la cantidad inicial.&lt;/p&gt;","feedback":"&lt;p&gt;Para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C345" s="215" t="str">
        <f>Seeds!AA390</f>
        <v/>
      </c>
      <c r="D345" s="215">
        <f t="shared" si="1"/>
        <v>1</v>
      </c>
    </row>
    <row r="346" ht="15.75" customHeight="1">
      <c r="A346" s="215" t="str">
        <f>Seeds!AC391</f>
        <v>M6-NyO-43a-A-1</v>
      </c>
      <c r="B346" s="215" t="str">
        <f>Seeds!Z391</f>
        <v>{
    "id": "M6-NyO-43a-A-1",
    "stimulus": "&lt;p&gt;A un sofá que costaba {{Q1}} € le han aplicado un descuento del {{Q2}} %. ¿Cuál es su precio final? Escribe el resultado con un decimal si es necesario.&lt;/p&gt;",
    "template": "&lt;p&gt;El sofá le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v>
      </c>
      <c r="C346" s="215" t="str">
        <f>Seeds!AA391</f>
        <v/>
      </c>
      <c r="D346" s="215">
        <f t="shared" si="1"/>
        <v>1</v>
      </c>
    </row>
    <row r="347" ht="15.75" customHeight="1">
      <c r="A347" s="215" t="str">
        <f>Seeds!AC392</f>
        <v>M6-NyO-43a-A-2</v>
      </c>
      <c r="B347" s="215" t="str">
        <f>Seeds!Z392</f>
        <v>{
    "id": "M6-NyO-43a-A-2",
    "stimulus": "&lt;p&gt;El precio de un vuelo es de {{Q1}} €, pero una agencia de viajes le aplica un descuento del {{Q2}} %. ¿Cuál es el valor del billete rebajado? Escribe el resultado con un decimal si es necesario.&lt;/p&gt;",
    "template": "&lt;p&gt;El billete cuesta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10,
                "max": 25,
                "step": 1
            }
        ],
        "calculated": [
            {
                "name": "A1",
                "label": "{{function}}",
                "function": "{{Q1}}-math.floor({{Q1}}*{{Q2}}/100, 2)"
            },
            {
                "name": "T1",
                "label": "{{function}}",
                "function": "math.floor({{Q2}}*{{Q1}}/100, 2)",
                "temp": true
            }
        ],
        "uniques": true
    },
    "algorithm": {
        "name": "calculateOperation",
        "params": {
            "method": "equivLiteral",
            "keyboard": "INTERMEDIATE"
        }
    }
}</v>
      </c>
      <c r="C347" s="215" t="str">
        <f>Seeds!AA392</f>
        <v/>
      </c>
      <c r="D347" s="215">
        <f t="shared" si="1"/>
        <v>1</v>
      </c>
    </row>
    <row r="348" ht="15.75" customHeight="1">
      <c r="A348" s="215" t="str">
        <f>Seeds!AC393</f>
        <v>M6-NyO-43a-A-3</v>
      </c>
      <c r="B348" s="215" t="str">
        <f>Seeds!Z393</f>
        <v>{
    "id": "M6-NyO-43a-A-3",
    "stimulus": "&lt;p&gt;En una tienda están de liquidación, por lo que todos sus productos tienen un {{Q2}} % de descuento. ¿Cuál es el precio rebajado de una nevera que costaba {{Q1}} €? Escribe el resultado con un decimal si es necesario.&lt;/p&gt;",
    "template": "&lt;p&gt;El precio rebajado es de {{response}} €.&lt;/p&gt;",
    "hint": "&lt;p&gt;Primero, calcula el porcentaje. Después, réstalo a la cantidad inicial.&lt;/p&gt;",
    "feedback": "&lt;p&gt;Para obtener el resultado, primero hay que calcular el descuento. Después hay que restarlo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
    "seed": {
        "parameters": [
            {
                "name": "Q1",
                "label": null,
                "min": 300,
                "max": 600,
                "step": 10
            },
            {
                "name": "Q2",
                "label": null,
                "min": 5,
                "max": 25,
                "step": 1
            }
        ],
        "calculated": [
            {
                "name": "A1",
                "label": "{{function}}",
                "function": "{{Q1}}-math.floor({{Q1}}*{{Q2}}/100, 2)"
            },
            {
                "name": "T1",
                "label": "{{function}}",
                "function": "math.floor({{Q2}}*{{Q1}}/100, 2)",
                "temp": true
            }
        ],
        "uniques": true
    },
    "algorithm": {
        "name": "calculateOperation",
        "params": {
            "method": "equivLiteral",
            "keyboard": "INTERMEDIATE"
        }
    }
}</v>
      </c>
      <c r="C348" s="215" t="str">
        <f>Seeds!AA393</f>
        <v/>
      </c>
      <c r="D348" s="215">
        <f t="shared" si="1"/>
        <v>1</v>
      </c>
    </row>
    <row r="349" ht="15.75" customHeight="1">
      <c r="A349" s="215" t="str">
        <f>Seeds!AC394</f>
        <v>M6-NyO-43b-I-1</v>
      </c>
      <c r="B349" s="215" t="str">
        <f>Seeds!Z394</f>
        <v>{"id":"M6-NyO-43b-I-1","stimulus":"&lt;p&gt;Si aumentamos un {{Q2}} % el número {{Q1}}, ¿qué valor obtenemos? Arrastra la opción correcta.&lt;/p&gt;","template":"&lt;p&gt;{{response}}&lt;/p&gt;","hint":"&lt;p&gt;Primero,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name":"Q3","label":null,"min":10,"max":25,"step":1},{"name":"Q4","label":null,"min":10,"max":25,"step":1}],"calculated":[{"name":"A1","label":"{{function}}","function":"{{Q1}}+math.floor({{Q1}}*({{Q2}})/100, 2)"},{"name":"A2","label":"{{function}}","function":"{{Q1}}+math.floor({{Q1}}*({{Q3}})/100, 2)","incorrect":true},{"name":"A3","label":"{{function}}","function":"{{Q1}}+math.floor({{Q1}}*({{Q4}})/100, 2)","incorrect":true},{"name":"T1","label":"{{function}}","function":"math.floor({{Q2}}*{{Q1}}/100, 2)","temp":true}],"uniques":true},"algorithm":{"name":"calculateOperation","template":"Cloze with drag &amp; drop","params":{"keyboard":"INTERMEDIATE"}}}</v>
      </c>
      <c r="C349" s="215" t="str">
        <f>Seeds!AA394</f>
        <v/>
      </c>
      <c r="D349" s="215">
        <f t="shared" si="1"/>
        <v>1</v>
      </c>
    </row>
    <row r="350" ht="15.75" customHeight="1">
      <c r="A350" s="215" t="str">
        <f>Seeds!AC395</f>
        <v>M6-NyO-43b-E-1</v>
      </c>
      <c r="B350" s="215" t="str">
        <f>Seeds!Z395</f>
        <v>{"id":"M6-NyO-43b-E-1","stimulus":"&lt;p&gt;Si aumentamos el número {{Q1}} un {{Q2}} %, ¿qué valor obtenemos? Calcula el resultado con dos decimales.&lt;/p&gt;","template":"&lt;p&gt;{{response}}&lt;/p&gt;","hint":"&lt;p&gt;Primero, calcula el porcentaje. Después, réstalo a la cantidad inicial.&lt;/p&gt;","feedback":"&lt;p&gt;Para obtener el resultado, primero hay que calcular el descuento. Después hay que sumarlo a {{Q1}}.&lt;/p&gt;&lt;p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 style=\"text-align:center;\"&gt;{{Q1}} + {{T1}} = {{A1}}&lt;/p&gt;","seed":{"parameters":[{"name":"Q1","label":null,"min":100,"max":400,"step":10},{"name":"Q2","label":null,"min":10,"max":25,"step":1}],"calculated":[{"name":"A1","label":"{{function}}","function":"{{Q1}}+math.floor({{Q1}}*({{Q2}})/100, 2)"},{"name":"T1","label":"{{function}}","function":"math.floor({{Q2}}*{{Q1}}/100, 2)","temp":true}],"uniques":true},"algorithm":{"name":"calculateOperation","params":{"method":"equivLiteral","keyboard":"INTERMEDIATE"}}}</v>
      </c>
      <c r="C350" s="215" t="str">
        <f>Seeds!AA395</f>
        <v/>
      </c>
      <c r="D350" s="215">
        <f t="shared" si="1"/>
        <v>1</v>
      </c>
    </row>
    <row r="351" ht="15.75" customHeight="1">
      <c r="A351" s="215" t="str">
        <f>Seeds!AC396</f>
        <v>M6-NyO-43b-A-1</v>
      </c>
      <c r="B351" s="215" t="str">
        <f>Seeds!Z396</f>
        <v>{
    "id": "M6-NyO-43b-A-1",
    "stimulus": "&lt;p&gt;Un río tiene una profundidad de {{Q1}} m. Si en época de lluvias aumenta un {{Q2}} %, ¿cuál será su profundidad? Calcula el resultado con dos decimales.&lt;/p&gt;",
    "template": "&lt;p&gt;Alcanzará una profundidad de {{response}} m.&lt;/p&gt;",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20,
                "step": 1
            },
            {
                "name": "Q2",
                "label": null,
                "min": 10,
                "max": 40,
                "step": 5
            }
        ],
        "calculated": [
            {
                "name": "A1",
                "label": "{{function}}",
                "function": "{{Q1}}+math.floor({{Q1}}*({{Q2}})/100, 2)"
            },
            {
                "name": "T1",
                "label": "{{function}}",
                "function": "math.floor({{Q2}}*{{Q1}}/100, 2)",
                "temp": true
            }
        ],
        "uniques": true
    },
    "algorithm": {
        "name": "calculateOperation",
        "params": {
            "method": "equivLiteral",
            "keyboard": "INTERMEDIATE"
        }
    }
}</v>
      </c>
      <c r="C351" s="215" t="str">
        <f>Seeds!AA396</f>
        <v/>
      </c>
      <c r="D351" s="215">
        <f t="shared" si="1"/>
        <v>1</v>
      </c>
    </row>
    <row r="352" ht="15.75" customHeight="1">
      <c r="A352" s="215" t="str">
        <f>Seeds!AC397</f>
        <v>M6-NyO-43b-A-2</v>
      </c>
      <c r="B352" s="215" t="str">
        <f>Seeds!Z397</f>
        <v>{
    "id": "M6-NyO-43b-A-2",
    "stimulus": "&lt;p&gt;El año pasado participaron {{Q1}} ciclistas en una carrera local. Como recibió muy buenos comentarios, la carrera ha acogido este año un {{Q2}} % más de participantes. ¿Cuántos ciclistas han asistido esta vez?&lt;/p&gt;",
    "template": "&lt;p&gt;Han asistido {{response}} ciclistas.&lt;/p&gt;",
    "hint": "&lt;p&gt;Primero, calcula el porcentaje. Después, réstalo a la cantidad inicial.&lt;/p&gt;",
    "feedback": "&lt;p&gt;Para obtener el resultado, primero hay que calcular el descuento.&lt;/p&gt;&lt;p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100,
                "max": 200,
                "step": 25
            },
            {
                "name": "Q2",
                "label": null,
                "min": 8,
                "max": 28,
                "step": 4
            }
        ],
        "calculated": [
            {
                "name": "A1",
                "label": "{{function}}",
                "function": "{{Q1}}+math.floor({{Q1}}*({{Q2}})/100, 2)"
            },
            {
                "name": "T1",
                "label": "{{function}}",
                "function": "math.floor({{Q2}}*{{Q1}}/100, 2)",
                "temp": true
            }
        ],
        "uniques": true
    },
    "algorithm": {
        "name": "calculateOperation",
        "params": {
            "method": "equivLiteral",
            "keyboard": "INTERMEDIATE"
        }
    }
}</v>
      </c>
      <c r="C352" s="215" t="str">
        <f>Seeds!AA397</f>
        <v/>
      </c>
      <c r="D352" s="215">
        <f t="shared" si="1"/>
        <v>1</v>
      </c>
    </row>
    <row r="353" ht="15.75" customHeight="1">
      <c r="A353" s="215" t="str">
        <f>Seeds!AC398</f>
        <v>M6-NyO-43b-A-3</v>
      </c>
      <c r="B353" s="215" t="str">
        <f>Seeds!Z398</f>
        <v>{
    "id": "M6-NyO-43b-A-3",
    "stimulus": "&lt;p&gt;El aumento de la temperatura media de la Tierra debido a los gases de efecto invernadero ha sido constante en los últimos años. En un país, la temperatura media en los años sesenta era de {{Q1}} °C. Diez años después aumentó un {{Q2}} %. Calcula esta segunda temperatura y devuelve el resultado con dos decimales.&lt;/p&gt;",
    "template": "&lt;p&gt;La temperatura tras el aumento era de {{response}} °C.&lt;/p&gt;",
    "hint": "&lt;p&gt;Primero, calcula el porcentaje. Después, súmaselo a la cantidad inicial.&lt;/p&gt;",
    "feedback": "&lt;p&gt;Para obtener el resultado, primero hay que calcular el aumento.&lt;/p&gt;&lt;p style=\"text-align:center;\"&gt;{{Q2}} % de {{Q1}} = {{Q1}} × &lt;span class=\"fr-math-v2 fr-draggable\" contenteditable=\"false\" data-original-math=\"\\(\\frac{{{Q2}}}{{{100}}}\\)\" draggable=\"true\"&gt;\\(\\frac{{{Q2}}}{{{100}}}\\)&lt;/span&gt; = &lt;span class=\"fr-math-v2 fr-draggable\" contenteditable=\"false\" data-original-math=\"\\(\\frac{{{Q1}}\\ \\times\\ {{Q2}}}{100}\\)\" draggable=\"true\"&gt;\\(\\frac{{{Q1}}\\ \\times\\ {{Q2}}}{100}\\)&lt;/span&gt; = {{T1}}&lt;/p&gt;&lt;p&gt;Después hay que sumarlo a {{Q1}}.&lt;/p&gt;&lt;p style=\"text-align:center;\"&gt;{{Q1}} + {{T1}} = {{A1}}&lt;/p&gt;",
    "seed": {
        "parameters": [
            {
                "name": "Q1",
                "label": null,
                "min": 10,
                "max": 15,
                "step": 1
            },
            {
                "name": "Q2",
                "label": null,
                "list": [
                    1,
                    2
                ]
            }
        ],
        "calculated": [
            {
                "name": "A1",
                "label": "{{function}}",
                "function": "{{Q1}}+math.floor({{Q1}}*({{Q2}})/100, 2)"
            },
            {
                "name": "T1",
                "label": "{{function}}",
                "function": "math.floor({{Q2}}*{{Q1}}/100, 2)",
                "temp": true
            }
        ],
        "uniques": true
    },
    "algorithm": {
        "name": "calculateOperation",
        "params": {
            "method": "equivSymbolic",
            "keyboard": "INTERMEDIATE"
        }
    }
}</v>
      </c>
      <c r="C353" s="215" t="str">
        <f>Seeds!AA398</f>
        <v/>
      </c>
      <c r="D353" s="215">
        <f t="shared" si="1"/>
        <v>1</v>
      </c>
    </row>
    <row r="354" ht="15.75" customHeight="1">
      <c r="A354" s="215" t="str">
        <f>Seeds!AC399</f>
        <v>M6-NyO-44a-I-1</v>
      </c>
      <c r="B354" s="215" t="str">
        <f>Seeds!Z399</f>
        <v>{"id":"M6-NyO-44a-I-1","stimulus":"&lt;p&gt;Selecciona la relación que es proporcional.&lt;/p&gt;","hint":"&lt;p&gt;Dos magnitudes son proporcionales si al multiplicar o dividir por un número una de ellas, la otra se multiplica o divide por ese mismo número.&lt;/p&gt;","feedback":"&lt;p&gt;Dos magnitudes son proporcionales si al multiplicar o dividir por un número una de ellas, la otra se multiplica o divide por ese mismo número.&lt;/p&gt;","seed":{"parameters":[],"calculated":[{"name":"A1","label":"El número de piezas de fruta y su precio total."},{"name":"A2","label":"La longitud del cabello y el tiempo."},{"name":"A3","label":"La distancia que un coche recorre y su consumo de gasolina."},{"name":"A4","label":"Las horas del día y la temperatura ambiental.","incorrect":true,"feedback":"No existe una relación proporcional porque el duplicar o triplicar el número de horas no implica que la temperatura se duplique o triplique."},{"name":"A5","label":"Los años de un niño y su altura.","incorrect":true,"feedback":"No existe una relación proporcional porque al duplicar o triplicar el número de años no se duplica o triplica la altura de un niño."},{"name":"A6","label":"El número de personas de un equipo y el tiempo que tardan en terminar un trabajo.","incorrect":true,"feedback":"No existe una relación proporcional porque al duplicar o triplicar el número de número de personas no se duplica o triplica el tiempo que dedican para terminar un trabajo."}],"uniques":true},"algorithm":{"name":"trueFalse","template":"Multiple choice – standard","params":{"countCorrect":1,"countIncorrect":2,"showCheckIcon":true}}}</v>
      </c>
      <c r="C354" s="215" t="str">
        <f>Seeds!AA399</f>
        <v/>
      </c>
      <c r="D354" s="215">
        <f t="shared" si="1"/>
        <v>1</v>
      </c>
    </row>
    <row r="355" ht="15.75" customHeight="1">
      <c r="A355" s="215" t="str">
        <f>Seeds!AC400</f>
        <v>M6-NyO-44a-E-1</v>
      </c>
      <c r="B355" s="215" t="str">
        <f>Seeds!Z400</f>
        <v>{
    "id": "M6-NyO-44a-E-1",
    "stimulus": "&lt;p&gt;Selecciona la tabla que representa una proporcionalidad directa.&lt;/p&gt;",
    "hint": "&lt;p&gt;Dos magnitudes son proporcionales si al multiplicar o dividir por un número una de ellas, la otra se multiplica o divide por ese mismo número.&lt;/p&gt;",
    "feedback": "&lt;p&gt;Dos magnitudes son proporcionales si al multiplicar o dividir por un número una de ellas, la otra se multiplica o divide por ese mismo número.&lt;/p&gt;",
    "seed": {
        "parameters": [
            {
                "name": "Q1",
                "label": null,
                "min": 1,
                "max": 5,
                "step": 1
            },
            {
                "name": "Q2",
                "label": null,
                "min": 1,
                "max": 5,
                "step": 1
            }
        ],
        "calculated": [
            {
                "name": "T1",
                "label": "{{function}}",
                "function": "{{Q1}}+2",
                "temp": true
            },
            {
                "name": "T2",
                "label": "{{function}}",
                "function": "{{Q1}}+3",
                "temp": true
            },
            {
                "name": "T3",
                "label": "{{function}}",
                "function": "{{Q1}}+4",
                "temp": true
            },
            {
                "name": "T4",
                "label": "{{function}}",
                "function": "{{Q1}}+5",
                "temp": true
            },
            {
                "name": "T5",
                "label": "{{function}}",
                "function": "{{Q1}}+6",
                "temp": true
            },
            {
                "name": "T6",
                "label": "{{function}}",
                "function": "{{T1}}*2",
                "temp": true
            },
            {
                "name": "T7",
                "label": "{{function}}",
                "function": "{{T2}}*2",
                "temp": true
            },
            {
                "name": "T8",
                "label": "{{function}}",
                "function": "{{T3}}*2",
                "temp": true
            },
            {
                "name": "T9",
                "label": "{{function}}",
                "function": "{{T4}}*2",
                "temp": true
            },
            {
                "name": "T10",
                "label": "{{function}}",
                "function": "{{T5}}*2",
                "temp": true
            },
            {
                "name": "T11",
                "label": "{{function}}",
                "function": "{{Q1}}+1",
                "temp": true
            },
            {
                "name": "T12",
                "label": "{{function}}",
                "function": "{{Q1}}+2",
                "temp": true
            },
            {
                "name": "T13",
                "label": "{{function}}",
                "function": "{{Q1}}+3",
                "temp": true
            },
            {
                "name": "T14",
                "label": "{{function}}",
                "function": "{{Q1}}+4",
                "temp": true
            },
            {
                "name": "T15",
                "label": "{{function}}",
                "function": "{{Q1}}+5",
                "temp": true
            },
            {
                "name": "T16",
                "label": "{{function}}",
                "function": "{{T11}}+{{Q2}}",
                "temp": true
            },
            {
                "name": "T17",
                "label": "{{function}}",
                "function": "{{T12}}+{{Q2}}",
                "temp": true
            },
            {
                "name": "T18",
                "label": "{{function}}",
                "function": "{{T13}}+{{Q2}}",
                "temp": true
            },
            {
                "name": "T19",
                "label": "{{function}}",
                "function": "{{T14}}+{{Q2}}",
                "temp": true
            },
            {
                "name": "T20",
                "label": "{{function}}",
                "function": "{{T15}}+{{Q2}}",
                "temp": true
            },
            {
                "name": "T21",
                "label": "{{function}}",
                "function": "{{Q2}}",
                "temp": true
            },
            {
                "name": "T22",
                "label": "{{function}}",
                "function": "{{Q2}}+1",
                "temp": true
            },
            {
                "name": "T23",
                "label": "{{function}}",
                "function": "{{Q2}}+2",
                "temp": true
            },
            {
                "name": "T24",
                "label": "{{function}}",
                "function": "{{Q2}}+3",
                "temp": true
            },
            {
                "name": "T25",
                "label": "{{function}}",
                "function": "{{Q2}}+4",
                "temp": true
            },
            {
                "name": "T26",
                "label": "{{function}}",
                "function": "{{T21}}*{{T21}}",
                "temp": true
            },
            {
                "name": "T27",
                "label": "{{function}}",
                "function": "{{T22}}*{{T22}}",
                "temp": true
            },
            {
                "name": "T28",
                "label": "{{function}}",
                "function": "{{T23}}*{{T23}}",
                "temp": true
            },
            {
                "name": "T29",
                "label": "{{function}}",
                "function": "{{T24}}*{{T24}}",
                "temp": true
            },
            {
                "name": "T30",
                "label": "{{function}}",
                "function": "{{T25}}*{{T25}}",
                "temp": true
            },
            {
                "name": "A1",
                "label": "&lt;table style=\"width: 100%;\"&gt;&lt;tbody&gt;&lt;tr&gt;&lt;td style=\"width: 20%; text-align: center;\"&gt;{{T1}}&lt;/td&gt;&lt;td style=\"width: 20%; text-align: center;\"&gt;{{T2}}&lt;/td&gt;&lt;td style=\"width: 20%; text-align: center;\"&gt;{{T3}}&lt;/td&gt;&lt;td style=\"width: 20%; text-align: center;\"&gt;{{T4}}&lt;/td&gt;&lt;td style=\"width: 20%; text-align: center;\"&gt;{{T5}}&lt;/td&gt;&lt;/tr&gt;&lt;tr&gt;&lt;td style=\"width: 20%; text-align: center;\"&gt;{{T6}}&lt;/td&gt;&lt;td style=\"width: 20%; text-align: center;\"&gt;{{T7}}&lt;/td&gt;&lt;td style=\"width: 20%; text-align: center;\"&gt;{{T8}}&lt;/td&gt;&lt;td style=\"width: 20%; text-align: center;\"&gt;{{T9}}&lt;/td&gt;&lt;td style=\"width: 20%; text-align: center;\"&gt;{{T10}}&lt;/td&gt;&lt;/tr&gt;&lt;/tbody&gt;&lt;/table&gt;"
            },
            {
                "name": "A2",
                "label": "&lt;table style=\"width: 100%;\"&gt;&lt;tbody&gt;&lt;tr&gt;&lt;td style=\"width: 20%; text-align: center;\"&gt;{{T11}}&lt;/td&gt;&lt;td style=\"width: 20%; text-align: center;\"&gt;{{T12}}&lt;/td&gt;&lt;td style=\"width: 20%; text-align: center;\"&gt;{{T13}}&lt;/td&gt;&lt;td style=\"width: 20%; text-align: center;\"&gt;{{T14}}&lt;/td&gt;&lt;td style=\"width: 20%; text-align: center;\"&gt;{{T15}}&lt;/td&gt;&lt;/tr&gt;&lt;tr&gt;&lt;td style=\"width: 20%; text-align: center;\"&gt;{{T16}}&lt;/td&gt;&lt;td style=\"width: 20%; text-align: center;\"&gt;{{T17}}&lt;/td&gt;&lt;td style=\"width: 20%; text-align: center;\"&gt;{{T18}}&lt;/td&gt;&lt;td style=\"width: 20%; text-align: center;\"&gt;{{T19}}&lt;/td&gt;&lt;td style=\"width: 20%; text-align: center;\"&gt;{{T20}}&lt;/td&gt;&lt;/tr&gt;&lt;/tbody&gt;&lt;/table&gt;",
                "incorrect": true,
                "feedback": "Esta tabla no representa una relación proporcional porque los valores de la segunda fila son el resultado de sumar {{Q2}} a los de la primera."
            },
            {
                "name": "A3",
                "label": "&lt;table style=\"width: 100%;\"&gt;&lt;tbody&gt;&lt;tr&gt;&lt;td style=\"width: 20%; text-align: center;\"&gt;{{T21}}&lt;/td&gt;&lt;td style=\"width: 20%; text-align: center;\"&gt;{{T22}}&lt;/td&gt;&lt;td style=\"width: 20%; text-align: center;\"&gt;{{T23}}&lt;/td&gt;&lt;td style=\"width: 20%; text-align: center;\"&gt;{{T24}}&lt;/td&gt;&lt;td style=\"width: 20%; text-align: center;\"&gt;{{T25}}&lt;/td&gt;&lt;/tr&gt;&lt;tr&gt;&lt;td style=\"width: 20%; text-align: center;\"&gt;{{T26}}&lt;/td&gt;&lt;td style=\"width: 20%; text-align: center;\"&gt;{{T27}}&lt;/td&gt;&lt;td style=\"width: 20%; text-align: center;\"&gt;{{T28}}&lt;/td&gt;&lt;td style=\"width: 20%; text-align: center;\"&gt;{{T29}}&lt;/td&gt;&lt;td style=\"width: 20%; text-align: center;\"&gt;{{T30}}&lt;/td&gt;&lt;/tr&gt;&lt;/tbody&gt;&lt;/table&gt;",
                "incorrect": true,
                "feedback": "Esta tabla no representa una relación proporcional porque los valores de la segunda fila son el resultado de elevar al cuadrado los de la primera fila: {{T21}}&lt;sup&gt;2&lt;/sup&gt; = {{T26}}."
            }
        ],
        "uniques": true
    },
    "algorithm": {
        "name": "trueFalse",
        "template": "Multiple choice – standard",
        "params": {
            "countCorrect": 1,
            "countIncorrect": 2,
            "showCheckIcon": false,
            "customClass": "multiple-choice-table-fullwidth"
        }
    }
}</v>
      </c>
      <c r="C355" s="215" t="str">
        <f>Seeds!AA400</f>
        <v/>
      </c>
      <c r="D355" s="215">
        <f t="shared" si="1"/>
        <v>1</v>
      </c>
    </row>
    <row r="356" ht="15.75" customHeight="1">
      <c r="A356" s="215" t="str">
        <f>Seeds!AC401</f>
        <v>M6-NyO-44b-I-1</v>
      </c>
      <c r="B356" s="215" t="str">
        <f>Seeds!Z401</f>
        <v>{
    "id": "M6-NyO-44b-I-1",
    "stimulus": "&lt;p&gt;Selecciona la oración en la que haya una proporcionalidad directa.&lt;/p&gt;",
    "hint": "&lt;p&gt;Dos magnitudes son proporcionales si al multiplicar o dividir por un número una de ellas, la otra se multiplica o divide por ese mismo número.&lt;/p&gt;",
    "feedback": "&lt;p&gt;Una proporcionalidad directa se da cuando dos magnitudes se multiplican o se dividen por el mismo número.&lt;/p&gt;",
    "seed": {
        "parameters": [
            {
                "name": "Q1",
                "label": null,
                "list": [
                    2,
                    4,
                    8
                ]
            },
            {
                "name": "Q2",
                "label": null,
                "list": [
                    5,
                    6,
                    7,
                    8,
                    9,
                    10
                ]
            },
            {
                "name": "Q3",
                "label": null,
                "list": [
                    2,
                    4,
                    8
                ]
            },
            {
                "name": "Q4",
                "label": null,
                "min": 2,
                "max": 10,
                "step": 1
            },
            {
                "name": "Q5",
                "label": null,
                "min": 2,
                "max": 10,
                "step": 1
            },
            {
                "name": "Q6",
                "label": null,
                "min": 2,
                "max": 10,
                "step": 1
            },
            {
                "name": "Q7",
                "label": null,
                "min": 2,
                "max": 10,
                "step": 1
            },
            {
                "name": "Q8",
                "label": null,
                "list": [
                    2,
                    4,
                    8
                ]
            },
            {
                "name": "Q9",
                "label": null,
                "min": 2,
                "max": 10,
                "step": 1
            },
            {
                "name": "Q10",
                "label": null,
                "list": [
                    2,
                    4,
                    8
                ]
            },
            {
                "name": "Q11",
                "label": null,
                "list": [
                    1
                ]
            },
            {
                "name": "Q12",
                "label": null,
                "min": 2,
                "max": 10,
                "step": 1
            },
            {
                "name": "Q13",
                "label": null,
                "min": 2,
                "max": 10,
                "step": 1
            },
            {
                "name": "Q14",
                "label": null,
                "min": 2,
                "max": 5,
                "step": 1
            },
            {
                "name": "Q15",
                "label": null,
                "min": 40,
                "max": 70,
                "step": 5
            },
            {
                "name": "Q19",
                "label": null,
                "min": 6,
                "max": 10,
                "step": 1
            },
            {
                "name": "N1",
                "label": null,
                "list": [
                    "Sofía",
                    "Tamara",
                    "Tiago",
                    "Daniel",
                    "Esmeralda"
                ]
            },
            {
                "name": "Q16",
                "label": null,
                "min": 2,
                "max": 6,
                "step": 2
            },
            {
                "name": "Q17",
                "label": null,
                "min": 70,
                "max": 200,
                "step": 10
            },
            {
                "name": "Q18",
                "label": null,
                "min": 3,
                "max": 9,
                "step": 2
            }
        ],
        "uniques": true,
        "calculated": [
            {
                "name": "A1",
                "label": "Si {{Q1}} refrescos cuestan {{Q2}} €, entonces {{Q3}} refrescos costarán {{function}} €.",
                "function": "{{Q3}}/{{Q1}}*{{Q2}}"
            },
            {
                "name": "A2",
                "label": "Como a las {{Q4}} de la mañana hay una temperatura de {{Q5}} °C, a las {{Q6}} de la tarde la temperatura será de {{Q7}} °C.",
                "function": "{{Q6}} ",
                "incorrect": true,
                "feedback": " En este caso no se da una proporcionalidad directa, ya que no se multiplican o dividen las horas del día y la temperatura por un mismo número."
            },
            {
                "name": "A3",
                "label": "{{Q8}} jarras se llenan de agua en {{Q9}} minutos, por lo que para llenar {{Q10}} jarras necesitaremos {{function}} minutos.",
                "function": "{{Q10}}/{{Q8}}*{{Q9}}"
            },
            {
                "name": "A4",
                "label": "Si 1 camiseta cuesta {{Q12}} €, entonces {{function}} camisetas costarán {{Q13}} €.",
                "function": "{{Q11}}+{{Q13}} ",
                "incorrect": true,
                "feedback": "En este caso no se da una proporcionalidad directa, ya que no se multiplica o se divide por un mismo número las camisetas y su precio."
            },
            {
                "name": "A5",
                "label": "Si para llegar andando a la {{Q14}}.ª planta hay que subir {{Q15}} escalones, para llegar a la {{Q19}}.ª serán {{function}} escalones.",
                "function": "{{Q15}}*{{Q19}}+5 ",
                "incorrect": true,
                "feedback": " En este caso no se da una proporcionalidad directa, ya que no se multiplica o se divide el número de plantas y escalones por un mismo número."
            },
            {
                "name": "A6",
                "label": "{{N1}} hace {{Q16}} largos en la piscina en {{Q17}} segundos, por lo que puede hacer {{Q18}} largos en {{function}} segundos.",
                "function": "({{Q17}}/{{Q16}})*{{Q18}}"
            }
        ]
    },
    "algorithm": {
        "name": "trueFalse",
        "template": "Multiple choice – standard",
        "params": {
            "countCorrect": 1,
            "countIncorrect": 2,
            "showCheckIcon":true        }
    }
}</v>
      </c>
      <c r="C356" s="215" t="str">
        <f>Seeds!AA401</f>
        <v/>
      </c>
      <c r="D356" s="215">
        <f t="shared" si="1"/>
        <v>1</v>
      </c>
    </row>
    <row r="357" ht="15.75" customHeight="1">
      <c r="A357" s="215" t="str">
        <f>Seeds!AC402</f>
        <v>M6-NyO-44b-E-1</v>
      </c>
      <c r="B357" s="215" t="str">
        <f>Seeds!Z402</f>
        <v>{"id":"M6-NyO-44b-E-1","stimulus":"&lt;p&gt;Selmo ha encargado {{Q1}} palmeritas de chocolate para llevar al cumpleaños de su tía. En total le han costado {{T1}} €. En el caso de que hubiese comprado {{T4}} palmeritas, ¿cuál habría sido el precio?&lt;/p&gt;","template":"&lt;p&gt;El precio de {{T4}} palmeritas sería de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multiplica por {{Q2}}.&lt;/p&gt;&lt;p&gt;{{Q1}} palmeritas cuestan {{T1}} €&lt;/p&gt;&lt;p&gt;{{Q1}} palmeritas × {{Q2}} costarían {{T1}} € × {{Q2}}&lt;/p&gt;","seed":{"parameters":[{"name":"Q1","label":null,"min":10,"max":20,"step":1},{"name":"Q2","label":null,"list":[2,3,4]},{"name":"Q3","label":null,"min":21,"max":30,"step":1},{"name":"Q4","label":null,"min":0.5,"max":1.5,"step":0.25}],"calculated":[{"name":"T1","label":"{{function}}","function":"{{Q4}}*{{Q1}}","temp":true},{"name":"T2","label":"{{function}}","function":"{{Q4}}*{{Q2}}","temp":true},{"name":"T3","label":"{{function}}","function":"{{Q4}}*{{Q3}}","temp":true},{"name":"T4","label":"{{function}}","function":"{{Q1}}*{{Q2}}","temp":true},{"name":"A1","label":"{{function}}","function":"{{T1}}*{{Q2}}"}],"uniques":true},"algorithm":{"name":"calculateOperation","params":{"method":"equivLiteral","keyboard":"INTERMEDIATE"}}}</v>
      </c>
      <c r="C357" s="215" t="str">
        <f>Seeds!AA402</f>
        <v/>
      </c>
      <c r="D357" s="215">
        <f t="shared" si="1"/>
        <v>1</v>
      </c>
    </row>
    <row r="358" ht="15.75" customHeight="1">
      <c r="A358" s="215" t="str">
        <f>Seeds!AC403</f>
        <v>M6-NyO-44b-E-2</v>
      </c>
      <c r="B358" s="215" t="str">
        <f>Seeds!Z403</f>
        <v>{"id":"M6-NyO-44b-E-2","stimulus":"&lt;p&gt;Dana quiere volver a ver los capítulos de una temporada de una serie. Si los capítulos duran {{Q1}} minutos y hay {{Q2}} capítulos en total, ¿cuántos minutos necesita para ver la temporada completa?&lt;/p&gt;","template":"&lt;p&gt;Dana necesita {{response}} minutos.&lt;/p&gt;","hint":"&lt;p&gt;Dos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número.&lt;/p&gt;&lt;p&gt;En este caso, si 1 capítulo dura {{Q1}} minutos, para ver 1 × {{Q2}} capítulos necesitaría {{Q1}} × {{Q2}} minutos.&lt;/p&gt;","seed":{"parameters":[{"name":"Q1","label":null,"min":15,"max":30,"step":1},{"name":"Q2","label":null,"min":8,"max":12,"step":1}],"calculated":[{"name":"A1","label":"{{function}}","function":"{{Q1}}*{{Q2}}"}],"uniques":true},"algorithm":{"name":"calculateOperation","params":{"method":"equivSymbolic","keyboard":"INTERMEDIATE"}}}</v>
      </c>
      <c r="C358" s="215" t="str">
        <f>Seeds!AA403</f>
        <v/>
      </c>
      <c r="D358" s="215">
        <f t="shared" si="1"/>
        <v>1</v>
      </c>
    </row>
    <row r="359" ht="15.75" customHeight="1">
      <c r="A359" s="215" t="str">
        <f>Seeds!AC404</f>
        <v>M6-NyO-44b-E-3</v>
      </c>
      <c r="B359" s="215" t="str">
        <f>Seeds!Z404</f>
        <v>{"id":"M6-NyO-44b-E-3","stimulus":"&lt;p&gt;Unos grandes almacenes están preparando sus tiendas para la vuelta al cole. Nela ha comprado {{Q1}} cuadernos y ha pagado {{T1}} € por ellos. Si hubiera comprado {{T4}} cuadernos, ¿cuánto habría tenido que pagar?&lt;/p&gt;","template":"&lt;p&gt;{{Q2}} cuadernos hubieran costado {{response}} €.&lt;/p&gt;","hint":"&lt;p&gt;Dos magnitudes son proporcionales si al multiplicar o dividir por un número una de ellas, la otra se multiplica o divide por ese mismo número.&lt;/p&gt;","feedback":"&lt;p&gt;Dos cantidades son directamente proporcionales si, al multiplicar o dividir una por un número determinado, la otra se multiplica o se divide por el mismo número. En este caso, se divide entre 3.&lt;/p&gt;&lt;p&gt;{{Q1}} cuadernos cuestan {{T1}} €&lt;/p&gt;&lt;p&gt;{{Q1}} cuadernos : 3 costarían {{T1}} € : 3&lt;/p&gt;","seed":{"parameters":[{"name":"Q1","label":null,"min":9,"max":18,"step":3},{"name":"Q2","label":null,"min":5,"max":9,"step":1},{"name":"Q3","label":null,"min":3,"max":9,"step":1},{"name":"Q4","label":null,"min":2,"max":10,"step":1}],"calculated":[{"name":"T1","label":"{{function}}","function":"{{Q4}}*{{Q1}}","temp":true},{"name":"T2","label":"{{function}}","function":"{{Q4}}*{{Q2}}","temp":true},{"name":"T3","label":"{{function}}","function":"{{Q4}}*{{Q3}}","temp":true},{"name":"T4","label":"{{function}}","function":"{{Q1}}/3","temp":true},{"name":"A1","label":"{{function}}","function":"{{T1}}/3"}],"uniques":true},"algorithm":{"name":"calculateOperation","params":{"method":"equivSymbolic","keyboard":"INTERMEDIATE"}}}</v>
      </c>
      <c r="C359" s="215" t="str">
        <f>Seeds!AA404</f>
        <v/>
      </c>
      <c r="D359" s="215">
        <f t="shared" si="1"/>
        <v>1</v>
      </c>
    </row>
    <row r="360" ht="15.75" customHeight="1">
      <c r="A360" s="215" t="str">
        <f>Seeds!AC405</f>
        <v>M6-NyO-44c-I-1</v>
      </c>
      <c r="B360" s="215" t="str">
        <f>Seeds!Z405</f>
        <v>{"id":"M6-NyO-44c-I-1","stimulus":"&lt;p&gt;Arrastra cada fracción hasta su equivalente.&lt;/p&gt;","hint":"&lt;p&gt;Dos fracciones son equivalentes si, al dividir sus numeradores entre sus denominadores, se obtiene el mismo resultado.&lt;/p&gt;","feedback":"&lt;p&gt;Dos fracciones son equivalentes si representan el mismo número pero su numerador y denominador son diferentes. Es decir, cuando el numerador y el denominador de una fracción son directamente proporcionales a los de otra.&lt;/p&gt;","seed":{"parameters":[{"name":"Q1","label":null,"min":1,"max":9,"step":1},{"name":"Q2","label":null,"min":2,"max":9,"step":1},{"name":"Q3","label":null,"min":1,"max":9,"step":1},{"name":"Q4","label":null,"min":2,"max":9,"step":1},{"name":"Q5","label":null,"min":1,"max":9,"step":1},{"name":"Q6","label":null,"min":3,"max":9,"step":2}],"calculated":[{"name":"T1","label":"{{function}}","function":"2*{{Q1}}","temp":true},{"name":"T2","label":"{{function}}","function":"2*{{Q2}}","temp":true},{"name":"T3","label":"{{function}}","function":"2*{{Q3}}","temp":true},{"name":"T4","label":"{{function}}","function":"2*{{Q4}}","temp":true},{"name":"T5","label":"{{function}}","function":"3*{{Q5}}","temp":true},{"name":"T6","label":"{{function}}","function":"3*{{Q6}}","temp":true},{"name":"T7","label":"{{function}}","function":"Lemonlib.round({{Q1}}/{{Q2}},2)","temp":true},{"name":"T8","label":"{{function}}","function":"Lemonlib.round({{Q3}}/{{Q4}},2)","temp":true},{"name":"T9","label":"{{function}}","function":"Lemonlib.round({{Q5}}/{{Q6}},2)","temp":true},{"name":"A1","label":"&lt;span class=\"fr-math-v2 fr-draggable\" contenteditable=\"false\" data-original-math=\"\\(\\frac{{{T1}}}{{{T2}}}\\)\" draggable=\"true\"&gt;\\(\\frac{{{T1}}}{{{T2}}}\\)&lt;/span&gt;","function":"&lt;span class=\"fr-math-v2 fr-draggable\" contenteditable=\"false\" data-original-math=\"\\(\\frac{{{Q1}}}{{{Q2}}}\\)\" draggable=\"true\"&gt;\\(\\frac{{{Q1}}}{{{Q2}}}\\)&lt;/span&gt; ","feedback":" &lt;span class=\"fr-math-v2 fr-draggable\" contenteditable=\"false\" data-original-math=\"\\(\\frac{{{T1}}}{{{T2}}}\\)\" draggable=\"true\"&gt;\\(\\frac{{{T1}}}{{{T2}}}\\)&lt;/span&gt; y &lt;span class=\"fr-math-v2 fr-draggable\" contenteditable=\"false\" data-original-math=\"\\(\\frac{{{Q1}}}{{{Q2}}}\\)\" draggable=\"true\"&gt;\\(\\frac{{{Q1}}}{{{Q2}}}\\)&lt;/span&gt; son fracciones equivalentes porque representan {{T7}}."},{"name":"A2","label":"&lt;span class=\"fr-math-v2 fr-draggable\" contenteditable=\"false\" data-original-math=\"\\(\\frac{{{Q3}}}{{{Q4}}}\\)\" draggable=\"true\"&gt;\\(\\frac{{{Q3}}}{{{Q4}}}\\)&lt;/span&gt;","function":"&lt;span class=\"fr-math-v2 fr-draggable\" contenteditable=\"false\" data-original-math=\"\\(\\frac{{{T3}}}{{{T4}}}\\)\" draggable=\"true\"&gt;\\(\\frac{{{T3}}}{{{T4}}}\\)&lt;/span&gt; ","feedback":" &lt;span class=\"fr-math-v2 fr-draggable\" contenteditable=\"false\" data-original-math=\"\\(\\frac{{{Q3}}}{{{Q4}}}\\)\" draggable=\"true\"&gt;\\(\\frac{{{Q3}}}{{{Q4}}}\\)&lt;/span&gt; y &lt;span class=\"fr-math-v2 fr-draggable\" contenteditable=\"false\" data-original-math=\"\\(\\frac{{{T3}}}{{{T4}}}\\)\" draggable=\"true\"&gt;\\(\\frac{{{T3}}}{{{T4}}}\\)&lt;/span&gt; son fracciones equivalentes porque representan {{T8}}."},{"name":"A3","label":"&lt;span class=\"fr-math-v2 fr-draggable\" contenteditable=\"false\" data-original-math=\"\\(\\frac{{{Q5}}}{{{Q6}}}\\)\" draggable=\"true\"&gt;\\(\\frac{{{Q5}}}{{{Q6}}}\\)&lt;/span&gt;","function":"&lt;span class=\"fr-math-v2 fr-draggable\" contenteditable=\"false\" data-original-math=\"\\(\\frac{{{T5}}}{{{T6}}}\\)\" draggable=\"true\"&gt;\\(\\frac{{{T5}}}{{{T6}}}\\)&lt;/span&gt; ","feedback":" &lt;span class=\"fr-math-v2 fr-draggable\" contenteditable=\"false\" data-original-math=\"\\(\\frac{{{Q5}}}{{{Q6}}}\\)\" draggable=\"true\"&gt;\\(\\frac{{{Q5}}}{{{Q6}}}\\)&lt;/span&gt; y &lt;span class=\"fr-math-v2 fr-draggable\" contenteditable=\"false\" data-original-math=\"\\(\\frac{{{T5}}}{{{T6}}}\\)\" draggable=\"true\"&gt;\\(\\frac{{{T5}}}{{{T6}}}\\)&lt;/span&gt; son fracciones equivalentes porque representan {{T9}}."}],"uniques":true},"algorithm":{"name":"linkOperationResult","template":"Match list","params":{"invert":true}}}</v>
      </c>
      <c r="C360" s="215" t="str">
        <f>Seeds!AA405</f>
        <v/>
      </c>
      <c r="D360" s="215">
        <f t="shared" si="1"/>
        <v>1</v>
      </c>
    </row>
    <row r="361" ht="15.75" customHeight="1">
      <c r="A361" s="215" t="str">
        <f>Seeds!AC406</f>
        <v>M6-NyO-44c-E-1</v>
      </c>
      <c r="B361" s="215" t="str">
        <f>Seeds!Z406</f>
        <v>{"id":"M6-NyO-44c-E-1","stimulus":"¿Cuáles de estas fracciones son equivalentes a &lt;span class=\"fr-math-v2 fr-draggable\" contenteditable=\"false\" data-original-math=\"\\(\\frac{{{Q1}}}{{{T1}}}\\)\" draggable=\"true\"&gt;\\(\\frac{{{Q1}}}{{{T1}}}\\)&lt;/span&gt;?","hint":"&lt;p&gt;Dos fracciones son equivalentes si, al dividir sus numeradores entre sus denominadores, se obtiene el mismo resultado.&lt;/p&gt;","feedback":"&lt;p&gt;Dos fracciones son equivalentes si representan el mismo número pero su numerador y denominador son diferentes. Es decir, son equivalentes cuando el numerador y el denominador de una fracción son directamente proporcionales a los de otra.&lt;/p&gt;","seed":{"parameters":[{"name":"Q1","label":null,"min":1,"max":10,"step":1},{"name":"Q2","label":null,"min":1,"max":5,"step":1},{"name":"Q3","label":null,"min":2,"max":4,"step":1},{"name":"Q4","label":null,"min":2,"max":4,"step":1}],"calculated":[{"name":"T1","label":"{{function}}","function":"{{Q1}}+{{Q2}}","temp":true},{"name":"T2","label":"{{function}}","function":"({{T1}})*{{Q3}}","temp":true},{"name":"T3","label":"{{function}}","function":"{{Q1}}*{{Q3}}","temp":true},{"name":"T4","label":"{{function}}","function":"{{Q1}}*{{Q4}}","temp":true},{"name":"T5","label":"{{function}}","function":"{{T1}}*{{Q4}}","temp":true},{"name":"A1","label":"{{function}}","function":"&lt;span class=\"fr-math-v2 fr-draggable\" contenteditable=\"false\" data-original-math=\"\\(\\frac{{{T3}}}{{{T2}}}\\)\" draggable=\"true\"&gt;\\(\\frac{{{T3}}}{{{T2}}}\\)&lt;/span&gt; "},{"name":"A2","label":"{{function}}","function":"&lt;span class=\"fr-math-v2 fr-draggable\" contenteditable=\"false\" data-original-math=\"\\(\\frac{{{T4}}}{{{T5}}}\\)\" draggable=\"true\"&gt;\\(\\frac{{{T4}}}{{{T5}}}\\)&lt;/span&gt; "},{"name":"A3","label":"{{function}}","function":"&lt;span class=\"fr-math-v2 fr-draggable\" contenteditable=\"false\" data-original-math=\"\\(\\frac{{{T4}}}{{{T2}}}\\)\" draggable=\"true\"&gt;\\(\\frac{{{T4}}}{{{T2}}}\\)&lt;/span&gt; ","incorrect":true,"feedback":" &lt;span class=\"fr-math-v2 fr-draggable\" contenteditable=\"false\" data-original-math=\"\\(\\frac{{{Q1}}}{{{T1}}}\\)\" draggable=\"true\"&gt;\\(\\frac{{{Q1}}}{{{T1}}}\\)&lt;/span&gt; y &lt;span class=\"fr-math-v2 fr-draggable\" contenteditable=\"false\" data-original-math=\"\\(\\frac{{{T4}}}{{{T2}}}\\)\" draggable=\"true\"&gt;\\(\\frac{{{T4}}}{{{T2}}}\\)&lt;/span&gt; no son fracciones equivalentes porque representan números diferentes."},{"name":"A4","label":"{{function}}","function":"&lt;span class=\"fr-math-v2 fr-draggable\" contenteditable=\"false\" data-original-math=\"\\(\\frac{{{T3}}}{{{T5}}}\\)\" draggable=\"true\"&gt;\\(\\frac{{{T3}}}{{{T5}}}\\)&lt;/span&gt; ","incorrect":true,"feedback":" &lt;span class=\"fr-math-v2 fr-draggable\" contenteditable=\"false\" data-original-math=\"\\(\\frac{{{Q1}}}{{{T1}}}\\)\" draggable=\"true\"&gt;\\(\\frac{{{Q1}}}{{{T1}}}\\)&lt;/span&gt; y &lt;span class=\"fr-math-v2 fr-draggable\" contenteditable=\"false\" data-original-math=\"\\(\\frac{{{T3}}}{{{T5}}}\\)\" draggable=\"true\"&gt;\\(\\frac{{{T3}}}{{{T5}}}\\)&lt;/span&gt; no son fracciones equivalentes porque representan números diferentes."}],"uniques":true},"algorithm":{"name":"trueFalse","template":"Multiple choice – multiple response","params":{"countCorrect":2,"countIncorrect":1,"showCheckIcon":false,"columns":3
        }
    }
}</v>
      </c>
      <c r="C361" s="215" t="str">
        <f>Seeds!AA406</f>
        <v/>
      </c>
      <c r="D361" s="215">
        <f t="shared" si="1"/>
        <v>1</v>
      </c>
    </row>
    <row r="362" ht="15.75" customHeight="1">
      <c r="A362" s="215" t="str">
        <f>Seeds!AC407</f>
        <v>M6-NyO-44c-A-1</v>
      </c>
      <c r="B362" s="215" t="str">
        <f>Seeds!Z407</f>
        <v>{"id":"M6-NyO-44c-A-1","stimulus":"&lt;p&gt;El dueño de una tienda de películas ha visto que &lt;span class=\"fr-math-v2 fr-draggable\" contenteditable=\"false\" data-original-math=\"\\(\\frac{{{T3}}}{{{Q1}}}\\)\" draggable=\"true\"&gt;\\(\\frac{{{T3}}}{{{Q1}}}\\)&lt;/span&gt; de sus películas están en formato Blu-ray. ¿Podrías reescribir esta fracción de modo que su denominador sea {{T2}}?&lt;/p&gt;","template":"&lt;p&gt;{{response}} de las películas son Blu-ray.&lt;/p&gt;","hint":"&lt;p&gt;Dos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de películas Blu-ray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2" s="215" t="str">
        <f>Seeds!AA407</f>
        <v/>
      </c>
      <c r="D362" s="215">
        <f t="shared" si="1"/>
        <v>1</v>
      </c>
    </row>
    <row r="363" ht="15.75" customHeight="1">
      <c r="A363" s="215" t="str">
        <f>Seeds!AC408</f>
        <v>M6-NyO-44c-A-2</v>
      </c>
      <c r="B363" s="215" t="str">
        <f>Seeds!Z408</f>
        <v>{"id":"M6-NyO-44c-A-2","stimulus":"&lt;p&gt;Ágada ha leído &lt;span class=\"fr-math-v2 fr-draggable\" contenteditable=\"false\" data-original-math=\"\\(\\frac{{{T3}}}{{{Q1}}}\\)\" draggable=\"true\"&gt;\\(\\frac{{{T3}}}{{{Q1}}}\\)&lt;/span&gt; de &lt;i&gt;Moby Dick&lt;/i&gt; en su tableta. ¿Podrías decir cuánto ha leído con una fracción que tenga como denominador {{T2}}?&lt;/p&gt;","template":"&lt;p&gt;Ágada ha leído {{response}} del libro.&lt;/p&gt;","hint":"&lt;p&gt;Dos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lo que ha leído Ágada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3" s="215" t="str">
        <f>Seeds!AA408</f>
        <v/>
      </c>
      <c r="D363" s="215">
        <f t="shared" si="1"/>
        <v>1</v>
      </c>
    </row>
    <row r="364" ht="15.75" customHeight="1">
      <c r="A364" s="215" t="str">
        <f>Seeds!AC409</f>
        <v>M6-NyO-44c-A-3</v>
      </c>
      <c r="B364" s="215" t="str">
        <f>Seeds!Z409</f>
        <v>{"id":"M6-NyO-44c-A-3","stimulus":"&lt;p&gt;Irene y Fabián están jugando en un torneo de &lt;i&gt;Rocket League&lt;/i&gt; y ya han superado &lt;span class=\"fr-math-v2 fr-draggable\" contenteditable=\"false\" data-original-math=\"\\(\\frac{{{T3}}}{{{Q1}}}\\)\" draggable=\"true\"&gt;\\(\\frac{{{T3}}}{{{Q1}}}\\)&lt;/span&gt; de la competición. ¿Podrías reescribir esta fracción de modo que su denominador sea {{T2}}?&lt;/p&gt;","template":"&lt;p&gt;Irene y Fabián han completado {{response}} del torneo.&lt;/p&gt;","hint":"&lt;p&gt;Dos fracciones son equivalentes si al dividir sus numeradores entre sus denominadores se obtiene el mismo resultado.&lt;/p&gt;","feedback":"&lt;p&gt;Para hallar la fracción equivalente de &lt;span class=\"fr-math-v2 fr-draggable\" contenteditable=\"false\" data-original-math=\"\\(\\frac{{{T3}}}{{{Q1}}}\\)\" draggable=\"true\"&gt;\\(\\frac{{{T3}}}{{{Q1}}}\\)&lt;/span&gt; con denominador {{T2}}, el numerador y denominador tienen que estar multiplicados por el mismo número. Por tanto, divide ambos denominadores para averiguar por qué número multiplicar el numerador:&lt;/p&gt;&lt;p style=\"text-align:center;\"&gt;{{T2}} : {{Q1}} = {{T4}}&lt;/p&gt;&lt;p style=\"text-align:center;\"&gt;{{T4}} × {{T3}} = {{T5}}&lt;/p&gt;&lt;p&gt;Así, la fracción superada del juego es &lt;span class=\"fr-math-v2 fr-draggable\" contenteditable=\"false\" data-original-math=\"\\(\\frac{{{T1}}}{{{T2}}}\\)\" draggable=\"true\"&gt;\\(\\frac{{{T1}}}{{{T2}}}\\)&lt;/span&gt;.&lt;/p&gt;","seed":{"parameters":[{"name":"Q1","label":null,"min":4,"max":12,"step":2},{"name":"Q2","label":null,"min":2,"max":5,"step":1},{"name":"Q3","label":null,"list":[0,1,2]}],"calculated":[{"name":"T1","label":"{{function}}","function":" (({{Q1}}/2)-1+{{Q3}})*{{Q2}}","temp":true},{"name":"T2","label":"{{function}}","function":" {{Q1}}*{{Q2}}","temp":true},{"name":"T3","label":"{{function}}","function":" ({{Q1}}/2)-1+{{Q3}}","temp":true},{"name":"T4","label":"{{function}}","function":" {{T2}}/{{Q1}}","temp":true},{"name":"T5","label":"{{function}}","function":" {{T4}}*{{T3}}","temp":true},{"name":"A1","label":"{{function}}","function":"\\frac{{{T1}}}{{{T2}}}"}],"uniques":true},"algorithm":{"name":"calculateOperation","params":{"method":"equivSymbolic","keyboard":"INTERMEDIATE"}}}</v>
      </c>
      <c r="C364" s="215" t="str">
        <f>Seeds!AA409</f>
        <v/>
      </c>
      <c r="D364" s="215">
        <f t="shared" si="1"/>
        <v>1</v>
      </c>
    </row>
    <row r="365" ht="15.75" customHeight="1">
      <c r="A365" s="215" t="str">
        <f>Seeds!AC410</f>
        <v>M6-NyO-45a-I-1</v>
      </c>
      <c r="B365" s="215" t="str">
        <f>Seeds!Z410</f>
        <v>{"id":"M6-NyO-45a-I-1","stimulus":"&lt;p&gt;Indica si son correctas o no las siguientes reducciones a la unidad.&lt;/p&gt;","hint":"&lt;p&gt;Para hallar la unidad, divide {{T1}} entre {{Q2}}.&lt;/p&gt;","feedback":"&lt;p&gt;La reducción a la unidad consiste en extraer a partir del valor de un número mayor que 1 el valor de la unidad.&lt;/p&gt;","seed":{"parameters":[{"name":"Q1","label":null,"min":2,"max":15,"step":1},{"name":"Q2","label":null,"min":2,"max":15,"step":1},{"name":"Q3","label":null,"min":2,"max":15,"step":1},{"name":"Q4","label":null,"min":2,"max":15,"step":1},{"name":"Q5","label":null,"min":2,"max":15,"step":1},{"name":"Q6","label":null,"min":2,"max":15,"step":1},{"name":"Q7","label":null,"min":2,"max":15,"step":1},{"name":"Q8","label":null,"min":2,"max":15,"step":1},{"name":"Q9","label":null,"min":1,"max":5,"step":1}],"calculated":[{"name":"T1","label":"{{function}}","function":"{{Q1}}*{{Q2}}","temp":true},{"name":"T2","label":"{{function}}","function":"{{Q3}}*{{Q4}}","temp":true},{"name":"T3","label":"{{function}}","function":"{{Q6}}*{{Q6}}","temp":true},{"name":"T4","label":"{{function}}","function":"{{Q7}}*{{Q8}}-{{Q9}}","temp":true},{"name":"T5","label":"{{function}}","function":"Lemonlib.round({{T3}}/{{Q5}}, 1)","temp":true},{"name":"T6","label":"{{function}}","function":"Lemonlib.round({{T4}}/{{Q7}}, 1)","temp":true},{"name":"A1","label":"&lt;p&gt;{{Q2}} → {{T1}}&lt;/p&gt;&lt;p&gt;1 → {{Q1}}&lt;/p&gt;","function":""},{"name":"A2","label":"&lt;p&gt;{{Q3}} → {{T2}}&lt;/p&gt;&lt;p&gt;1 → {{Q4}}&lt;/p&gt;","function":""},{"name":"A3","label":"&lt;p&gt;{{Q5}} → {{T3}}&lt;/p&gt;&lt;p&gt;1 → {{Q6}}&lt;/p&gt;","function":"","incorrect":true,"feedback":"&lt;p&gt;{{Q5}} : {{Q5}} = 1&lt;/p&gt;&lt;p&gt;{{T3}} : {{Q5}} = {{T5}}&lt;/p&gt;"},{"name":"A4","label":"&lt;p&gt;{{Q7}} → {{T4}}&lt;/p&gt;&lt;p&gt;1 → {{Q8}}&lt;/p&gt;","function":"","incorrect":true,"feedback":"&lt;p&gt;{{Q7}} : {{Q7}} = 1&lt;/p&gt;&lt;p&gt;{{T4}} : {{Q7}} = {{T6}}&lt;/p&gt;"}],"uniques":true},"algorithm":{"name":"trueFalse","template":"Choice matrix – inline","params":{"countCorrect":2,"countIncorrect":1,"showCheckIcon":false,"options":["Correcta","Incorrecta"]}}}</v>
      </c>
      <c r="C365" s="215" t="str">
        <f>Seeds!AA410</f>
        <v/>
      </c>
      <c r="D365" s="215">
        <f t="shared" si="1"/>
        <v>1</v>
      </c>
    </row>
    <row r="366" ht="15.75" customHeight="1">
      <c r="A366" s="215" t="str">
        <f>Seeds!AC411</f>
        <v>M6-NyO-45a-E-1</v>
      </c>
      <c r="B366" s="215" t="str">
        <f>Seeds!Z411</f>
        <v>{
    "id": "M6-NyO-45a-E-1",
    "stimulus": "&lt;p&gt;Completa la siguiente tabla aplicando el método de reducción a la unidad.&lt;/p&gt;",
    "template": "&lt;table style=\"width: 100%;\"&gt;&lt;tbody&gt;&lt;tr&gt;&lt;td style=\"width: 50%; background-color: #FEA487;\"&gt;&lt;span style=\"color: rgb(255, 255, 255);\"&gt;Minutos&lt;/span&gt;&lt;/td&gt;&lt;td style=\"width: 50%; background-color: #FEA487;\"&gt;&lt;span style=\"color: rgb(255, 255, 255);\"&gt;Hojas impresas&lt;/span&gt;&lt;/td&gt;&lt;/tr&gt;&lt;tr&gt;&lt;td style=\"width: 50.0000%;\"&gt;{{Q2}}&lt;/td&gt;&lt;td style=\"width: 50.0000%;\"&gt;{{T2}}&lt;/td&gt;&lt;/tr&gt;&lt;tr&gt;&lt;td style=\"width: 50.0000%;\"&gt;1&lt;/td&gt;&lt;td style=\"width: 50.0000%;\"&gt;{{response}}&lt;/td&gt;&lt;/tr&gt;&lt;tr&gt;&lt;td style=\"width: 50.0000%;\"&gt;{{Q4}}&lt;/td&gt;&lt;td style=\"width: 50.0000%;\"&gt;{{response}}&lt;/td&gt;&lt;/tr&gt;&lt;/tbody&gt;\n&lt;/table&gt;",
    "hint": "&lt;p&gt;Para hallar la unidad, divide {{Q1}} entre {{Q2}}.&lt;/p&gt;",
    "feedback": "&lt;p&gt;La reducción a la unidad consiste en extraer a partir del valor de un número mayor que 1 el valor de la unidad.&lt;/p&gt;",
    "seed": {
        "parameters": [
            {
                "name": "Q1",
                "min": 3,
                "max": 9,
                "step": 1
            },
            {
                "name": "Q2",
                "label": null,
                "min": 2,
                "max": 6,
                "step": 1
            },
            {
                "name": "Q4",
                "label": null,
                "min": 6,
                "max": 9,
                "step": 1
            }
        ],
        "calculated": [
            {
                "name": "T1",
                "label": "{{function}}",
                "function": "{{Q1}}/{{Q2}}",
                "temp": true
            },
            {
                "name": "T2",
                "label": "{{function}}",
                "function": "{{Q1}}*{{Q2}}",
                "temp": true
            },
            {
                "name": "A1",
                "label": "{{function}}",
                "function": "{{Q1}}",
                "feedback": "&lt;p&gt;{{T2}} : {{Q2}} = {{function}}&lt;/p&gt;"
            },
            {
                "name": "A2",
                "label": "{{function}}",
                "function": "{{Q1}}*{{Q4}}",
                "feedback": "&lt;p&gt;{{Q4}} × {{Q1}} = {{function}}&lt;/p&gt;"
            }
        ],
        "uniques": true
    },
    "algorithm": {
        "name": "calculateOperation",
        "params": {
            "method": "equivLiteral",
            "keyboard": "NUMERICAL"
        }
    }
}</v>
      </c>
      <c r="C366" s="215" t="str">
        <f>Seeds!AA411</f>
        <v/>
      </c>
      <c r="D366" s="215">
        <f t="shared" si="1"/>
        <v>1</v>
      </c>
    </row>
    <row r="367" ht="15.75" customHeight="1">
      <c r="A367" s="215" t="str">
        <f>Seeds!AC412</f>
        <v>M6-NyO-45a-A-1</v>
      </c>
      <c r="B367" s="215" t="str">
        <f>Seeds!Z412</f>
        <v>{"id":"M6-NyO-45a-A-1","seed":{"parameters":[{"name":"Q1","label":null,"min":2,"max":10,"step":1},{"name":"Q2","label":null,"min":5,"max":15,"step":1},{"name":"Q11","label":null,"min":3,"max":10,"step":1}],"uniques":true},"scaffolding":[{"id":"step-0","stimulus":"&lt;p&gt;Juan está en una librería de segunda mano en la que todos los libros cuestan lo mismo. Ha comprado {{Q1}} libros por &lt;span class=\"no-break\"&gt;{{T1}} €.&lt;/span&gt; ¿Cuánto le ha costado cada uno? Si quisiese comprar {{Q2}}, ¿cuánto tendría que pagar?&lt;/p&gt;","template":"&lt;p&gt;Un libro le ha costado {{response}} €&lt;/p&gt;&lt;p&gt;Si compra {{Q2}} libros tiene que pagar {{response}} €.&lt;/p&gt;","seed":{"parameters":[],"calculated":[{"name":"T1","label":"{{function}}","function":"{{Q1}}*{{Q11}}","temp":true},{"name":"0-A1","label":"{{function}}","function":"{{Q11}}"},{"name":"0-A2","label":"{{function}}","function":"{{Q11}}*{{Q2}}"}]},"algorithm":{"name":"calculateOperation","params":{"method":"equivLiteral","keyboard":"NUMERICAL"}}},{"id":"step-1","stimulus":"&lt;p&gt;¿Cuánto han costado {{Q1}} libros?&lt;/p&gt;","template":"&lt;p&gt;{{Q1}} libros han costado {{response}}€.&lt;/p&gt;","seed":{"parameters":[],"calculated":[{"name":"A1","label":"{{function}}","function":"{{Q1}}*{{Q11}}"}]},"algorithm":{"name":"calculateOperation","params":{"method":"equivLiteral","keyboard":"NUMERICAL"}}},{"id":"step-2","stimulus":"&lt;p&gt;Primero cualcula lo que ha costado un libro.&lt;/p&gt;","template":"&lt;p style=\"text-align:center;\"&gt;{{T1}} € : {{Q1}} libros = {{response}} € por libro.&lt;/p&gt;","seed":{"parameters":[],"calculated":[{"name":"T1","label":"{{function}}","function":"{{Q1}}*{{Q11}}","temp":true},{"name":"0-A1","label":"{{function}}","function":"{{Q11}}"}]},"algorithm":{"name":"calculateOperation","params":{"method":"equivLiteral","keyboard":"NUMERICAL"}}},{"id":"step-3","stimulus":"&lt;p&gt;Calcula ahora lo que costarán {{Q2}} libros.&lt;/p&gt;","template":"&lt;p style=\"text-align:center;\"&gt;{{Q2}} libros × {{Q11}} € = {{response}} €.&lt;/p&gt;","seed":{"parameters":[],"calculated":[{"name":"0-A1","label":"{{function}}","function":"{{Q11}}*{{Q2}}"}]},"algorithm":{"name":"calculateOperation","params":{"method":"equivLiteral","keyboard":"NUMERICAL"}}}]}</v>
      </c>
      <c r="C367" s="215" t="str">
        <f>Seeds!AA412</f>
        <v/>
      </c>
      <c r="D367" s="215">
        <f t="shared" si="1"/>
        <v>1</v>
      </c>
    </row>
    <row r="368" ht="15.75" customHeight="1">
      <c r="A368" s="215" t="str">
        <f>Seeds!AC413</f>
        <v>M6-NyO-45a-A-2</v>
      </c>
      <c r="B368" s="215" t="str">
        <f>Seeds!Z413</f>
        <v>{
    "id": "M6-NyO-45a-A-2",
    "seed": {
        "parameters": [
            {
                "name": "Q1",
                "label": null,
                "min": 2,
                "max": 6,
                "step": 1
            },
            {
                "name": "Q2",
                "label": null,
                "min": 4,
                "max": 15,
                "step": 1
            },
            {
                "name": "Q11",
                "label": null,
                "min": 5,
                "max": 15,
                "step": 1
            }
        ],
        "uniques": true
    },
    "scaffolding": [
        {
            "id": "step-0",
            "stimulus": "&lt;p&gt;Kai quiere arreglar la silla coja de la cocina, por lo que ha comprado {{Q1}} tornillos por {{T1}} cts. ¿Cuánto le ha costado cada uno? Si hubiera comprado {{Q2}} tornillos, ¿cuánto habría pagado?&lt;/p&gt;",
            "template": "&lt;p&gt;Un tornillo le ha costado {{response}} cts.&lt;/p&gt;&lt;p&gt;Si compra {{Q2}} tornillos tendría que pagar {{response}} cts.&lt;/p&gt;",
            "seed": {
                "parameters": [],
                "calculated": [
                    {
                        "name": "T1",
                        "label": "{{function}}",
                        "function": "{{Q1}}*{{Q11}}",
                        "temp": true
                    },
                    {
                        "name": "0-A1",
                        "label": "{{function}}",
                        "function": "{{Q11}}"
                    },
                    {
                        "name": "0-A2",
                        "label": "{{function}}",
                        "function": "{{Q11}}*{{Q2}}"
                    }
                ]
            },
            "algorithm": {
                "name": "calculateOperation",
                "params": {
                    "method": "equivLiteral",
                    "keyboard": "NUMERICAL"
                }
            }
        },
        {
            "id": "step-1",
            "stimulus": "&lt;p&gt;¿Cuánto han costado {{Q1}} tornillos?&lt;/p&gt;",
            "template": "&lt;p&gt;Por {{Q1}} tornillos ha pagado {{response}} cts.&lt;/p&gt;",
            "seed": {
                "parameters": [],
                "calculated": [
                    {
                        "name": "A1",
                        "label": "{{function}}",
                        "function": "{{Q1}}*{{Q11}}"
                    }
                ]
            },
            "algorithm": {
                "name": "calculateOperation",
                "params": {
                    "method": "equivLiteral",
                    "keyboard": "NUMERICAL"
                }
            }
        },
        {
            "id": "step-2",
            "stimulus": "&lt;p&gt;Primero cualcula lo que ha costado un tornillo.&lt;/p&gt;",
            "template": "&lt;p style=\"text-align:center;\"&gt;{{T1}} cts. : {{Q1}} tornillos = {{response}} cts. por tornillo.&lt;/p&gt;",
            "seed": {
                "parameters": [],
                "calculated": [
                    {
                        "name": "T1",
                        "label": "{{function}}",
                        "function": "{{Q1}}*{{Q11}}",
                        "temp": true
                    },
                    {
                        "name": "0-A1",
                        "label": "{{function}}",
                        "function": "{{Q11}}"
                    }
                ]
            },
            "algorithm": {
                "name": "calculateOperation",
                "params": {
                    "method": "equivLiteral",
                    "keyboard": "NUMERICAL"
                }
            }
        },
        {
            "id": "step-3",
            "stimulus": "&lt;p&gt;Calcula ahora lo que costarán {{Q2}} tornillos.&lt;/p&gt;",
            "template": "&lt;p style=\"text-align:center;\"&gt;{{Q2}} tornillos × {{Q11}} cts. = {{response}} cts.&lt;/p&gt;",
            "seed": {
                "parameters": [],
                "calculated": [
                    {
                        "name": "0-A1",
                        "label": "{{function}}",
                        "function": "{{Q11}}*{{Q2}}"
                    }
                ]
            },
            "algorithm": {
                "name": "calculateOperation",
                "params": {
                    "method": "equivLiteral",
                    "keyboard": "NUMERICAL"
                }
            }
        }
    ]
}</v>
      </c>
      <c r="C368" s="215" t="str">
        <f>Seeds!AA413</f>
        <v/>
      </c>
      <c r="D368" s="215">
        <f t="shared" si="1"/>
        <v>1</v>
      </c>
    </row>
    <row r="369" ht="15.75" customHeight="1">
      <c r="A369" s="215" t="str">
        <f>Seeds!AC414</f>
        <v>M6-NyO-45a-A-3</v>
      </c>
      <c r="B369" s="215" t="str">
        <f>Seeds!Z414</f>
        <v>{"id":"M6-NyO-45a-A-3","seed":{"parameters":[{"name":"Q1","label":null,"min":50,"max":100,"step":10},{"name":"Q2","label":null,"min":50,"max":100,"step":1},{"name":"Q11","label":null,"min":1.2,"max":2,"step":0.2}],"uniques":true},"scaffolding":[{"id":"step-0","stimulus":"&lt;p&gt;Para llegar a Brujas por una carretera convencional, Jon y Mikel han recorrido {{T1}} kilómetros en {{Q1}} minutos. ¿Cuántos kilómetros han recorrido en un minuto? ¿Y cuántos kilómetros recorrerán en {{Q2}} minutos?&lt;/p&gt;","template":"&lt;p&gt;Han recorrido {{response}} kilómetros en un minuto.&lt;/p&gt;&lt;p&gt;Recorrerán {{response}} kilómetros en {{Q2}} minutos.&lt;/p&gt;","seed":{"parameters":[],"calculated":[{"name":"T1","label":"{{function}}","function":"Lemonlib.round({{Q1}}*{{Q11}},2)","temp":true},{"name":"0-A1","label":"{{function}}","function":"{{Q11}}"},{"name":"0-A2","label":"{{function}}","function":"{{Q11}}*{{Q2}}"}]},"algorithm":{"name":"calculateOperation","params":{"method":"equivLiteral","keyboard":"INTERMEDIATE"}}},{"id":"step-1","stimulus":"&lt;p&gt;¿Cuántos kilómetros han recorrido en {{Q1}} minutos?&lt;/p&gt;","template":"&lt;p&gt;Han recorrido {{response}} km.&lt;/p&gt;","seed":{"parameters":[],"calculated":[{"name":"A1","label":"{{function}}","function":"{{Q1}}*{{Q11}}"}]},"algorithm":{"name":"calculateOperation","params":{"method":"equivLiteral","keyboard":"INTERMEDIATE"}}},{"id":"step-2","stimulus":"&lt;p&gt;Primero cualcula cuántos km ha recorrido en un minuto.&lt;/p&gt;","template":"&lt;p style=\"text-align:center;\"&gt;{{T1}} km : {{Q1}} minutos = {{response}} km por minuto.&lt;/p&gt;","seed":{"parameters":[],"calculated":[{"name":"T1","label":"{{function}}","function":"{{Q1}}*{{Q11}}","temp":true},{"name":"0-A1","label":"{{function}}","function":"{{Q11}}"}]},"algorithm":{"name":"calculateOperation","params":{"method":"equivLiteral","keyboard":"INTERMEDIATE"}}},{"id":"step-3","stimulus":"&lt;p&gt;Calcula ahora los kilómetros que recorrerán en {{Q2}} minutos.&lt;/p&gt;","template":"&lt;p style=\"text-align:center;\"&gt;{{Q2}} minutos × {{Q11}} km por minuto = {{response}} kilómetros.&lt;/p&gt;","seed":{"parameters":[],"calculated":[{"name":"0-A1","label":"{{function}}","function":"Lemonlib.round({{Q2}}*{{Q11}},2)"}]},"algorithm":{"name":"calculateOperation","params":{"method":"equivLiteral","keyboard":"INTERMEDIATE"}}}]}</v>
      </c>
      <c r="C369" s="215" t="str">
        <f>Seeds!AA414</f>
        <v/>
      </c>
      <c r="D369" s="215">
        <f t="shared" si="1"/>
        <v>1</v>
      </c>
    </row>
    <row r="370" ht="15.75" customHeight="1">
      <c r="A370" s="215" t="str">
        <f>Seeds!AC415</f>
        <v>M6-NyO-46a-I-1</v>
      </c>
      <c r="B370" s="215" t="str">
        <f>Seeds!Z415</f>
        <v>{"id":"M6-NyO-46a-I-1","stimulus":"&lt;p&gt;Selecciona el resultado de la siguiente regla de tres.&lt;/p&gt;&lt;p style=\"text-align:center;\"&gt;{{T1}} → {{T2}}&lt;/p&gt;&lt;p style=\"text-align:center;\"&gt;{{T3}} → ...&lt;/p&gt;","hint":"&lt;p&gt;Sigue esta operación para calcular la regla de tres:&lt;/p&gt;&lt;p style=\"text-align:center;\"&gt;({{T3}} × {{T2}}) : {{T1}}&lt;/p&gt;","feedback":"&lt;p&gt;La regla de tres permite resolver una proporcionalidad con una incógnita siguiendo esta fórmula:&lt;/p&gt;&lt;p style=\"text-align:center;\"&gt;({{T3}} × {{T2}}) : {{T1}} = &lt;span class=\"fr-math-v2 fr-draggable\" contenteditable=\"false\" data-original-math=\"\\(\\frac{{{T3}}\\ \\times\\ {{T2}}}{{{T1}}}\\)\" draggable=\"true\"&gt;\\(\\frac{{{T3}}\\ \\times\\ {{T2}}}{{{T1}}}\\)&lt;/span&gt; = {{A1}}&lt;/p&gt;","seed":{"parameters":[{"name":"Q1","label":null,"min":2,"max":9,"step":1},{"name":"Q2","label":null,"min":2,"max":9,"step":1},{"name":"Q3","label":null,"min":2,"max":9,"step":1},{"name":"Q4","label":null,"min":2,"max":9,"step":1}],"calculated":[{"name":"T1","label":"{{function}}","function":"{{Q3}}*{{Q4}}","temp":true},{"name":"T2","label":"{{function}}","function":"{{Q1}}*{{Q4}}","temp":true},{"name":"T3","label":"{{function}}","function":"{{Q3}}*{{Q2}}","temp":true},{"name":"T4","label":"{{function}}","function":"{{Q1}}*{{Q2}}","temp":true},{"name":"T5","label":"{{function}}","function":"{{Q1}}*{{Q3}}","temp":true},{"name":"T6","label":"{{function}}","function":"{{Q2}}*{{Q4}}","temp":true},{"name":"A1","label":"{{function}}","function":"{{T4}}"},{"name":"A2","label":"{{function}}","function":"{{T5}}","incorrect":true},{"name":"A3","label":"{{function}}","function":"{{T6}}","incorrect":true}],"uniques":true},"algorithm":{"name":"trueFalse","template":"Multiple choice – standard","params":{"countCorrect":1,"countIncorrect":2,"showCheckIcon":false,"columns":3
        }
    }
}</v>
      </c>
      <c r="C370" s="215" t="str">
        <f>Seeds!AA415</f>
        <v/>
      </c>
      <c r="D370" s="215">
        <f t="shared" si="1"/>
        <v>1</v>
      </c>
    </row>
    <row r="371" ht="15.75" customHeight="1">
      <c r="A371" s="215" t="str">
        <f>Seeds!AC416</f>
        <v>M6-NyO-46a-E-1</v>
      </c>
      <c r="B371" s="215" t="str">
        <f>Seeds!Z416</f>
        <v>{"id":"M6-NyO-46a-E-1","stimulus":"&lt;p&gt;Completa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20,"step":1},{"name":"Q2","label":null,"min":2,"max":5,"step":1},{"name":"Q3","label":null,"min":2,"max":5,"step":1}],"calculated":[{"name":"A1","label":"{{function}}","function":"{{T1}}*{{T2}}/{{Q1}}"},{"name":"T1","label":"{{function}}","function":"{{Q1}}*{{Q2}}","temp":true},{"name":"T2","label":"{{function}}","function":"{{Q1}}*{{Q3}}","temp":true}],"uniques":true},"algorithm":{"name":"calculateOperation","params":{"method":"equivLiteral","keyboard":"NUMERICAL"}}}</v>
      </c>
      <c r="C371" s="215" t="str">
        <f>Seeds!AA416</f>
        <v/>
      </c>
      <c r="D371" s="215">
        <f t="shared" si="1"/>
        <v>1</v>
      </c>
    </row>
    <row r="372" ht="15.75" customHeight="1">
      <c r="A372" s="215" t="str">
        <f>Seeds!AC417</f>
        <v>M6-NyO-46a-E-2</v>
      </c>
      <c r="B372" s="215" t="str">
        <f>Seeds!Z417</f>
        <v>{"id":"M6-NyO-46a-E-2","stimulus":"&lt;p&gt;Completa la siguiente regla de tres.&lt;/p&gt;","template":"&lt;p style=\"text-align:center;\"&gt;{{Q1}} → {{T1}}&lt;/p&gt;&lt;p style=\"text-align:center;\"&gt;{{T2}} → {{response}}&lt;/p&gt;","hint":"&lt;p&gt;Sigue esta operación para calcular la regla de tres:&lt;/p&gt;&lt;p style=\"text-align:center;\"&gt;({{T2}} × {{T1}}) : {{Q1}}&lt;/p&gt;","feedback":"&lt;p&gt;La regla de tres permite resolver una proporcionalidad con una incógnita siguiendo esta fórmula:&lt;/p&gt;&lt;p style=\"text-align:center;\"&gt;({{T2}} × {{T1}}) : {{Q1}} = &lt;span class=\"fr-math-v2 fr-draggable\" contenteditable=\"false\" data-original-math=\"\\(\\frac{{{T2}}\\ \\times\\ {{T1}}}{{{Q1}}}\\)\" draggable=\"true\"&gt;\\(\\frac{{{T2}}\\ \\times\\ {{T1}}}{{{Q1}}}\\)&lt;/span&gt; = {{A1}}&lt;/p&gt;","seed":{"parameters":[{"name":"Q1","label":null,"min":10,"max":50,"step":2},{"name":"Q2","label":null,"list":[2,3,5]},{"name":"Q3","label":null,"min":5,"max":20,"step":1}],"calculated":[{"name":"A1","label":"{{function}}","function":"{{T2}}*{{T1}}/{{Q1}}"},{"name":"T1","label":"{{function}}","function":"{{Q2}}*{{Q3}}","temp":true},{"name":"T2","label":"{{function}}","function":"{{Q1}}*{{Q2}}","temp":true}],"uniques":true},"algorithm":{"name":"calculateOperation","params":{"method":"equivLiteral","keyboard":"NUMERICAL"}}}</v>
      </c>
      <c r="C372" s="215" t="str">
        <f>Seeds!AA417</f>
        <v/>
      </c>
      <c r="D372" s="215">
        <f t="shared" si="1"/>
        <v>1</v>
      </c>
    </row>
    <row r="373" ht="15.75" customHeight="1">
      <c r="A373" s="215" t="str">
        <f>Seeds!AC418</f>
        <v>M6-NyO-46a-A-1</v>
      </c>
      <c r="B373" s="215" t="str">
        <f>Seeds!Z418</f>
        <v>{
    "id": "M6-NyO-46a-A-1",
    "seed": {
        "parameters": [
            {
                "name": "Q1",
                "label": null,
                "min": 2,
                "max": 12,
                "step": 2
            },
            {
                "name": "Q2",
                "label": null,
                "min": 1,
                "max": 6,
                "step": 1
            },
            {
                "name": "Q3",
                "label": null,
                "min": 2,
                "max": 10,
                "step": 2
            }
        ],
        "uniques": true
    },
    "scaffolding": [
        {
            "id": "step-0",
            "stimulus": "&lt;p&gt;Sara usa {{Q1}} huevos para hacer {{T1}} crepes. ¿Cuántos huevos necesitará para {{T2}} crepes?&lt;/p&gt;",
            "template": "&lt;p&gt;Necesitará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"id": "step-1",
            "stimulus": "&lt;p&gt;¿Qué hay que calcular?&lt;/p&gt;",
            "seed": {
                "calculated": [
                    {
                        "name": "T1",
                        "label": "{{function}}",
                        "function": "{{Q2}}*2",
                        "temp": true
                    },
                    {
                        "name": "T2",
                        "label": "{{function}}",
                        "function": "{{Q2}}*2+{{Q3}}",
                        "temp": true
                    },
                    {
                        "name": "1-A1",
                        "label": "Cuántos huevos se necesitan para {{T2}} crepes."
                    },
                    {
                        "name": "1-A2",
                        "label": "Cuántos huevos se necesitan para {{T1}} crepes.",
                        "incorrect": true
                    },
                    {
                        "name": "1-A3",
                        "label": "Cuántas crepes salen con {{T2}} huevos.",
                        "incorrect": true
                    }
                ]
            },
            "algorithm": {
                "name": "trueFalse",
                "template": "Multiple choice – standard",
                "params": {
                    "countCorrect": 1,
                    "countIncorrect": 2,
                    "showCheckIcon": true
                }
            }
        },
        {
            "id": "step-2",
            "stimulus": "&lt;p&gt;¿Qué método hay que utilizar para hallar el número de huevos?&lt;/p&gt;",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crepes y huevos en una regla de tres.&lt;/p&gt;",
            "seed": {
                "calculated": [
                    {
                        "name": "T1",
                        "label": "{{function}}",
                        "function": "{{Q2}}*2",
                        "temp": true
                    },
                    {
                        "name": "T2",
                        "label": "{{function}}",
                        "function": "{{Q2}}*2+{{Q3}}",
                        "temp": true
                    },
                    {
                        "name": "3-A1",
                        "label": "&lt;p&gt;{{T1}} crepes → {{Q1}} huevos&lt;/p&gt;&lt;p&gt;{{T2}} crepes → ... huevos&lt;/p&gt;"
                    },
                    {
                        "name": "3-A2",
                        "label": "&lt;p&gt;{{T2}} crepes → {{Q1}} huevos&lt;/p&gt;&lt;p&gt;{{T1}} crepes → ... huevos&lt;/p&gt;",
                        "incorrect": true
                    },
                    {
                        "name": "3-A3",
                        "label": "&lt;p&gt;{{Q1}} crepes → {{T1}} huevos&lt;/p&gt;&lt;p&gt;{{T2}} crepes → ... huevos&lt;/p&gt;",
                        "incorrect": true
                    }
                ]
            },
            "algorithm": {
                "name": "trueFalse",
                "template": "Multiple choice – standard",
                "params": {
                    "showCheckIcon": false,
                    "columns": 3
                }
            }
        },
        {
            "id": "step-4",
            "stimulus": "&lt;p&gt;Por último, calcula los huevos que necesita Sara para hacer {{T2}} crepes.&lt;/p&gt;",
            "template": "&lt;p style=\"text-align:center;\"&gt;&lt;span class=\"fr-math-v2 fr-draggable\" contenteditable=\"false\" data-original-math=\"\\(\\begin{array}{ll}{{T1}} \\ \\text{crepes} &amp; → {{Q1}} \\ \\text{huevos} \\\\ {{T2}} \\ \\text{crepes} &amp; → \\text{? huevos} \\end{array}\\Bigg\\} ? = \\frac{{{T2}} × {{Q1}}}{{{T1}}}\\)\" draggable=\"true\" style=\"opacity: 1;\"&gt;\\(\\begin{array}{ll}{{T1}} \\ \\text{crepes} &amp; → {{Q1}} \\ \\text{huevos} \\\\ {{T2}} \\ \\text{crepes} &amp; → \\text{? huevos} \\end{array}\\Bigg\\} ? = \\frac{{{T2}}\\ ×\\ {{Q1}}}{{{T1}}}\\)&lt;/span&gt; = {{response}} huevos&lt;/p&gt;",
            "seed": {
                "parameters": [],
                "calculated": [
                    {
                        "name": "T1",
                        "label": "{{function}}",
                        "function": "{{Q2}}*2",
                        "temp": true
                    },
                    {
                        "name": "T2",
                        "label": "{{function}}",
                        "function": "{{Q2}}*2+{{Q3}}",
                        "temp": true
                    },
                    {
                        "name": "0-A1",
                        "label": "{{function}}",
                        "function": "{{T2}}*{{Q1}}/{{T1}}"
                    }
                ]
            },
            "algorithm": {
                "name": "calculateOperation",
                "params": {
                    "method": "equivLiteral",
                    "keyboard": "INTERMEDIATE"
                }
            }
        }
    ]
}</v>
      </c>
      <c r="C373" s="215" t="str">
        <f>Seeds!AA418</f>
        <v/>
      </c>
      <c r="D373" s="215">
        <f t="shared" si="1"/>
        <v>1</v>
      </c>
    </row>
    <row r="374" ht="15.75" customHeight="1">
      <c r="A374" s="215" t="str">
        <f>Seeds!AC419</f>
        <v>M6-NyO-46a-A-2</v>
      </c>
      <c r="B374" s="215" t="str">
        <f>Seeds!Z419</f>
        <v>{
    "id": "M6-NyO-46a-A-2",
    "seed": {
        "parameters": [
            {
                "name": "Q1",
                "label": null,
                "min": 2,
                "max": 10,
                "step": 1
            },
            {
                "name": "Q2",
                "label": null,
                "min": 2,
                "max": 6,
                "step": 1
            }
        ],
        "uniques": true
    },
    "scaffolding": [
        {
            "id": "step-0",
            "stimulus": "&lt;p&gt;Si una imprenta utiliza {{T1}} ml de tinta para producir {{Q1}} libros, ¿cuántos mililitros de tinta necesitará para {{Q2}} libros?&lt;/p&gt;",
            "template": "&lt;p&gt;La imprenta necesitará {{response}} ml de tinta.&lt;/p&gt;",
            "seed": {
                "parameters": [],
                "calculated": [
                    {
                        "name": "T1",
                        "label": "{{function}}",
                        "function": "{{Q1}}*{{Q2}}",
                        "temp": true
                    },
                    {
                        "name": "0-A1",
                        "label": "{{function}}",
                        "function": "{{Q2}}*{{T1}}/{{Q1}}"
                    }
                ]
            },
            "algorithm": {
                "name": "calculateOperation",
                "params": {
                    "method": "equivLiteral",
                    "keyboard": "NUMERICAL"
                }
            }
        },
        {
            "id": "step-1",
            "stimulus": "&lt;p&gt;¿Qué hay que calcular?&lt;/p&gt;",
            "seed": {
                "calculated": [
                    {
                        "name": "1-A1",
                        "label": "Cuántos mililitros de tinta se necesitan para {{Q2}} libros."
                    },
                    {
                        "name": "1-A2",
                        "label": "Cuántos mililitros de tinta se necesitan para {{Q1}} libros.",
                        "incorrect": true
                    },
                    {
                        "name": "1-A3",
                        "label": "Cuántos libros se producen con {{Q2}} ml de tinta.",
                        "incorrect": true
                    }
                ]
            },
            "algorithm": {
                "name": "trueFalse",
                "template": "Multiple choice – standard",
                "params": {
                    "countCorrect": 1,
                    "countIncorrect": 2,
                    "showCheckIcon": true
                }
            }
        },
        {
            "id": "step-2",
            "stimulus": "&lt;p&gt;¿Qué método hay que utilizar para hallar los mililitros de tinta?&lt;/p&gt;",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libros y los mililitros de tinta en una regla de tres.&lt;/p&gt;",
            "seed": {
                "calculated": [
                    {
                        "name": "T1",
                        "label": "{{function}}",
                        "function": "{{Q1}}*{{Q2}}",
                        "temp": true
                    },
                    {
                        "name": "3-A1",
                        "label": "&lt;p&gt;{{Q1}} libros → {{T1}} ml de tinta&lt;/p&gt;&lt;p&gt;{{Q2}} libros → ... ml de tinta&lt;/p&gt;"
                    },
                    {
                        "name": "3-A2",
                        "label": "&lt;p&gt;{{T1}} libros → {{Q1}} ml de tinta&lt;/p&gt;&lt;p&gt;{{Q2}} libros → ... ml de tinta&lt;/p&gt;",
                        "incorrect": true
                    },
                    {
                        "name": "3-A3",
                        "label": "&lt;p&gt;{{Q2}} libros → {{T1}} ml de tinta&lt;/p&gt;&lt;p&gt;{{Q1}} libros → ... ml de tinta&lt;/p&gt;",
                        "incorrect": true
                    }
                ]
            },
            "algorithm": {
                "name": "trueFalse",
                "template": "Multiple choice – standard",
                "params": {
                    "showCheckIcon": false,
                    "columns": 3
                }
            }
        },
        {
            "id": "step-4",
            "stimulus": "&lt;p&gt;Por último, calcula los mililitros de tinta que se necesitan para {{Q2}} libros.&lt;/p&gt;",
            "template": "&lt;p style=\"text-align:center;\"&gt;&lt;span class=\"fr-math-v2 fr-draggable\" contenteditable=\"false\" data-original-math=\"\\(\\begin{array}{ll}{{Q1}} \\ \\text{libros} &amp; → {{T1}} \\ \\text{ml de tinta} \\\\ {{Q2}} \\ \\text{libros} &amp; → \\text{? ml de tinta} \\end{array}\\Bigg\\} ? = \\frac{{{Q2}} × {{T1}}}{{{Q1}}}\\)\" draggable=\"true\" style=\"opacity: 1;\"&gt;\\(\\begin{array}{ll}{{Q1}} \\ \\text{libros} &amp; → {{T1}} \\ \\text{ml de tinta} \\\\ {{Q2}} \\ \\text{libros} &amp; → \\text{? ml de tinta} \\end{array}\\Bigg\\} ? = \\frac{{{Q2}}\\ ×\\ {{T1}}}{{{Q1}}}\\)&lt;/span&gt; = {{response}} ml de tinta&lt;/p&gt;",
            "seed": {
                "parameters": [],
                "calculated": [
                    {
                        "name": "T1",
                        "label": "{{function}}",
                        "function": "{{Q1}}*{{Q2}}",
                        "temp": true
                    },
                    {
                        "name": "4-A1",
                        "label": "{{function}}",
                        "function": "{{Q2}}*{{T1}}/{{Q1}}"
                    }
                ]
            },
            "algorithm": {
                "name": "calculateOperation",
                "params": {
                    "method": "equivLiteral",
                    "keyboard": "NUMERICAL"
                }
            }
        }
    ]
}</v>
      </c>
      <c r="C374" s="215" t="str">
        <f>Seeds!AA419</f>
        <v/>
      </c>
      <c r="D374" s="215">
        <f t="shared" si="1"/>
        <v>1</v>
      </c>
    </row>
    <row r="375" ht="15.75" customHeight="1">
      <c r="A375" s="215" t="str">
        <f>Seeds!AC420</f>
        <v>M6-NyO-46a-A-3</v>
      </c>
      <c r="B375" s="215" t="str">
        <f>Seeds!Z420</f>
        <v>{
    "id": "M6-NyO-46a-A-3",
    "seed": {
        "parameters": [
            {
                "name": "Q1",
                "label": null,
                "min": 2,
                "max": 15,
                "step": 1
            },
            {
                "name": "Q2",
                "label": null,
                "min": 2,
                "max": 15,
                "step": 1
            },
            {
                "name": "Q3",
                "label": null,
                "list": [
                    4,
                    5,
                    6,
                    7,
                    8
                ]
            }
        ],
        "uniques": true
    },
    "scaffolding": [
        {
            "id": "step-0",
            "stimulus": "&lt;p&gt;Para confeccionar {{Q1}} trajes, Alma usa {{T1}} botones. ¿Cuántos botones necesitará para crear {{Q2}} trajes?&lt;/p&gt;",
            "template": "&lt;p&gt;Alma necesitará {{response}} botones.&lt;/p&gt;",
            "seed": {
                "parameters": [],
                "calculated": [
                    {
                        "name": "T1",
                        "label": "{{function}}",
                        "function": "{{Q1}}*{{Q3}}",
                        "temp": true
                    },
                    {
                        "name": "0-A1",
                        "label": "{{function}}",
                        "function": "{{Q2}}*{{T1}}/{{Q1}}"
                    }
                ]
            },
            "algorithm": {
                "name": "calculateOperation",
                "params": {
                    "method": "equivLiteral",
                    "keyboard": "NUMERICAL"
                }
            }
        },
        {
            "id": "step-1",
            "stimulus": "&lt;p&gt;¿Qué hay que calcular?&lt;/p&gt;",
            "seed": {
                "calculated": [
                    {
                        "name": "1-A1",
                        "label": "Cuántos botones se necesitan para {{Q2}} trajes."
                    },
                    {
                        "name": "1-A2",
                        "label": "Cuántos botones se necesitan para {{Q1}} trajes.",
                        "incorrect": true
                    },
                    {
                        "name": "1-A3",
                        "label": "Cuántos trajes confecciona Alma con {{Q2}} botones.",
                        "incorrect": true
                    }
                ]
            },
            "algorithm": {
                "name": "trueFalse",
                "template": "Multiple choice – standard",
                "params": {
                    "countCorrect": 1,
                    "countIncorrect": 2,
                    "showCheckIcon": true
                }
            }
        },
        {
            "id": "step-2",
            "stimulus": "&lt;p&gt;¿Qué método hay que utilizar para hallar el número de botones?&lt;/p&gt;",
            "seed": {
                "calculated": [
                    {
                        "name": "2-A1",
                        "label": "La regla de tres."
                    },
                    {
                        "name": "2-A2",
                        "label": "La reducción a la unidad.",
                        "incorrect": true
                    },
                    {
                        "name": "2-A3",
                        "label": "La proporcionalidad directa.",
                        "incorrect": true
                    }
                ]
            },
            "algorithm": {
                "name": "trueFalse",
                "template": "Multiple choice – standard"
            }
        },
        {
            "id": "step-3",
            "stimulus": "&lt;p&gt;Selecciona cómo se expresan el número de trajes y botones en una regla de tres.&lt;/p&gt;",
            "seed": {
                "calculated": [
                    {
                        "name": "T1",
                        "label": "{{function}}",
                        "function": "{{Q1}}*{{Q3}}",
                        "temp": true
                    },
                    {
                        "name": "3-A1",
                        "label": "&lt;p&gt;{{Q1}} trajes → {{T1}} botones&lt;/p&gt;&lt;p&gt;{{Q2}} trajes → ... botones&lt;/p&gt;"
                    },
                    {
                        "name": "3-A2",
                        "label": "&lt;p&gt;{{T1}} trajes → {{Q1}} botones&lt;/p&gt;&lt;p&gt;{{Q2}} trajes → ... botones&lt;/p&gt;",
                        "incorrect": true
                    },
                    {
                        "name": "3-A3",
                        "label": "&lt;p&gt;{{Q2}} trajes → {{T1}} botones&lt;/p&gt;&lt;p&gt;{{Q1}} trajes → ... botones&lt;/p&gt;",
                        "incorrect": true
                    }
                ]
            },
            "algorithm": {
                "name": "trueFalse",
                "template": "Multiple choice – standard",
                "params": {
                    "showCheckIcon": false,
                    "columns": 3
                }
            }
        },
        {
            "id": "step-4",
            "stimulus": "&lt;p&gt;Por último, calcula los botones que Alma necesita para confeccionar {{Q2}} trajes.&lt;/p&gt;",
            "template": "&lt;p style=\"text-align:center;\"&gt;&lt;span class=\"fr-math-v2 fr-draggable\" contenteditable=\"false\" data-original-math=\"\\(\\begin{array}{ll}{{Q1}} \\ \\text{trajes} &amp; → {{T1}} \\ \\text{botones} \\\\ {{Q2}} \\ \\text{trajes} &amp; → \\text{? botones} \\end{array}\\Bigg\\} ? = \\frac{{{Q2}} × {{T1}}}{{{Q1}}}\\)\" draggable=\"true\" style=\"opacity: 1;\"&gt;\\(\\begin{array}{ll}{{Q1}} \\ \\text{trajes} &amp; → {{T1}} \\ \\text{botones} \\\\ {{Q2}} \\ \\text{trajes} &amp; → \\text{? botones} \\end{array}\\Bigg\\} ? = \\frac{{{Q2}}\\ ×\\ {{T1}}}{{{Q1}}}\\)&lt;/span&gt; = {{response}} botones&lt;/p&gt;",
            "seed": {
                "parameters": [],
                "calculated": [
                    {
                        "name": "T1",
                        "label": "{{function}}",
                        "function": "{{Q1}}*{{Q3}}",
                        "temp": true
                    },
                    {
                        "name": "4-A1",
                        "label": "{{function}}",
                        "function": "{{Q2}}*{{T1}}/{{Q1}}"
                    }
                ]
            },
            "algorithm": {
                "name": "calculateOperation",
                "params": {
                    "method": "equivLiteral",
                    "keyboard": "NUMERICAL"
                }
            }
        }
    ]
}</v>
      </c>
      <c r="C375" s="215" t="str">
        <f>Seeds!AA420</f>
        <v/>
      </c>
      <c r="D375" s="215">
        <f t="shared" si="1"/>
        <v>1</v>
      </c>
    </row>
    <row r="376" ht="15.75" customHeight="1">
      <c r="A376" s="215" t="str">
        <f>Seeds!AC421</f>
        <v>M6-NyO-64a-I-1</v>
      </c>
      <c r="B376" s="215" t="str">
        <f>Seeds!Z421</f>
        <v>{"id":"M6-NyO-64a-I-1","stimulus":"&lt;p&gt;En una pecera hay {{Q1}} peces {{Q11}}, {{Q2}} {{Q12}} y {{Q3}} {{Q13}}. Haz clic en las respuestas correctas a partir de esta información.&lt;/p&gt;","hint":"&lt;p&gt;Una proporción es el número de cosas que hay con respecto a otra.&lt;/p&gt;","feedback":"&lt;p&gt;Una proporción es el número de cosas que hay con respecto a otra.&lt;/p&gt;","seed":{"parameters":[{"name":"Q1","label":null,"min":2,"max":9,"step":1},{"name":"Q2","label":null,"min":2,"max":9,"step":1},{"name":"Q3","label":null,"min":2,"max":9,"step":1},{"name":"Q11","label":null,"list":["rojos","azules","naranjas","amarillos"]},{"name":"Q12","label":null,"list":["rojos","azules","naranjas","amarillos"]},{"name":"Q13","label":null,"list":["rojos","azules","naranjas","amarillos"]}],"calculated":[{"name":"A1","label":"Hay {{Q1}} peces {{Q11}} por cada {{Q2}} {{Q12}}.","function":""},{"name":"A2","label":"Hay {{Q1}} peces {{Q11}} por cada {{Q3}} {{Q13}}.","function":""},{"name":"A3","label":"Hay {{Q3}} peces {{Q13}} por cada {{Q2}} {{Q12}}.","function":""},{"name":"A4","label":"La proporción de peces {{Q11}} respecto a {{Q12}} es de {{Q1}} a {{Q2}}.","function":""},{"name":"A5","label":"La proporción de peces {{Q11}} respecto a {{Q13}} es de {{Q1}} a {{Q3}}.","function":""},{"name":"A6","label":"La proporción de peces {{Q13}} respecto a {{Q12}} es de {{Q3}} a {{Q2}}.","function":""},{"name":"A7","label":"Hay {{Q3}} peces {{Q11}} por cada {{Q1}} {{Q12}}.","function":"","incorrect":true,"feedback":"En realidad, hay {{Q1}} peces {{Q11}} por cada {{Q2}} {{Q12}}."},{"name":"A8","label":"Hay {{Q2}} peces {{Q11}} por cada {{Q3}} {{Q13}}.","function":"","incorrect":true,"feedback":"En realidad, hay {{Q1}} peces {{Q11}} por cada {{Q3}} {{Q13}}."},{"name":"A9","label":"Hay {{Q1}} peces {{Q13}} por cada {{Q3}} {{Q12}}.","function":"","incorrect":true,"feedback":"En realidad, hay {{Q3}} peces {{Q13}} por cada {{Q2}} {{Q12}}."},{"name":"A10","label":"La proporción de peces {{Q12}} respecto a {{Q11}} es de {{Q1}} a {{Q2}}.","function":"","incorrect":true,"feedback":"En realidad, la proporción de peces {{Q12}} respecto a {{Q11}} es de {{Q2}} a {{Q1}}."},{"name":"A11","label":"La proporción de peces {{Q13}} respecto a {{Q11}} es de {{Q1}} a {{Q3}}.","function":"","incorrect":true,"feedback":"En realidad, la proporción de peces {{Q13}} respecto a {{Q11}} es de {{Q3}} a {{Q1}}."},{"name":"A12","label":"La proporción de peces {{Q13}} respecto a {{Q12}} es de {{Q2}} a {{Q3}}.","function":"","incorrect":true,"feedback":"En realidad, la proporción de peces {{Q13}} respecto a {{Q12}} es de {{Q3}} a {{Q2}}."}],"uniques":true},"algorithm":{"name":"trueFalse","template":"Multiple choice – multiple response","params":{"countCorrect":2,"countIncorrect":1,"showCheckIcon":true}}}</v>
      </c>
      <c r="C376" s="215" t="str">
        <f>Seeds!AA421</f>
        <v/>
      </c>
      <c r="D376" s="215">
        <f t="shared" si="1"/>
        <v>1</v>
      </c>
    </row>
    <row r="377" ht="15.75" customHeight="1">
      <c r="A377" s="215" t="str">
        <f>Seeds!AC422</f>
        <v>M6-NyO-64a-I-2</v>
      </c>
      <c r="B377" s="215" t="str">
        <f>Seeds!Z422</f>
        <v>{"id":"M6-NyO-64a-I-2","stimulus":"&lt;p&gt;A un colegio {{Q1}} maestros van a trabajar {{Q11}}; {{Q2}}, {{Q12}}, y {{Q3}}, {{Q13}}. A partir de esta información, determina si las siguientes afrimaciones son verdaderas o falsas.&lt;/p&gt;","hint":"&lt;p&gt;Una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otra.&lt;/p&gt;","seed":{"parameters":[{"name":"Q1","label":null,"min":2,"max":15,"step":1},{"name":"Q2","label":null,"min":2,"max":15,"step":1},{"name":"Q3","label":null,"min":2,"max":15,"step":1},{"name":"Q11","label":null,"list":["en bicicleta","en coche","en autobús","andando"]},{"name":"Q12","label":null,"list":["en bicicleta","en coche","en autobús","andando"]},{"name":"Q13","label":null,"list":["en bicicleta","en coche","en autobús","andando"]}],"calculated":[{"name":"T1","label":"{{function}}","function":"{{Q1}}+{{Q2}}+{{Q3}}","temp":true},{"name":"A1","label":"{{Q1}} de cada {{T1}} maestros van al colegio {{Q11}}.","function":""},{"name":"A2","label":"{{Q2}} de cada {{T1}} maestros van al colegio {{Q12}}.","function":""},{"name":"A3","label":"{{Q3}} de cada {{T1}} maestros van al colegio {{Q13}}.","function":""},{"name":"A4","label":"{{Q2}} maestros van {{Q12}} por cada {{Q3}} que van {{Q13}}.","function":""},{"name":"A5","label":"{{Q1}} maestros van {{Q11}} por cada {{Q2}} que van {{Q12}}.","function":""},{"name":"A6","label":"{{Q2}} maestros van {{Q12}} por cada {{Q1}} que van {{Q11}}.","function":""},{"name":"A7","label":"{{Q3}} maestros van {{Q13}} por cada {{Q2}} que van {{Q12}}.","function":""},{"name":"A8","label":"{{Q2}} de cada {{T1}} maestros van al colegio {{Q11}}.","function":"","incorrect":true,"feedback":"En realidad, {{Q1}} de cada {{T1}} maestros van al colegio {{Q11}}."},{"name":"A9","label":"{{Q1}} de cada {{T1}} maestros van al colegio {{Q13}}.","function":"","incorrect":true,"feedback":"En realidad, {{Q3}} de cada {{T1}} maestros van al colegio {{Q13}}."},{"name":"A10","label":"{{Q3}} de cada {{T1}} maestros van al colegio {{Q12}}.","function":"","incorrect":true,"feedback":"En realidad, {{Q2}} de cada {{T1}} maestros van al colegio {{Q12}}."},{"name":"A11","label":"{{Q2}} maestros van {{Q13}} por cada {{Q3}} que van {{Q12}}.","function":"","incorrect":true,"feedback":"En realidad, {{Q3}} maestros van {{Q13}} por cada {{Q2}} que van {{Q12}}."},{"name":"A12","label":"{{Q3}} maestros van {{Q13}} por cada {{Q2}} que van {{Q11}}.","function":"","incorrect":true,"feedback":"En realidad, {{Q3}} maestros van {{Q13}} por cada {{Q1}} que van {{Q11}}."},{"name":"A13","label":"{{Q1}} maestros van {{Q12}} por cada {{Q3}} que van {{Q13}}.","function":"","incorrect":true,"feedback":"En realidad, {{Q2}} maestros van {{Q12}} por cada {{Q3}} que van {{Q13}}."}],"uniques":true},"algorithm":{"name":"trueFalse","template":"Choice matrix – inline","params":{"countCorrect":2,"countIncorrect":1,"showCheckIcon":false,"options":["Verdadero","Falso"]}}}</v>
      </c>
      <c r="C377" s="215" t="str">
        <f>Seeds!AA422</f>
        <v/>
      </c>
      <c r="D377" s="215">
        <f t="shared" si="1"/>
        <v>1</v>
      </c>
    </row>
    <row r="378" ht="15.75" customHeight="1">
      <c r="A378" s="215" t="str">
        <f>Seeds!AC423</f>
        <v>M6-NyO-64a-I-3</v>
      </c>
      <c r="B378" s="215" t="str">
        <f>Seeds!Z423</f>
        <v>{"id":"M6-NyO-64a-I-3","stimulus":"&lt;p&gt;El encargado de un zoo ha hecho una tabla con los felinos del recinto. A partir de esta información, selecciona la respuesta correcta.&lt;/p&gt;&lt;div style=\"display: flex; justify-content: center;\"&gt;&lt;table style=\"width: 50%;\"&gt;&lt;tbody&gt;&lt;tr&gt;&lt;td style=\"width: 50.0%; text-align: center; background-color: #9FC1FD; color: #FFFFFF;\"&gt;&lt;b&gt;Felino&lt;/b&gt;&lt;/td&gt;&lt;td style=\"width: 50.0%; text-align: center; background-color: #9FC1FD; color: #FFFFFF;\"&gt;&lt;b&gt;Número&lt;/b&gt;&lt;/td&gt;&lt;/tr&gt;&lt;tr&gt;&lt;td style=\"width: 50.0%; text-align: center;\"&gt;{{Q11}}&lt;/td&gt;&lt;td style=\"width: 50.0%; text-align: center;\"&gt;{{Q1}}&lt;/td&gt;&lt;/tr&gt;&lt;tr&gt;&lt;td style=\"width: 50.0%; text-align: center;\"&gt;{{Q12}}&lt;/td&gt;&lt;td style=\"width: 50.0%; text-align: center;\"&gt;{{Q2}}&lt;/td&gt;&lt;/tr&gt;&lt;tr&gt;&lt;td style=\"width: 50.0%; text-align: center;\"&gt;{{Q13}}&lt;/td&gt;&lt;td style=\"width: 50.0%; text-align: center;\"&gt;{{Q3}}&lt;/td&gt;&lt;/tr&gt;&lt;/tbody&gt;&lt;/table&gt;&lt;/div&gt;","hint":"&lt;p&gt;Una proporción es el número de cosas que hay con respecto a otra.&lt;/p&gt;","feedback":"&lt;p&gt;Una proporción es el número de cosas que hay con respecto a otra.&lt;/p&gt;","seed":{"parameters":[{"name":"Q1","label":null,"min":2,"max":15,"step":1},{"name":"Q2","label":null,"min":2,"max":15,"step":1},{"name":"Q3","label":null,"min":2,"max":15,"step":1},{"name":"Q11","label":null,"list":["leopardos","guepardos","pumas","ocelotes","panteras"]},{"name":"Q12","label":null,"list":["leopardos","guepardos","pumas","ocelotes","panteras"]},{"name":"Q13","label":null,"list":["leopardos","guepardos","pumas","ocelotes","panteras"]}],"calculated":[{"name":"T1","label":"{{function}}","function":"{{Q1}}+{{Q2}}+{{Q3}}","temp":true},{"name":"A1","label":"{{Q1}} de cada {{T1}} felinos son {{Q11}}.","function":""},{"name":"A2","label":"{{Q2}} de cada {{T1}} felinos son {{Q12}}.","function":""},{"name":"A3","label":"{{Q3}} de cada {{T1}} felinos son {{Q13}}.","function":""},{"name":"A4","label":"Por cada {{Q2}} {{Q12}} hay {{Q3}} {{Q13}}.","function":""},{"name":"A5","label":"Por cada {{Q1}} {{Q11}} hay {{Q3}} {{Q13}}.","function":""},{"name":"A6","label":"La razón de {{Q12}} a {{Q11}} es de {{Q2}} a {{Q1}}.","function":""},{"name":"A7","label":"La razón de {{Q12}} a {{Q13}} es de {{Q2}} a {{Q3}}.","function":""},{"name":"A8","label":"{{Q2}} de cada {{T1}} felinos son {{Q13}}.","function":"","incorrect":true,"feedback":"En realidad, {{Q2}} de cada {{T1}} felinos son {{Q12}}."},{"name":"A9","label":"{{Q1}} de cada {{T1}} felinos son {{Q12}}.","function":"","incorrect":true,"feedback":"En realidad, {{Q1}} de cada {{T1}} felinos son {{Q11}}."},{"name":"A10","label":"Por cada {{Q1}} {{Q12}} hay {{Q3}} {{Q13}}.","function":"","incorrect":true,"feedback":"En realidad, por cada {{Q2}} {{Q12}} hay {{Q3}} {{Q13}}."},{"name":"A11","label":"Por cada {{Q2}} {{Q13}} hay {{Q1}} {{Q11}}.","function":"","incorrect":true,"feedback":"En realidad, por cada {{Q3}} {{Q13}} hay {{Q1}} {{Q11}}."},{"name":"A12","label":"La razón de {{Q11}} a {{Q12}} es de {{Q2}} a {{Q1}}.","function":"","incorrect":true,"feedback":"En realidad, la razón de {{Q11}} a {{Q12}} es de {{Q1}} a {{Q2}}."},{"name":"A13","label":"La razón de {{Q13}} a {{Q12}} es de {{Q2}} a {{Q3}}.","function":"","incorrect":true,"feedback":"En realidad, la razón de {{Q13}} a {{Q12}} es de {{Q3}} a {{Q2}}."},{"name":"A14","label":"La razón de {{Q12}} a {{Q13}} es de {{Q1}} a {{Q3}}.","function":"","incorrect":true,"feedback":"En realidad, la razón de {{Q12}} a {{Q13}} es de {{Q2}} a {{Q3}}."},{"name":"A15","label":"La razón de {{Q12}} a {{Q11}} es de {{Q2}} a {{Q3}}.","function":"","incorrect":true,"feedback":"En realidad, la razón de {{Q12}} a {{Q11}} es de {{Q2}} a {{Q1}}."}],"uniques":true},"algorithm":{"name":"trueFalse","template":"Multiple choice – standard","params":{"countCorrect":1,"countIncorrect":2,"showCheckIcon":true}}}</v>
      </c>
      <c r="C378" s="215" t="str">
        <f>Seeds!AA423</f>
        <v/>
      </c>
      <c r="D378" s="215">
        <f t="shared" si="1"/>
        <v>1</v>
      </c>
    </row>
    <row r="379" ht="15.75" customHeight="1">
      <c r="A379" s="215" t="str">
        <f>Seeds!AC424</f>
        <v>M6-NyO-64a-E-1</v>
      </c>
      <c r="B379" s="215" t="str">
        <f>Seeds!Z424</f>
        <v>{"id":"M6-NyO-64a-E-1","stimulus":"&lt;p&gt;En un colegio, {{Q1}} alumnos estudian {{Q11}} y {{Q2}}, {{Q12}}. Completa esta frase.&lt;/p&gt;","template":"&lt;p&gt;La proporción de alumos que estudian {{Q12}} con respecto a los que estudian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inglés","francés","alemán","chino","japonés"]},{"name":"Q12","label":null,"list":["inglés","francés","alemán","chino","japonés"]}],"calculated":[{"name":"A1","label":"{{function}}","function":"{{Q2}}"},{"name":"A2","label":"{{function}}","function":"{{Q1}}"}],"uniques":true},"algorithm":{"name":"calculateOperation","params":{"method":"equivLiteral","keyboard":"NUMERICAL"}}}</v>
      </c>
      <c r="C379" s="215" t="str">
        <f>Seeds!AA424</f>
        <v/>
      </c>
      <c r="D379" s="215">
        <f t="shared" si="1"/>
        <v>1</v>
      </c>
    </row>
    <row r="380" ht="15.75" customHeight="1">
      <c r="A380" s="215" t="str">
        <f>Seeds!AC425</f>
        <v>M6-NyO-64a-E-2</v>
      </c>
      <c r="B380" s="215" t="str">
        <f>Seeds!Z425</f>
        <v>{"id":"M6-NyO-64a-E-2","stimulus":"&lt;p&gt;En la plantilla de un equipo de fútbol, {{Q1}} jugadores son {{Q11}} y {{Q2}}, {{Q12}}. Completa esta frase.&lt;/p&gt;","template":"&lt;p&gt;La proporción de {{Q12}} con respecto a {{Q11}} es de {{response}} a {{response}}.&lt;/p&gt;","hint":"&lt;p&gt;Una proporción es el número de cosas que hay con respecto a otra.&lt;/p&gt;","feedback":"&lt;p&gt;Una proporción es el número de cosas que hay con respecto a otra.&lt;/p&gt;","seed":{"parameters":[{"name":"Q1","label":null,"list":[8,9,10,11]},{"name":"Q2","label":null,"list":[8,9,10,11]},{"name":"Q11","label":null,"list":["zurdos","diestros"]},{"name":"Q12","label":null,"list":["zurdos","diestros"]}],"calculated":[{"name":"A1","label":"{{function}}","function":"{{Q2}}"},{"name":"A2","label":"{{function}}","function":"{{Q1}}"}],"uniques":true},"algorithm":{"name":"calculateOperation","params":{"method":"equivLiteral","keyboard":"NUMERICAL"}}}</v>
      </c>
      <c r="C380" s="215" t="str">
        <f>Seeds!AA425</f>
        <v/>
      </c>
      <c r="D380" s="215">
        <f t="shared" si="1"/>
        <v>1</v>
      </c>
    </row>
    <row r="381" ht="15.75" customHeight="1">
      <c r="A381" s="215" t="str">
        <f>Seeds!AC426</f>
        <v>M6-NyO-64a-E-3</v>
      </c>
      <c r="B381" s="215" t="str">
        <f>Seeds!Z426</f>
        <v>{"id":"M6-NyO-64a-E-3","stimulus":"&lt;p&gt;Durante un año, un cine ha proyectado {{Q1}} películas de {{Q11}} y {{Q2}} de {{Q12}}. Completa esta frase&lt;/p&gt;","template":"&lt;p&gt;La proporción de películas de {{Q12}} con respecto a las de {{Q11}} es de {{response}} a {{response}}.&lt;/p&gt;","hint":"&lt;p&gt;Una proporción es el número de cosas que hay con respecto a otra.&lt;/p&gt;","feedback":"&lt;p&gt;Una proporción es el número de cosas que hay con respecto a otra.&lt;/p&gt;","seed":{"parameters":[{"name":"Q1","label":null,"min":50,"max":100,"step":1},{"name":"Q2","label":null,"min":50,"max":100,"step":1},{"name":"Q11","label":null,"list":["ciencia ficción","comedia","dibujos animados","aventuras","terror"]},{"name":"Q12","label":null,"list":["ciencia ficción","comedia","dibujos animados","aventuras","terror"]}],"calculated":[{"name":"A1","label":"{{function}}","function":"{{Q2}}"},{"name":"A2","label":"{{function}}","function":"{{Q1}}"}],"uniques":true},"algorithm":{"name":"calculateOperation","params":{"method":"equivLiteral","keyboard":"NUMERICAL"}}}</v>
      </c>
      <c r="C381" s="215" t="str">
        <f>Seeds!AA426</f>
        <v/>
      </c>
      <c r="D381" s="215">
        <f t="shared" si="1"/>
        <v>1</v>
      </c>
    </row>
    <row r="382" ht="15.75" customHeight="1">
      <c r="A382" s="215" t="str">
        <f>Seeds!AC427</f>
        <v>M6-NyO-65a-I-1</v>
      </c>
      <c r="B382" s="215" t="str">
        <f>Seeds!Z427</f>
        <v>{"id":"M6-NyO-65a-I-1","stimulus":"&lt;p&gt;En una panadería, cocinan {{T1}} barras de pan en {{Q1}} h. ¿Cuántas preparan en 1 h? Selecciona la respuesta correcta.&lt;/p&gt;","hint":"&lt;p&gt;Divide el número de barras de pan entre las horas.&lt;/p&gt;","feedback":"&lt;p&gt;Para calcular cuántas barras se preparan en una hora, hay que dividir el número de barras de pan entre las horas:&lt;/p&gt;&lt;p style=\"text-align:center;\"&gt;{{T1}} barras : {{Q1}} h = {{Q2}} barras de pan en 1 h&lt;/p&gt;","seed":{"parameters":[{"name":"Q1","label":null,"min":3,"max":12,"step":1},{"name":"Q2","label":null,"min":10,"max":30,"step":1},{"name":"Q3","label":null,"min":3,"max":12,"step":1},{"name":"Q4","label":null,"min":3,"max":12,"step":1}],"calculated":[{"name":"T1","label":"{{function}}","function":"{{Q1}}*{{Q2}}","temp":true},{"name":"A1","label":"{{Q2}} barras en 1 h.","function":""},{"name":"A2","label":"{{Q3}} barras en 1 h.","function":"","incorrect":true},{"name":"A3","label":"{{Q4}} barras en 1 h.","function":"","incorrect":true}],"uniques":true},"algorithm":{"name":"trueFalse","template":"Multiple choice – standard","params":{"countCorrect":1,"countIncorrect":2,"showCheckIcon":false,"columns":3}}}</v>
      </c>
      <c r="C382" s="215" t="str">
        <f>Seeds!AA427</f>
        <v/>
      </c>
      <c r="D382" s="215">
        <f t="shared" si="1"/>
        <v>1</v>
      </c>
    </row>
    <row r="383" ht="15.75" customHeight="1">
      <c r="A383" s="215" t="str">
        <f>Seeds!AC428</f>
        <v>M6-NyO-65a-I-2</v>
      </c>
      <c r="B383" s="215" t="str">
        <f>Seeds!Z428</f>
        <v>{"id":"M6-NyO-65a-I-2","stimulus":"&lt;p&gt;Felipe ha recorrido {{T1}} km en {{Q1}} h haciendo senderismo. ¿Cuántos kilómetros recorre en 1 h?&lt;/p&gt;","hint":"&lt;p&gt;Divide los kilómetros entre el número de horas.&lt;/p&gt;","feedback":"&lt;p&gt;Para calcular cuántas kilómetros camina en 1 h, hay que dividir los kilómetros entre las horas:&lt;/p&gt;&lt;p style=\"text-align:center;\"&gt;{{T1}} km : {{Q1}} h = {{Q2}} km en 1 h&lt;/p&gt;","seed":{"parameters":[{"name":"Q1","label":null,"min":5,"max":10,"step":1},{"name":"Q2","label":null,"min":2,"max":10,"step":1},{"name":"Q3","label":null,"min":2,"max":10,"step":1},{"name":"Q4","label":null,"min":2,"max":10,"step":1}],"calculated":[{"name":"T1","label":"{{function}}","function":"{{Q1}}*{{Q2}}","temp":true},{"name":"A1","label":"{{Q2}} km en 1 h.","function":""},{"name":"A2","label":"{{Q3}} km en 1 h.","function":"","incorrect":true},{"name":"A3","label":"{{Q4}} km en 1 h.","function":"","incorrect":true}],"uniques":true},"algorithm":{"name":"trueFalse","template":"Multiple choice – standard","params":{"countCorrect":1,"countIncorrect":2,"showCheckIcon":false,"columns":3}}}</v>
      </c>
      <c r="C383" s="215" t="str">
        <f>Seeds!AA428</f>
        <v/>
      </c>
      <c r="D383" s="215">
        <f t="shared" si="1"/>
        <v>1</v>
      </c>
    </row>
    <row r="384" ht="15.75" customHeight="1">
      <c r="A384" s="215" t="str">
        <f>Seeds!AC429</f>
        <v>M6-NyO-65a-I-3</v>
      </c>
      <c r="B384" s="215" t="str">
        <f>Seeds!Z429</f>
        <v>{
    "id": "M6-NyO-65a-I-3",
    "stimulus": "&lt;p&gt;Para producir {{Q1}} l de aceite se necesitan {{T1}} kg de aceitunas. ¿Cuántas aceitunas se necesitan para 1 l de aceite?&lt;/p&gt;",
    "hint": "&lt;p&gt;Divide los kilogramos de aceitunas entre los litros de aceite.&lt;/p&gt;",
    "feedback": "&lt;p&gt;Para calcular cuántas aceitunas se necesitan para 1 l de aceite, hay que dividir los kilogramos entre los litros:&lt;/p&gt;&lt;p style=\"text-align:center\"&gt;{{T1}} kg : {{Q1}} l = {{Q2}} kg&lt;/p&gt;",
    "seed": {
        "parameters": [
            {
                "name": "Q1",
                "label": null,
                "min": 4,
                "max": 12,
                "step": 1
            },
            {
                "name": "Q2",
                "label": null,
                "min": 4,
                "max": 5,
                "step": 0.1
            },
            {
                "name": "Q3",
                "label": null,
                "min": 4,
                "max": 5,
                "step": 0.1
            },
            {
                "name": "Q4",
                "label": null,
                "min": 4,
                "max": 5,
                "step": 0.1
            }
        ],
        "calculated": [
            {
                "name": "T1",
                "label": "{{function}}",
                "function": "Lemonlib.round({{Q1}}*{{Q2}},1)",
                "temp": true
            },
            {
                "name": "A1",
                "label": "{{Q2}} kg",
                "function": ""
            },
            {
                "name": "A2",
                "label": "{{Q3}} kg",
                "function": "",
                "incorrect": true
            },
            {
                "name": "A3",
                "label": "{{Q4}} kg",
                "function": "",
                "incorrect": true
            }
        ],
        "uniques": true
    },
    "algorithm": {
        "name": "trueFalse",
        "template": "Multiple choice – standard",
        "params": {
            "countCorrect": 1,
            "countIncorrect": 2,
            "showCheckIcon": false,
            "columns": 3
        }
    }
}</v>
      </c>
      <c r="C384" s="215" t="str">
        <f>Seeds!AA429</f>
        <v/>
      </c>
      <c r="D384" s="215">
        <f t="shared" si="1"/>
        <v>1</v>
      </c>
    </row>
    <row r="385" ht="15.75" customHeight="1">
      <c r="A385" s="215" t="str">
        <f>Seeds!AC430</f>
        <v>M6-NyO-65a-E-1</v>
      </c>
      <c r="B385" s="215" t="str">
        <f>Seeds!Z430</f>
        <v>{"id":"M6-NyO-65a-E-1","stimulus":"&lt;p&gt;{{Q1}} vasos cuestan {{T1}} €. ¿Cuál es el precio de 1 vaso?&lt;/p&gt;","template":"&lt;p&gt;1 vaso cuesta {{response}} €.&lt;/p&gt;","hint":"&lt;p&gt;Divide el precio de los vasos entre el número de vasos.&lt;/p&gt;","feedback":"&lt;p&gt;Para calcular cuánto cuesta 1 vaso, hay que dividir el precio de los vasos entre el número de vasos:&lt;/p&gt;&lt;p style=\"text-align:center;\"&gt;{{T1}} € : {{Q1}} vasos = {{Q2}} € por vaso&lt;/p&gt;","seed":{"parameters":[{"name":"Q1","label":null,"min":10,"max":20,"step":1},{"name":"Q2","label":null,"min":1,"max":3,"step":0.25}],"calculated":[{"name":"A1","label":"{{function}}","function":"{{Q2}}"},{"name":"T1","label":"{{function}}","function":"{{Q1}}*{{Q2}}","temp":true}],"uniques":true},"algorithm":{"name":"calculateOperation","params":{"method":"equivLiteral","keyboard":"INTERMEDIATE"}}}</v>
      </c>
      <c r="C385" s="215" t="str">
        <f>Seeds!AA430</f>
        <v/>
      </c>
      <c r="D385" s="215">
        <f t="shared" si="1"/>
        <v>1</v>
      </c>
    </row>
    <row r="386" ht="15.75" customHeight="1">
      <c r="A386" s="215" t="str">
        <f>Seeds!AC431</f>
        <v>M6-NyO-65a-E-2</v>
      </c>
      <c r="B386" s="215" t="str">
        <f>Seeds!Z431</f>
        <v>{"id":"M6-NyO-65a-E-2","stimulus":"&lt;p&gt;Un agricultor ha sembrado {{T1}} semillas en {{Q1}} macetas. ¿Cuántas semillas ha sembrado en cada maceta?&lt;/p&gt;","template":"&lt;p&gt;{{response}} semillas en cada maceta.&lt;/p&gt;","hint":"&lt;p&gt;Divide las semillas entre el número de macetas.&lt;/p&gt;","feedback":"&lt;p&gt;Para calcular cuántas semillas ha plantado en cada maceta, hay que dividir las semillas entre las macetas:&lt;/p&gt;&lt;p style=\"text-align:center;\"&gt;{{T1}} semillas : {{Q1}} macetas = {{Q2}} semillas para 1 maceta&lt;/p&gt;","seed":{"parameters":[{"name":"Q1","label":null,"min":15,"max":30,"step":1},{"name":"Q2","label":null,"min":5,"max":10,"step":1}],"calculated":[{"name":"A1","label":"{{function}}","function":"{{Q2}}"},{"name":"T1","label":"{{function}}","function":"{{Q1}}*{{Q2}}","temp":true}],"uniques":true},"algorithm":{"name":"calculateOperation","params":{"method":"equivLiteral","keyboard":"INTERMEDIATE"}}}</v>
      </c>
      <c r="C386" s="215" t="str">
        <f>Seeds!AA431</f>
        <v/>
      </c>
      <c r="D386" s="215">
        <f t="shared" si="1"/>
        <v>1</v>
      </c>
    </row>
    <row r="387" ht="15.75" customHeight="1">
      <c r="A387" s="215" t="str">
        <f>Seeds!AC432</f>
        <v>M6-NyO-65a-E-3</v>
      </c>
      <c r="B387" s="215" t="str">
        <f>Seeds!Z432</f>
        <v>{"id":"M6-NyO-65a-E-3","stimulus":"&lt;p&gt;Un albañil ha colocado {{T1}} ladrillos en un muro de {{Q1}} m&lt;sup&gt;2&lt;/sup&gt;. ¿Cuántos ladrillos tiene cada m&lt;sup&gt;2&lt;/sup&gt;?&lt;/p&gt;","template":"&lt;p&gt;{{response}} ladrillos en 1 m&lt;sup&gt;2&lt;/sup&gt;.&lt;/p&gt;","hint":"&lt;p&gt;Divide los ladrillos entre los metros cuadrados.&lt;/p&gt;","feedback":"&lt;p&gt;Para calcular cuántos ladrillos hay en 1 m&lt;sup&gt;2&lt;/sup&gt;, hay que dividir los ladrillos entre los m&lt;sup&gt;2&lt;/sup&gt;:&lt;/p&gt;&lt;p style=\"text-align:center;\"&gt;{{T1}} ladrillos : {{Q1}} m&lt;sup&gt;2&lt;/sup&gt; = {{Q2}} ladrillos en 1 m&lt;sup&gt;2&lt;/sup&gt;&lt;/p&gt;","seed":{"parameters":[{"name":"Q1","label":null,"min":10,"max":20,"step":1},{"name":"Q2","label":null,"min":50,"max":60,"step":1}],"calculated":[{"name":"A1","label":"{{function}}","function":"{{Q2}}"},{"name":"T1","label":"{{function}}","function":"{{Q1}}*{{Q2}}","temp":true}],"uniques":true},"algorithm":{"name":"calculateOperation","params":{"method":"equivLiteral","keyboard":"INTERMEDIATE"}}}</v>
      </c>
      <c r="C387" s="215" t="str">
        <f>Seeds!AA432</f>
        <v/>
      </c>
      <c r="D387" s="215">
        <f t="shared" si="1"/>
        <v>1</v>
      </c>
    </row>
    <row r="388" ht="15.75" customHeight="1">
      <c r="A388" s="215" t="str">
        <f>Seeds!AC433</f>
        <v>M6-NyO-65b-I-1</v>
      </c>
      <c r="B388" s="215" t="str">
        <f>Seeds!Z433</f>
        <v>{"id":"M6-NyO-65b-I-1","stimulus":"&lt;p&gt;El dueño de una zapatería está analizando el trabajo de sus dos nuevas empleadas. Mientras que {{Q5}} ha conseguido vender {{Q1}} zapatos en {{Q2}} días, {{Q6}} ha vendido {{Q3}} en {{Q4}} días. ¿Quién tiene una mejor tasa diaria de los dos?&lt;/p&gt;","hint":"&lt;p&gt;Divide los zapatos entre el número de días.&lt;/p&gt;","feedback":"&lt;p&gt;Para calcular cuántos zapatos han vendido al día, hay que dividir los zapatos entre el número de días.&lt;/p&gt;&lt;p style=\"text-align:center;\"&gt;{{Q5}} → {{Q1}} : {{Q2}} = {{T1}} zapatos al día&lt;/p&gt;&lt;p style=\"text-align:center;\"&gt;{{Q6}} → {{Q3}} : {{Q4}} = {{T2}} zapatos al día&lt;/p&gt;","seed":{"parameters":[{"name":"Q1","label":null,"min":20,"max":40,"step":1},{"name":"Q2","label":null,"min":20,"max":40,"step":1},{"name":"Q3","label":null,"min":5,"max":10,"step":1},{"name":"Q4","label":null,"min":5,"max":10,"step":1},{"name":"Q5","label":null,"list":["Penélope","Blanca","Paz"]},{"name":"Q6","label":null,"list":["Maribel","Verónica","Inma"]}],"calculated":[{"name":"T1","label":"{{function}}","function":"Lemonlib.round({{Q1}}/{{Q2}}, 2)","temp":true},{"name":"T2","label":"{{function}}","function":"Lemonlib.round({{Q3}}/{{Q4}}, 2)","temp":true},{"name":"A1","label":"{{function}}","function":"if({{Q1}}/{{Q3}}&gt;{{Q2}}/{{Q4}}){'{{Q5}}'}else{'{{Q6}}'}"},{"name":"A2","label":"{{function}}","function":"if({{Q1}}/{{Q3}}&gt;{{Q2}}/{{Q4}}){'{{Q6}}'}else{'{{Q5}}'}","incorrect":true}],"uniques":true},"algorithm":{"name":"trueFalse","template":"Multiple choice – standard","params":{"countCorrect":1,"countIncorrect":1,"showCheckIcon":false,"columns":2}}}</v>
      </c>
      <c r="C388" s="215" t="str">
        <f>Seeds!AA433</f>
        <v/>
      </c>
      <c r="D388" s="215">
        <f t="shared" si="1"/>
        <v>1</v>
      </c>
    </row>
    <row r="389" ht="15.75" customHeight="1">
      <c r="A389" s="215" t="str">
        <f>Seeds!AC434</f>
        <v>M6-NyO-65b-I-2</v>
      </c>
      <c r="B389" s="215" t="str">
        <f>Seeds!Z434</f>
        <v>{"id":"M6-NyO-65b-I-2","stimulus":"&lt;p&gt;{{Q5}} quiere comparar el consumo de gasolina de su coche con el de {{Q6}}. El suyo ha gastado {{T1}} l para recorrer {{Q1}} km, mientras que el de {{Q6}} ha gastado {{T2}} l para {{Q3}} km. ¿Quién tiene el coche que consume más gasolina por kilómetro?&lt;/p&gt;","hint":"&lt;p&gt;Divide los litros entre los kilómetros.&lt;/p&gt;","feedback":"&lt;p&gt;Para calcular cuántos litros consumen por kilómetro, hay que dividir los litros entre los kilómetros:&lt;/p&gt;&lt;p style=\"text-align:center;\"&gt;{{Q5}} → {{T1}} : {{Q1}} = {{Q2}} l por kilómetro&lt;/p&gt;&lt;p style=\"text-align:center;\"&gt;{{Q6}} → {{T2}} : {{Q3}} = {{Q4}} l por kilómetro&lt;/p&gt;","seed":{"parameters":[{"name":"Q1","label":null,"min":10,"max":20,"step":1},{"name":"Q2","label":null,"min":0.05,"max":0.1,"step":0.01},{"name":"Q3","label":null,"min":4,"max":12,"step":1},{"name":"Q4","label":null,"min":0.05,"max":0.1,"step":0.01},{"name":"Q5","label":null,"list":["Carlos","Pedro","Mario"]},{"name":"Q6","label":null,"list":["Elena","Isabel","Sandra"]}],"calculated":[{"name":"T1","label":"{{function}}","function":"Lemonlib.round({{Q1}}*{{Q2}},2)","temp":true},{"name":"T2","label":"{{function}}","function":"Lemonlib.round({{Q3}}*{{Q4}},2)","temp":true},{"name":"A1","label":"{{function}}","function":"if({{Q4}}&gt;{{Q2}}){'{{Q6}}'}else{'{{Q5}}'}"},{"name":"A2","label":"{{function}}","function":"if({{Q4}}&gt;{{Q2}}){'{{Q5}}'}else{'{{Q6}}'}","incorrect":true}],"uniques":true},"algorithm":{"name":"trueFalse","template":"Multiple choice – standard","params":{"countCorrect":1,"countIncorrect":1,"showCheckIcon":false,"columns":2}}}</v>
      </c>
      <c r="C389" s="215" t="str">
        <f>Seeds!AA434</f>
        <v/>
      </c>
      <c r="D389" s="215">
        <f t="shared" si="1"/>
        <v>1</v>
      </c>
    </row>
    <row r="390" ht="15.75" customHeight="1">
      <c r="A390" s="215" t="str">
        <f>Seeds!AC435</f>
        <v>M6-NyO-65b-I-3</v>
      </c>
      <c r="B390" s="215" t="str">
        <f>Seeds!Z435</f>
        <v>{"id":"M6-NyO-65b-I-3","stimulus":"&lt;p&gt;Las {{Q1}} plantas de {{Q5}} le han dado {{T1}} tomates, mientras que su vecina {{Q6}} ha recogido {{T2}} tomates de {{Q3}} plantas . ¿Quién de los dos ha conseguido más tomates por planta?&lt;/p&gt;","hint":"&lt;p&gt;Divide los tomates entre las plantas.&lt;/p&gt;","feedback":"&lt;p&gt;Para calcular cuántos tomates da una planta, hay que dividir los tomates entre el número de plantas:&lt;/p&gt;&lt;p style=\"text-align:center;\"&gt;{{Q5}} → {{T1}} : {{Q1}} = {{Q2}} tomates por planta&lt;/p&gt;&lt;p style=\"text-align:center;\"&gt;{{Q6}} → {{T2}} : {{Q3}} = {{Q4}} tomates por planta&lt;/p&gt;","seed":{"parameters":[{"name":"Q1","label":null,"min":5,"max":10,"step":1},{"name":"Q2","label":null,"min":20,"max":40,"step":1},{"name":"Q3","label":null,"min":5,"max":10,"step":1},{"name":"Q4","label":null,"min":20,"max":40,"step":1},{"name":"Q5","label":null,"list":["Carlos","Pedro","Mario"]},{"name":"Q6","label":null,"list":["Elena","Isabel","María"]}],"calculated":[{"name":"T1","label":"{{function}}","function":"{{Q1}}*{{Q2}}","temp":true},{"name":"T2","label":"{{function}}","function":"{{Q3}}*{{Q4}}","temp":true},{"name":"A1","label":"{{function}}","function":"if({{Q2}}&gt;{{Q4}}){'{{Q5}}'}else{'{{Q6}}'}"},{"name":"A2","label":"{{function}}","function":"if({{Q2}}&gt;{{Q4}}){'{{Q6}}'}else{'{{Q5}}'}","incorrect":true}],"uniques":true},"algorithm":{"name":"trueFalse","template":"Multiple choice – standard","params":{"countCorrect":1,"countIncorrect":1,"showCheckIcon":false,"columns":2}}}</v>
      </c>
      <c r="C390" s="215" t="str">
        <f>Seeds!AA435</f>
        <v/>
      </c>
      <c r="D390" s="215">
        <f t="shared" si="1"/>
        <v>1</v>
      </c>
    </row>
    <row r="391" ht="15.75" customHeight="1">
      <c r="A391" s="215" t="str">
        <f>Seeds!AC436</f>
        <v>M6-NyO-66a-I-1</v>
      </c>
      <c r="B391" s="215" t="str">
        <f>Seeds!Z436</f>
        <v>{"id":"M6-NyO-66a-I-1","stimulus":"&lt;p&gt;Un repartidor entrega {{T1}} folletos publicitarios en {{Q2}} min. Arrastra los números necesarios para completar esta tabla.&lt;/p&gt;","template":"&lt;p&gt;&lt;table style=\"width: 100%;\"&gt;&lt;tbody&gt;&lt;tr&gt;&lt;td style=\"width: 50%; background-color: #72D2CD;\"&gt;&lt;span style=\"color: rgb(255, 255, 255);\"&gt;Folletos&lt;/span&gt;&lt;/td&gt;&lt;td style=\"width: 50%; background-color: #72D2CD;\"&gt;&lt;span style=\"color: rgb(255, 255, 255);\"&gt;Minutos&lt;/span&gt;&lt;/td&gt;&lt;/tr&gt;&lt;tr&gt;&lt;td style=\"width: 50.0000%;\"&gt;{{T1}}&lt;/td&gt;&lt;td style=\"width: 50.0000%;\"&gt;{{Q2}}&lt;/td&gt;&lt;/tr&gt;&lt;tr&gt;&lt;td style=\"width: 50.0000%;\"&gt;{{T2}}&lt;/td&gt;&lt;td style=\"width: 50.0000%;\"&gt;{{response}}&lt;/td&gt;&lt;/tr&gt;&lt;tr&gt;&lt;td style=\"width: 50.0000%;\"&gt;{{T3}}&lt;/td&gt;&lt;td style=\"width: 50.0000%;\"&gt;{{response}}&lt;/td&gt;&lt;/tr&gt;&lt;/tbody&gt;\r\n&lt;/table&gt;&lt;/p&gt;","hint":"&lt;p&gt;Fíjate en la proporción entre folletos y minutos:&lt;/p&gt;&lt;p style=\"text-align:center;\"&gt;{{T1}} : {{Q2}} = {{Q1}} folletos cada minuto&lt;/p&gt;","feedback":"&lt;p&gt;Para completar esta tabla hay que fijarse en la proporción entre folletos y minutos:&lt;/p&gt;&lt;p style=\"text-align:center;\"&gt;{{T1}} : {{Q1}} = {{Q2}} min&lt;/p&gt;&lt;p style=\"text-align:center;\"&gt;{{T2}} : {{Q1}} = {{Q3}} min&lt;/p&gt;&lt;p style=\"text-align:center;\"&gt;{{T3}} : {{Q1}} = {{Q4}} min&lt;/p&gt;","seed":{"parameters":[{"name":"Q1","label":null,"min":3,"max":7,"step":1},{"name":"Q2","label":null,"min":10,"max":20,"step":1},{"name":"Q3","label":null,"min":10,"max":20,"step":1},{"name":"Q4","label":null,"min":10,"max":20,"step":1},{"name":"Q5","label":null,"min":10,"max":20,"step":1},{"name":"Q6","label":null,"min":10,"max":20,"step":1}],"calculated":[{"name":"T1","label":null,"function":"{{Q2}}*{{Q1}}","temp":true},{"name":"T2","label":null,"function":"{{Q3}}*{{Q1}}","temp":true},{"name":"T3","label":null,"function":"{{Q4}}*{{Q1}}","temp":true},{"name":"A1","label":"{{Q3}}","function":"{{Q3}}"},{"name":"A2","label":"{{Q4}}","function":"{{Q4}}"},{"name":"A3","label":"{{Q5}}","function":"{{Q5}}","incorrect":true},{"name":"A4","label":"{{Q6}}","function":"{{Q6}}","incorrect":true}],"uniques":true},"algorithm":{"name":"calculateOperation","template":"Cloze with drag &amp; drop","params":{"keyboard":"INTERMEDIATE"}}}</v>
      </c>
      <c r="C391" s="215" t="str">
        <f>Seeds!AA436</f>
        <v/>
      </c>
      <c r="D391" s="215">
        <f t="shared" si="1"/>
        <v>1</v>
      </c>
    </row>
    <row r="392" ht="15.75" customHeight="1">
      <c r="A392" s="215" t="str">
        <f>Seeds!AC437</f>
        <v>M6-NyO-66a-I-2</v>
      </c>
      <c r="B392" s="215" t="str">
        <f>Seeds!Z437</f>
        <v>{"id":"M6-NyO-66a-I-2","stimulus":"&lt;p&gt;Una enfermera ha repartido {{T1}} pastillas entre {{Q2}} pacientes con la misma enfermedad. Arrastra los números necesarios para completar esta tabla.&lt;/p&gt;","template":"&lt;p&gt;&lt;table style=\"width: 100%;\"&gt;&lt;tbody&gt;&lt;tr&gt;&lt;td style=\"width: 50%; background-color: #72D2CD;\"&gt;&lt;span style=\"color: rgb(255, 255, 255);\"&gt;Pacientes&lt;/span&gt;&lt;/td&gt;&lt;td style=\"width: 50%; background-color: #72D2CD;\"&gt;&lt;span style=\"color: rgb(255, 255, 255);\"&gt;Pastillas&lt;/span&gt;&lt;/td&gt;&lt;/tr&gt;&lt;tr&gt;&lt;td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50.0000%;\"&gt;{{response}}&lt;/td&gt;&lt;/tr&gt;&lt;/tbody&gt;\r\n&lt;/table&gt;&lt;/p&gt;","hint":"&lt;p&gt;Fíjate en la proporción entre pacientes y pastillas:&lt;/p&gt;&lt;p style=\"text-align:center;\"&gt;{{T1}} : {{Q2}} = {{Q1}} pastillas por paciente&lt;/p&gt;","feedback":"&lt;p&gt;Para completar esta tabla hay que fijarse en la proporción entre pacientes y pastillas:&lt;/p&gt;&lt;p style=\"text-align:center;\"&gt;{{Q2}} × {{Q1}} = {{T1}} pastillas&lt;/p&gt;&lt;p style=\"text-align:center;\"&gt;{{Q3}} × {{Q1}} = {{A1}} pastillas&lt;/p&gt;&lt;p style=\"text-align:center;\"&gt;{{Q4}} × {{Q1}} = {{A2}} pastillas&lt;/p&gt;","seed":{"parameters":[{"name":"Q1","label":null,"min":5,"max":9,"step":1},{"name":"Q2","label":null,"min":10,"max":30,"step":1},{"name":"Q3","label":null,"min":10,"max":30,"step":1},{"name":"Q4","label":null,"min":10,"max":30,"step":1},{"name":"Q5","label":null,"min":10,"max":30,"step":1},{"name":"Q6","label":null,"min":10,"max":30,"step":1}],"calculated":[{"name":"T1","label":null,"function":"{{Q2}}*{{Q1}}","temp":true},{"name":"A1","label":"{{function}}","function":"{{Q3}}*{{Q1}}"},{"name":"A2","label":"{{function}}","function":"{{Q4}}*{{Q1}}"},{"name":"A3","label":"{{function}}","function":"{{Q5}}*{{Q1}}","incorrect":true},{"name":"A4","label":"{{function}}","function":"{{Q6}}*{{Q1}}","incorrect":true}],"uniques":true},"algorithm":{"name":"calculateOperation","template":"Cloze with drag &amp; drop","params":{"keyboard":"INTERMEDIATE"}}}</v>
      </c>
      <c r="C392" s="215" t="str">
        <f>Seeds!AA437</f>
        <v/>
      </c>
      <c r="D392" s="215">
        <f t="shared" si="1"/>
        <v>1</v>
      </c>
    </row>
    <row r="393" ht="15.75" customHeight="1">
      <c r="A393" s="215" t="str">
        <f>Seeds!AC438</f>
        <v>M6-NyO-66a-I-3</v>
      </c>
      <c r="B393" s="215" t="str">
        <f>Seeds!Z438</f>
        <v>{"id":"M6-NyO-66a-I-3","stimulus":"&lt;p&gt;Una cadena de televisión emite {{T1}} anuncios durante {{Q2}} h de programación. Arrastra los números necesarios para completar esta tabla.&lt;/p&gt;","template":"&lt;p&gt;&lt;table style=\"width: 100%;\"&gt;&lt;tbody&gt;&lt;tr&gt;&lt;td style=\"width: 50%; background-color: #72D2CD;\"&gt;&lt;span style=\"color: rgb(255, 255, 255);\"&gt;Anuncios&lt;/span&gt;&lt;/td&gt;&lt;td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50.0000%;\"&gt;{{Q4}}&lt;/td&gt;&lt;/tr&gt;&lt;/tbody&gt;\r\n&lt;/table&gt;&lt;/p&gt;","hint":"&lt;p&gt;Fíjate en la proporción entre anuncios y horas:&lt;/p&gt;&lt;p style=\"text-align:center;\"&gt;{{T1}} : {{Q2}} = {{Q1}} anuncios cada hora&lt;/p&gt;","feedback":"&lt;p&gt;Para completar esta tabla hay que fijarse en la proporción entre anuncios y horas:&lt;/p&gt;&lt;p style=\"text-align:center;\"&gt;{{T1}} : {{Q1}} = {{Q2}} h&lt;/p&gt;&lt;p style=\"text-align:center;\"&gt;{{T2}} : {{Q1}} = {{Q3}} h&lt;/p&gt;&lt;p style=\"text-align:center;\"&gt;{{A2}} : {{Q1}} = {{Q4}} h&lt;/p&gt;","seed":{"parameters":[{"name":"Q1","label":null,"min":15,"max":25,"step":1},{"name":"Q2","label":null,"min":2,"max":9,"step":1},{"name":"Q3","label":null,"min":2,"max":9,"step":1},{"name":"Q4","label":null,"min":2,"max":9,"step":1},{"name":"Q5","label":null,"min":2,"max":9,"step":1},{"name":"Q6","label":null,"min":2,"max":9,"step":1}],"calculated":[{"name":"T1","label":null,"function":"{{Q2}}*{{Q1}}","temp":true},{"name":"T2","label":null,"function":"{{Q3}}*{{Q1}}","temp":true},{"name":"A1","label":"{{function}}","function":"{{Q3}}"},{"name":"A2","label":"{{function}}","function":"{{Q4}}*{{Q1}}"},{"name":"A3","label":"{{function}}","function":"{{Q5}}*{{Q1}}","incorrect":true},{"name":"A4","label":"{{function}}","function":"{{Q6}}*{{Q1}}","incorrect":true}],"uniques":true},"algorithm":{"name":"calculateOperation","template":"Cloze with drag &amp; drop","params":{"keyboard":"INTERMEDIATE"}}}</v>
      </c>
      <c r="C393" s="215" t="str">
        <f>Seeds!AA438</f>
        <v/>
      </c>
      <c r="D393" s="215">
        <f t="shared" si="1"/>
        <v>1</v>
      </c>
    </row>
    <row r="394" ht="15.75" customHeight="1">
      <c r="A394" s="215" t="str">
        <f>Seeds!AC439</f>
        <v>M6-NyO-66a-E-1</v>
      </c>
      <c r="B394" s="215" t="str">
        <f>Seeds!Z439</f>
        <v>{"id":"M6-NyO-66a-E-1","stimulus":"&lt;p&gt;Un albañil coloca {{T1}} ladrillos en {{Q2}} horas. Completa esta tabla.&lt;/p&gt;","template":"&lt;table style=\"width: 100%;\"&gt;&lt;tbody&gt;&lt;tr&gt;&lt;td style=\"width: 50%; background-color: #72D2CD;\"&gt;&lt;span style=\"color: rgb(255, 255, 255);\"&gt;Horas&lt;/span&gt;&lt;/td&gt;&lt;td style=\"width: 50%; background-color: #72D2CD;\"&gt;&lt;span style=\"color: rgb(255, 255, 255);\"&gt;Ladrillos&lt;/span&gt;&lt;/td&gt;&lt;/tr&gt;&lt;tr&gt;&lt;td style=\"width: 50.0000%;\"&gt;{{Q2}}&lt;/td&gt;&lt;td style=\"width: 50.0000%;\"&gt;{{T1}}&lt;/td&gt;&lt;/tr&gt;&lt;tr&gt;&lt;td style=\"width: 50.0000%;\"&gt;{{Q3}}&lt;/td&gt;&lt;td style=\"width: 50.0000%;\"&gt;{{response}}&lt;/td&gt;&lt;/tr&gt;&lt;tr&gt;&lt;td style=\"width: 50.0000%;\"&gt;{{Q4}}&lt;/td&gt;&lt;td style=\"width: 50.0000%;\"&gt;{{response}}&lt;/td&gt;&lt;/tr&gt;&lt;/tbody&gt;\r\n&lt;/table&gt;","hint":"&lt;p&gt;Fíjate en la proporción entre horas y ladrillos:&lt;/p&gt;&lt;p style=\"text-align:center;\"&gt;{{T1}} : {{Q2}} = {{Q1}} ladrillos cada hora&lt;/p&gt;","feedback":"&lt;p&gt;Para completar esta tabla hay que fijarse en la proporción entre horas y ladrillos:&lt;/p&gt;&lt;p style=\"text-align:center;\"&gt;{{Q2}} × {{Q1}} = {{T1}} ladrillos&lt;/p&gt;&lt;p style=\"text-align:center;\"&gt;{{Q3}} × {{Q1}} = {{A1}} ladrillos&lt;/p&gt;&lt;p style=\"text-align:center;\"&gt;{{Q4}} × {{Q1}} = {{A2}} ladrillos&lt;/p&gt;","seed":{"parameters":[{"name":"Q1","label":null,"min":10,"max":20,"step":1},{"name":"Q2","label":null,"min":2,"max":15,"step":1},{"name":"Q3","label":null,"min":2,"max":15,"step":1},{"name":"Q4","label":null,"min":2,"max":15,"step":1}],"calculated":[{"name":"A1","label":"{{function}}","function":"{{Q3}}*{{Q1}}"},{"name":"A2","label":"{{function}}","function":"{{Q4}}*{{Q1}}"},{"name":"T1","label":"{{function}}","function":"{{Q2}}*{{Q1}}","temp":true}],"uniques":true},"algorithm":{"name":"calculateOperation","params":{"method":"equivLiteral","keyboard":"NUMERICAL"}}}</v>
      </c>
      <c r="C394" s="215" t="str">
        <f>Seeds!AA439</f>
        <v/>
      </c>
      <c r="D394" s="215">
        <f t="shared" si="1"/>
        <v>1</v>
      </c>
    </row>
    <row r="395" ht="15.75" customHeight="1">
      <c r="A395" s="215" t="str">
        <f>Seeds!AC440</f>
        <v>M6-NyO-66a-E-2</v>
      </c>
      <c r="B395" s="215" t="str">
        <f>Seeds!Z440</f>
        <v>{
    "id": "M6-NyO-66a-E-2",
    "stimulus": "&lt;p&gt;Un profesor corrige {{T1}} actividades en {{Q2}} horas. Completa esta tabla.&lt;/p&gt;",
    "template": "&lt;table style=\"width: 100%;\"&gt;&lt;tbody&gt;&lt;tr&gt;&lt;td style=\"width: 50%; background-color: #72D2CD;\"&gt;&lt;span style=\"color: rgb(255, 255, 255);\"&gt;Actividades&lt;/span&gt;&lt;/td&gt;&lt;td style=\"width: 50%; background-color: #72D2CD;\"&gt;&lt;span style=\"color: rgb(255, 255, 255);\"&gt;Horas&lt;/span&gt;&lt;/td&gt;&lt;/tr&gt;&lt;tr&gt;&lt;td style=\"width: 50.0000%;\"&gt;{{T1}}&lt;/td&gt;&lt;td style=\"width: 50.0000%;\"&gt;{{Q2}}&lt;/td&gt;&lt;/tr&gt;&lt;tr&gt;&lt;td style=\"width: 50.0000%;\"&gt;{{T2}}&lt;/td&gt;&lt;td style=\"width: 50.0000%;\"&gt;{{response}}&lt;/td&gt;&lt;/tr&gt;&lt;tr&gt;&lt;td style=\"width: 50.0000%;\"&gt;{{response}}&lt;/td&gt;&lt;td style=\"width: 50.0000%;\"&gt;{{Q4}}&lt;/td&gt;&lt;/tr&gt;&lt;/tbody&gt;\r\n&lt;/table&gt;",
    "hint": "&lt;p&gt;Fíjate en la proporción entre actividades y horas:&lt;/p&gt;&lt;p style=\"text-align:center;\"&gt;{{T1}} : {{Q2}} = {{Q1}} actividades cada hora&lt;/p&gt;",
    "feedback": "&lt;p&gt;Para completar esta tabla hay que fijarse en la proporción entre actividades y horas:&lt;/p&gt;&lt;p style=\"text-align:center;\"&gt;{{T1}} : {{Q1}} = {{Q2}} horas&lt;/p&gt;&lt;p style=\"text-align:center;\"&gt;{{T2}} : {{Q1}} = {{Q3}} horas&lt;/p&gt;&lt;p style=\"text-align:center;\"&gt;{{A2}} : {{Q1}} = {{Q4}} horas&lt;/p&gt;",
    "seed": {
        "parameters": [
            {
                "name": "Q1",
                "label": null,
                "min": 10,
                "max": 20,
                "step": 1
            },
            {
                "name": "Q2",
                "label": null,
                "min": 2,
                "max": 8,
                "step": 1
            },
            {
                "name": "Q3",
                "label": null,
                "min": 2,
                "max": 8,
                "step": 1
            },
            {
                "name": "Q4",
                "label": null,
                "min": 2,
                "max": 8,
                "step": 1
            }
        ],
        "calculated": [
            {
                "name": "A1",
                "label": "{{function}}",
                "function": "{{Q3}}"
            },
            {
                "name": "A2",
                "label": "{{function}}",
                "function": "{{Q4}}*{{Q1}}"
            },
            {
                "name": "T1",
                "label": "{{function}}",
                "function": "Lemonlib.round({{Q2}}*{{Q1}},2)",
                "temp": true
            },
            {
                "name": "T2",
                "label": "{{function}}",
                "function": "Lemonlib.round({{Q1}}*{{Q3}},2)",
                "temp": true
            }
        ],
        "uniques": true
    },
    "algorithm": {
        "name": "calculateOperation",
        "params": {
            "method": "equivLiteral",
            "keyboard": "NUMERICAL"
        }
    }
}</v>
      </c>
      <c r="C395" s="215" t="str">
        <f>Seeds!AA440</f>
        <v/>
      </c>
      <c r="D395" s="215">
        <f t="shared" si="1"/>
        <v>1</v>
      </c>
    </row>
    <row r="396" ht="15.75" customHeight="1">
      <c r="A396" s="215" t="str">
        <f>Seeds!AC441</f>
        <v>M6-NyO-66a-E-3</v>
      </c>
      <c r="B396" s="215" t="str">
        <f>Seeds!Z441</f>
        <v>{
    "id": "M6-NyO-66a-E-3",
    "stimulus": "&lt;p&gt;Una gasolinera ha descontado {{T1}} € al precio de {{Q2}} l de gasolina. Completa esta tabla.&lt;/p&gt;",
    "template": "&lt;table style=\"width: 100%;\"&gt;&lt;tbody&gt;&lt;tr&gt;&lt;td style=\"width: 50%; background-color: #72D2CD;\"&gt;&lt;span style=\"color: rgb(255, 255, 255);\"&gt;Litros&lt;/span&gt;&lt;/td&gt;&lt;td style=\"width: 50%; background-color: #72D2CD;\"&gt;&lt;span style=\"color: rgb(255, 255, 255);\"&gt;Euros de descuento&lt;/span&gt;&lt;/td&gt;&lt;/tr&gt;&lt;tr&gt;&lt;td style=\"width: 50.0000%;\"&gt;{{Q2}}&lt;/td&gt;&lt;td style=\"width: 50.0000%;\"&gt;{{T1}}&lt;/td&gt;&lt;/tr&gt;&lt;tr&gt;&lt;td style=\"width: 50.0000%;\"&gt;{{Q3}}&lt;/td&gt;&lt;td style=\"width: 50.0000%;\"&gt;{{response}}&lt;/td&gt;&lt;/tr&gt;&lt;tr&gt;&lt;td style=\"width: 50.0000%;\"&gt;{{response}}&lt;/td&gt;&lt;td style=\"width: 50.0000%;\"&gt;{{T2}}&lt;/td&gt;&lt;/tr&gt;&lt;/tbody&gt;\r\n&lt;/table&gt;",
    "hint": "&lt;p&gt;Fíjate en la proporción entre litros y euros:&lt;/p&gt;&lt;p style=\"text-align:center;\"&gt;{{T1}} : {{Q2}} = {{Q1}} € por l&lt;/p&gt;",
    "feedback": "&lt;p&gt;Para completar esta tabla hay que fijarse en la proporción entre litros y euros:&lt;/p&gt;&lt;p style=\"text-align:center;\"&gt;{{Q2}} × {{Q1}} = {{T1}} €&lt;/p&gt;&lt;p style=\"text-align:center;\"&gt;{{Q3}} × {{Q1}} = {{A1}} €&lt;/p&gt;&lt;p style=\"text-align:center;\"&gt;{{Q4}} × {{Q1}} = {{T2}} €&lt;/p&gt;",
    "seed": {
        "parameters": [
            {
                "name": "Q1",
                "label": null,
                "min": 0.25,
                "max": 0.75,
                "step": 0.1
            },
            {
                "name": "Q2",
                "label": null,
                "min": 10,
                "max": 40,
                "step": 1
            },
            {
                "name": "Q3",
                "label": null,
                "min": 10,
                "max": 40,
                "step": 1
            },
            {
                "name": "Q4",
                "label": null,
                "min": 10,
                "max": 40,
                "step": 1
            }
        ],
        "calculated": [
            {
                "name": "A1",
                "label": "{{function}}",
                "function": "Lemonlib.round({{Q3}}*{{Q1}},2)"
            },
            {
                "name": "A2",
                "label": "{{function}}",
                "function": "{{Q4}}"
            },
            {
                "name": "T1",
                "label": "{{function}}",
                "function": "Lemonlib.round({{Q2}}*{{Q1}},2)",
                "temp": true
            },
            {
                "name": "T2",
                "label": "{{function}}",
                "function": "Lemonlib.round({{Q1}}*{{Q4}},2)",
                "temp": true
            }
        ],
        "uniques": true
    },
    "algorithm": {
        "name": "calculateOperation",
        "params": {
            "method": "equivLiteral",
            "keyboard": "NUMERICAL"
        }
    }
}</v>
      </c>
      <c r="C396" s="215" t="str">
        <f>Seeds!AA441</f>
        <v/>
      </c>
      <c r="D396" s="215">
        <f t="shared" si="1"/>
        <v>1</v>
      </c>
    </row>
    <row r="397" ht="15.75" customHeight="1">
      <c r="A397" s="215" t="str">
        <f>Seeds!AC442</f>
        <v>M6-NyO-67a-I-1</v>
      </c>
      <c r="B397" s="215" t="str">
        <f>Seeds!Z442</f>
        <v>{
    "id": "M6-NyO-67a-I-1",
    "stimulus": "&lt;p&gt;Arrastra el factor de conversión correcto.&lt;/p&gt;",
    "template": "&lt;p style=\"text-align: center\"&gt;{{Q1}} libras × {{response}} = ... kg&lt;/p&gt;",
    "hint": "&lt;p&gt;Fíjate en las unidades del factor de conversión.&lt;/p&gt;",
    "feedback": "&lt;p&gt;Para escribir los factores de conversión, hay que fijarse en las unidades:&lt;/p&gt;&lt;p style=\"text-align: center\"&gt;&lt;span class=\"fr-math-v2 fr-draggable\" contenteditable=\"false\" data-original-math=\"\\({{Q1}}\\ \\cancel{\\text{libras}}\\)\" draggable=\"true\"&gt;\\({{Q1}}\\ \\cancel{\\text{libras}}\\)&lt;/span&gt; × &lt;span class=\"fr-math-v2 fr-draggable\" contenteditable=\"false\" data-original-math=\"\\(\\frac{1\\ \\text{kg}}{2.2\\ \\cancel{\\text{libras}}}\\)\" draggable=\"true\"&gt;\\(\\frac{1\\ \\text{kg}}{2.2\\ \\cancel{\\text{libras}}}\\)&lt;/span&gt; = &lt;span class=\"fr-math-v2 fr-draggable\" contenteditable=\"false\" data-original-math=\"\\(\\frac{{{Q1}}\\ \\text{kg}}{2.2}\\)\" draggable=\"true\"&gt;\\(\\frac{{{Q1}}\\ \\text{kg}}{2.2}\\)&lt;/span&gt; = {{T1}} kg&lt;/p&gt;",
    "seed": {
        "parameters": [
            {
                "name": "Q1",
                "label": null,
                "min": 2,
                "max": 9,
                "step": 1
            }
        ],
        "calculated": [
            {
                "name": "T1",
                "label": "{{function}}",
                "function": "Lemonlib.round({{Q1}}/2.2, 1)",
                "temp": "true"
            },
            {
                "name": "A1",
                "label": "&lt;span class=\"fr-math-v2 fr-draggable\" contenteditable=\"false\" data-original-math=\"\\(\\frac{1\\ \\text{kg}}{2.2\\ \\text{libras}}\\)\" draggable=\"true\"&gt;\\(\\frac{1\\ \\text{kg}}{2.2\\ \\text{libras}}\\)&lt;/span&gt;",
                "function": ""
            },
            {
                "name": "A2",
                "label": "&lt;span class=\"fr-math-v2 fr-draggable\" contenteditable=\"false\" data-original-math=\"\\(\\frac{2.2\\ \\text{libras}}{1\\ \\text{kg}}\\)\" draggable=\"true\"&gt;\\(\\frac{2.2\\ \\text{libras}}{1\\ \\text{kg}}\\)&lt;/span&gt;",
                "function": "",
                "incorrect": "true"
            }
        ],
        "uniques": true
    },
    "algorithm": {
        "name": "calculateOperation",
        "template": "Cloze with drag &amp; drop"
    }
}</v>
      </c>
      <c r="C397" s="215" t="str">
        <f>Seeds!AA442</f>
        <v/>
      </c>
      <c r="D397" s="215">
        <f t="shared" si="1"/>
        <v>1</v>
      </c>
    </row>
    <row r="398" ht="15.75" customHeight="1">
      <c r="A398" s="215" t="str">
        <f>Seeds!AC443</f>
        <v>M6-NyO-67a-I-2</v>
      </c>
      <c r="B398" s="215" t="str">
        <f>Seeds!Z443</f>
        <v>{
    "id": "M6-NyO-67a-I-2",
    "stimulus": "&lt;p&gt;Arrastra el factor de conversión correcto.&lt;/p&gt;",
    "template": "&lt;p style=\"text-align: center\"&gt;{{Q1}} kg × {{response}} = ... libras&lt;/p&gt;",
    "hint": "&lt;p&gt;Fíjate en las unidades del factor de conversión.&lt;/p&gt;",
    "feedback": "&lt;p&gt;Para escribir los factores de conversión, hay que fijarse en las unidades:&lt;/p&gt;&lt;p style=\"text-align: center\"&gt;&lt;span class=\"fr-math-v2 fr-draggable\" contenteditable=\"false\" data-original-math=\"\\({{Q1}}\\ \\cancel{\\text{kg}}\\)\" draggable=\"true\"&gt;\\({{Q1}}\\ \\cancel{\\text{kg}}\\)&lt;/span&gt; × &lt;span class=\"fr-math-v2 fr-draggable\" contenteditable=\"false\" data-original-math=\"\\(\\frac{2.2\\ \\text{libras}}{1\\ \\cancel{\\text{kg}}}\\)\" draggable=\"true\"&gt;\\(\\frac{2.2\\ \\text{libras}}{1\\ \\cancel{\\text{kg}}}\\)&lt;/span&gt; = {{Q1}} × 2.2 libras = {{T1}} libras&lt;/p&gt;",
    "seed": {
        "parameters": [
            {
                "name": "Q1",
                "label": null,
                "min": 2,
                "max": 9,
                "step": 1
            }
        ],
        "calculated": [
            {
                "name": "T1",
                "label": "{{function}}",
                "function": "Lemonlib.round({{Q1}}/0.45, 1)",
                "temp": "true"
            },
            {
                "name": "A1",
                "label": "&lt;span class=\"fr-math-v2 fr-draggable\" contenteditable=\"false\" data-original-math=\"\\(\\frac{1\\ \\text{kg}}{2.2\\ \\text{libras}}\\)\" draggable=\"true\"&gt;\\(\\frac{1\\ \\text{kg}}{2.2\\ \\text{libras}}\\)&lt;/span&gt;",
                "function": "",
                "incorrect": "true"
            },
            {
                "name": "A2",
                "label": "&lt;span class=\"fr-math-v2 fr-draggable\" contenteditable=\"false\" data-original-math=\"\\(\\frac{2.2\\ \\text{libras}}{1\\ \\text{kg}}\\)\" draggable=\"true\"&gt;\\(\\frac{2.2\\ \\text{libras}}{1\\ \\text{kg}}\\)&lt;/span&gt;",
                "function": ""
            }
        ],
        "uniques": true
    },
    "algorithm": {
        "name": "calculateOperation",
        "template": "Cloze with drag &amp; drop"
    }
}</v>
      </c>
      <c r="C398" s="215" t="str">
        <f>Seeds!AA443</f>
        <v/>
      </c>
      <c r="D398" s="215">
        <f t="shared" si="1"/>
        <v>1</v>
      </c>
    </row>
    <row r="399" ht="15.75" customHeight="1">
      <c r="A399" s="215" t="str">
        <f>Seeds!AC445</f>
        <v>M6-NyO-67a-I-4</v>
      </c>
      <c r="B399" s="215" t="str">
        <f>Seeds!Z445</f>
        <v>{
    "id": "M6-NyO-67a-I-4",
    "stimulus": "&lt;p&gt;Arrastra el factor de conversión correcto.&lt;/p&gt;",
    "template": "&lt;p style=\"text-align: center\"&gt;{{Q1}} pies × {{response}} = ... yardas&lt;/p&gt;",
    "hint": "&lt;p&gt;Fíjate en las unidades del factor de conversión.&lt;/p&gt;",
    "feedback": "&lt;p&gt;Para escribir los factores de conversión, hay que fijarse en las unidades:&lt;/p&gt;&lt;p style=\"text-align: center\"&gt;&lt;span class=\"fr-math-v2 fr-draggable\" contenteditable=\"false\" data-original-math=\"\\({{Q1}}\\ \\cancel{\\text{pies}}\\)\" draggable=\"true\"&gt;\\({{Q1}}\\ \\cancel{\\text{pies}}\\)&lt;/span&gt; × &lt;span class=\"fr-math-v2 fr-draggable\" contenteditable=\"false\" data-original-math=\"\\(\\frac{1\\ \\text{yarda}}{3\\ \\cancel{\\text{pies}}}\\)\" draggable=\"true\"&gt;\\(\\frac{1\\ \\text{yarda}}{3\\ \\cancel{\\text{pies}}}\\)&lt;/span&gt; = &lt;span class=\"fr-math-v2 fr-draggable\" contenteditable=\"false\" data-original-math=\"\\(\\frac{{{Q1}}\\ \\text{yardas}}{3}\\)\" draggable=\"true\"&gt;\\(\\frac{{{Q1}}\\ \\text{yardas}}{3}\\)&lt;/span&gt; = {{T1}} yardas&lt;/p&gt;",
    "seed": {
        "parameters": [
            {
                "name": "Q1",
                "label": null,
                "min": 2,
                "max": 9,
                "step": 1
            }
        ],
        "calculated": [
            {
                "name": "T1",
                "label": "{{function}}",
                "function": "Lemonlib.round({{Q1}}/3, 1)",
                "temp": "true"
            },
            {
                "name": "A1",
                "label": "&lt;span class=\"fr-math-v2 fr-draggable\" contenteditable=\"false\" data-original-math=\"\\(\\frac{3\\ \\text{pies}}{1\\ \\text{yarda}}\\)\" draggable=\"true\"&gt;\\(\\frac{3\\ \\text{pies}}{1\\ \\text{yarda}}\\)&lt;/span&gt;",
                "function": "",
                "incorrect": "true"
            },
            {
                "name": "A2",
                "label": "&lt;span class=\"fr-math-v2 fr-draggable\" contenteditable=\"false\" data-original-math=\"\\(\\frac{1\\ \\text{yarda}}{3\\ \\text{pies}}\\)\" draggable=\"true\"&gt;\\(\\frac{1\\ \\text{yarda}}{3\\ \\text{pies}}\\)&lt;/span&gt;",
                "function": ""
            }
        ],
        "uniques": true
    },
    "algorithm": {
        "name": "calculateOperation",
        "template": "Cloze with drag &amp; drop"
    }
}</v>
      </c>
      <c r="C399" s="215" t="str">
        <f>Seeds!AA445</f>
        <v/>
      </c>
      <c r="D399" s="215">
        <f t="shared" si="1"/>
        <v>1</v>
      </c>
    </row>
    <row r="400" ht="15.75" customHeight="1">
      <c r="A400" s="215" t="str">
        <f>Seeds!AC446</f>
        <v>M6-NyO-67a-E-1</v>
      </c>
      <c r="B400" s="215" t="str">
        <f>Seeds!Z446</f>
        <v>{
    "id": "M6-NyO-67a-E-1",
    "stimulus": "&lt;p&gt;Elige el factor correcto para calcular la siguiente conversión.&lt;/p&gt;&lt;table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galones × ... = {{response}} pintas&lt;/p&gt;",
    "hint": "&lt;p&gt;Fíjate en las unidades del factor de conversión.&lt;/p&gt;",
    "feedback": "&lt;p&gt;Para escribir los factores de conversión, hay que fijarse en las unidades:&lt;/p&gt;&lt;p style=\"text-align: center\"&gt;&lt;span class=\"fr-math-v2 fr-draggable\" contenteditable=\"false\" data-original-math=\"\\({{Q1}}\\ \\cancel{\\text{galones}}\\)\" draggable=\"true\"&gt;\\({{Q1}}\\ \\cancel{\\text{galones}}\\)&lt;/span&gt; × &lt;span class=\"fr-math-v2 fr-draggable\" contenteditable=\"false\" data-original-math=\"\\(\\frac{8\\ \\text{pintas}}{1\\ \\cancel{\\text{galón}}}\\)\" draggable=\"true\"&gt;\\(\\frac{8\\ \\text{pintas}}{1\\ \\cancel{\\text{galón}}}\\)&lt;/span&gt; = {{Q1}} × 8 pintas = {{A1}} pintas&lt;/p&gt;",
    "seed": {
        "parameters": [
            {
                "name": "Q1",
                "label": null,
                "min": 2,
                "max": 20,
                "step": 1
            }
        ],
        "calculated": [
            {
                "name": "A1",
                "label": "{{function}}",
                "function": "{{Q1}}*8"
            }
        ],
        "uniques": true
    },
    "algorithm": {
        "name": "calculateOperation",
        "params": {
            "method": "equivLiteral",
            "keyboard": "NUMERICAL"
        }
    }
}</v>
      </c>
      <c r="C400" s="215" t="str">
        <f>Seeds!AA446</f>
        <v/>
      </c>
      <c r="D400" s="215">
        <f t="shared" si="1"/>
        <v>1</v>
      </c>
    </row>
    <row r="401" ht="15.75" customHeight="1">
      <c r="A401" s="215" t="str">
        <f>Seeds!AC447</f>
        <v>M6-NyO-67a-E-2</v>
      </c>
      <c r="B401" s="215" t="str">
        <f>Seeds!Z447</f>
        <v>{
    "id": "M6-NyO-67a-E-2",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\\text{galón}}{8\\ \\text{pintas}}\\)\" draggable=\"true\"&gt;\\(\\frac{1\\ \\text{galón}}{8\\ \\text{pintas}}\\)&lt;/span&gt;&lt;/td&gt;&lt;td style=\"width: 50.0000%; text-align: center; border: hidden; background: none !important;\"&gt;&lt;span class=\"fr-math-v2 fr-draggable\" contenteditable=\"false\" data-original-math=\"\\(\\frac{8\\ \\text{pintas}}{1\\ \\text{galón}}\\)\" draggable=\"true\"&gt;\\(\\frac{8\\ \\text{pintas}}{1\\ \\text{galón}}\\)&lt;/span&gt;&lt;/td&gt;&lt;/tr&gt;&lt;/tbody&gt;&lt;/table&gt;",
    "template": "&lt;p style=\"text-align: center\"&gt;{{Q1}} pintas × ... = {{response}} galones&lt;/p&gt;",
    "hint": "&lt;p&gt;Fíjate en las unidades del factor de conversión.&lt;/p&gt;",
    "feedback": "&lt;p&gt;Para escribir los factores de conversión, hay que fijarse en las unidades:&lt;/p&gt;&lt;p style=\"text-align: center\"&gt;&lt;span class=\"fr-math-v2 fr-draggable\" contenteditable=\"false\" data-original-math=\"\\({{Q1}}\\ \\cancel{\\text{pintas}}\\)\" draggable=\"true\"&gt;\\({{Q1}}\\ \\cancel{\\text{pintas}}\\)&lt;/span&gt; × &lt;span class=\"fr-math-v2 fr-draggable\" contenteditable=\"false\" data-original-math=\"\\(\\frac{1\\ \\text{galón}}{8\\ \\cancel{\\text{pintas}}}\\)\" draggable=\"true\"&gt;\\(\\frac{1\\ \\text{galón}}{8\\ \\cancel{\\text{pintas}}}\\)&lt;/span&gt; = &lt;span class=\"fr-math-v2 fr-draggable\" contenteditable=\"false\" data-original-math=\"\\(\\frac{{{Q1}}\\ \\text{galón}}{8\\ \\text{pintas}}\\)\" draggable=\"true\"&gt;\\(\\frac{{{Q1}}\\ \\text{galón}}{8\\ \\text{pintas}}\\)&lt;/span&gt; = {{A1}} pintas&lt;/p&gt;",
    "seed": {
        "parameters": [
            {
                "name": "Q1",
                "label": null,
                "min": 2,
                "max": 20,
                "step": 1
            }
        ],
        "calculated": [
            {
                "name": "A1",
                "label": "{{function}}",
                "function": "Lemonlib.round({{Q1}}/8, 2)"
            }
        ],
        "uniques": true
    },
    "algorithm": {
        "name": "calculateOperation",
        "params": {
            "method": "equivLiteral",
            "keyboard": "NUMERICAL"
        }
    }
}</v>
      </c>
      <c r="C401" s="215" t="str">
        <f>Seeds!AA447</f>
        <v/>
      </c>
      <c r="D401" s="215">
        <f t="shared" si="1"/>
        <v>1</v>
      </c>
    </row>
    <row r="402" ht="15.75" customHeight="1">
      <c r="A402" s="215" t="str">
        <f>Seeds!AC449</f>
        <v>M6-NyO-67a-E-4</v>
      </c>
      <c r="B402" s="215" t="str">
        <f>Seeds!Z449</f>
        <v>{
    "id": "M6-NyO-67a-E-4",
    "stimulus": "&lt;p&gt;Elige el factor correcto para calcular la siguiente conversión. Redondea el resultado a las centésismas.&lt;/p&gt;&lt;table style=\"width: 50%; margin-left: 25%; margin-left: 25%; background: none !important;\"&gt;&lt;tbody&gt;&lt;tr&gt;&lt;td style=\"width: 50.0000%; text-align: center; border: hidden; background: none !important;\"&gt;&lt;span class=\"fr-math-v2 fr-draggable\" contenteditable=\"false\" data-original-math=\"\\(\\frac{1\\ \\text{pulgada}}{2.54\\ \\text{cm}}\\)\" draggable=\"true\"&gt;\\(\\frac{1\\ \\text{pulgada}}{2.54\\ \\text{cm}}\\)&lt;/span&gt;&lt;/td&gt;&lt;td style=\"width: 50.0000%; text-align: center; border: hidden; background: none !important;\"&gt;&lt;span class=\"fr-math-v2 fr-draggable\" contenteditable=\"false\" data-original-math=\"\\(\\frac{2.54\\ \\text{cm}}{1\\ \\text{pulgada}}\\)\" draggable=\"true\"&gt;\\(\\frac{2.54\\ \\text{cm}}{1\\ \\text{pulgada}}\\)&lt;/span&gt;&lt;/td&gt;&lt;/tr&gt;&lt;/tbody&gt;&lt;/table&gt;",
    "template": "&lt;p style=\"text-align: center\"&gt;{{Q1}} cm × ... = {{response}} pulgadas&lt;/p&gt;",
    "hint": "&lt;p&gt;Fíjate en las unidades del factor de conversión.&lt;/p&gt;",
    "feedback": "&lt;p&gt;Para escribir los factores de conversión, hay que fijarse en las unidades:&lt;/p&gt;&lt;p style=\"text-align: center\"&gt;&lt;span class=\"fr-math-v2 fr-draggable\" contenteditable=\"false\" data-original-math=\"\\({{Q1}}\\ \\cancel{\\text{cm}}\\)\" draggable=\"true\"&gt;\\({{Q1}}\\ \\cancel{\\text{cm}}\\)&lt;/span&gt; × &lt;span class=\"fr-math-v2 fr-draggable\" contenteditable=\"false\" data-original-math=\"\\(\\frac{1\\ \\text{pulgada}}{2.54\\ \\cancel{\\text{cm}}}\\)\" draggable=\"true\"&gt;\\(\\frac{1\\ \\text{pulgada}}{2.54\\ \\cancel{\\text{cm}}}\\)&lt;/span&gt; = &lt;span class=\"fr-math-v2 fr-draggable\" contenteditable=\"false\" data-original-math=\"\\(\\frac{{{Q1}}\\ \\text{pulgadas}}{2.54\\ \\text{cm}}\\)\" draggable=\"true\"&gt;\\(\\frac{{{Q1}}\\ \\text{pulgadas}}{2.54\\ \\text{cm}}\\)&lt;/span&gt; = {{A1}} cm&lt;/p&gt;",
    "seed": {
        "parameters": [
            {
                "name": "Q1",
                "label": null,
                "min": 2,
                "max": 20,
                "step": 1
            }
        ],
        "calculated": [
            {
                "name": "A1",
                "label": "{{function}}",
                "function": "Lemonlib.round({{Q1}}/2.54, 2)"
            }
        ],
        "uniques": true
    },
    "algorithm": {
        "name": "calculateOperation",
        "params": {
            "method": "equivLiteral",
            "keyboard": "NUMERICAL"
        }
    }
}</v>
      </c>
      <c r="C402" s="215" t="str">
        <f>Seeds!AA449</f>
        <v/>
      </c>
      <c r="D402" s="215">
        <f t="shared" si="1"/>
        <v>1</v>
      </c>
    </row>
    <row r="403" ht="15.75" customHeight="1">
      <c r="A403" s="215" t="str">
        <f>Seeds!AC450</f>
        <v>M6-NyO-47a-I-1</v>
      </c>
      <c r="B403" s="215" t="str">
        <f>Seeds!Z450</f>
        <v>{
    "id": "M6-NyO-47a-I-1",
    "seed": {
        "parameters": [
            {
                "name": "Q1",
                "label": null,
                "min": 2,
                "max": 10,
                "step": 1
            },
            {
                "name": "Q2",
                "label": null,
                "min": 20,
                "max": 30,
                "step": 1
            },
            {
                "name": "Q3",
                "label": null,
                "min": 2,
                "max": 10,
                "step": 1
            },
            {
                "name": "Q4",
                "label": null,
                "list": [
                    1,
                    2,
                    3
                ]
            },
            {
                "name": "Q5",
                "label": null,
                "list": [
                    4,
                    5,
                    6
                ]
            }
        ],
        "uniques": true
    },
    "scaffolding": [
        {
            "id": "step-0",
            "stimulus": "&lt;p&gt;Elige el número correcto para que se cumpla esta igualdad.&lt;/p&gt;",
            "template": "&lt;p style=\"text-align:center;\"&gt;{{Q1}} + {{response}} = {{Q2}} − {{Q3}}&lt;/p&gt;",
            "seed": {
                "parameters": [],
                "calculated": [
                    {
                        "name": "0-A1",
                        "label": "{{function}}",
                        "function": "{{Q2}}-{{Q3}}-{{Q1}}",
                        "group": 1
                    },
                    {
                        "name": "0-A2",
                        "label": "{{function}}",
                        "function": "{{Q2}}-{{Q3}}-{{Q1}}+{{Q4}}",
                        "group": 1,
                        "incorrect": true
                    },
                    {
                        "name": "0-A2",
                        "label": "{{function}}",
                        "function": "{{Q2}}-{{Q3}}-{{Q1}}+{{Q5}}",
                        "group": 1,
                        "incorrect": true
                    }
                ]
            },
            "algorithm": {
                "name": "groupResponses",
                "template": "Cloze with drop down"
            }
        },
        {
            "id": "step-1",
            "stimulus": "&lt;p&gt;¿Cuál es el resultado de esta resta?&lt;/p&gt;",
            "template": "&lt;p style=\"text-align:center;\"&gt;{{Q2}} − {{Q3}} = {{response}}&lt;/p&gt;",
            "seed": {
                "calculated": [
                    {
                        "name": "1-A1",
                        "label": "{{function}}",
                        "function": "{{Q2}}-{{Q3}}"
                    }
                ]
            },
            "algorithm": {
                "name": "calculateOperation",
                "params": {
                    "method": "equivLiteral",
                    "keyboard": "NUMERICAL"
                }
            }
        },
        {
            "id": "step-2",
            "stimulus": "&lt;p&gt;¿Cuál de estos cálculos sirve para calcular la incógnita?&lt;/p&gt;",
            "seed": {
                "calculated": [
                    {
                        "name": "T1",
                        "label": "{{function}}",
                        "function": "{{Q2}}-{{Q3}}",
                        "temp": true
                    },
                    {
                        "name": "2-A1",
                        "label": "{{Q1}} + ... − {{Q1}} = {{T1}} − {{Q1}}"
                    },
                    {
                        "name": "2-A2",
                        "label": "{{Q1}} + ... + {{Q1}} = {{T1}} − {{Q1}}",
                        "incorrect": true
                    },
                    {
                        "name": "2-A3",
                        "label": "{{Q1}} + ... − {{Q1}} = {{T1}} + {{Q1}}",
                        "incorrect": true
                    }
                ]
            },
            "algorithm": {
                "name": "trueFalse",
                "template": "Multiple choice – standard",
                "params": {
                    "showCheckIcon": false,
                    "columns": 3
                }
            }
        },
        {
            "id": "step-3",
            "stimulus": "&lt;p&gt;Por tanto, completa este cálculo para averiguar el número desconocido.&lt;/p&gt;",
            "template": "&lt;p style=\"text-align:center;\"&gt;... = {{T1}} − {{Q1}} = {{response}}&lt;/p&gt;",
            "seed": {
                "calculated": [
                    {
                        "name": "T1",
                        "label": "{{function}}",
                        "function": "{{Q2}}-{{Q3}}",
                        "temp": true
                    },
                    {
                        "name": "3-A1",
                        "label": "{{function}}",
                        "function": "{{Q2}}-{{Q3}}-{{Q1}}"
                    }
                ]
            },
            "algorithm": {
                "name": "calculateOperation",
                "params": {
                    "method": "equivLiteral",
                    "keyboard": "NUMERICAL"
                }
            }
        }
    ]
}</v>
      </c>
      <c r="C403" s="215" t="str">
        <f>Seeds!AA450</f>
        <v/>
      </c>
      <c r="D403" s="215">
        <f t="shared" si="1"/>
        <v>1</v>
      </c>
    </row>
    <row r="404" ht="15.75" customHeight="1">
      <c r="A404" s="215" t="str">
        <f>Seeds!AC451</f>
        <v>M6-NyO-47a-I-2</v>
      </c>
      <c r="B404" s="215" t="str">
        <f>Seeds!Z451</f>
        <v>{"id":"M6-NyO-47a-I-2","seed":{"parameters":[{"name":"Q1","label":null,"min":5,"max":20,"step":1},{"name":"Q2","label":null,"min":5,"max":20,"step":1},{"name":"Q3","label":null,"min":5,"max":20,"step":1}],"uniques":true},"scaffolding":[{"id":"step-0","stimulus":"&lt;p&gt;Elige el número correcto para que se cumpla esta igualdad.&lt;/p&gt;","template":"&lt;p style=\"text-align:center;\"&gt;{{response}} : {{Q1}} = {{Q2}} × {{Q3}}&lt;/p&gt;","seed":{"parameters":[],"calculated":[{"name":"0-A1","label":"{{function}}","function":"{{Q2}}*{{Q3}}*{{Q1}}","group":1},{"name":"0-A2","label":"{{function}}","function":"math.floor(({{Q2}}*{{Q3}})/{{Q1}})","group":1,"incorrect":true},{"name":"0-A2","label":"{{function}}","function":"{{Q2}}*{{Q3}}-{{Q1}}","group":1,"incorrect":true}]},"algorithm":{"name":"groupResponses","template":"Cloze with drop down"}},{"id":"step-1","stimulus":"&lt;p&gt;¿Cuál es el resultado de esta multiplicación?&lt;/p&gt;","template":"&lt;p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4" s="215" t="str">
        <f>Seeds!AA451</f>
        <v/>
      </c>
      <c r="D404" s="215">
        <f t="shared" si="1"/>
        <v>1</v>
      </c>
    </row>
    <row r="405" ht="15.75" customHeight="1">
      <c r="A405" s="215" t="str">
        <f>Seeds!AC452</f>
        <v>M6-NyO-47a-E-1</v>
      </c>
      <c r="B405" s="215" t="str">
        <f>Seeds!Z452</f>
        <v>{"id":"M6-NyO-47a-E-1","seed":{"parameters":[{"name":"Q1","label":null,"min":1,"max":10,"step":1},{"name":"Q2","label":null,"min":5,"max":20,"step":1},{"name":"Q3","label":null,"min":5,"max":20,"step":1}],"uniques":true},"scaffolding":[{"id":"step-0","stimulus":"&lt;p&gt;Completa la siguiente igualdad.&lt;/p&gt;","template":"&lt;p style=\"text-align:center;\"&gt;{{Q1}} + {{response}} = {{Q2}} + {{Q3}}&lt;/p&gt;","seed":{"parameters":[],"calculated":[{"name":"0-A1","label":"{{function}}","function":"{{Q2}}+{{Q3}}-{{Q1}}"}]},"algorithm":{"name":"calculateOperation","params":{"method":"equivLiteral","keyboard":"NUMERICAL"}}},{"id":"step-1","stimulus":"&lt;p&gt;¿Cuál es el resultado de esta suma?&lt;/p&gt;","template":"&lt;p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incógnita?&lt;/p&gt;","seed":{"calculated":[{"name":"T1","label":"{{function}}","function":"{{Q2}}+{{Q3}}","temp":true},{"name":"2-A1","label":"{{Q1}} + ... − {{Q1}} = {{T1}} − {{Q1}}"},{"name":"2-A2","label":"{{Q1}} + ... + {{Q1}} = {{T1}} − {{Q1}}","incorrect":true},{"name":"2-A3","label":"{{Q1}} + ...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5" s="215" t="str">
        <f>Seeds!AA452</f>
        <v/>
      </c>
      <c r="D405" s="215">
        <f t="shared" si="1"/>
        <v>1</v>
      </c>
    </row>
    <row r="406" ht="15.75" customHeight="1">
      <c r="A406" s="215" t="str">
        <f>Seeds!AC453</f>
        <v>M6-NyO-47a-E-2</v>
      </c>
      <c r="B406" s="215" t="str">
        <f>Seeds!Z453</f>
        <v>{"id":"M6-NyO-47a-E-2","seed":{"parameters":[{"name":"Q1","label":null,"list":[1,2,3,4,5]},{"name":"Q2","label":null,"min":10,"max":20,"step":1},{"name":"Q3","label":null,"list":[1,2,3,4,5]}],"uniques":true},"scaffolding":[{"id":"step-0","stimulus":"&lt;p&gt;Completa la siguiente igualdad.&lt;/p&gt;","template":"&lt;p style=\"text-align:center;\"&gt;{{response}} + {{Q1}} = {{Q2}} − {{Q3}}&lt;/p&gt;","seed":{"parameters":[],"calculated":[{"name":"0-A1","label":"{{function}}","function":"{{Q2}}-{{Q3}}-{{Q1}}"}]},"algorithm":{"name":"calculateOperation","params":{"method":"equivLiteral","keyboard":"NUMERICAL"}}},{"id":"step-1","stimulus":"&lt;p&gt;¿Cuál es el resultado de esta resta?&lt;/p&gt;","template":"&lt;p style=\"text-align:center;\"&gt;{{Q2}} − {{Q3}} = {{response}}&lt;/p&gt;","seed":{"calculated":[{"name":"1-A1","label":"{{function}}","function":"{{Q2}}-{{Q3}}"}]},"algorithm":{"name":"calculateOperation","params":{"method":"equivLiteral","keyboard":"NUMERICAL"}}},{"id":"step-2","stimulus":"&lt;p&gt;¿Cuál de estos cálculos sirve para calcular la incógnita?&lt;/p&gt;","seed":{"calculated":[{"name":"T1","label":"{{function}}","function":"{{Q2}}-{{Q3}}","temp":true},{"name":"2-A1","label":"... + {{Q1}} − {{Q1}} = {{T1}} − {{Q1}}"},{"name":"2-A2","label":"... + {{Q1}} + {{Q1}} = {{T1}} − {{Q1}}","incorrect":true},{"name":"2-A3","label":"... + {{Q1}} − {{Q1}} = {{T1}} + {{Q1}}","incorrect":true}]},"algorithm":{"name":"trueFalse","template":"Multiple choice – standard",
                "params": {
                    "showCheckIcon": false,
                    "columns": 3
}}},{"id":"step-3","stimulus":"&lt;p&gt;Por tanto, completa este cálculo para averiguar el número desconocido.&lt;/p&gt;","template":"&lt;p style=\"text-align:center;\"&gt;... = {{T1}} − {{Q1}} = {{response}}&lt;/p&gt;","seed":{"calculated":[{"name":"T1","label":"{{function}}","function":"{{Q2}}-{{Q3}}","temp":true},{"name":"3-A1","label":"{{function}}","function":"{{Q2}}-{{Q3}}-{{Q1}}"}]},"algorithm":{"name":"calculateOperation","params":{"method":"equivLiteral","keyboard":"NUMERICAL"}}}]}</v>
      </c>
      <c r="C406" s="215" t="str">
        <f>Seeds!AA453</f>
        <v/>
      </c>
      <c r="D406" s="215">
        <f t="shared" si="1"/>
        <v>1</v>
      </c>
    </row>
    <row r="407" ht="15.75" customHeight="1">
      <c r="A407" s="215" t="str">
        <f>Seeds!AC454</f>
        <v>M6-NyO-47a-A-1</v>
      </c>
      <c r="B407" s="215" t="str">
        <f>Seeds!Z454</f>
        <v>{"id":"M6-NyO-47a-A-1","seed":{"parameters":[{"name":"Q1","label":null,"min":2,"max":20,"step":1},{"name":"Q2","label":null,"min":2,"max":20,"step":1},{"name":"Q3","label":null,"min":2,"max":20,"step":1}],"uniques":true},"scaffolding":[{"id":"step-0","stimulus":"&lt;p&gt;El equipo de baloncesto de Leonel ha marcado {{T1}} puntos durante el último partido. El autor de {{Q2}} de ellos fue Lucas, Abel marcó {{Q3}} y el resto fueron gracias a Leonel. ¿Cuántos puntos marcó él?&lt;/p&gt;","template":"&lt;p&gt;Leonel marcó {{response}} puntos.&lt;/p&gt;","seed":{"parameters":[],"calculated":[{"name":"T1","label":"{{function}}","function":"{{Q1}}+{{Q2}}+{{Q3}}","temp":true},{"name":"A1","label":"{{function}}","function":"{{Q1}}"}]},"algorithm":{"name":"calculateOperation","params":{"method":"equivLiteral","keyboard":"NUMERICAL"}}},{"id":"step-1","stimulus":"&lt;p&gt;¿Con qué cálculo se puede representar el enunciado?&lt;/p&gt;","seed":{"calculated":[{"name":"T1","label":"{{function}}","function":"{{Q1}}+{{Q2}}+{{Q3}}","temp":true},{"name":"1-A1","label":"&lt;p&gt;... + {{Q2}} + {{Q3}} = {{T1}}&lt;/p&gt;","incorrect":false},{"name":"1-A2","label":"&lt;p&gt;{{Q2}} + {{Q3}} = ... + {{T1}}&lt;/p&gt;","incorrect":true},{"name":"1-A3","label":"&lt;p&gt;{{T1}} + {{Q2}} + {{Q3}} = ...&lt;/p&gt;","incorrect":true}]},"algorithm":{"name":"trueFalse","template":"Multiple choice – standard",
                "params": {
                    "showCheckIcon": false,
                    "columns": 3
}}},{"id":"step-2","stimulus":"&lt;p&gt;¿Cuál es el resultado de esta suma?&lt;/p&gt;","template":"&lt;p style=\"text-align:center;\"&gt;{{Q2}} + {{Q3}} = {{response}}&lt;/p&gt;","seed":{"calculated":[{"name":"A2","label":"{{function}}","function":"{{Q2}}+{{Q3}}"}]},"algorithm":{"name":"calculateOperation","params":{"method":"equivLiteral","keyboard":"NUMERICAL"}}},{"id":"step-3","stimulus":"&lt;p&gt;¿Cuál de estos cálculos sirve para calcular la incógnita?&lt;/p&gt;","seed":{"calculated":[{"name":"T1","label":"{{function}}","function":"{{Q1}}+{{Q2}}+{{Q3}}","temp":true},{"name":"T2","label":"{{function}}","function":"{{Q2}}+{{Q3}}","temp":true},{"name":"3-A1","label":"&lt;p&gt;... + {{T2}} − {{T2}} = {{T1}} − {{T2}}&lt;/p&gt;","incorrect":false},{"name":"3-A2","label":"&lt;p&gt;... + {{T2}} + {{T2}} = {{T1}} − {{T2}}&lt;/p&gt;","incorrect":true},{"name":"3-A3","label":"&lt;p&gt;... + {{T2}} − {{T2}} = {{T1}} + {{T2}}&lt;/p&gt;","incorrect":true}]},"algorithm":{"name":"trueFalse","template":"Multiple choice – standard",
                "params": {
                    "showCheckIcon": false,
                    "columns": 3
}}},{"id":"step-4","stimulus":"&lt;p&gt;Por tanto, completa este cálculo para averiguar el número desconocido.&lt;/p&gt;","template":"&lt;p style=\"text-align:center;\"&gt;... = {{T1}} − {{T2}} = {{response}}&lt;/p&gt;","seed":{"calculated":[{"name":"T1","label":"{{function}}","function":"{{Q1}}+{{Q2}}+{{Q3}}","temp":true},{"name":"T2","label":"{{function}}","function":"{{Q2}}+{{Q3}}","temp":true},{"name":"A1","label":"{{function}}","function":"{{Q1}}"}]},"algorithm":{"name":"calculateOperation","params":{"method":"equivLiteral","keyboard":"NUMERICAL"}}}]}</v>
      </c>
      <c r="C407" s="215" t="str">
        <f>Seeds!AA454</f>
        <v/>
      </c>
      <c r="D407" s="215">
        <f t="shared" si="1"/>
        <v>1</v>
      </c>
    </row>
    <row r="408" ht="15.75" customHeight="1">
      <c r="A408" s="215" t="str">
        <f>Seeds!AC455</f>
        <v>M6-NyO-47a-A-2</v>
      </c>
      <c r="B408" s="215" t="str">
        <f>Seeds!Z455</f>
        <v>{"id":"M6-NyO-47a-A-2","seed":{"parameters":[{"name":"Q1","label":null,"min":1,"max":10,"step":1},{"name":"Q2","label":null,"min":10,"max":20,"step":1}],"uniques":true},"scaffolding":[{"id":"step-0","stimulus":"&lt;p&gt;Un granjero se ha dado cuenta de que si tuviese el doble de caballos y {{Q1}} vacas más, tendría el mismo número de caballos que de vacas. Si tiene {{Q2}} caballos, ¿cuál es el número vacas?&lt;/p&gt;","template":"&lt;p&gt;Tiene {{response}} vacas.&lt;/p&gt;","seed":{"parameters":[],"calculated":[{"name":"A1","label":"{{function}}","function":"{{Q2}}*2-{{Q1}}"}]},"algorithm":{"name":"calculateOperation","params":{"method":"equivLiteral","keyboard":"NUMERICAL"}}},{"id":"step-1","stimulus":"&lt;p&gt;¿Con qué cálculo se puede representar el enunciado?&lt;/p&gt;","seed":{"calculated":[{"name":"1-A1","label":"&lt;p&gt;{{Q2}} × 2 = ... + {{Q1}}&lt;/p&gt;","incorrect":false},{"name":"1-A2","label":"&lt;p&gt;{{Q2}} × 2 + {{Q1}} = ...&lt;/p&gt;","incorrect":true},{"name":"1-A3","label":"&lt;p&gt;{{Q1}} × 2 = ... + {{Q2}}&lt;/p&gt;","incorrect":true}]},"algorithm":{"name":"trueFalse","template":"Multiple choice – standard",
                "params": {
                    "showCheckIcon": false,
                    "columns": 3
}}},{"id":"step-2","stimulus":"&lt;p&gt;¿Cuál es el resultado de esta multiplicación?&lt;/p&gt;","template":"&lt;p style=\"text-align:center;\"&gt;{{Q2}} × 2 = {{response}}&lt;/p&gt;","seed":{"calculated":[{"name":"A2","label":"{{function}}","function":"{{Q2}}*2"}]},"algorithm":{"name":"calculateOperation","params":{"method":"equivLiteral","keyboard":"NUMERICAL"}}},{"id":"step-3","stimulus":"&lt;p&gt;¿Cuál de estos cálculos sirve para calcular la incógnita?&lt;/p&gt;","seed":{"calculated":[{"name":"T1","label":"{{function}}","function":"{{Q2}}*2","temp":true},{"name":"3-A1","label":"&lt;p&gt;{{T1}} − {{Q1}} = ... + {{Q1}} − {{Q1}}&lt;/p&gt;","incorrect":false},{"name":"3-A2","label":"&lt;p&gt;{{T1}} − {{Q1}} = ... + {{Q1}} + {{Q1}}&lt;/p&gt;","incorrect":true},{"name":"3-A3","label":"&lt;p&gt;{{T1}} + {{Q1}} = ... + {{Q1}} − {{Q1}}&lt;/p&gt;","incorrect":true}]},"algorithm":{"name":"trueFalse","template":"Multiple choice – standard",
                "params": {
                    "showCheckIcon": false,
                    "columns": 3
}}},{"id":"step-4","stimulus":"&lt;p&gt;Por tanto, completa este cálculo para averiguar el número desconocido.&lt;/p&gt;","template":"&lt;p style=\"text-align:center;\"&gt;... = {{T1}} − {{Q1}} = {{response}}&lt;/p&gt;","seed":{"calculated":[{"name":"T1","label":"{{function}}","function":"{{Q2}}*2","temp":true},{"name":"A1","label":"{{function}}","function":"{{Q2}}*2-{{Q1}}"}]},"algorithm":{"name":"calculateOperation","params":{"method":"equivLiteral","keyboard":"NUMERICAL"}}}]}</v>
      </c>
      <c r="C408" s="215" t="str">
        <f>Seeds!AA455</f>
        <v/>
      </c>
      <c r="D408" s="215">
        <f t="shared" si="1"/>
        <v>1</v>
      </c>
    </row>
    <row r="409" ht="15.75" customHeight="1">
      <c r="A409" s="215" t="str">
        <f>Seeds!AC456</f>
        <v>M6-NyO-47a-A-3</v>
      </c>
      <c r="B409" s="215" t="str">
        <f>Seeds!Z456</f>
        <v>{"id":"M6-NyO-47a-A-3","seed":{"parameters":[{"name":"Q1","label":null,"min":1,"max":10,"step":1},{"name":"Q2","label":null,"min":1,"max":10,"step":1},{"name":"Q3","label":null,"min":1,"max":12,"step":1}],"uniques":true},"scaffolding":[{"id":"step-0","stimulus":"&lt;p&gt;Manuel ha descubierto que si suma {{Q1}} años a la edad de su perro y resta {{Q2}} años a la suya, el resultado es el mismo. Como Manuel tiene {{T1}} años, ¿cuál es la edad de su perro?&lt;/p&gt;","template":"&lt;p&gt;El perro tiene {{response}} años..&lt;/p&gt;","seed":{"parameters":[],"calculated":[{"name":"T1","label":"{{function}}","function":"{{Q1}}+{{Q2}}+{{Q3}}","temp":true},{"name":"A1","label":"{{function}}","function":"{{Q3}}"}]},"algorithm":{"name":"calculateOperation","params":{"method":"equivLiteral","keyboard":"NUMERICAL"}}},{"id":"step-1","stimulus":"&lt;p&gt;¿Con qué cálculo se puede representar el enunciado?&lt;/p&gt;","seed":{"calculated":[{"name":"T1","label":"{{function}}","function":"{{Q1}}+{{Q2}}+{{Q3}}","temp":true},{"name":"1-A1","label":"&lt;p&gt;... + {{Q1}} = {{T1}} − {{Q2}}&lt;/p&gt;","incorrect":false},{"name":"1-A2","label":"&lt;p&gt;... + {{Q1}} = {{T1}} + {{Q2}}&lt;/p&gt;","incorrect":true},{"name":"1-A3","label":"&lt;p&gt;... − {{Q1}} = {{T1}} − {{Q2}}&lt;/p&gt;","incorrect":true}]},"algorithm":{"name":"trueFalse","template":"Multiple choice – standard",
                "params": {
                    "showCheckIcon": false,
                    "columns": 3
}}},{"id":"step-2","stimulus":"&lt;p&gt;¿Cuál es el resultado de esta resta?&lt;/p&gt;","template":"&lt;p style=\"text-align:center;\"&gt;{{T1}} − {{Q2}} = {{response}}&lt;/p&gt;","seed":{"calculated":[{"name":"T1","label":"{{function}}","function":"{{Q1}}+{{Q2}}+{{Q3}}","temp":true},{"name":"A2","label":"{{function}}","function":"{{Q1}}+{{Q3}}"}]},"algorithm":{"name":"calculateOperation","params":{"method":"equivLiteral","keyboard":"NUMERICAL"}}},{"id":"step-3","stimulus":"&lt;p&gt;¿Cuál de estos cálculos sirve para calcular la incógnita?&lt;/p&gt;","seed":{"calculated":[{"name":"T2","label":"{{function}}","function":"{{Q1}}+{{Q3}}","temp":true},{"name":"3-A1","label":"&lt;p&gt;... + {{Q1}} − {{Q1}} = {{T2}} − {{Q1}}&lt;/p&gt;","incorrect":false},{"name":"3-A2","label":"&lt;p&gt;... + {{Q1}} + {{Q1}} = {{T2}} − {{Q1}}&lt;/p&gt;","incorrect":true},{"name":"3-A3","label":"&lt;p&gt;... + {{Q1}} − {{Q1}} = {{T2}} + {{Q1}}&lt;/p&gt;","incorrect":true}]},"algorithm":{"name":"trueFalse","template":"Multiple choice – standard",
                "params": {
                    "showCheckIcon": false,
                    "columns": 3
}}},{"id":"step-4","stimulus":"&lt;p&gt;Por tanto, completa este cálculo para averiguar el número desconocido.&lt;/p&gt;","template":"&lt;p style=\"text-align:center;\"&gt;... = {{T2}} − {{Q1}} = {{response}}&lt;/p&gt;","seed":{"calculated":[{"name":"T2","label":"{{function}}","function":"{{Q1}}+{{Q3}}","temp":true},{"name":"A1","label":"{{function}}","function":"{{Q3}}"}]},"algorithm":{"name":"calculateOperation","params":{"method":"equivLiteral","keyboard":"NUMERICAL"}}}]}</v>
      </c>
      <c r="C409" s="215" t="str">
        <f>Seeds!AA456</f>
        <v/>
      </c>
      <c r="D409" s="215">
        <f t="shared" si="1"/>
        <v>1</v>
      </c>
    </row>
    <row r="410" ht="15.75" customHeight="1">
      <c r="A410" s="215" t="str">
        <f>Seeds!AC457</f>
        <v>M6-NyO-48a-I-1</v>
      </c>
      <c r="B410" s="215" t="str">
        <f>Seeds!Z457</f>
        <v>{
    "id": "M6-NyO-48a-I-1",
    "seed": {
        "parameters": [
            {
                "name": "Q1",
                "label": null,
                "min": 5,
                "max": 20,
                "step": 1
            },
            {
                "name": "Q2",
                "label": null,
                "list": [
                    2,
                    3,
                    4,
                    5,
                    6
                ]
            }
        ],
        "uniques": true
    },
    "scaffolding": [
        {
            "id": "step-0",
            "stimulus": "&lt;p&gt;El abuelo de Almudena quiere repartir {{T1}} monedas entre ella y el padre de Almudena, de manera que él reciba {{Q2}} veces más monedas que ella. ¿Cuántas recibirán cada uno?&lt;/p&gt;",
            "seed": {
                "calculated": [
                    {
                        "name": "T1",
                        "label": "{{function}}",
                        "function": "{{Q1}}*({{Q2}}+1)",
                        "temp": true
                    },
                    {
                        "name": "T2",
                        "label": "{{function}}",
                        "function": "{{Q1}}*{{Q2}}",
                        "temp": true
                    },
                    {
                        "name": "T3",
                        "label": "{{function}}",
                        "function": "1+{{Q2}}",
                        "temp": true
                    },
                    {
                        "name": "T4",
                        "label": "{{function}}",
                        "function": "{{T1}}-{{T3}}",
                        "temp": true
                    },
                    {
                        "name": "1-A1",
                        "label": "&lt;p&gt;Almudena recibirá {{Q1}} monedas y su padre, {{T2}}.&lt;/p&gt;",
                        "incorrect": false
                    },
                    {
                        "name": "1-A2",
                        "label": "&lt;p&gt;Almudena recibirá {{T2}} monedas y su padre, {{Q1}}.&lt;/p&gt;",
                        "incorrect": true
                    },
                    {
                        "name": "1-A3",
                        "label": "&lt;p&gt;Almudena recibirá {{T3}} monedas y su padre, {{T4}}.&lt;/p&gt;",
                        "incorrect": true
                    },
                    {
                        "name": "1-A4",
                        "label": "&lt;p&gt;Almudena recibirá {{Q1}} monedas y su padre, {{T4}}.&lt;/p&gt;",
                        "incorrect": true
                    },
                    {
                        "name": "1-A5",
                        "label": "&lt;p&gt;Almudena recibirá {{T3}} monedas y su padre, {{T2}}.&lt;/p&gt;",
                        "incorrect": true
                    }
                ]
            },
            "algorithm": {
                "name": "trueFalse",
                "template": "Multiple choice – standard",
                "params": {
                    "countCorrect": 1,
                    "countIncorrect": 2
                }
            }
        },
        {
            "id": "step-1",
            "stimulus": "&lt;p&gt;Según el enunciado, ¿cuántas monedas quiere repartir el abuelo de Almudena? ¿Y cuántas le quiere dar a cada persona?&lt;/p&gt;",
            "template": "&lt;p&gt;Quiere repartir {{response}} monedas, de manera que el padre de Almudena reciba {{response}} veces más que ella.&lt;/p&gt;",
            "seed": {
                "calculated": [
                    {
                        "name": "T1",
                        "label": "{{function}}",
                        "function": "{{Q1}}*({{Q2}}+1)",
                        "temp": true
                    },
                    {
                        "name": "A3",
                        "label": "{{function}}",
                        "function": "{{T1}}"
                    },
                    {
                        "name": "A4",
                        "label": "{{function}}",
                        "function": "{{Q2}}"
                    }
                ]
            },
            "algorithm": {
                "name": "calculateOperation",
                "params": {
                    "method": "equivLiteral",
                    "keyboard": "NUMERICAL"
                }
            }
        },
        {
            "id": "step-2",
            "stimulus": "&lt;p&gt;Si le va a dar {{Q2}} veces más monedas al padre que a Almudena, ¿entre cuántas partes hay que dividir las {{T1}} monedas?&lt;/p&gt;",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monedas de Almudena corresponden a una de esas partes del dinero total. ¿Cuántas son?&lt;/p&gt;",
            "template": "&lt;p style=\"text-align:center;\"&gt;{{T1}} : {{T2}} = {{response}} monedas&lt;/p&gt;",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abuelo le dará el resto al padre de Almudena. ¿Cuánto dinero le dará?&lt;/p&gt;",
            "template": "&lt;p style=\"text-align:center;\"&gt;{{T1}} − {{Q1}} = {{response}} monedas&lt;/p&gt;",
            "seed": {
                "calculated": [
                    {
                        "name": "T1",
                        "label": "{{function}}",
                        "function": "{{Q1}}*({{Q2}}+1)",
                        "temp": true
                    },
                    {
                        "name": "A7",
                        "label": "{{function}}",
                        "function": "{{Q2}}*{{Q1}}"
                    }
                ]
            },
            "algorithm": {
                "name": "calculateOperation",
                "params": {
                    "method": "equivLiteral",
                    "keyboard": "NUMERICAL"
                }
            }
        }
    ]
}</v>
      </c>
      <c r="C410" s="215" t="str">
        <f>Seeds!AA457</f>
        <v/>
      </c>
      <c r="D410" s="215">
        <f t="shared" si="1"/>
        <v>1</v>
      </c>
    </row>
    <row r="411" ht="15.75" customHeight="1">
      <c r="A411" s="215" t="str">
        <f>Seeds!AC458</f>
        <v>M6-NyO-48a-I-2</v>
      </c>
      <c r="B411" s="215" t="str">
        <f>Seeds!Z458</f>
        <v>{
    "id": "M6-NyO-48a-I-2",
    "seed": {
        "parameters": [
            {
                "name": "Q1",
                "label": null,
                "min": 5,
                "max": 20,
                "step": 1
            },
            {
                "name": "Q2",
                "label": null,
                "list": [
                    2,
                    3,
                    4,
                    5,
                    6
                ]
            }
        ],
        "uniques": true
    },
    "scaffolding": [
        {
            "id": "step-0",
            "stimulus": "&lt;p&gt;Al comparar sus colecciones de pegatinas, Nadia y Yolanda han descubierto que la primera tiene {{Q2}} veces más pegatinas que la segunda. Si entre las dos suman {{T1}} pegatinas, ¿cuántas tiene cada una?&lt;/p&gt;",
            "seed": {
                "calculated": [
                    {
                        "name": "T1",
                        "label": "{{function}}",
                        "function": "{{Q1}}*({{Q2}}+1)",
                        "temp": true
                    },
                    {
                        "name": "T2",
                        "label": "{{function}}",
                        "function": "{{Q1}}*{{Q2}}",
                        "temp": true
                    },
                    {
                        "name": "T3",
                        "label": "{{function}}",
                        "function": "1+{{Q2}}",
                        "temp": true
                    },
                    {
                        "name": "T4",
                        "label": "{{function}}",
                        "function": "{{T1}}-{{T3}}",
                        "temp": true
                    },
                    {
                        "name": "1-A1",
                        "label": "&lt;p&gt;Nadia tiene {{T2}} pegatinas y Yolanda, {{Q1}}.&lt;/p&gt;",
                        "incorrect": false
                    },
                    {
                        "name": "1-A2",
                        "label": "&lt;p&gt;Nadia tiene {{Q1}} pegatinas y Yolanda, {{T2}}.&lt;/p&gt;",
                        "incorrect": true
                    },
                    {
                        "name": "1-A3",
                        "label": "&lt;p&gt;Nadia tiene {{T4}} pegatinas y Yolanda, {{T3}}.&lt;/p&gt;",
                        "incorrect": true
                    },
                    {
                        "name": "1-A4",
                        "label": "&lt;p&gt;Nadia tiene {{T4}} pegatinas y Yolanda, {{Q1}}.&lt;/p&gt;",
                        "incorrect": true
                    },
                    {
                        "name": "1-A5",
                        "label": "&lt;p&gt;Nadia tiene {{T2}} pegatinas y Yolanda, {{T3}}.&lt;/p&gt;",
                        "incorrect": true
                    }
                ]
            },
            "algorithm": {
                "name": "trueFalse",
                "template": "Multiple choice – standard",
                "params": {
                    "countCorrect": 1,
                    "countIncorrect": 2
                }
            }
        },
        {
            "id": "step-1",
            "stimulus": "&lt;p&gt;Según el enunciado, ¿cuántas pegatinas tienen Nadia y Yolanda juntas? ¿Y cuántas más tiene una que la otra?&lt;/p&gt;",
            "template": "&lt;p&gt;Tienen {{response}} pegatinas, aunque Nadia tiene {{response}} veces más que Yolanda.&lt;/p&gt;",
            "seed": {
                "calculated": [
                    {
                        "name": "T1",
                        "label": "{{function}}",
                        "function": "{{Q1}}*({{Q2}}+1)",
                        "temp": true
                    },
                    {
                        "name": "A3",
                        "label": "{{function}}",
                        "function": "{{T1}}"
                    },
                    {
                        "name": "A4",
                        "label": "{{function}}",
                        "function": "{{Q2}}"
                    }
                ]
            },
            "algorithm": {
                "name": "calculateOperation",
                "params": {
                    "method": "equivLiteral",
                    "keyboard": "NUMERICAL"
                }
            }
        },
        {
            "id": "step-2",
            "stimulus": "&lt;p&gt;Si Nadia tiene {{Q2}} veces más pegatinas que Yolanda, ¿entre cuántas partes hay que dividir las {{T1}} pegatinas?&lt;/p&gt;",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"&lt;p&gt;Las pegatinas que tiene Yolanda corresponden a una de esas partes del número total de pegatinas. ¿Cuántas tiene ella entonces?&lt;/p&gt;",
            "template": "&lt;p style=\"text-align:center;\"&gt;{{T1}} : {{T2}} = {{response}} pegatinas&lt;/p&gt;",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de pegatinas son de Nadia. ¿Cuántas tiene?&lt;/p&gt;",
            "template": "&lt;p style=\"text-align:center;\"&gt;{{T1}} − {{Q1}} = {{response}} pegatinas&lt;/p&gt;",
            "seed": {
                "calculated": [
                    {
                        "name": "T1",
                        "label": "{{function}}",
                        "function": "{{Q1}}*({{Q2}}+1)",
                        "temp": true
                    },
                    {
                        "name": "A7",
                        "label": "{{function}}",
                        "function": "{{Q2}}*{{Q1}}"
                    }
                ]
            },
            "algorithm": {
                "name": "calculateOperation",
                "params": {
                    "method": "equivLiteral",
                    "keyboard": "NUMERICAL"
                }
            }
        }
    ]
}</v>
      </c>
      <c r="C411" s="215" t="str">
        <f>Seeds!AA458</f>
        <v/>
      </c>
      <c r="D411" s="215">
        <f t="shared" si="1"/>
        <v>1</v>
      </c>
    </row>
    <row r="412" ht="15.75" customHeight="1">
      <c r="A412" s="215" t="str">
        <f>Seeds!AC459</f>
        <v>M6-NyO-48a-I-3</v>
      </c>
      <c r="B412" s="215" t="str">
        <f>Seeds!Z459</f>
        <v>{
    "id": "M6-NyO-48a-I-3",
    "seed": {
        "parameters": [
            {
                "name": "Q1",
                "label": null,
                "min": 10,
                "max": 20,
                "step": 1
            },
            {
                "name": "Q2",
                "label": null,
                "list": [
                    2,
                    3,
                    4,
                    5,
                    6
                ]
            },
            {
                "name": "Q3",
                "label": null,
                "list": [
                    "Barcelona",
                    "Ciudad de México",
                    "Marrakech",
                    "Hong Kong"
                ]
            },
            {
                "name": "Q4",
                "label": null,
                "list": [
                    "Barcelona",
                    "Ciudad de México",
                    "Marrakech",
                    "Hong Kong"
                ]
            }
        ],
        "uniques": true
    },
    "scaffolding": [
        {
            "id": "step-0",
            "stimulus": "&lt;p&gt;En un club han decidido votar para elegir a qué ciudad ir de viaje en vacaciones: {{Q3}} o {{Q4}}. De los {{T1}} miembros, {{Q2}} veces más personas prefieren la primera opción frente a la segunda. ¿Cuántos han votado por cada opción?&lt;/p&gt;",
            "seed": {
                "calculated": [
                    {
                        "name": "T1",
                        "label": "{{function}}",
                        "function": "{{Q1}}*({{Q2}}+1)",
                        "temp": true
                    },
                    {
                        "name": "T2",
                        "label": "{{function}}",
                        "function": "{{Q1}}*{{Q2}}",
                        "temp": true
                    },
                    {
                        "name": "T3",
                        "label": "{{function}}",
                        "function": "1+{{Q2}}",
                        "temp": true
                    },
                    {
                        "name": "T4",
                        "label": "{{function}}",
                        "function": "{{T1}}-{{T3}}",
                        "temp": true
                    },
                    {
                        "name": "1-A1",
                        "label": "&lt;p&gt;{{T2}} prefieren {{Q3}} y {{Q1}} prefieren {{Q4}}.&lt;/p&gt;",
                        "incorrect": false
                    },
                    {
                        "name": "1-A2",
                        "label": "&lt;p&gt;{{Q1}} prefieren {{Q3}} y {{T2}} prefieren {{Q4}}.&lt;/p&gt;",
                        "incorrect": true
                    },
                    {
                        "name": "1-A3",
                        "label": "&lt;p&gt;{{T4}} prefieren {{Q3}} y {{T3}} prefieren {{Q4}}.&lt;/p&gt;",
                        "incorrect": true
                    },
                    {
                        "name": "1-A4",
                        "label": "&lt;p&gt;{{T4}} prefieren {{Q3}} y {{Q1}} prefieren {{Q4}}.&lt;/p&gt;",
                        "incorrect": true
                    },
                    {
                        "name": "1-A5",
                        "label": "&lt;p&gt;{{T2}} prefieren {{Q3}} y {{T3}} prefieren {{Q4}}.&lt;/p&gt;",
                        "incorrect": true
                    }
                ]
            },
            "algorithm": {
                "name": "trueFalse",
                "template": "Multiple choice – standard",
                "params": {
                    "countCorrect": 1,
                    "countIncorrect": 2
                }
            }
        },
        {
            "id": "step-1",
            "stimulus": "&lt;p&gt;Según el enunciado, ¿cuántos miembros hay en el club? ¿Y cuántos prefieren {{Q3}} antes que {{Q4}}?",
            "template": "&lt;p&gt;El club está formado por {{response}} personas, de las cuales {{response}} veces más prefieren ir a {{Q3}} que a {{Q4}}.&lt;/p&gt;",
            "seed": {
                "calculated": [
                    {
                        "name": "T1",
                        "label": "{{function}}",
                        "function": "{{Q1}}*({{Q2}}+1)",
                        "temp": true
                    },
                    {
                        "name": "A3",
                        "label": "{{function}}",
                        "function": "{{T1}}"
                    },
                    {
                        "name": "A4",
                        "label": "{{function}}",
                        "function": "{{Q2}}"
                    }
                ]
            },
            "algorithm": {
                "name": "calculateOperation",
                "params": {
                    "method": "equivLiteral",
                    "keyboard": "NUMERICAL"
                }
            }
        },
        {
            "id": "step-2",
            "stimulus": "&lt;p&gt;Si {{Q2}} veces más personas prefieren {{Q3}} a {{Q4}}, ¿entre cuántas partes hay que dividir los {{T1}} miembros?&lt;/p&gt;",
            "template": "&lt;p style=\"text-align:center;\"&gt;{{Q2}} + 1 = {{response}} partes&lt;/p&gt;",
            "seed": {
                "calculated": [
                    {
                        "name": "T1",
                        "label": "{{function}}",
                        "function": "{{Q1}}*({{Q2}}+1)",
                        "temp": true
                    },
                    {
                        "name": "A5",
                        "label": "{{function}}",
                        "function": "{{Q2}}+1"
                    }
                ]
            },
            "algorithm": {
                "name": "calculateOperation",
                "params": {
                    "method": "equivLiteral",
                    "keyboard": "NUMERICAL"
                }
            }
        },
        {
            "id": "step-3",
            "stimulus": "&lt;p&gt;Los miembros que prefieren {{Q4}} forman una de las partes del número total de personas. ¿Cuántos prefieren {{Q4}}?&lt;/p&gt;",
            "template": "&lt;p style=\"text-align:center;\"&gt;{{T1}} : {{T2}} = {{response}} miembros&lt;/p&gt;",
            "seed": {
                "calculated": [
                    {
                        "name": "T1",
                        "label": "{{function}}",
                        "function": "{{Q1}}*({{Q2}}+1)",
                        "temp": true
                    },
                    {
                        "name": "T2",
                        "label": "{{function}}",
                        "function": "{{Q2}}+1",
                        "temp": true
                    },
                    {
                        "name": "A6",
                        "label": "{{function}}",
                        "function": "{{Q1}}"
                    }
                ]
            },
            "algorithm": {
                "name": "calculateOperation",
                "params": {
                    "method": "equivLiteral",
                    "keyboard": "NUMERICAL"
                }
            }
        },
        {
            "id": "step-4",
            "stimulus": "&lt;p&gt;Por tanto, el resto prefiere {{Q3}}. ¿Cuántos miembros son?&lt;/p&gt;",
            "template": "&lt;p style=\"text-align:center;\"&gt;{{T1}} − {{Q1}} = {{response}} miembros&lt;/p&gt;",
            "seed": {
                "calculated": [
                    {
                        "name": "T1",
                        "label": "{{function}}",
                        "function": "{{Q1}}*({{Q2}}+1)",
                        "temp": true
                    },
                    {
                        "name": "A7",
                        "label": "{{function}}",
                        "function": "{{Q2}}*{{Q1}}"
                    }
                ]
            },
            "algorithm": {
                "name": "calculateOperation",
                "params": {
                    "method": "equivLiteral",
                    "keyboard": "NUMERICAL"
                }
            }
        }
    ]
}</v>
      </c>
      <c r="C412" s="215" t="str">
        <f>Seeds!AA459</f>
        <v/>
      </c>
      <c r="D412" s="215">
        <f t="shared" si="1"/>
        <v>1</v>
      </c>
    </row>
    <row r="413" ht="15.75" customHeight="1">
      <c r="A413" s="215" t="str">
        <f>Seeds!AC460</f>
        <v>M6-NyO-48a-E-1</v>
      </c>
      <c r="B413" s="215" t="str">
        <f>Seeds!Z460</f>
        <v>{"id":"M6-NyO-48a-E-1","seed":{"parameters":[{"name":"Q1","label":null,"min":5,"max":15,"step":1},{"name":"Q2","label":null,"list":[2,3,4,5,6]}],"uniques":true},"scaffolding":[{"id":"step-0","stimulus":"&lt;p&gt;El profesor de Matemáticas le ha recomendado a Hugo que le dedique {{Q2}} veces más tiempo a repasar las multiplicaciones que a repasar las sumas. Si hoy Hugo va a estudiar Matemáticas durante {{T1}} minutos, ¿cuánto tiempo debería dedicar a cada operación?&lt;/p&gt;","template":"&lt;p&gt;Debería repasar las multiplicaciones durante {{response}} minutos y estudiar las sumas durante {{response}} minutos.&lt;/p&gt;","seed":{"calculated":[{"name":"T1","label":"{{function}}","function":"{{Q1}}*({{Q2}}+1)","temp":true},{"name":"A1","label":"{{function}}","function":"{{Q1}}*{{Q2}}"},{"name":"A2","label":"{{function}}","function":"{{Q1}}"}]},"algorithm":{"name":"calculateOperation","params":{"method":"equivLiteral","keyboard":"NUMERICAL"}}},{"id":"step-1","stimulus":"&lt;p&gt;Según el enunciado, ¿cuánto tiempo va a estudiar Hugo? ¿Y cuánto tiempo tiene que repasar las multiplicaciones y las sumas?&lt;/p&gt;","template":"&lt;p&gt;Quiere estudiar {{response}} minutos y dedicarle {{response}} veces más tiempo a las multiplicaciones que a las sumas.&lt;/p&gt;","seed":{"calculated":[{"name":"T1","label":"{{function}}","function":"{{Q1}}*({{Q2}}+1)","temp":true},{"name":"A3","label":"{{function}}","function":"{{T1}}"},{"name":"A4","label":"{{function}}","function":"{{Q2}}"}]},"algorithm":{"name":"calculateOperation","params":{"method":"equivLiteral","keyboard":"NUMERICAL"}}},{"id":"step-2","stimulus":"&lt;p&gt;Si Hugo tiene que dedicarle {{Q2}} veces más tiempo a las multiplicaciones que a las sumas, ¿entre cuántas partes hay que dividir los {{T1}} minutos?&lt;/p&gt;","template":"&lt;p style=\"text-align:center;\"&gt;{{Q2}} + 1 = {{response}} partes&lt;/p&gt;","seed":{"calculated":[{"name":"T1","label":"{{function}}","function":"{{Q1}}*({{Q2}}+1)","temp":true},{"name":"A5","label":"{{function}}","function":"{{Q2}}+1"}]},"algorithm":{"name":"calculateOperation","params":{"method":"equivLiteral","keyboard":"NUMERICAL"}}},{"id":"step-3","stimulus":"&lt;p&gt;El tiempo dedicado a las sumas es una de esas partes del tiempo total. ¿Cuántos minutos son?&lt;/p&gt;","template":"&lt;p style=\"text-align:center;\"&gt;{{T1}} : {{T2}} = {{response}} minutos&lt;/p&gt;","seed":{"calculated":[{"name":"T1","label":"{{function}}","function":"{{Q1}}*({{Q2}}+1)","temp":true},{"name":"T2","label":"{{function}}","function":"{{Q2}}+1","temp":true},{"name":"A6","label":"{{function}}","function":"{{Q1}}"}]},"algorithm":{"name":"calculateOperation","params":{"method":"equivLiteral","keyboard":"NUMERICAL"}}},{"id":"step-4","stimulus":"&lt;p&gt;Por tanto, Hugo le dedicará el resto del tiempo a las multiplicaciones. ¿Cuántos minutos son?&lt;/p&gt;","template":"&lt;p style=\"text-align:center;\"&gt;{{T1}} − {{Q1}} = {{response}} minutos.&lt;/p&gt;","seed":{"calculated":[{"name":"T1","label":"{{function}}","function":"{{Q1}}*({{Q2}}+1)","temp":true},{"name":"A7","label":"{{function}}","function":"{{Q2}}*{{Q1}}"}]},"algorithm":{"name":"calculateOperation","params":{"method":"equivLiteral","keyboard":"NUMERICAL"}}}]}</v>
      </c>
      <c r="C413" s="215" t="str">
        <f>Seeds!AA460</f>
        <v/>
      </c>
      <c r="D413" s="215">
        <f t="shared" si="1"/>
        <v>1</v>
      </c>
    </row>
    <row r="414" ht="15.75" customHeight="1">
      <c r="A414" s="215" t="str">
        <f>Seeds!AC461</f>
        <v>M6-NyO-48a-E-2</v>
      </c>
      <c r="B414" s="215" t="str">
        <f>Seeds!Z461</f>
        <v>{"id":"M6-NyO-48a-E-2","seed":{"parameters":[{"name":"Q1","label":null,"list":[2,3,4,5,6,7,8]},{"name":"Q2","label":null,"list":[2,3,4,5,6]},{"name":"Q3","label":null,"list":["geranios","petunias","claveles","violetas"]},{"name":"Q4","label":null,"list":["geranios","petunias","claveles","violetas"]}],"uniques":true},"scaffolding":[{"id":"step-0","stimulus":"&lt;p&gt;Jorge quiere dividir sus {{T1}} tiestos en dos grupos para plantar {{Q3}} y {{Q4}}, de modo que haya {{Q1}} veces más {{Q3}} que {{Q4}}. ¿Cuántos tiestos utilizará para cada flor?&lt;/p&gt;","template":"&lt;p&gt;Plantará {{response}} {{Q3}} y {{response}} {{Q4}}.&lt;/p&gt;","seed":{"parameters":[],"calculated":[{"name":"0-A1","label":"{{function}}","function":"{{Q2}}*{{Q1}}"},{"name":"0-A2","label":"{{function}}","function":"{{Q2}}"},{"name":"T1","label":"{{function}}","function":"{{Q2}}*({{Q1}}+1)","temp":true}]},"algorithm":{"name":"calculateOperation","params":{"method":"equivLiteral","keyboard":"NUMERICAL"}}},{"id":"step-1","stimulus":"&lt;p&gt;Según el enunciado, ¿cuántos tiestos tiene Jorge? ¿Y cuántos quiere dedicar a sus plantas?&lt;/p&gt;","template":"&lt;p&gt;Tiene {{response}} tiestos y quiere plantar {{response}} veces más {{Q3}} que {{Q4}}.&lt;/p&gt;","seed":{"calculated":[{"name":"T1","label":"{{function}}","function":"{{Q2}}*({{Q1}}+1)","temp":true},{"name":"1-A1","label":"{{function}}","function":"{{T1}}"},{"name":"1-A2","label":"{{function}}","function":"{{Q1}}"}]},"algorithm":{"name":"calculateOperation","params":{"method":"equivLiteral","keyboard":"NUMERICAL"}}},{"id":"step-2","stimulus":"&lt;p&gt;Si quiere plantar {{Q1}} veces más {{Q3}} que {{Q4}}, ¿en cuántos grupos hay que dividir los {{T1}} tiestos?&lt;/p&gt;","template":"&lt;p style=\"text-align:center;\"&gt;{{Q1}} + 1 = {{response}} grupos&lt;/p&gt;","seed":{"calculated":[{"name":"T1","label":"{{function}}","function":"{{Q2}}*({{Q1}}+1)","temp":true},{"name":"A5","label":"{{function}}","function":"{{Q1}}+1"}]},"algorithm":{"name":"calculateOperation","params":{"method":"equivLiteral","keyboard":"NUMERICAL"}}},{"id":"step-3","stimulus":"&lt;p&gt;Los tiestos para {{Q4}} forman uno de estos grupos. ¿Cuántos tiestos son?&lt;/p&gt;","template":"&lt;p style=\"text-align:center;\"&gt;{{T1}} : {{T2}} = {{response}} tiestos&lt;/p&gt;","seed":{"calculated":[{"name":"T1","label":"{{function}}","function":"{{Q2}}*({{Q1}}+1)","temp":true},{"name":"T2","label":"{{function}}","function":"{{Q1}}+1","temp":true},{"name":"A6","label":"{{function}}","function":"{{Q2}}"}]},"algorithm":{"name":"calculateOperation","params":{"method":"equivLiteral","keyboard":"NUMERICAL"}}},{"id":"step-4","stimulus":"&lt;p&gt;Por tanto, el resto de tiestos serán para {{Q3}}. ¿Cuántos tiestos son?&lt;/p&gt;","template":"&lt;p style=\"text-align:center;\"&gt;{{T1}} − {{Q2}} = {{response}} tiestos.&lt;/p&gt;","seed":{"calculated":[{"name":"T1","label":"{{function}}","function":"{{Q2}}*({{Q1}}+1)","temp":true},{"name":"A7","label":"{{function}}","function":"{{Q2}}*{{Q1}}"}]},"algorithm":{"name":"calculateOperation","params":{"method":"equivLiteral","keyboard":"NUMERICAL"}}}]}</v>
      </c>
      <c r="C414" s="215" t="str">
        <f>Seeds!AA461</f>
        <v/>
      </c>
      <c r="D414" s="215">
        <f t="shared" si="1"/>
        <v>1</v>
      </c>
    </row>
    <row r="415" ht="15.75" customHeight="1">
      <c r="A415" s="215" t="str">
        <f>Seeds!AC462</f>
        <v>M6-NyO-48a-E-3</v>
      </c>
      <c r="B415" s="215" t="str">
        <f>Seeds!Z462</f>
        <v>{"id":"M6-NyO-48a-E-3","seed":{"parameters":[{"name":"Q1","label":null,"min":5,"max":20,"step":1},{"name":"Q2","label":null,"list":[2,3,4,5,6]},{"name":"Q3","label":null,"list":["fútbol","baloncesto","fútbol sala","voleibol"]},{"name":"Q4","label":null,"list":["fútbol","baloncesto","fútbol sala","voleibol"]}],"uniques":true},"scaffolding":[{"id":"step-0","stimulus":"&lt;p&gt;El profesor de Educación Física ha convocado a los estudiantes para que practiquen el deporte que quieran después de clase. En total han acudido {{T1}} niños, de manera que quienes prefieren jugar al {{Q3}} son {{Q1}} veces más que quienes van a jugar al {{Q4}}. ¿Cuántos estudiantes forman cada grupo?&lt;/p&gt;","template":"&lt;p&gt;{{response}} practican {{Q3}} y {{response}}, {{Q4}}.&lt;/p&gt;","seed":{"parameters":[],"calculated":[{"name":"0-A1","label":"{{function}}","function":"{{Q2}}*{{Q1}}"},{"name":"0-A2","label":"{{function}}","function":"{{Q2}}"},{"name":"T1","label":"{{function}}","function":"{{Q2}}*({{Q1}}+1)","temp":true}]},"algorithm":{"name":"calculateOperation","params":{"method":"equivLiteral","keyboard":"NUMERICAL"}}},{"id":"step-1","stimulus":"&lt;p&gt;Según el enunciado, ¿cuántos alumnos han ido a jugar? ¿Y cuántos prefieren un deporte al otro?&lt;/p&gt;","template":"&lt;p&gt;Han acudido {{response}} alumnos. Quienes prefieren {{Q3}} son {{response}} veces más que quienes prefieren {{Q4}}.&lt;/p&gt;","seed":{"calculated":[{"name":"T1","label":"{{function}}","function":"{{Q2}}*({{Q1}}+1)","temp":true},{"name":"1-A1","label":"{{function}}","function":"{{T1}}"},{"name":"1-A2","label":"{{function}}","function":"{{Q1}}"}]},"algorithm":{"name":"calculateOperation","params":{"method":"equivLiteral","keyboard":"NUMERICAL"}}},{"id":"step-2","stimulus":"&lt;p&gt;Si hay {{Q1}} veces más estudiantes que prefieren jugar al {{Q3}} antes que al {{Q4}}, ¿entre cuántos grupos hay que dividir los {{T1}} niños y niñas?&lt;/p&gt;","template":"&lt;p style=\"text-align:center;\"&gt;{{Q1}} + 1 = {{response}} grupos&lt;/p&gt;","seed":{"calculated":[{"name":"T1","label":"{{function}}","function":"{{Q2}}*({{Q1}}+1)","temp":true},{"name":"A5","label":"{{function}}","function":"{{Q1}}+1"}]},"algorithm":{"name":"calculateOperation","params":{"method":"equivLiteral","keyboard":"NUMERICAL"}}},{"id":"step-3","stimulus":"&lt;p&gt;Quienes prefieren jugar al {{Q4}} forman uno de los grupos del total de estudiantes. ¿De cuántos se trata?&lt;/p&gt;","template":"&lt;p style=\"text-align:center;\"&gt;{{T1}} : {{T2}} = {{response}} estudiantes&lt;/p&gt;","seed":{"calculated":[{"name":"T1","label":"{{function}}","function":"{{Q2}}*({{Q1}}+1)","temp":true},{"name":"T2","label":"{{function}}","function":"{{Q1}}+1","temp":true},{"name":"A6","label":"{{function}}","function":"{{Q2}}"}]},"algorithm":{"name":"calculateOperation","params":{"method":"equivLiteral","keyboard":"NUMERICAL"}}},{"id":"step-4","stimulus":"&lt;p&gt;Por tanto, el resto prefiere el {{Q4}}. ¿Cuántos estudiantes son?&lt;/p&gt;","template":"&lt;p style=\"text-align:center;\"&gt;{{T1}} − {{Q2}} = {{response}} estudiantes&lt;/p&gt;","seed":{"calculated":[{"name":"T1","label":"{{function}}","function":"{{Q2}}*({{Q1}}+1)","temp":true},{"name":"A7","label":"{{function}}","function":"{{Q2}}*{{Q1}}"}]},"algorithm":{"name":"calculateOperation","params":{"method":"equivLiteral","keyboard":"NUMERICAL"}}}]}</v>
      </c>
      <c r="C415" s="215" t="str">
        <f>Seeds!AA462</f>
        <v/>
      </c>
      <c r="D415" s="215">
        <f t="shared" si="1"/>
        <v>1</v>
      </c>
    </row>
    <row r="416" ht="15.75" customHeight="1">
      <c r="A416" s="215" t="str">
        <f>Seeds!AC463</f>
        <v>M6-NyO-49a-I-1</v>
      </c>
      <c r="B416" s="215" t="str">
        <f>Seeds!Z463</f>
        <v>{"id":"M6-NyO-49a-I-1","stimulus":"&lt;p&gt;Completa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name":"A2","label":"negativo","group":1,"incorrect":true}],"uniques":true},"algorithm":{"name":"groupResponses","template":"Cloze with drop down"}}</v>
      </c>
      <c r="C416" s="215" t="str">
        <f>Seeds!AA463</f>
        <v/>
      </c>
      <c r="D416" s="215">
        <f t="shared" si="1"/>
        <v>1</v>
      </c>
    </row>
    <row r="417" ht="15.75" customHeight="1">
      <c r="A417" s="215" t="str">
        <f>Seeds!AC464</f>
        <v>M6-NyO-49a-I-2</v>
      </c>
      <c r="B417" s="215" t="str">
        <f>Seeds!Z464</f>
        <v>{"id":"M6-NyO-49a-I-2","stimulus":"&lt;p&gt;Completa la oración.&lt;/p&gt;","template":"&lt;p&gt;−{{Q1}} es un número {{response}}.&lt;/p&gt;","hint":"&lt;div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max":12,"step":1}],"calculated":[{"name":"A1","label":"positivo","group":1,"incorrect":true},{"name":"A2","label":"negativo","group":1}],"uniques":true},"algorithm":{"name":"groupResponses","template":"Cloze with drop down"}}</v>
      </c>
      <c r="C417" s="215" t="str">
        <f>Seeds!AA464</f>
        <v/>
      </c>
      <c r="D417" s="215">
        <f t="shared" si="1"/>
        <v>1</v>
      </c>
    </row>
    <row r="418" ht="15.75" customHeight="1">
      <c r="A418" s="215" t="str">
        <f>Seeds!AC465</f>
        <v>M6-NyO-49a-E-1</v>
      </c>
      <c r="B418" s="215" t="str">
        <f>Seeds!Z465</f>
        <v>{
    "id": "M6-NyO-49a-E-1",
    "stimulus": "&lt;p&gt;Selecciona los números positivos.&lt;/p&gt;",
    "hint": "&lt;div style=\"display:flex; justify-content:center;\"&gt;&lt;img src=\"https://blueberry-assets.oneclick.es/M6_NyO_49a_1.svg\" width=\"500\"&gt;&lt;/img&gt;&lt;/div&gt;",
    "feedback": "&lt;p&gt;Un número positivo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418" s="215" t="str">
        <f>Seeds!AA465</f>
        <v/>
      </c>
      <c r="D418" s="215">
        <f t="shared" si="1"/>
        <v>1</v>
      </c>
    </row>
    <row r="419" ht="15.75" customHeight="1">
      <c r="A419" s="215" t="str">
        <f>Seeds!AC466</f>
        <v>M6-NyO-49a-E-2</v>
      </c>
      <c r="B419" s="215" t="str">
        <f>Seeds!Z466</f>
        <v>{
    "id": "M6-NyO-49a-E-2",
    "stimulus": "&lt;p&gt;Selecciona los números negativos.&lt;/p&gt;",
    "hint": "&lt;div style=\"display:flex; justify-content:center;\"&gt;&lt;img src=\"https://blueberry-assets.oneclick.es/M6_NyO_49a_1.svg\" width=\"500\"&gt;&lt;/img&gt;&lt;/div&gt;",
    "feedback": "&lt;p&gt;Un número negativo lleva delante el signo −.&lt;/p&gt;&lt;div style=\"display:flex; justify-content:center;\"&gt;&lt;img src=\"https://blueberry-assets.oneclick.es/M6_NyO_49a_1.svg\" width=\"500\"&gt;&lt;/img&gt;&lt;/div&gt;",
    "seed": {
        "parameters": [
            {
                "name": "Q1",
                "label": null,
                "min": 1,
                "max": 12,
                "step": 1
            },
            {
                "name": "Q2",
                "label": null,
                "min": 1,
                "max": 12,
                "step": 1
            },
            {
                "name": "Q3",
                "label": null,
                "min": 1,
                "max": 12,
                "step": 1
            }
        ],
        "calculated": [
            {
                "name": "A1",
                "label": "-{{function}}",
                "function": "{{Q1}}"
            },
            {
                "name": "A2",
                "label": "-{{function}}",
                "function": "{{Q2}}"
            },
            {
                "name": "A3",
                "label": "+{{function}}",
                "function": "{{Q3}}",
                "incorrect": true
            }
        ],
        "uniques": true
    },
    "algorithm": {
        "name": "trueFalse",
        "template": "Multiple choice – multiple response",
        "params": {
            "countCorrect": 2,
            "countIncorrect": 1,
            "showCheckIcon": false,
            "columns": 3
        }
    }
}</v>
      </c>
      <c r="C419" s="215" t="str">
        <f>Seeds!AA466</f>
        <v/>
      </c>
      <c r="D419" s="215">
        <f t="shared" si="1"/>
        <v>1</v>
      </c>
    </row>
    <row r="420" ht="15.75" customHeight="1">
      <c r="A420" s="215" t="str">
        <f>Seeds!AC467</f>
        <v>M6-NyO-49b-I-1</v>
      </c>
      <c r="B420" s="215" t="str">
        <f>Seeds!Z467</f>
        <v>{"id":"M6-NyO-49b-I-1","stimulus":"&lt;p&gt;Elige el número entero que mejor representa esta situación.&lt;/p&gt;","template":"&lt;p&gt;La temperatura de un lagarto es de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18,"max":43,"step":1},{"name":"Q2","label":null,"min":18,"max":43,"step":1},{"name":"Q3","label":null,"min":1,"max":9,"step":1}],"calculated":[{"name":"A1","label":"+{{Q1}}","function":"","group":1},{"name":"A2","label":"-{{Q2}}","function":"","group":1,"incorrect":true},{"name":"A3","label":"-{{Q3}}","function":"","group":1,"incorrect":true}],"uniques":true},"algorithm":{"name":"groupResponses","template":"Cloze with drop down"}}</v>
      </c>
      <c r="C420" s="215" t="str">
        <f>Seeds!AA467</f>
        <v/>
      </c>
      <c r="D420" s="215">
        <f t="shared" si="1"/>
        <v>1</v>
      </c>
    </row>
    <row r="421" ht="15.75" customHeight="1">
      <c r="A421" s="215" t="str">
        <f>Seeds!AC468</f>
        <v>M6-NyO-49b-I-2</v>
      </c>
      <c r="B421" s="215" t="str">
        <f>Seeds!Z468</f>
        <v>{"id":"M6-NyO-49b-I-2","stimulus":"&lt;p&gt;Elige el número entero que mejor representa esta situación.&lt;/p&gt;","template":"&lt;p&gt;Diego ha recibido {{response}} € de paga.&lt;/p&gt;","hint":"&lt;div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5,"max":20,"step":1},{"name":"Q2","label":null,"min":5,"max":20,"step":1},{"name":"Q3","label":null,"min":5,"max":20,"step":1}],"calculated":[{"name":"A1","label":"+{{Q1}}","function":"","group":1},{"name":"A2","label":"-{{Q2}}","function":"","group":1,"incorrect":true},{"name":"A3","label":"-{{Q3}}","function":"","group":1,"incorrect":true}],"uniques":true},"algorithm":{"name":"groupResponses","template":"Cloze with drop down"}}</v>
      </c>
      <c r="C421" s="215" t="str">
        <f>Seeds!AA468</f>
        <v/>
      </c>
      <c r="D421" s="215">
        <f t="shared" si="1"/>
        <v>1</v>
      </c>
    </row>
    <row r="422" ht="15.75" customHeight="1">
      <c r="A422" s="215" t="str">
        <f>Seeds!AC469</f>
        <v>M6-NyO-49b-I-3</v>
      </c>
      <c r="B422" s="215" t="str">
        <f>Seeds!Z469</f>
        <v>{"id":"M6-NyO-49b-I-3","stimulus":"&lt;p&gt;Elige el número entero que mejor representa esta situación.&lt;/p&gt;","template":"&lt;p&gt;Un congelador marca {{response}}°C.&lt;/p&gt;","hint":"&lt;div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16,"max":24,"step":1},{"name":"Q2","label":null,"min":1,"max":9,"step":1},{"name":"Q3","label":null,"min":10,"max":18,"step":1}],"calculated":[{"name":"A1","label":"-{{Q1}}","function":"","group":1},{"name":"A2","label":"+{{Q2}}","function":"","group":1,"incorrect":true},{"name":"A3","label":"+{{Q3}}","function":"","group":1,"incorrect":true}],"uniques":true},"algorithm":{"name":"groupResponses","template":"Cloze with drop down"}}</v>
      </c>
      <c r="C422" s="215" t="str">
        <f>Seeds!AA469</f>
        <v/>
      </c>
      <c r="D422" s="215">
        <f t="shared" si="1"/>
        <v>1</v>
      </c>
    </row>
    <row r="423" ht="15.75" customHeight="1">
      <c r="A423" s="215" t="str">
        <f>Seeds!AC470</f>
        <v>M6-NyO-49b-I-4</v>
      </c>
      <c r="B423" s="215" t="str">
        <f>Seeds!Z470</f>
        <v>{"id":"M6-NyO-49b-I-4","stimulus":"&lt;p&gt;Elige el número entero que mejor representa esta situación.&lt;/p&gt;","template":"&lt;p&gt;Un submarino navega a una profundidad de {{response}} m.&lt;/p&gt;","hint":"&lt;div style=\"display:flex; justify-content:center;\"&gt;&lt;img src=\"https://blueberry-assets.oneclick.es/M6_NyO_49a_1.svg\" width=\"500\"&gt;&lt;/img&gt;&lt;/div&gt;","feedback":"&lt;p&gt;Un número positivo lleva delante el signo +, mientras que un número negativo, el signo −.&lt;/p&gt;&lt;div style=\"display:flex; justify-content:center;\"&gt;&lt;img src=\"https://blueberry-assets.oneclick.es/M6_NyO_49a_1.svg\" width=\"500\"&gt;&lt;/img&gt;&lt;/div&gt;","seed":{"parameters":[{"name":"Q1","label":null,"min":2,"max":8,"step":1},{"name":"Q2","label":null,"min":2,"max":8,"step":1},{"name":"Q3","label":null,"min":2,"max":8,"step":1}],"calculated":[{"name":"A1","label":"-{{Q1}}","function":"","group":1},{"name":"A2","label":"+{{Q2}}","function":"","group":1,"incorrect":true},{"name":"A3","label":"+{{Q3}}","function":"","group":1,"incorrect":true}],"uniques":true},"algorithm":{"name":"groupResponses","template":"Cloze with drop down"}}</v>
      </c>
      <c r="C423" s="215" t="str">
        <f>Seeds!AA470</f>
        <v/>
      </c>
      <c r="D423" s="215">
        <f t="shared" si="1"/>
        <v>1</v>
      </c>
    </row>
    <row r="424" ht="15.75" customHeight="1">
      <c r="A424" s="215" t="str">
        <f>Seeds!AC471</f>
        <v>M6-NyO-49b-E-1</v>
      </c>
      <c r="B424" s="215" t="str">
        <f>Seeds!Z471</f>
        <v>{"id":"M6-NyO-49b-E-1","stimulus":"&lt;p&gt;¿Este número es positivo o negativo? Escríbelo.&lt;/p&gt;","template":"&lt;p&gt;En la Antártida puede haber temperaturas de {{Q1}} grados bajo cero: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50,"max":70,"step":1}],"calculated":[{"name":"A1","label":"-{{function}}","function":"-{{Q1}}"}],"uniques":true},"algorithm":{"name":"calculateOperation","params":{"method":"equivSymbolic","keyboard":"INTERMEDIATE"}}}</v>
      </c>
      <c r="C424" s="215" t="str">
        <f>Seeds!AA471</f>
        <v/>
      </c>
      <c r="D424" s="215">
        <f t="shared" si="1"/>
        <v>1</v>
      </c>
    </row>
    <row r="425" ht="15.75" customHeight="1">
      <c r="A425" s="215" t="str">
        <f>Seeds!AC472</f>
        <v>M6-NyO-49b-E-2</v>
      </c>
      <c r="B425" s="215" t="str">
        <f>Seeds!Z472</f>
        <v>{"id":"M6-NyO-49b-E-2","stimulus":"&lt;p&gt;¿Este número es positivo o negativo? Escríbelo.&lt;/p&gt;","template":"&lt;p&gt;La hermana mayor de Vera le saca {{Q1}} años: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2,"max":10,"step":1}],"calculated":[{"name":"A1","label":"","function":"'+'+{{Q1}}"}],"uniques":true},"algorithm":{"name":"calculateOperation","params":{"method":"equivSymbolic","keyboard":"INTERMEDIATE"}}}</v>
      </c>
      <c r="C425" s="215" t="str">
        <f>Seeds!AA472</f>
        <v/>
      </c>
      <c r="D425" s="215">
        <f t="shared" si="1"/>
        <v>1</v>
      </c>
    </row>
    <row r="426" ht="15.75" customHeight="1">
      <c r="A426" s="215" t="str">
        <f>Seeds!AC473</f>
        <v>M6-NyO-49b-E-3</v>
      </c>
      <c r="B426" s="215" t="str">
        <f>Seeds!Z473</f>
        <v>{"id":"M6-NyO-49b-E-3","stimulus":"&lt;p&gt;¿Este número es positivo o negativo? Escríbelo.&lt;/p&gt;","template":"&lt;p&gt;Mónica trabaja en la planta {{Q1}}: {{response}}.&lt;/p&gt;","hint":"&lt;div style=\"display:flex; justify-content:center;\"&gt;&lt;img src=\"https://blueberry-assets.oneclick.es/M6_NyO_49a_1.svg\" width=\"500\"&gt;&lt;/img&gt;&lt;/div&gt;","feedback":"&lt;p&gt;Un número positivo lleva delante el signo +.&lt;/p&gt;&lt;div style=\"display:flex; justify-content:center;\"&gt;&lt;img src=\"https://blueberry-assets.oneclick.es/M6_NyO_49a_1.svg\" width=\"500\"&gt;&lt;/img&gt;&lt;/div&gt;","seed":{"parameters":[{"name":"Q1","label":null,"min":1,"max":10,"step":1}],"calculated":[{"name":"A1","label":"+{{function}}","function":"'+'+{{Q1}}"}],"uniques":true},"algorithm":{"name":"calculateOperation","params":{"method":"equivSymbolic","keyboard":"INTERMEDIATE"}}}</v>
      </c>
      <c r="C426" s="215" t="str">
        <f>Seeds!AA473</f>
        <v/>
      </c>
      <c r="D426" s="215">
        <f t="shared" si="1"/>
        <v>1</v>
      </c>
    </row>
    <row r="427" ht="15.75" customHeight="1">
      <c r="A427" s="215" t="str">
        <f>Seeds!AC474</f>
        <v>M6-NyO-49b-E-4</v>
      </c>
      <c r="B427" s="215" t="str">
        <f>Seeds!Z474</f>
        <v>{"id":"M6-NyO-49b-E-4","stimulus":"&lt;p&gt;¿Este número es positivo o negativo? Escríbelo.&lt;/p&gt;","template":"&lt;p&gt;Zoe ha dejado el coche en el sótano {{Q1}}: {{response}}.&lt;/p&gt;","hint":"&lt;div style=\"display:flex; justify-content:center;\"&gt;&lt;img src=\"https://blueberry-assets.oneclick.es/M6_NyO_49a_1.svg\" width=\"500\"&gt;&lt;/img&gt;&lt;/div&gt;","feedback":"&lt;p&gt;Un número negativo lleva delante el signo −.&lt;/p&gt;&lt;div style=\"display:flex; justify-content:center;\"&gt;&lt;img src=\"https://blueberry-assets.oneclick.es/M6_NyO_49a_1.svg\" width=\"500\"&gt;&lt;/img&gt;&lt;/div&gt;","seed":{"parameters":[{"name":"Q1","label":null,"min":1,"max":5,"step":1}],"calculated":[{"name":"A1","label":"-{{function}}","function":"-{{Q1}}"}],"uniques":true},"algorithm":{"name":"calculateOperation","params":{"method":"equivSymbolic","keyboard":"INTERMEDIATE"}}}</v>
      </c>
      <c r="C427" s="215" t="str">
        <f>Seeds!AA474</f>
        <v/>
      </c>
      <c r="D427" s="215">
        <f t="shared" si="1"/>
        <v>1</v>
      </c>
    </row>
    <row r="428" ht="15.75" customHeight="1">
      <c r="A428" s="215" t="str">
        <f>Seeds!AC475</f>
        <v>M6-NyO-50a-I-1</v>
      </c>
      <c r="B428" s="215" t="str">
        <f>Seeds!Z475</f>
        <v>{"id":"M6-NyO-50a-I-1","stimulus":"&lt;p&gt;Sitúa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derecha.&lt;/p&gt;","algorithm":{"name":"numberline","params":{"min":-15,"divisions":31,"distance":1,"numbers":3,"frequency":5}}}</v>
      </c>
      <c r="C428" s="215" t="str">
        <f>Seeds!AA475</f>
        <v/>
      </c>
      <c r="D428" s="215">
        <f t="shared" si="1"/>
        <v>1</v>
      </c>
    </row>
    <row r="429" ht="15.75" customHeight="1">
      <c r="A429" s="215" t="str">
        <f>Seeds!AC476</f>
        <v>M6-NyO-50a-I-2</v>
      </c>
      <c r="B429" s="215" t="str">
        <f>Seeds!Z476</f>
        <v>{"id":"M6-NyO-50a-I-2","stimulus":"&lt;p&gt;Sitúa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derecha.&lt;/p&gt;","algorithm":{"name":"numberline","params":{"min":-14,"divisions":31,"distance":1,"numbers":3,"frequency":5}}}</v>
      </c>
      <c r="C429" s="215" t="str">
        <f>Seeds!AA476</f>
        <v/>
      </c>
      <c r="D429" s="215">
        <f t="shared" si="1"/>
        <v>1</v>
      </c>
    </row>
    <row r="430" ht="15.75" customHeight="1">
      <c r="A430" s="215" t="str">
        <f>Seeds!AC477</f>
        <v>M6-NyO-50a-I-3</v>
      </c>
      <c r="B430" s="215" t="str">
        <f>Seeds!Z477</f>
        <v>{"id":"M6-NyO-50a-I-3","stimulus":"&lt;p&gt;Sitúa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derecha.&lt;/p&gt;","algorithm":{"name":"numberline","params":{"min":-13,"divisions":31,"distance":1,"numbers":3,"frequency":5}}}</v>
      </c>
      <c r="C430" s="215" t="str">
        <f>Seeds!AA477</f>
        <v/>
      </c>
      <c r="D430" s="215">
        <f t="shared" si="1"/>
        <v>1</v>
      </c>
    </row>
    <row r="431" ht="15.75" customHeight="1">
      <c r="A431" s="215" t="str">
        <f>Seeds!AC478</f>
        <v>M6-NyO-50a-I-4</v>
      </c>
      <c r="B431" s="215" t="str">
        <f>Seeds!Z478</f>
        <v>{"id":"M6-NyO-50a-I-4","stimulus":"&lt;p&gt;Sitúa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derecha.&lt;/p&gt;","algorithm":{"name":"numberline","params":{"min":-12,"divisions":31,"distance":1,"numbers":3,"frequency":5}}}</v>
      </c>
      <c r="C431" s="215" t="str">
        <f>Seeds!AA478</f>
        <v/>
      </c>
      <c r="D431" s="215">
        <f t="shared" si="1"/>
        <v>1</v>
      </c>
    </row>
    <row r="432" ht="15.75" customHeight="1">
      <c r="A432" s="215" t="str">
        <f>Seeds!AC479</f>
        <v>M6-NyO-50a-I-5</v>
      </c>
      <c r="B432" s="215" t="str">
        <f>Seeds!Z479</f>
        <v>{"id":"M6-NyO-50a-I-5","stimulus":"&lt;p&gt;Sitúa estos números enteros en la recta numérica.&lt;/p&gt;","feedback":"&lt;p&gt;Los números negativos se ubican a la izquierda del 0.&lt;/p&gt;&lt;p&gt;Los números positivos, a su derecha.&lt;/p&gt;","hint":"&lt;p&gt;Los números negativos se ubican a la izquierda del 0.&lt;/p&gt;&lt;p&gt;Los números positivos, a su derecha.&lt;/p&gt;","algorithm":{"name":"numberline","params":{"min":-11,"divisions":31,"distance":1,"numbers":3,"frequency":5}}}</v>
      </c>
      <c r="C432" s="215" t="str">
        <f>Seeds!AA479</f>
        <v/>
      </c>
      <c r="D432" s="215">
        <f t="shared" si="1"/>
        <v>1</v>
      </c>
    </row>
    <row r="433" ht="15.75" customHeight="1">
      <c r="A433" s="215" t="str">
        <f>Seeds!AC480</f>
        <v>M6-NyO-51a-I-1</v>
      </c>
      <c r="B433" s="215" t="str">
        <f>Seeds!Z480</f>
        <v>{"id":"M6-NyO-51a-I-1","stimulus":"&lt;p&gt;Ordena estos números enteros de menor a mayor.&lt;/p&gt;","hint":"&lt;p&gt;Un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asc"}}}</v>
      </c>
      <c r="C433" s="215" t="str">
        <f>Seeds!AA480</f>
        <v/>
      </c>
      <c r="D433" s="215">
        <f t="shared" si="1"/>
        <v>1</v>
      </c>
    </row>
    <row r="434" ht="15.75" customHeight="1">
      <c r="A434" s="215" t="str">
        <f>Seeds!AC481</f>
        <v>M6-NyO-51a-I-2</v>
      </c>
      <c r="B434" s="215" t="str">
        <f>Seeds!Z481</f>
        <v>{"id":"M6-NyO-51a-I-2","stimulus":"&lt;p&gt;Ordena estos números enteros de mayor a menor.&lt;/p&gt;","hint":"&lt;p&gt;Un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Q1}}"},{"name":"A2","label":"{{function}}","function":"{{Q2}}"},{"name":"A3","label":"{{function}}","function":"{{Q3}}"}],"uniques":true},"algorithm":{"name":"orderNumbers","params":{"order":"desc"}}}</v>
      </c>
      <c r="C434" s="215" t="str">
        <f>Seeds!AA481</f>
        <v/>
      </c>
      <c r="D434" s="215">
        <f t="shared" si="1"/>
        <v>1</v>
      </c>
    </row>
    <row r="435" ht="15.75" customHeight="1">
      <c r="A435" s="215" t="str">
        <f>Seeds!AC482</f>
        <v>M6-NyO-51a-E-1</v>
      </c>
      <c r="B435" s="215" t="str">
        <f>Seeds!Z482</f>
        <v>{"id":"M6-NyO-51a-E-1","stimulus":"&lt;p&gt;Arrastra los siguientes números enteros para completar esta desigualdad.&lt;/p&gt;","template":"&lt;div style=\"display:flex; justify-content:center;\"&gt;{{response}}&amp;nbsp;&lt;&amp;nbsp;{{response}}&amp;nbsp;&lt;&amp;nbsp;{{response}}&lt;/div&gt;","hint":"&lt;p&gt;Un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in({{Q1}},{{Q2}},{{Q3}})"},{"name":"A2","label":"{{function}}","function":"{{Q1}}+{{Q2}}+{{Q3}}-math.min({{Q1}},{{Q2}},{{Q3}})-math.max({{Q1}},{{Q2}},{{Q3}})"},{"name":"A3","label":"{{function}}","function":"math.max({{Q1}},{{Q2}},{{Q3}})"}],"uniques":true},"algorithm":{"name":"calculateOperation","template":"Cloze with drag &amp; drop","params":{"keyboard":"INTERMEDIATE"}}}</v>
      </c>
      <c r="C435" s="215" t="str">
        <f>Seeds!AA482</f>
        <v/>
      </c>
      <c r="D435" s="215">
        <f t="shared" si="1"/>
        <v>1</v>
      </c>
    </row>
    <row r="436" ht="15.75" customHeight="1">
      <c r="A436" s="215" t="str">
        <f>Seeds!AC483</f>
        <v>M6-NyO-51a-E-2</v>
      </c>
      <c r="B436" s="215" t="str">
        <f>Seeds!Z483</f>
        <v>{"id":"M6-NyO-51a-E-2","stimulus":"&lt;p&gt;Arrastra los siguientes números enteros para completar esta desigualdad.&lt;/p&gt;","template":"&lt;div style=\"display:flex; justify-content:center;\"&gt;{{response}}&amp;nbsp;&gt;&amp;nbsp;{{response}}&amp;nbsp;&gt;&amp;nbsp;{{response}}&lt;/div&gt;","hint":"&lt;p&gt;Un número entero es &lt;b&gt;mayor&lt;/b&gt; que otro si está situado a su derecha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-8,"max":8,"step":1},{"name":"Q2","label":null,"min":-8,"max":8,"step":1},{"name":"Q3","label":null,"min":-8,"max":8,"step":1}],"calculated":[{"name":"A1","label":"{{function}}","function":"math.max({{Q1}},{{Q2}},{{Q3}})"},{"name":"A2","label":"{{function}}","function":"{{Q1}}+{{Q2}}+{{Q3}}-math.min({{Q1}},{{Q2}},{{Q3}})-math.max({{Q1}},{{Q2}},{{Q3}})"},{"name":"A3","label":"{{function}}","function":"math.min({{Q1}},{{Q2}},{{Q3}})"}],"uniques":true},"algorithm":{"name":"calculateOperation","template":"Cloze with drag &amp; drop","params":{"keyboard":"INTERMEDIATE"}}}</v>
      </c>
      <c r="C436" s="215" t="str">
        <f>Seeds!AA483</f>
        <v/>
      </c>
      <c r="D436" s="215">
        <f t="shared" si="1"/>
        <v>1</v>
      </c>
    </row>
    <row r="437" ht="15.75" customHeight="1">
      <c r="A437" s="215" t="str">
        <f>Seeds!AC484</f>
        <v>M6-NyO-51a-A-1</v>
      </c>
      <c r="B437" s="215" t="str">
        <f>Seeds!Z484</f>
        <v>{"id":"M6-NyO-51a-A-1","stimulus":"&lt;p&gt;Sergio ha realizado esta tabla con los beneficios o pérdidas que ha obtenido de su negocio durante el primer semestre del año. Observa la tabla y selecciona el mes con mayores pérdidas.&lt;/p&gt;&lt;table style=\"width: 100%;\"&gt;&lt;tbody&gt;&lt;tr&gt;&lt;td style=\"width: 50.0%; text-align: center; background-color: #BDB1FB; color: #FFFFFF;\"&gt;&lt;b&gt;Mes&lt;/b&gt;&lt;/td&gt;&lt;td style=\"width: 50.0%; text-align: center; background-color: #BDB1FB; color: #FFFFFF;\"&gt;&lt;b&gt;Ingresos&lt;/b&gt;&lt;/td&gt;&lt;/tr&gt;&lt;tr&gt;&lt;td style=\"width: 50.0%; text-align: center;\"&gt;Enero&lt;/td&gt;&lt;td style=\"width: 50.0%; text-align: center;\"&gt;{{Q1}}&lt;/td&gt;&lt;/tr&gt;&lt;tr&gt;&lt;td style=\"width: 50.0%; text-align: center;\"&gt;Febrero&lt;/td&gt;&lt;td style=\"width: 50.0%; text-align: center;\"&gt;{{Q2}}&lt;/td&gt;&lt;/tr&gt;&lt;tr&gt;&lt;td style=\"width: 50.0%; text-align: center;\"&gt;Marzo&lt;/td&gt;&lt;td style=\"width: 50.0%; text-align: center;\"&gt;{{Q3}}&lt;/td&gt;&lt;/tr&gt;&lt;tr&gt;&lt;td style=\"width: 50.0%; text-align: center;\"&gt;Abril&lt;/td&gt;&lt;td style=\"width: 50.0%; text-align: center;\"&gt;{{Q4}}&lt;/td&gt;&lt;/tr&gt;&lt;tr&gt;&lt;td style=\"width: 50.0%; text-align: center;\"&gt;Mayo&lt;/td&gt;&lt;td style=\"width: 50.0%; text-align: center;\"&gt;{{Q5}}&lt;/td&gt;&lt;/tr&gt;&lt;tr&gt;&lt;td style=\"width: 50.0%; text-align: center;\"&gt;Junio&lt;/td&gt;&lt;td style=\"width: 50.0%; text-align: center;\"&gt;{{Q6}}&lt;/td&gt;&lt;/tr&gt;&lt;/tbody&gt;&lt;/table&gt;","hint":"&lt;p&gt;Las pérdidas de dinero se representan con números negativos.&lt;/p&gt;","feedback":"&lt;p&gt;Las pérdidas de dinero se representan con números negativos.&lt;/p&gt;&lt;p&gt;Un número entero es &lt;b&gt;menor&lt;/b&gt; que otro si está situado a su izquieda en la recta numérica.&lt;/p&gt;&lt;div style=\"display:flex; justify-content:center;\"&gt;&lt;img src=\"https://blueberry-assets.oneclick.es/M6_NyO_51a_1.svg\" width=\"700\"&gt;&lt;/img&gt;&lt;/div&gt;","seed":{"parameters":[{"name":"Q1","label":null,"min":-10,"max":100,"step":1},{"name":"Q2","label":null,"min":-100,"max":-20,"step":1},{"name":"Q3","label":null,"min":-10,"max":100,"step":1},{"name":"Q4","label":null,"min":-100,"max":-20,"step":1},{"name":"Q5","label":null,"min":-10,"max":100,"step":1},{"name":"Q6","label":null,"min":-100,"max":-20,"step":1}],"calculated":[{"name":"A1","label":"{{function}}","function":"Enero","incorrect":true},{"name":"A2","label":"{{function}}","function":"Febrero"},{"name":"A3","label":"{{function}}","function":"Marzo","incorrect":true},{"name":"A4","label":"{{function}}","function":"Abril"},{"name":"A5","label":"{{function}}","function":"Mayo","incorrect":true},{"name":"A6","label":"{{function}}","function":"Junio"}],"uniques":true},"algorithm":{"name":"trueFalse","template":"Multiple choice – standard","params":{"countCorrect":1,"countIncorrect":2,"showCheckIcon": false,
                    "columns": 3
                }
            }
        }</v>
      </c>
      <c r="C437" s="215" t="str">
        <f>Seeds!AA484</f>
        <v/>
      </c>
      <c r="D437" s="215">
        <f t="shared" si="1"/>
        <v>1</v>
      </c>
    </row>
    <row r="438" ht="15.75" customHeight="1">
      <c r="A438" s="215" t="str">
        <f>Seeds!AC485</f>
        <v>M6-NyO-51a-A-2</v>
      </c>
      <c r="B438" s="215" t="str">
        <f>Seeds!Z485</f>
        <v>{"id":"M6-NyO-51a-A-2","stimulus":"&lt;p&gt;Estefanía ha anotado estos cuatro números enteros en su cuaderno para ordenarlos de menor a mayor. ¿Cuál es la solución?&lt;/p&gt;","hint":"&lt;p&gt;Un número entero es &lt;b&gt;menor&lt;/b&gt; que otro si está situado a su izquieda en la recta numérica.&lt;/p&gt;&lt;div style=\"display:flex; justify-content:center;\"&gt;&lt;img src=\"https://blueberry-assets.oneclick.es/M6_NyO_51a_1.svg\" width=\"700\"&gt;&lt;/img&gt;&lt;/div&gt;","feedback":"&lt;p&gt;Un número entero es &lt;b&gt;menor&lt;/b&gt; que otro si está situado a su izquieda en la recta numérica. En cambio, es &lt;b&gt;mayor&lt;/b&gt; que otro si está situado a su derecha en la recta numérica.&lt;/p&gt;&lt;div style=\"display:flex; justify-content:center;\"&gt;&lt;img src=\"https://blueberry-assets.oneclick.es/M6_NyO_51a_1.svg\" width=\"700\"&gt;&lt;/img&gt;&lt;/div&gt;","seed":{"parameters":[{"name":"Q1","label":null,"min":-20,"max":20,"step":1},{"name":"Q2","label":null,"min":-20,"max":20,"step":1},{"name":"Q3","label":null,"min":-20,"max":20,"step":1},{"name":"Q4","label":null,"min":-20,"max":20,"step":1}],"calculated":[{"name":"A1","label":"{{function}}","function":"{{Q1}}"},{"name":"A2","label":"{{function}}","function":"{{Q2}}"},{"name":"A3","label":"{{function}}","function":"{{Q3}}"},{"name":"A4","label":"{{function}}","function":"{{Q4}}"}],"uniques":true},"algorithm":{"name":"orderNumbers","params":{"order":"asc"}}}</v>
      </c>
      <c r="C438" s="215" t="str">
        <f>Seeds!AA485</f>
        <v/>
      </c>
      <c r="D438" s="215">
        <f t="shared" si="1"/>
        <v>1</v>
      </c>
    </row>
    <row r="439" ht="15.75" customHeight="1">
      <c r="A439" s="215" t="str">
        <f>Seeds!AC486</f>
        <v>M6-NyO-51a-A-3</v>
      </c>
      <c r="B439" s="215" t="str">
        <f>Seeds!Z486</f>
        <v>{
    "id": "M6-NyO-51a-A-3",
    "stimulus": "&lt;p&gt;Un navío científico ha recogido estas temperaturas del agua de un lago durante varios meses. Escoge la temperatura más alta.&lt;/p&gt;&lt;table style=\"width: 100%;\"&gt;&lt;tbody&gt;&lt;tr&gt;&lt;td style=\"width: 50.0%; text-align: center; background-color: #BDB1FB; color: #FFFFFF;\"&gt;&lt;b&gt;Mes&lt;/b&gt;&lt;/td&gt;&lt;td style=\"width: 50.0%; text-align: center; background-color: #BDB1FB; color: #FFFFFF;\"&gt;&lt;b&gt;Temperatura (°C)&lt;/b&gt;&lt;/td&gt;&lt;/tr&gt;&lt;tr&gt;&lt;td style=\"width: 50.0%; text-align: center;\"&gt;{{Q2}}&lt;/td&gt;&lt;td style=\"width: 50.0%; text-align: center;\"&gt;{{Q5}}&lt;/td&gt;&lt;/tr&gt;&lt;tr&gt;&lt;td style=\"width: 50.0%; text-align: center;\"&gt;{{Q1}}&lt;/td&gt;&lt;td style=\"width: 50.0%; text-align: center;\"&gt;{{Q6}}&lt;/td&gt;&lt;/tr&gt;&lt;tr&gt;&lt;td style=\"width: 50.0%; text-align: center;\"&gt;{{Q3}}&lt;/td&gt;&lt;td style=\"width: 50.0%; text-align: center;\"&gt;{{Q7}}&lt;/td&gt;&lt;/tr&gt;&lt;tr&gt;&lt;td style=\"width: 50.0%; text-align: center;\"&gt;{{Q4}}&lt;/td&gt;&lt;td style=\"width: 50.0%; text-align: center;\"&gt;{{Q8}}&lt;/td&gt;&lt;/tr&gt;&lt;/tbody&gt;&lt;/table&gt;",
    "hint": "&lt;p&gt;La temperaturas por encima de 0 °C se representan con números positivos.&lt;/p&gt;",
    "feedback": "&lt;p&gt;La temperaturas por encima de 0 °C se representan con números positivos.&lt;/p&gt;&lt;p&gt;Un número entero es &lt;b&gt;mayor&lt;/b&gt; que otro si está situado a su derecha en la recta numérica.&lt;/p&gt;&lt;div style=\"display:flex; justify-content:center;\"&gt;&lt;img src=\"https://blueberry-assets.oneclick.es/M6_NyO_51a_1.svg\" width=\"700\"&gt;&lt;/img&gt;&lt;/div&gt;",
    "seed": {
        "parameters": [
            {
                "name": "Q1",
                "label": null,
                "list": [
                    "Abril",
                    "Marzo",
                    "Junio"
                ]
            },
            {
                "name": "Q2",
                "label": null,
                "list": [
                    "Enero",
                    "Febrero"
                ]
            },
            {
                "name": "Q3",
                "label": null,
                "list": [
                    "Julio",
                    "Agosto"
                ]
            },
            {
                "name": "Q4",
                "label": null,
                "list": [
                    "Septiembre",
                    "Octubre",
                    "Noviembre"
                ]
            },
            {
                "name": "Q5",
                "label": null,
                "min": -9,
                "max": -5,
                "step": 1
            },
            {
                "name": "Q6",
                "label": null,
                "min": 10,
                "max": 15,
                "step": 1
            },
            {
                "name": "Q7",
                "label": null,
                "min": -5,
                "max": -1,
                "step": 1
            },
            {
                "name": "Q8",
                "label": null,
                "min": 15,
                "max": 20,
                "step": 1
            }
        ],
        "calculated": [
            {
                "name": "A1",
                "label": "{{function}}",
                "function": "{{Q1}}",
                "incorrect": true
            },
            {
                "name": "A2",
                "label": "{{function}}",
                "function": "{{Q2}}",
                "incorrect": true
            },
            {
                "name": "A3",
                "label": "{{function}}",
                "function": "{{Q3}}",
                "incorrect": true
            },
            {
                "name": "A4",
                "label": "{{function}}",
                "function": "{{Q4}}"
            }
        ],
        "uniques": true
    },
    "algorithm": {
        "name": "trueFalse",
        "template": "Multiple choice – standard",
        "params": {
            "countCorrect": 1,
            "countIncorrect": 2,
            "showCheckIcon": false,
                    "columns": 3
                }
            }
        }</v>
      </c>
      <c r="C439" s="215" t="str">
        <f>Seeds!AA486</f>
        <v/>
      </c>
      <c r="D439" s="215">
        <f t="shared" si="1"/>
        <v>1</v>
      </c>
    </row>
    <row r="440" ht="15.75" customHeight="1">
      <c r="A440" s="215" t="str">
        <f>Seeds!AC487</f>
        <v>M6-NyO-63a-I-1</v>
      </c>
      <c r="B440" s="215" t="str">
        <f>Seeds!Z487</f>
        <v>{
    "id": "M6-NyO-63a-I-1",
    "stimulus": "&lt;p&gt;Arrastra el valor absoluto de estos números.&lt;/p&gt;",
    "template": "&lt;p style=\"text-align:center;\"&gt;|{{Q1}}| = {{response}}&lt;/p&gt;&lt;p style=\"text-align:center;\"&gt;|{{Q2}}| = {{response}}&lt;/p&gt;&lt;p style=\"text-align:center;\"&gt;|{{Q3}}| = {{response}}&lt;/p&gt;",
    "hint": "&lt;p&gt;El valor absoluto de un número es su distancia al 0.&lt;/p&gt;",
    "feedback": "&lt;p&gt;El valor absoluto de un número es su distancia al 0.&lt;/p&gt;",
    "seed": {
        "parameters": [
            {
                "name": "Q1",
                "label": null,
                "list": [
                    -10,
                    -9,
                    -8,
                    -7,
                    -6,
                    -5,
                    -4,
                    -3,
                    -2,
                    -1,
                    1,
                    2,
                    3,
                    4,
                    5,
                    6,
                    7,
                    8,
                    9,
                    10
                ]
            },
            {
                "name": "Q2",
                "label": null,
                "list": [
                    -10,
                    -9,
                    -8,
                    -7,
                    -6,
                    -5,
                    -4,
                    -3,
                    -2,
                    -1,
                    1,
                    2,
                    3,
                    4,
                    5,
                    6,
                    7,
                    8,
                    9,
                    10
                ]
            },
            {
                "name": "Q3",
                "label": null,
                "list": [
                    -10,
                    -9,
                    -8,
                    -7,
                    -6,
                    -5,
                    -4,
                    -3,
                    -2,
                    -1,
                    1,
                    2,
                    3,
                    4,
                    5,
                    6,
                    7,
                    8,
                    9,
                    10
                ]
            }
        ],
        "calculated": [
            {
                "name": "A1",
                "label": "{{function}}",
                "function": "math.abs({{Q1}})"
            },
            {
                "name": "A2",
                "label": "{{function}}",
                "function": "math.abs({{Q2}})"
            },
            {
                "name": "A3",
                "label": "{{function}}",
                "function": "math.abs({{Q3}})"
            },
            {
                "name": "A4",
                "label": "{{function}}",
                "function": "-math.abs({{Q1}})",
                "incorrect": true
            },
            {
                "name": "A5",
                "label": "{{function}}",
                "function": "-math.abs({{Q2}})",
                "incorrect": true
            },
            {
                "name": "A6",
                "label": "{{function}}",
                "function": "-math.abs({{Q3}})",
                "incorrect": true
            }
        ],
        "uniques": true
    },
    "algorithm": {
        "name": "calculateOperation",
        "template": "Cloze with drag &amp; drop"
    }
}</v>
      </c>
      <c r="C440" s="215" t="str">
        <f>Seeds!AA487</f>
        <v/>
      </c>
      <c r="D440" s="215">
        <f t="shared" si="1"/>
        <v>1</v>
      </c>
    </row>
    <row r="441" ht="15.75" customHeight="1">
      <c r="A441" s="215" t="str">
        <f>Seeds!AC488</f>
        <v>M6-NyO-63a-E-1</v>
      </c>
      <c r="B441" s="215" t="str">
        <f>Seeds!Z488</f>
        <v>{
    "id": "M6-NyO-63a-E-1",
    "stimulus": "&lt;p&gt;Calcula este valor absoluto.&lt;/p&gt;",
    "template": "&lt;p style=\"text-align:center;\"&gt;|{{Q1}}| = {{response}}&lt;/p&gt;",
    "hint": "&lt;p&gt;El valor absoluto de un número es su distancia al 0.&lt;/p&gt;",
    "feedback": "&lt;p&gt;El valor absoluto de un número es su distancia al 0.&lt;/p&gt;",
    "seed": {
        "parameters": [
            {
                "name": "Q1",
                "label": null,
                "min": -10,
                "max": 10,
                "step": 1
            }
        ],
        "calculated": [
            {
                "name": "A1",
                "label": "{{function}}",
                "function": "math.abs({{Q1}})"
            }
        ],
        "uniques": true
    },
    "algorithm": {
        "name": "calculateOperation",
        "params": {
            "method": "equivLiteral",
            "keyboard": "NUMERICAL"
        }
    }
}</v>
      </c>
      <c r="C441" s="215" t="str">
        <f>Seeds!AA488</f>
        <v/>
      </c>
      <c r="D441" s="215">
        <f t="shared" si="1"/>
        <v>1</v>
      </c>
    </row>
    <row r="442" ht="15.75" customHeight="1">
      <c r="A442" s="215" t="str">
        <f>Seeds!AC489</f>
        <v>M6-NyO-63a-A-1</v>
      </c>
      <c r="B442" s="215" t="str">
        <f>Seeds!Z489</f>
        <v>{
    "id": "M6-NyO-63a-A-1",
    "stimulus": "&lt;p&gt;Pedro tiene un saldo en su cuenta de {{Q1}} €. ¿Cuánto dinero tiene que devolver?&lt;/p&gt;",
    "template": "&lt;p&gt;Tiene que devolver {{response}} €.&lt;/p&gt;",
    "hint": "&lt;p&gt;El valor absoluto de un número es su distancia al 0.&lt;/p&gt;",
    "feedback": "&lt;p&gt;El valor absoluto de un número es su distancia al 0.&lt;/p&gt;",
    "seed": {
        "parameters": [
            {
                "name": "Q1",
                "label": null,
                "min": -200,
                "max": -10,
                "step": 1
            }
        ],
        "calculated": [
            {
                "name": "A1",
                "label": "{{function}}",
                "function": "math.abs({{Q1}})"
            }
        ],
        "uniques": true
    },
    "algorithm": {
        "name": "calculateOperation",
        "params": {
            "method": "equivLiteral",
            "keyboard": "NUMERICAL"
        }
    }
}</v>
      </c>
      <c r="C442" s="215" t="str">
        <f>Seeds!AA489</f>
        <v/>
      </c>
      <c r="D442" s="215">
        <f t="shared" si="1"/>
        <v>1</v>
      </c>
    </row>
    <row r="443" ht="15.75" customHeight="1">
      <c r="A443" s="215" t="str">
        <f>Seeds!AC490</f>
        <v>M6-NyO-63a-A-2</v>
      </c>
      <c r="B443" s="215" t="str">
        <f>Seeds!Z490</f>
        <v>{
    "id": "M6-NyO-63a-A-2",
    "stimulus": "&lt;p&gt;{{Q1}} vive en una ciudad de los Países Bajos que está a {{Q2}} m de altura. ¿A cuántos metros por debajo del nivel del mar está?&lt;/p&gt;",
    "template": "&lt;p&gt;Está a {{response}} m por debajo del nivel del mar.&lt;/p&gt;",
    "hint": "&lt;p&gt;El valor absoluto de un número es su distancia al 0.&lt;/p&gt;",
    "feedback": "&lt;p&gt;El valor absoluto de un número es su distancia al 0.&lt;/p&gt;",
    "seed": {
        "parameters": [
            {
                "name": "Q1",
                "label": null,
                "list": [
                    "Ria",
                    "Liselot",
                    "Antje",
                    "Anki",
                    "Drika",
                    "Meike",
                    "Marjolein",
                    "Mirjam"
                ]
            },
            {
                "name": "Q2",
                "label": null,
                "min": -6.2,
                "max": -1.5,
                "step": 0.1
            }
        ],
        "calculated": [
            {
                "name": "A1",
                "label": "{{function}}",
                "function": "math.abs({{Q2}})"
            }
        ],
        "uniques": true
    },
    "algorithm": {
        "name": "calculateOperation",
        "params": {
            "method": "equivLiteral",
            "keyboard": "NUMERICAL"
        }
    }
}</v>
      </c>
      <c r="C443" s="215" t="str">
        <f>Seeds!AA490</f>
        <v/>
      </c>
      <c r="D443" s="215">
        <f t="shared" si="1"/>
        <v>1</v>
      </c>
    </row>
    <row r="444" ht="15.75" customHeight="1">
      <c r="A444" s="215" t="str">
        <f>Seeds!AC491</f>
        <v>M6-NyO-63a-A-3</v>
      </c>
      <c r="B444" s="215" t="str">
        <f>Seeds!Z491</f>
        <v>{
    "id": "M6-NyO-63a-A-3",
    "stimulus": "&lt;p&gt;Un submarino navega a {{Q1}} m de profundidad. ¿Cuántos metros hay entre la superficie del mar y el submarino?&lt;/p&gt;",
    "template": "&lt;p&gt;Hay {{response}} m.&lt;/p&gt;",
    "hint": "&lt;p&gt;El valor absoluto de un número es su distancia al 0.&lt;/p&gt;",
    "feedback": "&lt;p&gt;El valor absoluto de un número es su distancia al 0.&lt;/p&gt;",
    "seed": {
        "parameters": [
            {
                "name": "Q1",
                "label": null,
                "min": -500,
                "max": -10,
                "step": 1
            }
        ],
        "calculated": [
            {
                "name": "A1",
                "label": "{{function}}",
                "function": "math.abs({{Q1}})"
            }
        ],
        "uniques": true
    },
    "algorithm": {
        "name": "calculateOperation",
        "params": {
            "method": "equivLiteral",
            "keyboard": "NUMERICAL"
        }
    }
}</v>
      </c>
      <c r="C444" s="215" t="str">
        <f>Seeds!AA491</f>
        <v/>
      </c>
      <c r="D444" s="215">
        <f t="shared" si="1"/>
        <v>1</v>
      </c>
    </row>
    <row r="445" ht="15.75" customHeight="1">
      <c r="A445" s="215" t="str">
        <f>Seeds!AC492</f>
        <v>M6-NyO-63b-I-1</v>
      </c>
      <c r="B445" s="215" t="str">
        <f>Seeds!Z492</f>
        <v>{
    "id": "M6-NyO-63b-I-1",
    "stimulus": "&lt;p&gt;Selecciona la comparación correcta.&lt;/p&gt;",
    "hint": "&lt;p&gt;El número que está más lejos del 0 tiene mayor valor absoluto.&lt;/p&gt;",
    "feedback": "&lt;p&gt;El número que está más lejos del 0 tiene mayor valor absoluto.&lt;/p&gt;",
    "seed": {
        "parameters": [
            {
                "name": "Q1",
                "label": null,
                "min": 0,
                "max": 30,
                "step": 1
            },
            {
                "name": "Q2",
                "label": null,
                "min": 0,
                "max": 30,
                "step": 1
            },
            {
                "name": "Q3",
                "label": null,
                "min": 0,
                "max": 30,
                "step": 1
            },
            {
                "name": "Q4",
                "label": null,
                "min": 0,
                "max": 30,
                "step": 1
            },
            {
                "name": "Q5",
                "label": null,
                "min": 0,
                "max": 30,
                "step": 1
            },
            {
                "name": "Q6",
                "label": null,
                "min": 0,
                "max": 30,
                "step": 1
            },
            {
                "name": "Q7",
                "label": null,
                "min": 0,
                "max": 30,
                "step": 1
            },
            {
                "name": "Q8",
                "label": null,
                "min": 0,
                "max": 30,
                "step": 1
            },
            {
                "name": "Q9",
                "label": null,
                "min": 0,
                "max": 30,
                "step": 1
            },
            {
                "name": "Q10",
                "label": null,
                "min": 0,
                "max": 30,
                "step": 1
            },
            {
                "name": "Q11",
                "label": null,
                "min": 0,
                "max": 30,
                "step": 1
            },
            {
                "name": "Q12",
                "label": null,
                "min": 0,
                "max": 30,
                "step": 1
            }
        ],
        "calculated": [
            {
                "name": "T1",
                "label": "{{function}}",
                "function": "math.min({{Q1}},{{Q2}})",
                "temp": true
            },
            {
                "name": "T2",
                "label": "{{function}}",
                "function": "math.max({{Q1}},{{Q2}})",
                "temp": true
            },
            {
                "name": "T3",
                "label": "{{function}}",
                "function": "math.min({{Q3}},{{Q4}})",
                "temp": true
            },
            {
                "name": "T4",
                "label": "{{function}}",
                "function": "math.max({{Q3}},{{Q4}})",
                "temp": true
            },
            {
                "name": "T5",
                "label": "{{function}}",
                "function": "math.min({{Q5}},{{Q6}})",
                "temp": true
            },
            {
                "name": "T6",
                "label": "{{function}}",
                "function": "math.max({{Q5}},{{Q6}})",
                "temp": true
            },
            {
                "name": "T7",
                "label": "{{function}}",
                "function": "math.max({{Q7}},{{Q8}})",
                "temp": true
            },
            {
                "name": "T8",
                "label": "{{function}}",
                "function": "math.min({{Q7}},{{Q8}})",
                "temp": true
            },
            {
                "name": "T9",
                "label": "{{function}}",
                "function": "math.max({{Q9}},{{Q10}})",
                "temp": true
            },
            {
                "name": "T10",
                "label": "{{function}}",
                "function": "math.min({{Q9}},{{Q10}})",
                "temp": true
            },
            {
                "name": "T11",
                "label": "{{function}}",
                "function": "math.max({{Q11}},{{Q12}})",
                "temp": true
            },
            {
                "name": "T12",
                "label": "{{function}}",
                "function": "math.min({{Q11}},{{Q12}})",
                "temp": true
            },
            {
                "name": "A1",
                "label": "|{{T1}}| &lt; |−{{T2}}|"
            },
            {
                "name": "A2",
                "label": "|−{{T3}}| &lt; |{{T4}}|"
            },
            {
                "name": "A3",
                "label": "|−{{T5}}| &lt; |−{{T6}}|"
            },
            {
                "name": "A4",
                "label": "|{{T7}}| &lt; |−{{T8}}|",
                "incorrect": true
            },
            {
                "name": "A5",
                "label": "|−{{T9}}| &lt; |{{T10}}|",
                "incorrect": true
            },
            {
                "name": "A6",
                "label": "|−{{T11}}| &lt; |−{{T12}}|",
                "incorrect": true
            }
        ],
        "uniques": true
    },
    "algorithm": {
        "name": "trueFalse",
        "template": "Multiple choice – standard",
        "params": {
            "countCorrect": 1,
            "countIncorrect": 2,
            "showCheckIcon": false,
            "columns": 3
        }
    }
}</v>
      </c>
      <c r="C445" s="215" t="str">
        <f>Seeds!AA492</f>
        <v/>
      </c>
      <c r="D445" s="215">
        <f t="shared" si="1"/>
        <v>1</v>
      </c>
    </row>
    <row r="446" ht="15.75" customHeight="1">
      <c r="A446" s="215" t="str">
        <f>Seeds!AC493</f>
        <v>M6-NyO-63b-E-1</v>
      </c>
      <c r="B446" s="215" t="str">
        <f>Seeds!Z493</f>
        <v>{
    "id": "M6-NyO-63b-E-1",
    "stimulus": "&lt;p&gt;Arrastra para comparar los valores absolutos.&lt;/p&gt;",
    "template": "&lt;p style=\"text-align:center\"&gt;{{response}} &lt; {{response}}&lt;/p&gt;",
    "hint": "&lt;p&gt;El número que está más lejos del 0 tiene mayor valor absoluto.&lt;/p&gt;",
    "feedback": "&lt;p&gt;El número que está más lejos del 0 tiene mayor valor absoluto.&lt;/p&gt;",
    "seed": {
        "parameters": [
            {
                "name": "Q1",
                "label": null,
                "min": 0,
                "max": 30,
                "step": 1
            },
            {
                "name": "Q2",
                "label": null,
                "min": 0,
                "max": 30,
                "step": 1
            }
        ],
        "calculated": [
            {
                "name": "T1",
                "label": "{{function}}",
                "function": "math.min({{Q1}}, {{Q2}})",
                "temp": true
            },
            {
                "name": "T2",
                "label": "{{function}}",
                "function": "math.max({{Q1}}, {{Q2}})",
                "temp": true
            },
            {
                "name": "A1",
                "label": "|−{{T1}}|"
            },
            {
                "name": "A2",
                "label": "|−{{T2}}|"
            }
        ],
        "uniques": true
    },
    "algorithm": {
        "name": "calculateOperation",
        "template": "Cloze with drag &amp; drop"
    }
}</v>
      </c>
      <c r="C446" s="215" t="str">
        <f>Seeds!AA493</f>
        <v/>
      </c>
      <c r="D446" s="215">
        <f t="shared" si="1"/>
        <v>1</v>
      </c>
    </row>
    <row r="447" ht="15.75" customHeight="1">
      <c r="A447" s="215" t="str">
        <f>Seeds!AC494</f>
        <v>M6-NyO-63b-A-1</v>
      </c>
      <c r="B447" s="215" t="str">
        <f>Seeds!Z494</f>
        <v>{
    "id": "M6-NyO-63b-A-1",
    "stimulus": "&lt;p&gt;{{Q8}} tiene en su cuenta un saldo de {{Q1}} € y {{Q9}}, de {{Q2}} €. ¿Quién está más cerca de tener 0 €?&lt;/p&gt;",
    "hint": "&lt;p&gt;El número que está más lejos del 0 tiene mayor valor absoluto.&lt;/p&gt;",
    "feedback": "&lt;p&gt;El número que está más lejos del 0 tiene mayor valor absoluto.&lt;/p&gt;",
    "seed": {
        "parameters": [
            {
                "name": "Q1",
                "label": null,
                "min": -50,
                "max": 50,
                "step": 1
            },
            {
                "name": "Q2",
                "label": null,
                "min": -50,
                "max": 50,
                "step": 1
            },
            {
                "name": "Q8",
                "label": null,
                "list": [
                    "Aída",
                    "Blanca",
                    "Carolina",
                    "Diana"
                ]
            },
            {
                "name": "Q9",
                "label": null,
                "list": [
                    "Ernesto",
                    "Félix",
                    "Gustavo",
                    "Hugo"
                ]
            }
        ],
        "calculated": [
            {
                "name": "A1",
                "label": "{{function}}",
                "function": "math.abs({{Q1}}) &lt; math.abs({{Q2}}) ? '{{Q8}}' : '{{Q9}}'"
            },
            {
                "name": "A2",
                "label": "{{function}}",
                "function": "math.abs({{Q1}}) &gt; math.abs({{Q2}}) ? '{{Q8}}' : '{{Q9}}'",
                "incorrect": true
            }
        ],
        "uniques": true
    },
    "algorithm": {
        "name": "trueFalse",
        "template": "Multiple choice – standard",
        "params": {
            "countCorrect": 1,
            "countIncorrect": 1,
            "showCheckIcon": false,
            "columns": 2
        }
    }
}</v>
      </c>
      <c r="C447" s="215" t="str">
        <f>Seeds!AA494</f>
        <v/>
      </c>
      <c r="D447" s="215">
        <f t="shared" si="1"/>
        <v>1</v>
      </c>
    </row>
    <row r="448" ht="15.75" customHeight="1">
      <c r="A448" s="215" t="str">
        <f>Seeds!AC495</f>
        <v>M6-NyO-63b-A-2</v>
      </c>
      <c r="B448" s="215" t="str">
        <f>Seeds!Z495</f>
        <v>{
    "id": "M6-NyO-63b-A-2",
    "stimulus": "&lt;p&gt;{{Q8}} vive en una ciudad en la latitud {{Q1}}° y {{Q9}}, en otra en la latitud {{Q2}}°. ¿Quién de los dos vive más lejos del ecuador, en latitud 0°?&lt;/p&gt;",
    "hint": "&lt;p&gt;El número que está más lejos del 0 tiene mayor valor absoluto.&lt;/p&gt;",
    "feedback": "&lt;p&gt;El número que está más lejos del 0 tiene mayor valor absoluto.&lt;/p&gt;",
    "seed": {
        "parameters": [
            {
                "name": "Q1",
                "label": null,
                "min": -60,
                "max": 60,
                "step": 1
            },
            {
                "name": "Q2",
                "label": null,
                "min": -60,
                "max": 60,
                "step": 1
            },
            {
                "name": "Q8",
                "label": null,
                "list": [
                    "Javier",
                    "Pedro",
                    "Luis",
                    "Jacinto"
                ]
            },
            {
                "name": "Q9",
                "label": null,
                "list": [
                    "Marisa",
                    "Petra",
                    "Noelia",
                    "Lucía"
                ]
            }
        ],
        "calculated": [
            {
                "name": "A1",
                "label": "{{function}}",
                "function": "math.abs({{Q1}}) &gt; math.abs({{Q2}}) ? '{{Q8}}' : '{{Q9}}'"
            },
            {
                "name": "A2",
                "label": "{{function}}",
                "function": "math.abs({{Q1}}) &lt; math.abs({{Q2}}) ? '{{Q8}}' : '{{Q9}}'",
                "incorrect": true
            }
        ],
        "uniques": true
    },
    "algorithm": {
        "name": "trueFalse",
        "template": "Multiple choice – standard",
        "params": {
            "countCorrect": 1,
            "countIncorrect": 1,
            "showCheckIcon": false,
            "columns": 2
        }
    }
}</v>
      </c>
      <c r="C448" s="215" t="str">
        <f>Seeds!AA495</f>
        <v/>
      </c>
      <c r="D448" s="215">
        <f t="shared" si="1"/>
        <v>1</v>
      </c>
    </row>
    <row r="449" ht="15.75" customHeight="1">
      <c r="A449" s="215" t="str">
        <f>Seeds!AC496</f>
        <v>M6-NyO-63b-A-3</v>
      </c>
      <c r="B449" s="215" t="str">
        <f>Seeds!Z496</f>
        <v>{
    "id": "M6-NyO-63b-A-3",
    "stimulus": "&lt;p&gt;Se han encontrados dos minas de {{Q3}}, la primera a {{Q1}} m de altura y la segunda a {{Q2}} m. ¿Cuál de las dos está más alejada del nivel del mar?&lt;/p&gt;",
    "hint": "&lt;p&gt;El número que está más lejos del 0 tiene mayor valor absoluto.&lt;/p&gt;",
    "feedback": "&lt;p&gt;El número que está más lejos del 0 tiene mayor valor absoluto.&lt;/p&gt;",
    "seed": {
        "parameters": [
            {
                "name": "Q1",
                "label": null,
                "min": -50,
                "max": 50,
                "step": 1
            },
            {
                "name": "Q2",
                "label": null,
                "min": -50,
                "max": 50,
                "step": 1
            },
            {
                "name": "Q3",
                "label": null,
                "list": [
                    "carbón",
                    "plomo",
                    "oro",
                    "plata"
                ]
            }
        ],
        "calculated": [
            {
                "name": "A1",
                "label": "{{function}}",
                "function": "math.abs({{Q1}}) &gt; math.abs({{Q2}}) ? 'La primera' : 'La segunda'"
            },
            {
                "name": "A2",
                "label": "{{function}}",
                "function": "math.abs({{Q1}}) &lt; math.abs({{Q2}}) ? 'La primera' : 'La segunda'",
                "incorrect": true
            }
        ],
        "uniques": true
    },
    "algorithm": {
        "name": "trueFalse",
        "template": "Multiple choice – standard",
        "params": {
            "countCorrect": 1,
            "countIncorrect": 1,
            "showCheckIcon": false,
            "columns": 2
        }
    }
}</v>
      </c>
      <c r="C449" s="215" t="str">
        <f>Seeds!AA496</f>
        <v/>
      </c>
      <c r="D449" s="215">
        <f t="shared" si="1"/>
        <v>1</v>
      </c>
    </row>
    <row r="450" ht="15.75" customHeight="1">
      <c r="A450" s="215" t="str">
        <f>Seeds!AC497</f>
        <v>M6-NyO-52a-I-1</v>
      </c>
      <c r="B450" s="215" t="str">
        <f>Seeds!Z497</f>
        <v>{"id":"M6-NyO-52a-I-1","stimulus":"&lt;p&gt;Determina si las siguientes sumas de números enteros son correctas o no.&lt;/p&gt;","hint":"&lt;p&gt;Utiliza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name":"Q3","label":null,"min":1,"max":8,"step":1},{"name":"Q4","label":null,"min":1,"max":8,"step":1},{"name":"Q5","label":null,"min":1,"max":8,"step":1},{"name":"Q6","label":null,"min":1,"max":8,"step":1},{"name":"Q7","label":null,"min":1,"max":8,"step":1},{"name":"Q8","label":null,"min":1,"max":8,"step":1},{"name":"Q9","label":null,"min":1,"max":8,"step":1},{"name":"Q10","label":null,"min":1,"max":8,"step":1},{"name":"Q11","label":null,"min":1,"max":8,"step":1},{"name":"Q12","label":null,"min":1,"max":8,"step":1}],"calculated":[{"name":"T1","label":"{{function}}","function":"{{Q1}}-{{Q2}}","temp":true},{"name":"T3","label":"{{function}}","function":"{{Q7}}-{{Q8}}","temp":true},{"name":"T4","label":"{{function}}","function":"-{{Q12}}-{{Q11}}","temp":true},{"name":"A1","label":"(−{{Q1}}) + (+{{Q2}}) = {{function}}","function":"{{Q2}} - {{Q1}} "},{"name":"A2","label":"(+{{Q9}}) + (+{{Q10}}) = {{function}}","function":"{{Q9}} + {{Q10}}"},{"name":"A3","label":"(−{{Q5}}) + (−{{Q6}}) = {{function}}","function":"-{{Q5}} - {{Q6}} "},{"name":"A4","label":"(−{{Q2}}) + (+{{Q1}}) = {{function}}","function":"-{{Q2}} - {{Q1}} ","feedback":" (−{{Q2}}) + (+{{Q1}}) = {{T1}}","incorrect":true},{"name":"A5","label":"(+{{Q7}}) + (−{{Q8}}) = {{function}}","function":"-{{Q7}}+{{Q8}}","feedback":"(+{{Q7}}) + (-{{Q8}}) = {{T3}}","incorrect":true},{"name":"A6","label":"(−{{Q12}}) + (−{{Q11}}) = {{function}}","function":"{{Q11}}-{{Q12}} ","feedback":"(−{{Q12}}) + (−{{Q11}}) = {{T4}}","incorrect":true}],"uniques":true},"algorithm":{"name":"trueFalse","template":"Choice matrix – inline","params":{"countCorrect":2,"countIncorrect":1,"showCheckIcon":false,"options":["Correcto","Incorrecto"]}}}</v>
      </c>
      <c r="C450" s="215" t="str">
        <f>Seeds!AA497</f>
        <v/>
      </c>
      <c r="D450" s="215">
        <f t="shared" si="1"/>
        <v>1</v>
      </c>
    </row>
    <row r="451" ht="15.75" customHeight="1">
      <c r="A451" s="215" t="str">
        <f>Seeds!AC498</f>
        <v>M6-NyO-52a-E-1</v>
      </c>
      <c r="B451" s="215" t="str">
        <f>Seeds!Z498</f>
        <v>{"id":"M6-NyO-52a-E-1","stimulus":"&lt;p&gt;Resuelve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math.abs({{Q2}}-{{Q1}})","temp":true},{"name":"A1","label":"{{function}}","function":"if ({{Q2}}-{{Q1}}&lt;0) {-{{T1}}} else {\"+{{T1}}\"}"}],"uniques":true},"algorithm":{"name":"calculateOperation","params":{"method":"equivSymbolic","keyboard":"INTERMEDIATE"}}}</v>
      </c>
      <c r="C451" s="215" t="str">
        <f>Seeds!AA498</f>
        <v/>
      </c>
      <c r="D451" s="215">
        <f t="shared" si="1"/>
        <v>1</v>
      </c>
    </row>
    <row r="452" ht="15.75" customHeight="1">
      <c r="A452" s="215" t="str">
        <f>Seeds!AC499</f>
        <v>M6-NyO-52a-E-2</v>
      </c>
      <c r="B452" s="215" t="str">
        <f>Seeds!Z499</f>
        <v>{"id":"M6-NyO-52a-E-2","stimulus":"&lt;p&gt;Resuelve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v>
      </c>
      <c r="C452" s="215" t="str">
        <f>Seeds!AA499</f>
        <v/>
      </c>
      <c r="D452" s="215">
        <f t="shared" si="1"/>
        <v>1</v>
      </c>
    </row>
    <row r="453" ht="15.75" customHeight="1">
      <c r="A453" s="215" t="str">
        <f>Seeds!AC500</f>
        <v>M6-NyO-52a-E-3</v>
      </c>
      <c r="B453" s="215" t="str">
        <f>Seeds!Z500</f>
        <v>{"id":"M6-NyO-52a-E-3","stimulus":"&lt;p&gt;Resuelve esta suma de números enteros.&lt;/p&gt;","template":"&lt;p style=\"text-align:center;\"&gt;(−{{Q1}}) + (−{{Q2}}) = {{response}}&lt;/p&gt;","hint":"&lt;p&gt;Utiliza una recta numérica como la siguiente para sumar estos números enteros.&lt;/p&gt;&lt;div style=\"display:flex; justify-content:center;\"&gt;&lt;img src=\"https://blueberry-assets.oneclick.es/M6_NyO_51a_1.svg\" width=\"600\"&gt;&lt;/img&gt;&lt;/div&gt;","feedback":"&lt;p&gt;Utiliza una recta numérica como la siguiente para sumar estos números enteros.&lt;/p&gt;&lt;div style=\"display:flex; justify-content:center;\"&gt;&lt;img src=\"https://blueberry-assets.oneclick.es/M6_NyO_51a_1.svg\" width=\"600\"&gt;&lt;/img&gt;&lt;/div&gt;","seed":{"parameters":[{"name":"Q1","label":null,"min":1,"max":8,"step":1},{"name":"Q2","label":null,"min":1,"max":8,"step":1}],"calculated":[{"name":"T1","label":"{{function}}","function":"{{Q1}}+{{Q2}}","temp":true},{"name":"A1","label":"{{function}}","function":"\"-{{T1}}\""}],"uniques":true},"algorithm":{"name":"calculateOperation","params":{"method":"equivSymbolic","keyboard":"INTERMEDIATE"}}}</v>
      </c>
      <c r="C453" s="215" t="str">
        <f>Seeds!AA500</f>
        <v/>
      </c>
      <c r="D453" s="215">
        <f t="shared" si="1"/>
        <v>1</v>
      </c>
    </row>
    <row r="454" ht="15.75" customHeight="1">
      <c r="A454" s="215" t="str">
        <f>Seeds!AC501</f>
        <v>M6-NyO-52a-A-1</v>
      </c>
      <c r="B454" s="215" t="str">
        <f>Seeds!Z501</f>
        <v>{"id":"M6-NyO-52a-A-1","stimulus":"&lt;p&gt;Un tesoro ha aparecido bajo el agua a una profundidad de −{{Q1}} m. Se ha atado a un helicóptero y se ha elevado {{Q2}} m. ¿A qué altura se encuentra el tesoro?&lt;/p&gt;","template":"&lt;p&gt;Está a {{response}} m de altura.&lt;/p&gt;","hint":"&lt;p&gt;Utiliza una recta numérica como la siguiente para conocer la altura del tesoro.&lt;/p&gt;&lt;div style=\"display:flex; justify-content:center;\"&gt;&lt;img src=\"https://blueberry-assets.oneclick.es/M6_NyO_51a_1.svg\" width=\"600\"&gt;&lt;/img&gt;&lt;/div&gt;","feedback":"&lt;p&gt;Utiliza una recta numérica como la siguiente para conocer la altura del tesoro.&lt;/p&gt;&lt;div style=\"display:flex; justify-content:center;\"&gt;&lt;img src=\"https://blueberry-assets.oneclick.es/M6_NyO_51a_1.svg\" width=\"600\"&gt;&lt;/img&gt;&lt;/div&gt;","seed":{"parameters":[{"name":"Q1","label":null,"min":5,"max":8,"step":1},{"name":"Q2","label":null,"min":4,"max":7,"step":1}],"calculated":[{"name":"T1","label":"{{function}}","function":"{{Q2}}-{{Q1}}","temp":true},{"name":"A1","label":"{{function}}","function":"if({{T1}}&lt;0){{{T1}}}else{'+{{T1}}'}"}],"uniques":true},"algorithm":{"name":"calculateOperation","params":{"method":"equivSymbolic","keyboard":"INTERMEDIATE"}}}</v>
      </c>
      <c r="C454" s="215" t="str">
        <f>Seeds!AA501</f>
        <v/>
      </c>
      <c r="D454" s="215">
        <f t="shared" si="1"/>
        <v>1</v>
      </c>
    </row>
    <row r="455" ht="15.75" customHeight="1">
      <c r="A455" s="215" t="str">
        <f>Seeds!AC502</f>
        <v>M6-NyO-52a-A-2</v>
      </c>
      <c r="B455" s="215" t="str">
        <f>Seeds!Z502</f>
        <v>{"id":"M6-NyO-52a-A-2","stimulus":"&lt;p&gt;Bruno está montado en una montaña rusa. En un primer momento, ha subido hasta los {{Q1}} m de altura y ahora ha vuelto a ascender {{Q2}} m. ¿A qué altura se encuentra Bruno?&lt;/p&gt;","template":"&lt;p&gt;Bruno está a {{response}} metros de altura.&lt;/p&gt;","hint":"&lt;p&gt;Utiliza una recta numérica como la siguiente para conocer la altura a la que ha subido.&lt;/p&gt;&lt;div style=\"display:flex; justify-content:center;\"&gt;&lt;img src=\"https://blueberry-assets.oneclick.es/M6_NyO_51a_1.svg\" width=\"600\"&gt;&lt;/img&gt;&lt;/div&gt;","feedback":"&lt;p&gt;Utiliza una recta numérica como la siguiente para conocer la altura a la que ha subido.&lt;/p&gt;&lt;div style=\"display:flex; justify-content:center;\"&gt;&lt;img src=\"https://blueberry-assets.oneclick.es/M6_NyO_51a_1.svg\" width=\"600\"&gt;&lt;/img&gt;&lt;/div&gt;","seed":{"parameters":[{"name":"Q1","label":null,"min":20,"max":30,"step":1},{"name":"Q2","label":null,"min":10,"max":20,"step":1}],"calculated":[{"name":"T1","label":"{{function}}","function":"{{Q1}}+{{Q2}}","temp":true},{"name":"A1","label":"{{function}}","function":"'+{{T1}}'"}],"uniques":true},"algorithm":{"name":"calculateOperation","params":{"method":"equivSymbolic","keyboard":"INTERMEDIATE"}}}</v>
      </c>
      <c r="C455" s="215" t="str">
        <f>Seeds!AA502</f>
        <v/>
      </c>
      <c r="D455" s="215">
        <f t="shared" si="1"/>
        <v>1</v>
      </c>
    </row>
    <row r="456" ht="15.75" customHeight="1">
      <c r="A456" s="215" t="str">
        <f>Seeds!AC503</f>
        <v>M6-NyO-52a-A-3</v>
      </c>
      <c r="B456" s="215" t="str">
        <f>Seeds!Z503</f>
        <v>{"id":"M6-NyO-52a-A-3","stimulus":"&lt;p&gt;En un videojuego, el personaje está en la planta {{Q1}} de un edificio en ruinas y tiene que subir {{Q2}} plantas para enfrentarse con el villano. ¿Hasta qué planta tiene que subir?&lt;/p&gt;","template":"&lt;p&gt;El villano está en la planta {{response}}.&lt;/p&gt;","hint":"&lt;p&gt;Utiliza una recta numérica como la siguiente para conocer en qué planta se encuentra el villano.&lt;/p&gt;&lt;div style=\"display:flex; justify-content:center;\"&gt;&lt;img src=\"https://blueberry-assets.oneclick.es/M6_NyO_51a_1.svg\" width=\"600\"&gt;&lt;/img&gt;&lt;/div&gt;","feedback":"&lt;p&gt;Utiliza una recta numérica como la siguiente para conocer en qué planta se encuentra el villano.&lt;/p&gt;&lt;div style=\"display:flex; justify-content:center;\"&gt;&lt;img src=\"https://blueberry-assets.oneclick.es/M6_NyO_51a_1.svg\" width=\"600\"&gt;&lt;/img&gt;&lt;/div&gt;","seed":{"parameters":[{"name":"Q1","label":null,"min":-3,"max":2,"step":1},{"name":"Q2","label":null,"min":2,"max":6,"step":1}],"calculated":[{"name":"T1","label":"{{function}}","function":"{{Q1}}+{{Q2}}","temp":true},{"name":"A1","label":"{{function}}","function":"if({{T1}}&lt;0){{{T1}}}else{'+{{T1}}'}"}],"uniques":true},"algorithm":{"name":"calculateOperation","params":{"method":"equivSymbolic","keyboard":"INTERMEDIATE"}}}</v>
      </c>
      <c r="C456" s="215" t="str">
        <f>Seeds!AA503</f>
        <v/>
      </c>
      <c r="D456" s="215">
        <f t="shared" si="1"/>
        <v>1</v>
      </c>
    </row>
    <row r="457" ht="15.75" customHeight="1">
      <c r="A457" s="215" t="str">
        <f>Seeds!AC504</f>
        <v>M6-NyO-54a-I-1</v>
      </c>
      <c r="B457" s="215" t="str">
        <f>Seeds!Z504</f>
        <v>{
    "id": "M6-NyO-54a-I-1",
    "stimulus": "&lt;p&gt;Elige el resultado correcto de este cálculo.&lt;/p&gt;",
    "template": "&lt;p style=\"text-align:center;\"&gt;({{Q1}} + {{Q2}})&lt;sup&gt;{{Q4}}&lt;/sup&gt; + {{Q3}}&lt;sup&gt;{{Q5}}&lt;/sup&gt; = {{response}}&lt;/p&gt;",
    "hint": "&lt;p&gt;Calcula primero el paréntesis y las potencias.&lt;/p&gt;",
    "feedback": "&lt;p&gt;Primero, hay que calcular el paréntesis:&lt;/p&gt;&lt;p style=\"text-align:center;\"&gt;({{Q1}} + {{Q2}})&lt;sup&gt;{{Q4}}&lt;/sup&gt; + {{Q3}}&lt;sup&gt;{{Q5}}&lt;/sup&gt; = {{T1}}&lt;sup&gt;{{Q4}}&lt;/sup&gt; + {{Q3}}&lt;sup&gt;{{Q5}}&lt;/sup&gt;&lt;/p&gt;&lt;p&gt;Después, las potencias:&lt;/p&gt;&lt;p style=\"text-align:center;\"&gt;{{T1}}&lt;sup&gt;{{Q4}}&lt;/sup&gt; + {{Q3}}&lt;sup&gt;{{Q5}}&lt;/sup&gt; = {{T2}} + {{T3}}&lt;/p&gt;&lt;p&gt;Por último, se suma:&lt;/p&gt;&lt;p style=\"text-align:center;\"&gt;{{T2}} + {{T3}} = {{A1}}&lt;/p&gt;",
    "seed": {
        "parameters": [
            {
                "name": "Q1",
                "label": null,
                "min": 2,
                "max": 5,
                "step": 1
            },
            {
                "name": "Q2",
                "label": null,
                "min": 2,
                "max": 5,
                "step": 1
            },
            {
                "name": "Q3",
                "label": null,
                "min": 2,
                "max": 5,
                "step": 1
            },
            {
                "name": "Q4",
                "label": null,
                "list": [
                    2,
                    3
                ]
            },
            {
                "name": "Q5",
                "label": null,
                "list": [
                    2,
                    3
                ]
            },
            {
                "name": "Q6",
                "label": null,
                "list": [
                    "-4",
                    "-3",
                    "-2",
                    "-1",
                    1,
                    2,
                    3,
                    4
                ]
            },
            {
                "name": "Q7",
                "label": null,
                "list": [
                    "-4",
                    "-3",
                    "-2",
                    "-1",
                    1,
                    2,
                    3,
                    4
                ]
            }
        ],
        "calculated": [
            {
                "name": "T1",
                "label": "{{function}}",
                "function": "{{Q1}}+{{Q2}}",
                "temp": true
            },
            {
                "name": "T2",
                "label": "{{function}}",
                "function": "math.pow({{Q1}}+{{Q2}}, {{Q4}})",
                "temp": true
            },
            {
                "name": "T3",
                "label": "{{function}}",
                "function": "math.pow({{Q3}}, {{Q5}})",
                "temp": true
            },
            {
                "name": "A1",
                "label": "{{function}}",
                "function": "math.pow({{Q1}}+{{Q2}}, {{Q4}}) + math.pow({{Q3}}, {{Q5}})",
                "group": 1
            },
            {
                "name": "A2",
                "label": "{{function}}",
                "function": "math.pow({{Q1}}+{{Q2}}, {{Q4}}) + math.pow({{Q3}}, {{Q5}}) + {{Q6}}",
                "incorrect": true,
                "group": 1
            },
            {
                "name": "A3",
                "label": "{{function}}",
                "function": "math.pow({{Q1}}+{{Q2}}, {{Q4}}) + math.pow({{Q3}}, {{Q5}}) + {{Q7}}",
                "incorrect": true,
                "group": 1
            }
        ],
        "uniques": true
    },
    "algorithm": {
        "name": "groupResponses",
        "template": "Cloze with drop down"
    }
}</v>
      </c>
      <c r="C457" s="215" t="str">
        <f>Seeds!AA504</f>
        <v/>
      </c>
      <c r="D457" s="215">
        <f t="shared" si="1"/>
        <v>1</v>
      </c>
    </row>
    <row r="458" ht="15.75" customHeight="1">
      <c r="A458" s="215" t="str">
        <f>Seeds!AC505</f>
        <v>M6-NyO-54a-I-2</v>
      </c>
      <c r="B458" s="215" t="str">
        <f>Seeds!Z505</f>
        <v>{
    "id": "M6-NyO-54a-I-2",
    "stimulus": "&lt;p&gt;Elige el resultado correcto de este cálculo.&lt;/p&gt;",
    "template": "&lt;p style=\"text-align:center;\"&gt;{{Q1}}&lt;sup&gt;{{Q2}}&lt;/sup&gt; + {{Q3}}&lt;sup&gt;{{Q4}}&lt;/sup&gt; = {{response}}&lt;/p&gt;",
    "hint": "&lt;p&gt;Calcula primero las potencias.&lt;/p&gt;",
    "feedback": "&lt;p&gt;Primero, hay que calcular las potencias:&lt;/p&gt;&lt;p style=\"text-align:center;\"&gt;{{Q1}}&lt;sup&gt;{{Q2}}&lt;/sup&gt; + {{Q3}}&lt;sup&gt;{{Q4}}&lt;/sup&gt; = {{T1}} + {{T2}}&lt;/p&gt;&lt;p&gt;Por último, se suma:&lt;/p&gt;&lt;p style=\"text-align:center;\"&gt;{{T1}} + {{T2}} = {{A1}}&lt;/p&gt;",
    "seed": {
        "parameters": [
            {
                "name": "Q1",
                "label": null,
                "min": 2,
                "max": 5,
                "step": 1
            },
            {
                "name": "Q2",
                "label": null,
                "list": [
                    2,
                    3
                ]
            },
            {
                "name": "Q3",
                "label": null,
                "min": 2,
                "max": 5,
                "step": 1
            },
            {
                "name": "Q4",
                "label": null,
                "list": [
                    2,
                    3
                ]
            },
            {
                "name": "Q5",
                "label": null,
                "list": [
                    "-4",
                    "-3",
                    "-2",
                    "-1",
                    1,
                    2,
                    3,
                    4
                ]
            },
            {
                "name": "Q6",
                "label": null,
                "list": [
                    "-4",
                    "-3",
                    "-2",
                    "-1",
                    1,
                    2,
                    3,
                    4
                ]
            }
        ],
        "calculated": [
            {
                "name": "T1",
                "label": "{{function}}",
                "function": "math.pow({{Q1}},{{Q2}})",
                "temp": true
            },
            {
                "name": "T2",
                "label": "{{function}}",
                "function": "math.pow({{Q3}},{{Q4}})",
                "temp": true
            },
            {
                "name": "A1",
                "label": "{{function}}",
                "function": "math.pow({{Q1}},{{Q2}}) + math.pow({{Q3}},{{Q4}})",
                "group": 1
            },
            {
                "name": "A2",
                "label": "{{function}}",
                "function": "math.pow({{Q1}},{{Q2}}) + math.pow({{Q3}},{{Q4}}) + {{Q5}}",
                "incorrect": true,
                "group": 1
            },
            {
                "name": "A3",
                "label": "{{function}}",
                "function": "math.pow({{Q1}},{{Q2}}) + math.pow({{Q3}},{{Q4}}) + {{Q6}}",
                "incorrect": true,
                "group": 1
            }
        ],
        "uniques": true
    },
    "algorithm": {
        "name": "groupResponses",
        "template": "Cloze with drop down"
    }
}</v>
      </c>
      <c r="C458" s="215" t="str">
        <f>Seeds!AA505</f>
        <v/>
      </c>
      <c r="D458" s="215">
        <f t="shared" si="1"/>
        <v>1</v>
      </c>
    </row>
    <row r="459" ht="15.75" customHeight="1">
      <c r="A459" s="215" t="str">
        <f>Seeds!AC506</f>
        <v>M6-NyO-54a-I-3</v>
      </c>
      <c r="B459" s="215" t="str">
        <f>Seeds!Z506</f>
        <v>{
    "id": "M6-NyO-54a-I-3",
    "stimulus": "&lt;p&gt;Elige el resultado correcto de este cálculo.&lt;/p&gt;",
    "template": "&lt;p style=\"text-align:center;\"&gt;{{Q1}}&lt;sup&gt;3&lt;/sup&gt; − {{Q2}}&lt;sup&gt;2&lt;/sup&gt; = {{response}}&lt;/p&gt;",
    "hint": "&lt;p&gt;Calcula primero las potencias.&lt;/p&gt;",
    "feedback": "&lt;p&gt;Primero, hay que calcular las potencias:&lt;/p&gt;&lt;p style=\"text-align:center;\"&gt;{{Q1}}&lt;sup&gt;3&lt;/sup&gt; − {{Q2}}&lt;sup&gt;2&lt;/sup&gt; = {{T1}} − {{T2}}&lt;/p&gt;&lt;p&gt;Por último, se resta:&lt;/p&gt;&lt;p style=\"text-align:center;\"&gt;{{T1}} − {{T2}} = {{A1}}&lt;/p&gt;",
    "seed": {
        "parameters": [
            {
                "name": "Q1",
                "label": null,
                "min": 3,
                "max": 5,
                "step": 1
            },
            {
                "name": "Q2",
                "label": null,
                "min": 2,
                "max": 5,
                "step": 1
            },
            {
                "name": "Q3",
                "label": null,
                "list": [
                    "-2",
                    "-1",
                    1,
                    2
                ]
            },
            {
                "name": "Q4",
                "label": null,
                "list": [
                    "-2",
                    "-1",
                    1,
                    2
                ]
            }
        ],
        "calculated": [
            {
                "name": "T1",
                "label": "{{function}}",
                "function": "math.pow({{Q1}},3)",
                "temp": true
            },
            {
                "name": "T2",
                "label": "{{function}}",
                "function": "math.pow({{Q2}},2)",
                "temp": true
            },
            {
                "name": "A1",
                "label": "{{function}}",
                "function": "math.pow({{Q1}},3) - math.pow({{Q2}},2)",
                "group": 1
            },
            {
                "name": "A2",
                "label": "{{function}}",
                "function": "math.pow({{Q1}},3) - math.pow({{Q2}},2) + {{Q3}}",
                "incorrect": true,
                "group": 1
            },
            {
                "name": "A3",
                "label": "{{function}}",
                "function": "math.pow({{Q1}},3) - math.pow({{Q2}},2) + {{Q4}}",
                "incorrect": true,
                "group": 1
            }
        ],
        "uniques": true
    },
    "algorithm": {
        "name": "groupResponses",
        "template": "Cloze with drop down"
    }
}</v>
      </c>
      <c r="C459" s="215" t="str">
        <f>Seeds!AA506</f>
        <v/>
      </c>
      <c r="D459" s="215">
        <f t="shared" si="1"/>
        <v>1</v>
      </c>
    </row>
    <row r="460" ht="15.75" customHeight="1">
      <c r="A460" s="215" t="str">
        <f>Seeds!AC507</f>
        <v>M6-NyO-54a-E-1</v>
      </c>
      <c r="B460" s="215" t="str">
        <f>Seeds!Z507</f>
        <v>{
    "id": "M6-NyO-54a-E-1",
    "stimulus": "&lt;p&gt;Resuelve este cálculo.&lt;/p&gt;",
    "template": "&lt;p style=\"text-align:center;\"&gt;({{T1}} − {{Q2}})&lt;sup&gt;{{Q3}}&lt;/sup&gt; + ({{T2}} − {{Q5}})&lt;sup&gt;{{Q6}}&lt;/sup&gt; = {{response}}&lt;/p&gt;",
    "hint": "&lt;p&gt;Calcula primero el paréntesis y las potencias.&lt;/p&gt;",
    "feedback": "&lt;p&gt;Primero, hay que calcular los paréntesis:&lt;/p&gt;&lt;p style=\"text-align:center;\"&gt;({{T1}} − {{Q2}})&lt;sup&gt;{{Q3}}&lt;/sup&gt; + ({{T2}} − {{Q5}})&lt;sup&gt;{{Q6}}&lt;/sup&gt; = {{Q1}}&lt;sup&gt;{{Q3}}&lt;/sup&gt; + {{Q4}}&lt;sup&gt;{{Q6}}&lt;/sup&gt;&lt;/p&gt;&lt;p&gt;Después, las potencias:&lt;/p&gt;&lt;p style=\"text-align:center;\"&gt;{{Q1}}&lt;sup&gt;{{Q3}}&lt;/sup&gt; + {{Q4}}&lt;sup&gt;{{Q6}}&lt;/sup&gt; = {{T3}} + {{T4}}&lt;/p&gt;&lt;p&gt;Por último, se suma:&lt;/p&gt;&lt;p style=\"text-align:center;\"&gt;{{T3}} + {{T4}} = {{A1}}&lt;/p&gt;",
    "seed": {
        "parameters": [
            {
                "name": "Q1",
                "label": null,
                "min": 2,
                "max": 5,
                "step": 1
            },
            {
                "name": "Q2",
                "label": null,
                "min": 2,
                "max": 5,
                "step": 1
            },
            {
                "name": "Q3",
                "label": null,
                "list": [
                    2,
                    3
                ]
            },
            {
                "name": "Q4",
                "label": null,
                "min": 2,
                "max": 5,
                "step": 1
            },
            {
                "name": "Q5",
                "label": null,
                "min": 2,
                "max": 5,
                "step": 1
            },
            {
                "name": "Q6",
                "label": null,
                "list": [
                    2,
                    3
                ]
            }
        ],
        "calculated": [
            {
                "name": "T1",
                "label": "{{function}}",
                "function": "{{Q1}}+{{Q2}}",
                "temp": true
            },
            {
                "name": "T2",
                "label": "{{function}}",
                "function": "{{Q4}}+{{Q5}}",
                "temp": true
            },
            {
                "name": "T3",
                "label": "{{function}}",
                "function": "math.pow({{Q1}},{{Q3}})",
                "temp": true
            },
            {
                "name": "T4",
                "label": "{{function}}",
                "function": "math.pow({{Q4}},{{Q6}})",
                "temp": true
            },
            {
                "name": "A1",
                "label": "{{function}}",
                "function": "math.pow({{Q1}},{{Q3}}) + math.pow({{Q4}},{{Q6}})"
            }
        ],
        "uniques": false
    },
    "algorithm": {
        "name": "calculateOperation",
        "params": {
            "method": "equivLiteral",
            "keyboard": "NUMERICAL"
        }
    }
}</v>
      </c>
      <c r="C460" s="215" t="str">
        <f>Seeds!AA507</f>
        <v/>
      </c>
      <c r="D460" s="215">
        <f t="shared" si="1"/>
        <v>1</v>
      </c>
    </row>
    <row r="461" ht="15.75" customHeight="1">
      <c r="A461" s="215" t="str">
        <f>Seeds!AC508</f>
        <v>M6-NyO-54a-E-2</v>
      </c>
      <c r="B461" s="215" t="str">
        <f>Seeds!Z508</f>
        <v>{
    "id": "M6-NyO-54a-E-2",
    "stimulus": "&lt;p&gt;Resuelve este cálculo.&lt;/p&gt;",
    "template": "&lt;p style=\"text-align:center;\"&gt;&lt;span class=\"fr-math-v2 fr-draggable \" contenteditable=\"false\" data-original-math=\"\\(\\left(\\frac{{{T1}}}{{{Q2}}}\\right)^{{Q3}}\\)\" draggable=\"true\"&gt;\\(\\left(\\frac{{{T1}}}{{{Q2}}}\\right)^{{Q3}}\\)&lt;/span&gt; + {{Q4}}&lt;sup&gt;{{Q5}}&lt;/sup&gt; = {{response}}&lt;/p&gt;",
    "hint": "&lt;p&gt;Calcula primero el paréntesis y las potencias.&lt;/p&gt;",
    "feedback": "&lt;p&gt;Primero, hay que calcular los paréntesis:&lt;/p&gt;&lt;p style=\"text-align:center;\"&gt;&lt;span class=\"fr-math-v2 fr-draggable \" contenteditable=\"false\" data-original-math=\"\\(\\left(\\frac{{{T1}}}{{{Q2}}}\\right)^{{Q3}}\\)\" draggable=\"true\"&gt;\\(\\left(\\frac{{{T1}}}{{{Q2}}}\\right)^{{Q3}}\\)&lt;/span&gt; + {{Q4}}&lt;sup&gt;{{Q5}}&lt;/sup&gt; = {{Q1}}&lt;sup&gt;{{Q3}}&lt;/sup&gt; + {{Q4}}&lt;sup&gt;{{Q5}}&lt;/sup&gt;&lt;/p&gt;&lt;p&gt;Después, las potencias:&lt;/p&gt;&lt;p style=\"text-align:center;\"&gt;{{Q1}}&lt;sup&gt;{{Q3}}&lt;/sup&gt; + {{Q4}}&lt;sup&gt;{{Q5}}&lt;/sup&gt; = {{T2}} + {{T3}}&lt;/p&gt;&lt;p&gt;Por último, se suma:&lt;/p&gt;&lt;p style=\"text-align:center;\"&gt;{{T2}} + {{T3}} = {{A1}}&lt;/p&gt;",
    "seed": {
        "parameters": [
            {
                "name": "Q1",
                "label": null,
                "min": 2,
                "max": 5,
                "step": 1
            },
            {
                "name": "Q2",
                "label": null,
                "min": 2,
                "max": 5,
                "step": 1
            },
            {
                "name": "Q3",
                "label": null,
                "list": [
                    2,
                    3
                ]
            },
            {
                "name": "Q4",
                "label": null,
                "min": 2,
                "max": 5,
                "step": 1
            },
            {
                "name": "Q5",
                "label": null,
                "list": [
                    2,
                    3
                ]
            }
        ],
        "calculated": [
            {
                "name": "T1",
                "label": "{{function}}",
                "function": "{{Q1}}*{{Q2}}",
                "temp": true
            },
            {
                "name": "T2",
                "label": "{{function}}",
                "function": "math.pow({{Q1}}, {{Q3}})",
                "temp": true
            },
            {
                "name": "T3",
                "label": "{{function}}",
                "function": "math.pow({{Q4}}, {{Q5}})",
                "temp": true
            },
            {
                "name": "A1",
                "label": "{{function}}",
                "function": "math.pow({{Q1}}, {{Q3}}) + math.pow({{Q4}}, {{Q5}})"
            }
        ],
        "uniques": false
    },
    "algorithm": {
        "name": "calculateOperation",
        "params": {
            "method": "equivLiteral",
            "keyboard": "NUMERICAL"
        }
    }
}</v>
      </c>
      <c r="C461" s="215" t="str">
        <f>Seeds!AA508</f>
        <v/>
      </c>
      <c r="D461" s="215">
        <f t="shared" si="1"/>
        <v>1</v>
      </c>
    </row>
    <row r="462" ht="15.75" customHeight="1">
      <c r="A462" s="215" t="str">
        <f>Seeds!AC509</f>
        <v>M6-NyO-54a-E-3</v>
      </c>
      <c r="B462" s="215" t="str">
        <f>Seeds!Z509</f>
        <v>{
    "id": "M6-NyO-54a-E-3",
    "stimulus": "&lt;p&gt;Resuelve este cálculo.&lt;/p&gt;",
    "template": "&lt;p style=\"text-align:center;\"&gt;({{T1}} + {{Q2}} − {{Q3}})&lt;sup&gt;{{Q4}}&lt;/sup&gt;  = {{response}}&lt;/p&gt;",
    "hint": "&lt;p&gt;Calcula primero el paréntesis.&lt;/p&gt;",
    "feedback": "&lt;p&gt;Primero, hay que calcular el paréntesis:&lt;/p&gt;&lt;p style=\"text-align:center;\"&gt;({{T1}} + {{Q2}} − {{Q3}})&lt;sup&gt;{{Q4}}&lt;/sup&gt;  = {{Q1}}&lt;sup&gt;{{Q4}}&lt;/sup&gt;&lt;/p&gt;&lt;p&gt;Por último, la potencia:&lt;/p&gt;&lt;p style=\"text-align:center;\"&gt;{{Q1}}&lt;sup&gt;{{Q4}}&lt;/sup&gt; = {{A1}}&lt;/p&gt;",
    "seed": {
        "parameters": [
            {
                "name": "Q1",
                "label": null,
                "min": 2,
                "max": 5,
                "step": 1
            },
            {
                "name": "Q2",
                "label": null,
                "min": 2,
                "max": 5,
                "step": 1
            },
            {
                "name": "Q3",
                "label": null,
                "min": 2,
                "max": 5,
                "step": 1
            },
            {
                "name": "Q4",
                "label": null,
                "list": [
                    2,
                    3
                ]
            }
        ],
        "calculated": [
            {
                "name": "T1",
                "label": "{{function}}",
                "function": "{{Q1}}+{{Q3}}-{{Q2}}",
                "temp": true
            },
            {
                "name": "A1",
                "label": "{{function}}",
                "function": "math.pow({{Q1}},{{Q2}})"
            }
        ],
        "uniques": false
    },
    "algorithm": {
        "name": "calculateOperation",
        "params": {
            "method": "equivLiteral",
            "keyboard": "NUMERICAL"
        }
    }
}</v>
      </c>
      <c r="C462" s="215" t="str">
        <f>Seeds!AA509</f>
        <v/>
      </c>
      <c r="D462" s="215">
        <f t="shared" si="1"/>
        <v>1</v>
      </c>
    </row>
    <row r="463" ht="15.75" customHeight="1">
      <c r="A463" s="215" t="str">
        <f>Seeds!AC510</f>
        <v>M6-NyO-55a-I-1</v>
      </c>
      <c r="B463" s="215" t="str">
        <f>Seeds!Z510</f>
        <v>{
    "id": "M6-NyO-55a-I-1",
    "stimulus": "&lt;p&gt;Selecciona la expresión algebraica para la siguiente frase: “{{Q1}} más {{Q2}} veces &lt;i&gt;{{Q3}}&lt;/i&gt;”.&lt;/p&gt;",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1,
                "max": 10,
                "step": 1
            },
            {
                "name": "Q2",
                "label": null,
                "min": 2,
                "max": 10,
                "step": 1
            },
            {
                "name": "Q3",
                "label": null,
                "list": [
                    "x",
                    "y",
                    "a",
                    "b",
                    "c",
                    "m",
                    "n",
                    "p",
                    "k"
                ]
            },
            {
                "name": "Q4",
                "label": null,
                "list": [
                    "x",
                    "y",
                    "a",
                    "b",
                    "c",
                    "m",
                    "n",
                    "p",
                    "k"
                ]
            }
        ],
        "calculated": [
            {
                "name": "A1",
                "label": "{{Q1}} + {{Q2}}&lt;i&gt;{{Q3}}&lt;/i&gt;"
            },
            {
                "name": "A2",
                "label": "{{Q2}} + {{Q1}}&lt;i&gt;{{Q3}}&lt;/i&gt;",
                "incorrect": true
            },
            {
                "name": "A3",
                "label": "{{Q1}}&lt;i&gt;{{Q3}}&lt;/i&gt; + {{Q2}}&lt;i&gt;{{Q3}}&lt;/i&gt;",
                "incorrect": true
            },
            {
                "name": "A4",
                "label": "{{Q1}} − {{Q2}}&lt;i&gt;{{Q3}}&lt;/i&gt;",
                "incorrect": true
            },
            {
                "name": "A5",
                "label": "({{Q1}} + {{Q2}})&lt;i&gt;{{Q3}}&lt;/i&gt;",
                "incorrect": true
            },
            {
                "name": "A6",
                "label": "{{Q1}} + {{Q2}}&lt;i&gt;{{Q4}}&lt;/i&gt;",
                "incorrect": true
            }
        ],
        "uniques": true
    },
    "algorithm": {
        "name": "trueFalse",
        "template": "Multiple choice – standard",
        "params": {
            "countCorrect": 1,
            "countIncorrect": 2,
            "showCheckIcon": false,
            "columns": 3
        }
    }
}</v>
      </c>
      <c r="C463" s="215" t="str">
        <f>Seeds!AA510</f>
        <v/>
      </c>
      <c r="D463" s="215">
        <f t="shared" si="1"/>
        <v>1</v>
      </c>
    </row>
    <row r="464" ht="15.75" customHeight="1">
      <c r="A464" s="215" t="str">
        <f>Seeds!AC511</f>
        <v>M6-NyO-55a-I-2</v>
      </c>
      <c r="B464" s="215" t="str">
        <f>Seeds!Z511</f>
        <v>{
    "id": "M6-NyO-55a-I-2",
    "stimulus": "&lt;p&gt;Selecciona la expresión algebraica para la siguiente frase: “{{Q1}} veces &lt;i&gt;{{Q3}},&lt;/i&gt; menos &lt;i&gt;{{Q4}}&lt;/i&gt; dividido entre {{Q2}}”.&lt;/p&gt;",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"{{Q1}}&lt;i&gt;{{Q3}}&lt;/i&gt; − &lt;span class=\"fr-math-v2 fr-draggable\" contenteditable=\"false\" data-original-math=\"\\(\\frac{{{Q4}}}{{{Q2}}}\\)\" draggable=\"true\"&gt;\\(\\frac{{{Q4}}}{{{Q2}}}\\)&lt;/span&gt;"
            },
            {
                "name": "A2",
                "label": "{{Q1}}&lt;i&gt;{{Q3}}&lt;/i&gt; − &lt;span class=\"fr-math-v2 fr-draggable\" contenteditable=\"false\" data-original-math=\"\\(\\frac{{{Q4}}}{{{Q2}}}\\)\" draggable=\"true\"&gt;\\(\\frac{{{Q2}}}{{{Q4}}}\\)&lt;/span&gt;",
                "incorrect": true
            },
            {
                "name": "A3",
                "label": "{{Q2}}&lt;i&gt;{{Q3}}&lt;/i&gt; − &lt;span class=\"fr-math-v2 fr-draggable\" contenteditable=\"false\" data-original-math=\"\\(\\frac{{{Q4}}}{{{Q1}}}\\)\" draggable=\"true\"&gt;\\(\\frac{{{Q4}}}{{{Q1}}}\\)&lt;/span&gt;",
                "incorrect": true
            },
            {
                "name": "A4",
                "label": "{{Q1}}&lt;i&gt;{{Q4}}&lt;/i&gt; − &lt;span class=\"fr-math-v2 fr-draggable\" contenteditable=\"false\" data-original-math=\"\\(\\frac{{{Q3}}}{{{Q2}}}\\)\" draggable=\"true\"&gt;\\(\\frac{{{Q3}}}{{{Q2}}}\\)&lt;/span&gt;",
                "incorrect": true
            },
            {
                "name": "A5",
                "label": "{{Q1}}&lt;i&gt;{{Q3}}&lt;/i&gt; + &lt;span class=\"fr-math-v2 fr-draggable\" contenteditable=\"false\" data-original-math=\"\\(\\frac{{{Q4}}}{{{Q2}}}\\)\" draggable=\"true\"&gt;\\(\\frac{{{Q4}}}{{{Q2}}}\\)&lt;/span&gt;",
                "incorrect": true
            },
            {
                "name": "A6",
                "label": "&lt;span class=\"fr-math-v2 fr-draggable\" contenteditable=\"false\" data-original-math=\"\\(\\frac{{{Q4}}}{{{Q2}}}\\)\" draggable=\"true\"&gt;\\(\\frac{{{Q4}}}{{{Q2}}}\\)&lt;/span&gt; − {{Q1}}&lt;i&gt;{{Q3}}&lt;/i&gt;",
                "incorrect": true
            }
        ],
        "uniques": true
    },
    "algorithm": {
        "name": "trueFalse",
        "template": "Multiple choice – standard",
        "params": {
            "countCorrect": 1,
            "countIncorrect": 2,
            "showCheckIcon": false,
            "columns": 3
        }
    }
}</v>
      </c>
      <c r="C464" s="215" t="str">
        <f>Seeds!AA511</f>
        <v/>
      </c>
      <c r="D464" s="215">
        <f t="shared" si="1"/>
        <v>1</v>
      </c>
    </row>
    <row r="465" ht="15.75" customHeight="1">
      <c r="A465" s="215" t="str">
        <f>Seeds!AC512</f>
        <v>M6-NyO-55a-I-3</v>
      </c>
      <c r="B465" s="215" t="str">
        <f>Seeds!Z512</f>
        <v>{
    "id": "M6-NyO-55a-I-3",
    "stimulus": "&lt;p&gt;Selecciona la expresión algebraica para la siguiente frase: “El cuadrado de un número más su mitad”.&lt;/p&gt;",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"&lt;i&gt;{{Q3}}&lt;/i&gt;&lt;sup&gt;2&lt;/sup&gt; + &lt;span class=\"fr-math-v2 fr-draggable\" contenteditable=\"false\" data-original-math=\"\\(\\frac{{{Q3}}}{2}\\)\" draggable=\"true\"&gt;\\(\\frac{{{Q3}}}{2}\\)&lt;/span&gt;"
            },
            {
                "name": "A2",
                "label": "&lt;i&gt;{{Q3}}&lt;/i&gt;&lt;sup&gt;2&lt;/sup&gt; + &lt;span class=\"fr-math-v2 fr-draggable\" contenteditable=\"false\" data-original-math=\"\\(\\frac{{{Q4}}}{2}\\)\" draggable=\"true\"&gt;\\(\\frac{{{Q4}}}{2}\\)&lt;/span&gt;",
                "incorrect": true
            },
            {
                "name": "A3",
                "label": "2&lt;i&gt;{{Q3}}&lt;/i&gt; + &lt;span class=\"fr-math-v2 fr-draggable\" contenteditable=\"false\" data-original-math=\"\\(\\frac{{{Q3}}}{2}\\)\" draggable=\"true\"&gt;\\(\\frac{{{Q3}}}{2}\\)&lt;/span&gt;",
                "incorrect": true
            },
            {
                "name": "A4",
                "label": "&lt;i&gt;{{Q3}}&lt;/i&gt;&lt;sup&gt;2&lt;/sup&gt; + 2&lt;i&gt;{{Q3}}&lt;/i&gt;",
                "incorrect": true
            },
            {
                "name": "A5",
                "label": "&lt;span class=\"fr-math-v2 fr-draggable\" contenteditable=\"false\" data-original-math=\"\\(\\frac{{{Q3}}^2+{{Q3}}}{2}\\)\" draggable=\"true\"&gt;\\(\\frac{{{Q3}}^2+{{Q3}}}{2}\\)&lt;/span&gt;",
                "incorrect": true
            },
            {
                "name": "A6",
                "label": "&lt;span class=\"fr-math-v2 fr-draggable\" contenteditable=\"false\" data-original-math=\"\\(\\frac{{{Q3}}^2}{2}\\)\" draggable=\"true\"&gt;\\(\\frac{{{Q3}}^2}{2}\\)&lt;/span&gt;",
                "incorrect": true
            }
        ],
        "uniques": true
    },
    "algorithm": {
        "name": "trueFalse",
        "template": "Multiple choice – standard",
        "params": {
            "countCorrect": 1,
            "countIncorrect": 2,
            "showCheckIcon": false,
            "columns": 3
        }
    }
}</v>
      </c>
      <c r="C465" s="215" t="str">
        <f>Seeds!AA512</f>
        <v/>
      </c>
      <c r="D465" s="215">
        <f t="shared" si="1"/>
        <v>1</v>
      </c>
    </row>
    <row r="466" ht="15.75" customHeight="1">
      <c r="A466" s="215" t="str">
        <f>Seeds!AC513</f>
        <v>M6-NyO-55a-E-1</v>
      </c>
      <c r="B466" s="215" t="str">
        <f>Seeds!Z513</f>
        <v>{
    "id": "M6-NyO-55a-E-1",
    "stimulus": "&lt;p&gt;Escribe esta expresión: “{{Q1}} veces &lt;i&gt;{{Q3}}&lt;/i&gt; más la mitad de &lt;i&gt;{{Q4}}&lt;/i&gt;”.&lt;/p&gt;",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"Q3",
                "label": null,
                "list": [
                    "x",
                    "y",
                    "a",
                    "b",
                    "c",
                    "m",
                    "n",
                    "p",
                    "k"
                ]
            },
            {
                "name": "Q4",
                "label": null,
                "list": [
                    "x",
                    "y",
                    "a",
                    "b",
                    "c",
                    "m",
                    "n",
                    "p",
                    "k"
                ]
            }
        ],
        "calculated": [
            {
                "name": "A1",
                "label": "2{{Q3}}+\\frac{{{Q4}}}{2}",
                "function": "{{Q1}}{{Q3}}+\\frac{{{Q4}}}{2}"
            }
        ],
        "uniques": true
    },
    "algorithm": {
        "name": "calculateOperation",
        "params": {
            "method": "equivLiteral"
        }
    }
}</v>
      </c>
      <c r="C466" s="215" t="str">
        <f>Seeds!AA513</f>
        <v/>
      </c>
      <c r="D466" s="215">
        <f t="shared" si="1"/>
        <v>1</v>
      </c>
    </row>
    <row r="467" ht="15.75" customHeight="1">
      <c r="A467" s="215" t="str">
        <f>Seeds!AC514</f>
        <v>M6-NyO-55a-E-2</v>
      </c>
      <c r="B467" s="215" t="str">
        <f>Seeds!Z514</f>
        <v>{
    "id": "M6-NyO-55a-E-2",
    "stimulus": "&lt;p&gt;Escribe esta expresión: “&lt;i&gt;{{Q3}},&lt;/i&gt; menos &lt;i&gt;{{Q4}}&lt;/i&gt; dividido entre {{Q1}}, más el doble de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"Q1",
                "label": null,
                "min": 2,
                "max": 10,
                "step": 1
            },
            {
                "name": "Q2",
                "label": null,
                "min": 2,
                "max": 10,
                "step": 1
            },
            {
                "name": "Q3",
                "label": null,
                "list": [
                    "x",
                    "y",
                    "a",
                    "b",
                    "c",
                    "m",
                    "n",
                    "p",
                    "k"
                ]
            },
            {
                "name": "Q4",
                "label": null,
                "list": [
                    "x",
                    "y",
                    "a",
                    "b",
                    "c",
                    "m",
                    "n",
                    "p",
                    "k"
                ]
            }
        ],
        "calculated": [
            {
                "name": "A1",
                "label": "",
                "function": "{{Q3}}-\\frac{{{Q4}}}{{{Q1}}}+2{{Q3}}"
            }
        ],
        "uniques": true
    },
    "algorithm": {
        "name": "calculateOperation",
        "params": {
            "method": "equivLiteral"
        }
    }
}</v>
      </c>
      <c r="C467" s="215" t="str">
        <f>Seeds!AA514</f>
        <v/>
      </c>
      <c r="D467" s="215">
        <f t="shared" si="1"/>
        <v>1</v>
      </c>
    </row>
    <row r="468" ht="15.75" customHeight="1">
      <c r="A468" s="215" t="str">
        <f>Seeds!AC515</f>
        <v>M6-NyO-55a-E-3</v>
      </c>
      <c r="B468" s="215" t="str">
        <f>Seeds!Z515</f>
        <v>{
    "id": "M6-NyO-55a-E-3",
    "stimulus": "&lt;p&gt;Escribe esta expresión: “El cuadrado de &lt;i&gt;{{Q3}},&lt;/i&gt; más el cociente de &lt;i&gt;{{Q4}}&lt;/i&gt; entre &lt;i&gt;{{Q3}}&lt;/i&gt;”.&lt;/p&gt;",
    "template": "&lt;p&gt;{{response}}&lt;/p&gt;",
    "hint":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"feedback": "&lt;p&gt;Observa estos ejemplos:&lt;/p&gt;&lt;ul&gt;&lt;li&gt;&lt;p&gt;3 veces &lt;i&gt;a&lt;/i&gt;:&lt;/p&gt;&lt;p style=\"text-align: center\"&gt;3&lt;i&gt;a&lt;/i&gt;&lt;/p&gt;&lt;/li&gt;&lt;li&gt;&lt;p&gt;La mitad de &lt;i&gt;x&lt;/i&gt;:&lt;/p&gt;&lt;p style=\"text-align: center\"&gt;&lt;span class=\"fr-math-v2 fr-draggable\" contenteditable=\"false\" data-original-math=\"\\(\\frac{x}{2}\\)\" draggable=\"true\"&gt;\\(\\frac{x}{2}\\)&lt;/span&gt;&lt;/p&gt;&lt;/li&gt;&lt;li&gt;&lt;p&gt;&lt;i&gt;m&lt;/i&gt; más &lt;i&gt;n&lt;/i&gt;:&lt;/p&gt;&lt;p style=\"text-align: center\"&gt;&lt;i&gt;m&lt;/i&gt; + &lt;i&gt;n&lt;/i&gt;&lt;/p&gt;&lt;/li&gt;&lt;/ul&gt;",
    "seed": {
        "parameters": [
            {
                "name": "Q3",
                "label": null,
                "list": [
                    "x",
                    "y",
                    "a",
                    "b",
                    "c",
                    "m",
                    "n",
                    "p",
                    "k"
                ]
            },
            {
                "name": "Q4",
                "label": null,
                "list": [
                    "x",
                    "y",
                    "a",
                    "b",
                    "c",
                    "m",
                    "n",
                    "p",
                    "k"
                ]
            }
        ],
        "calculated": [
            {
                "name": "A1",
                "label": "",
                "function": "{{Q3}}^2+\\frac{{{Q4}}}{{{Q3}}}"
            }
        ],
        "uniques": true
    },
    "algorithm": {
        "name": "calculateOperation",
        "params": {
            "method": "equivLiteral"
        }
    }
}</v>
      </c>
      <c r="C468" s="215" t="str">
        <f>Seeds!AA515</f>
        <v/>
      </c>
      <c r="D468" s="215">
        <f t="shared" si="1"/>
        <v>1</v>
      </c>
    </row>
    <row r="469" ht="15.75" customHeight="1">
      <c r="A469" s="215" t="str">
        <f>Seeds!AC516</f>
        <v>M6-NyO-55b-I-1</v>
      </c>
      <c r="B469" s="215" t="str">
        <f>Seeds!Z516</f>
        <v>{
    "id": "M6-NyO-55b-I-1",
    "stimulus": "&lt;p&gt;Observa la expresión y selecciona las respuestas correctas.&lt;/p&gt;&lt;p style=\"text-align: center\"&gt;{{Q1}}{{Q2}}{{Q3}}&lt;/p&gt;",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"list": [
                    "&lt;i&gt;x&lt;/i&gt;",
                    "&lt;i&gt;y&lt;/i&gt;",
                    "&lt;i&gt;z&lt;/i&gt;",
                    "&lt;i&gt;t&lt;/i&gt;"
                ]
            },
            {
                "name": "Q3",
                "label": null,
                "list": [
                    "&lt;i&gt;x&lt;/i&gt;",
                    "&lt;i&gt;y&lt;/i&gt;",
                    "&lt;i&gt;z&lt;/i&gt;",
                    "&lt;i&gt;t&lt;/i&gt;"
                ]
            }
        ],
        "calculated": [
            {
                "name": "A1",
                "label": "&lt;p&gt;{{Q1}} es un coeficiente.&lt;/p&gt;"
            },
            {
                "name": "A2",
                "label": "&lt;p&gt;{{Q1}} es un factor.&lt;/p&gt;"
            },
            {
                "name": "A3",
                "label": "&lt;p&gt;{{Q2}} es un factor.&lt;/p&gt;"
            },
            {
                "name": "A4",
                "label": "&lt;p&gt;{{Q3}} es un factor.&lt;/p&gt;"
            },
            {
                "name": "A5",
                "label": "&lt;p&gt;La expresión tiene 1 término.&lt;/p&gt;"
            },
            {
                "name": "A6",
                "label": "&lt;p&gt;La expresión tiene 3 factores.&lt;/p&gt;"
            },
            {
                "name": "A7",
                "label": "&lt;p&gt;La expresión tiene 2 factores.&lt;/p&gt;",
                "function": "",
                "incorrect": true,
                "feedback": "&lt;p&gt;La expresión tiene 3 factores: {{Q1}}, {{Q2}} y {{Q3}}.&lt;/p&gt;"
            },
            {
                "name": "A8",
                "label": "&lt;p&gt;La expresión tiene 3 términos.&lt;/p&gt;",
                "function": "",
                "incorrect": true,
                "feedback": "&lt;p&gt;La expresión tiene un solo término.&lt;/p&gt;"
            },
            {
                "name": "A9",
                "label": "&lt;p&gt;{{Q2}} es un coeficiente.&lt;/p&gt;",
                "function": "",
                "incorrect": true,
                "feedback": "&lt;p&gt;Solo {{Q1}} es un coeficiente.&lt;/p&gt;"
            },
            {
                "name": "A10",
                "label": "&lt;p&gt;{{Q3}} es un coeficiente.&lt;/p&gt;",
                "function": "",
                "incorrect": true,
                "feedback": "&lt;p&gt;Solo {{Q1}} es un coeficiente.&lt;/p&gt;"
            },
            {
                "name": "A11",
                "label": "&lt;p&gt;{{Q1}} es un término.&lt;/p&gt;",
                "function": "",
                "incorrect": true,
                "feedback": "&lt;p&gt;La expresión completa es un término.&lt;/p&gt;"
            },
            {
                "name": "A12",
                "label": "&lt;p&gt;{{Q2}} es un término.&lt;/p&gt;",
                "function": "",
                "incorrect": true,
                "feedback": "&lt;p&gt;La expresión completa es un término.&lt;/p&gt;"
            },
            {
                "name": "A13",
                "label": "&lt;p&gt;{{Q3}} es un término.&lt;/p&gt;",
                "function": "",
                "incorrect": true,
                "feedback": "&lt;p&gt;La expresión completa es un término.&lt;/p&gt;"
            }
        ],
        "uniques": true
    },
    "algorithm": {
        "name": "trueFalse",
        "template": "Multiple choice – multiple response",
        "params": {
            "countCorrect": 2,
            "countIncorrect": 1
                }
            }
        }</v>
      </c>
      <c r="C469" s="215" t="str">
        <f>Seeds!AA516</f>
        <v/>
      </c>
      <c r="D469" s="215">
        <f t="shared" si="1"/>
        <v>1</v>
      </c>
    </row>
    <row r="470" ht="15.75" customHeight="1">
      <c r="A470" s="215" t="str">
        <f>Seeds!AC517</f>
        <v>M6-NyO-55b-I-2</v>
      </c>
      <c r="B470" s="215" t="str">
        <f>Seeds!Z517</f>
        <v>{
    "id": "M6-NyO-55b-I-2",
    "stimulus": "&lt;p&gt;Observa la expresión y selecciona las respuestas correctas.&lt;/p&gt;&lt;p style=\"text-align: center\"&gt;{{Q1}}{{Q3}}{{Q4}} + {{Q2}}{{Q3}}&lt;/p&gt;",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2,
                "max": 9,
                "step": 1
            },
            {
                "name": "Q2",
                "label": null,
                "min": 2,
                "max": 9,
                "step": 1
            },
            {
                "name": "Q3",
                "label": null,
                "list": [
                    "&lt;i&gt;x&lt;/i&gt;",
                    "&lt;i&gt;y&lt;/i&gt;",
                    "&lt;i&gt;z&lt;/i&gt;",
                    "&lt;i&gt;t&lt;/i&gt;"
                ]
            },
            {
                "name": "Q4",
                "label": null,
                "list": [
                    "&lt;i&gt;x&lt;/i&gt;",
                    "&lt;i&gt;y&lt;/i&gt;",
                    "&lt;i&gt;z&lt;/i&gt;",
                    "&lt;i&gt;t&lt;/i&gt;"
                ]
            }
        ],
        "calculated": [
            {
                "name": "A1",
                "label": "&lt;p&gt;{{Q1}} es un coeficiente.&lt;/p&gt;"
            },
            {
                "name": "A2",
                "label": "&lt;p&gt;{{Q2}} es un coeficiente.&lt;/p&gt;"
            },
            {
                "name": "A3",
                "label": "&lt;p&gt;La expresión tiene 2 términos.&lt;/p&gt;"
            },
            {
                "name": "A4",
                "label": "&lt;p&gt;El primer término tiene 3 factores.&lt;/p&gt;"
            },
            {
                "name": "A5",
                "label": "&lt;p&gt;El segundo término tiene 2 factores.&lt;/p&gt;"
            },
            {
                "name": "A6",
                "label": "&lt;p&gt;{{Q3}} es un coeficiente.&lt;/p&gt;",
                "function": "",
                "incorrect": true,
                "feedback": "&lt;p&gt;Los coeficientes son {{Q1}} y {{Q2}}.&lt;/p&gt;"
            },
            {
                "name": "A7",
                "label": "&lt;p&gt;{{Q4}} es un coeficiente.&lt;/p&gt;",
                "function": "",
                "incorrect": true,
                "feedback": "&lt;p&gt;Los coeficientes son {{Q1}} y {{Q2}}.&lt;/p&gt;"
            },
            {
                "name": "A8",
                "label": "&lt;p&gt;La expresión tiene 3 términos.&lt;/p&gt;",
                "function": "",
                "incorrect": true,
                "feedback": "&lt;p&gt;Tiene 2:  {{Q1}}{{Q3}}{{Q4}} y {{Q2}}{{Q3}}.&lt;/p&gt;"
            },
            {
                "name": "A9",
                "label": "&lt;p&gt;La expresión tiene 5 términos.&lt;/p&gt;",
                "function": "",
                "incorrect": true,
                "feedback": "&lt;p&gt;Tiene 2:  {{Q1}}{{Q3}}{{Q4}} y {{Q2}}{{Q3}}.&lt;/p&gt;"
            },
            {
                "name": "A10",
                "label": "&lt;p&gt;El primer término tiene 2 factores.&lt;/p&gt;",
                "function": "",
                "incorrect": true,
                "feedback": "&lt;p&gt;Tiene 3: {{Q1}}, {{Q3}}, y {{Q4}}.&lt;/p&gt;"
            },
            {
                "name": "A11",
                "label": "&lt;p&gt;El segundo término tiene 1 factor.&lt;/p&gt;",
                "function": "",
                "incorrect": true,
                "feedback": "&lt;p&gt;Tiene 2: {{Q2}} y {{Q3}}.&lt;/p&gt;"
            }
        ],
        "uniques": true
    },
    "algorithm": {
        "name": "trueFalse",
        "template": "Multiple choice – multiple response",
        "params": {
            "countCorrect": 2,
            "countIncorrect": 1
        }
    }
}</v>
      </c>
      <c r="C470" s="215" t="str">
        <f>Seeds!AA517</f>
        <v/>
      </c>
      <c r="D470" s="215">
        <f t="shared" si="1"/>
        <v>1</v>
      </c>
    </row>
    <row r="471" ht="15.75" customHeight="1">
      <c r="A471" s="215" t="str">
        <f>Seeds!AC518</f>
        <v>M6-NyO-55b-I-3</v>
      </c>
      <c r="B471" s="215" t="str">
        <f>Seeds!Z518</f>
        <v>{
    "id": "M6-NyO-55b-I-3",
    "stimulus": "&lt;p&gt;Observa la expresión y selecciona las respuestas correctas.&lt;/p&gt;&lt;p style=\"text-align: center\"&gt;\n{{Q1}}{{Q2}}&lt;sup&gt;{{Q3}}&lt;/sup&gt;{{Q4}} + {{Q5}}{{Q2}}&lt;/p&gt;",
    "hint": "&lt;p&gt;Los &lt;b&gt;términos&lt;/b&gt; son números, variables o números multiplicando a variables.&lt;/p&gt;&lt;p&gt;Un &lt;b&gt;factor&lt;/b&gt; es una parte de un producto.&lt;/p&gt;&lt;p&gt;Un &lt;b&gt;coeficiente&lt;/b&gt; es un número que multiplica a una variable.&lt;/p&gt;",
    "feedback": "&lt;p&gt;Los &lt;b&gt;términos&lt;/b&gt; son números, variables o números multiplicando a variables.&lt;/p&gt;&lt;p&gt;Un &lt;b&gt;factor&lt;/b&gt; es una parte de un producto.&lt;/p&gt;&lt;p&gt;Un &lt;b&gt;coeficiente&lt;/b&gt; es un número que multiplica a una variable.&lt;/p&gt;",
    "seed": {
        "parameters": [
            {
                "name": "Q1",
                "label": null,
                "min": -9,
                "max": -1,
                "step": 1
            },
            {
                "name": "Q2",
                "label": null,
                "list": [
                    "&lt;i&gt;x&lt;/i&gt;",
                    "&lt;i&gt;y&lt;/i&gt;",
                    "&lt;i&gt;z&lt;/i&gt;",
                    "&lt;i&gt;t&lt;/i&gt;"
                ]
            },
            {
                "name": "Q3",
                "label": null,
                "list": [
                    2,
                    3,
                    4
                ]
            },
            {
                "name": "Q4",
                "label": null,
                "list": [
                    "&lt;i&gt;x&lt;/i&gt;",
                    "&lt;i&gt;y&lt;/i&gt;",
                    "&lt;i&gt;z&lt;/i&gt;",
                    "&lt;i&gt;t&lt;/i&gt;"
                ]
            },
            {
                "name": "Q5",
                "label": null,
                "min": 2,
                "max": 9,
                "step": 1
            }
        ],
        "calculated": [
            {
                "name": "A1",
                "label": "&lt;p&gt;{{Q1}} es un coeficiente.&lt;/p&gt;"
            },
            {
                "name": "A2",
                "label": "&lt;p&gt;{{Q5}} es un coeficiente.&lt;/p&gt;"
            },
            {
                "name": "A3",
                "label": "&lt;p&gt;La expresión tiene 2 términos.&lt;/p&gt;"
            },
            {
                "name": "A4",
                "label": "&lt;p&gt;El primer término tiene 3 factores.&lt;/p&gt;"
            },
            {
                "name": "A5",
                "label": "&lt;p&gt;El segundo término tiene 2 factores.&lt;/p&gt;"
            },
            {
                "name": "A6",
                "label": "&lt;p&gt;{{Q2}} es un coeficiente.&lt;/p&gt;",
                "function": "",
                "incorrect": true,
                "feedback": "&lt;p&gt;Los coeficientes son {{Q1}} y {{Q5}}.&lt;/p&gt;"
            },
            {
                "name": "A7",
                "label": "&lt;p&gt;{{Q3}} es un coeficiente.&lt;/p&gt;",
                "function": "",
                "incorrect": true,
                "feedback": "&lt;p&gt;Los coeficientes son {{Q1}} y {{Q5}}.&lt;/p&gt;"
            },
            {
                "name": "A8",
                "label": "&lt;p&gt;La expresión tiene 4 términos.&lt;/p&gt;",
                "function": "",
                "incorrect": true,
                "feedback": "&lt;p&gt;Tiene 2:  {{Q1}}{{Q2}}&lt;sup&gt;{{Q3}}&lt;/sup&gt;{{Q4}} y {{Q5}}{{Q2}}.&lt;/p&gt;"
            },
            {
                "name": "A9",
                "label": "&lt;p&gt;La expresión tiene 6 términos.&lt;/p&gt;",
                "function": "",
                "incorrect": true,
                "feedback": "&lt;p&gt;Tiene 2:  {{Q1}}{{Q2}}&lt;sup&gt;{{Q3}}&lt;/sup&gt;{{Q4}} y {{Q5}}{{Q2}}.&lt;/p&gt;"
            },
            {
                "name": "A10",
                "label": "&lt;p&gt;El primer término tiene 2 factores.&lt;/p&gt;",
                "function": "",
                "incorrect": true,
                "feedback": "&lt;p&gt;Tiene 3: {{Q1}}, {{Q2}}&lt;sup&gt;{{Q3}}&lt;/sup&gt; y {{Q4}}.&lt;/p&gt;"
            },
            {
                "name": "A11",
                "label": "&lt;p&gt;El segundo término tiene 1 factor.&lt;/p&gt;",
                "function": "",
                "incorrect": true,
                "feedback": "&lt;p&gt;Tiene 2: {{Q5}} y {{Q2}}.&lt;/p&gt;"
            }
        ],
        "uniques": true
    },
    "algorithm": {
        "name": "trueFalse",
        "template": "Multiple choice – multiple response",
        "params": {
            "countCorrect": 2,
            "countIncorrect": 1
        }
    }
}</v>
      </c>
      <c r="C471" s="215" t="str">
        <f>Seeds!AA518</f>
        <v/>
      </c>
      <c r="D471" s="215">
        <f t="shared" si="1"/>
        <v>1</v>
      </c>
    </row>
    <row r="472" ht="15.75" customHeight="1">
      <c r="A472" s="215" t="str">
        <f t="shared" ref="A472:C472" si="2">#REF!</f>
        <v>#REF!</v>
      </c>
      <c r="B472" s="215" t="str">
        <f t="shared" si="2"/>
        <v>#REF!</v>
      </c>
      <c r="C472" s="215" t="str">
        <f t="shared" si="2"/>
        <v>#REF!</v>
      </c>
      <c r="D472" s="215" t="str">
        <f t="shared" si="1"/>
        <v>#REF!</v>
      </c>
    </row>
    <row r="473" ht="15.75" customHeight="1">
      <c r="A473" s="215" t="str">
        <f t="shared" ref="A473:C473" si="3">#REF!</f>
        <v>#REF!</v>
      </c>
      <c r="B473" s="215" t="str">
        <f t="shared" si="3"/>
        <v>#REF!</v>
      </c>
      <c r="C473" s="215" t="str">
        <f t="shared" si="3"/>
        <v>#REF!</v>
      </c>
      <c r="D473" s="215" t="str">
        <f t="shared" si="1"/>
        <v>#REF!</v>
      </c>
    </row>
    <row r="474" ht="15.75" customHeight="1">
      <c r="A474" s="215" t="str">
        <f t="shared" ref="A474:C474" si="4">#REF!</f>
        <v>#REF!</v>
      </c>
      <c r="B474" s="215" t="str">
        <f t="shared" si="4"/>
        <v>#REF!</v>
      </c>
      <c r="C474" s="215" t="str">
        <f t="shared" si="4"/>
        <v>#REF!</v>
      </c>
      <c r="D474" s="215" t="str">
        <f t="shared" si="1"/>
        <v>#REF!</v>
      </c>
    </row>
    <row r="475" ht="15.75" customHeight="1">
      <c r="A475" s="215" t="str">
        <f>Seeds!AC519</f>
        <v>M6-NyO-55c-I-1</v>
      </c>
      <c r="B475" s="215" t="str">
        <f>Seeds!Z519</f>
        <v>{
    "id": "M6-NyO-55c-I-1",
    "stimulus": "&lt;p&gt;Arrastra el valor de la siguiente expresión cuando &lt;i&gt;{{Q3}}&lt;/i&gt; = {{Q2}}.&lt;/p&gt;",
    "template": "&lt;p style=\"text-align: center\"&gt;{{Q1}}&lt;i&gt;{{Q3}}&lt;/i&gt; {{T2}} {{T3}} = {{response}}&lt;/p&gt;",
    "hint": "&lt;p&gt;Sustituye en la expresión el valor de &lt;i&gt;{{Q3}}&lt;/i&gt;:&lt;/p&gt;&lt;p style=\"text-align: center\"&gt;{{Q1}}&lt;i&gt;{{Q3}}&lt;/i&gt; {{T2}} {{T3}} =&lt;/p&gt;&lt;p style=\"text-align: center\"&gt;= {{Q1}} × {{T4}} {{T2}} {{T3}} = ...&lt;/p&gt;",
    "feedback": "&lt;p&gt;Para calcular la expresión hay que sustituir el valor de &lt;i&gt;{{Q3}}&lt;/i&gt;:&lt;/p&gt;&lt;p style=\"text-align: center\"&gt;{{Q1}}&lt;i&gt;{{Q3}}&lt;/i&gt; {{T2}} {{T3}} =&lt;/p&gt;&lt;p style=\"text-align: center\"&gt;= {{Q1}} × {{T4}} {{T2}} {{T3}} =&lt;/p&gt;&lt;p style=\"text-align: center\"&gt;= {{T5}} {{T2}} {{T3}} = {{A1}}&lt;/p&gt;",
    "seed": {
        "parameters": [
            {
                "name": "Q1",
                "label": null,
                "min": 2,
                "max": 9,
                "step": 1
            },
            {
                "name": "Q2",
                "label": null,
                "min": -9,
                "max": 9,
                "step": 1
            },
            {
                "name": "Q3",
                "label": null,
                "list": [
                    "x",
                    "a",
                    "b",
                    "c",
                    "m",
                    "n",
                    "p",
                    "k"
                ]
            },
            {
                "name": "Q5",
                "label": null,
                "min": -9,
                "max": 9,
                "step": 1
            },
            {
                "name": "Q6",
                "label": null,
                "min": -9,
                "max": 9,
                "step": 1
            },
            {
                "name": "Q7",
                "label": null,
                "min": -9,
                "max": 9,
                "step": 1
            }
        ],
        "calculated": [
            {
                "name": "T1",
                "label": "",
                "function": "{{Q5}}-{{Q1}}*{{Q2}}",
                "temp": true
            },
            {
                "name": "T2",
                "label": "{{function}}",
                "function": "if ({{T1}} &lt; 0) {'−'} else {'+'}",
                "temp": "true"
            },
            {
                "name": "T3",
                "label": "{{function}}",
                "function": "math.abs({{T1}})",
                "temp": "true"
            },
            {
                "name": "T4",
                "label": "{{function}}",
                "function": "if ({{Q2}} &lt; 0) {'('+{{Q2}}+')'} else {{{Q2}}}",
                "temp": "true"
            },
            {
                "name": "T5",
                "label": "{{function}}",
                "function": "{{Q1}}*{{Q2}}",
                "temp": "true"
            },
            {
                "name": "A1",
                "label": "{{function}}",
                "function": "{{Q5}}"
            },
            {
                "name": "A2",
                "label": "{{function}}",
                "function": "{{Q6}}",
                "incorrect": "true"
            },
            {
                "name": "A3",
                "label": "{{function}}",
                "function": "{{Q7}}",
                "incorrect": "true"
            }
        ],
        "uniques": true
    },
    "algorithm": {
        "name": "calculateOperation",
        "template": "Cloze with drag &amp; drop"
    }
}</v>
      </c>
      <c r="C475" s="215" t="str">
        <f>Seeds!AA519</f>
        <v/>
      </c>
      <c r="D475" s="215">
        <f t="shared" si="1"/>
        <v>1</v>
      </c>
    </row>
    <row r="476" ht="15.75" customHeight="1">
      <c r="A476" s="215" t="str">
        <f>Seeds!AC520</f>
        <v>M6-NyO-55c-I-2</v>
      </c>
      <c r="B476" s="215" t="str">
        <f>Seeds!Z520</f>
        <v>{
    "id": "M6-NyO-55c-I-2",
    "stimulus": "&lt;p&gt;Arrastra el valor de la siguiente expresión cuando &lt;i&gt;{{Q3}}&lt;/i&gt; = {{Q5}}.&lt;/p&gt;",
    "template": "&lt;p style=\"text-align: center\"&gt;{{Q1}}&lt;i&gt;{{Q3}}&lt;/i&gt;&lt;sup&gt;2&lt;/sup&gt; − {{Q2}}&lt;i&gt;{{Q3}}&lt;/i&gt; = {{response}}&lt;/p&gt;",
    "hint": "&lt;p&gt;Sustituye en la expresión el valor de &lt;i&gt;{{Q3}}&lt;/i&gt;:&lt;/p&gt;&lt;p style=\"text-align: center\"&gt;{{Q1}}&lt;i&gt;{{Q3}}&lt;/i&gt;&lt;sup&gt;2&lt;/sup&gt; − {{Q2}}&lt;i&gt;{{Q3}}&lt;/i&gt; =&lt;/p&gt;&lt;p style=\"text-align: center\"&gt;= {{Q1}} × ({{Q5}})&lt;sup&gt;2&lt;/sup&gt; − {{Q2}} × {{T1}} = ...&lt;/p&gt;",
    "feedback": "&lt;p&gt;Para calcular la expresión hay que sustituir el valor de &lt;i&gt;{{Q3}}&lt;/i&gt;:&lt;/p&gt;&lt;p style=\"text-align: center\"&gt;{{Q1}}&lt;i&gt;{{Q3}}&lt;/i&gt;&lt;sup&gt;2&lt;/sup&gt; − {{Q2}}&lt;i&gt;{{Q3}}&lt;/i&gt; =&lt;/p&gt;&lt;p style=\"text-align: center\"&gt;= {{Q1}} × ({{Q5}})&lt;sup&gt;2&lt;/sup&gt; − {{Q2}} × {{T1}} =&lt;/p&gt;&lt;p style=\"text-align: center\"&gt;= {{T2}} − {{T3}} = {{A1}}&lt;/p&gt;",
    "seed": {
        "parameters": [
            {
                "name": "Q1",
                "label": null,
                "min": 2,
                "max": 9,
                "step": 1
            },
            {
                "name": "Q2",
                "label": null,
                "min": 2,
                "max": 9,
                "step": 1
            },
            {
                "name": "Q3",
                "label": null,
                "list": [
                    "x",
                    "a",
                    "b",
                    "c",
                    "m",
                    "n",
                    "p",
                    "k"
                ]
            },
            {
                "name": "Q5",
                "label": null,
                "min": -5,
                "max": 5,
                "step": 1
            },
            {
                "name": "Q6",
                "label": null,
                "min": -5,
                "max": 5,
                "step": 1
            },
            {
                "name": "Q7",
                "label": null,
                "min": -5,
                "max": 5,
                "step": 1
            }
        ],
        "calculated": [
            {
                "name": "T1",
                "label": "{{function}}",
                "function": "if ({{Q5}} &lt; 0) {'('+{{Q5}}+')'} else {{{Q5}}}",
                "temp": "true"
            },
            {
                "name": "T2",
                "label": "{{function}}",
                "function": "{{Q1}}*{{Q5}}*{{Q5}}",
                "temp": "true"
            },
            {
                "name": "T3",
                "label": "{{function}}",
                "function": "if ({{Q2}}*{{Q5}} &lt; 0) {'('+{{Q2}}*{{Q5}}+')'} else {{{Q2}}*{{Q5}}}",
                "temp": "true"
            },
            {
                "name": "A1",
                "label": "{{function}}",
                "function": "{{Q1}}*{{Q5}}*{{Q5}}-{{Q2}}*{{Q5}}"
            },
            {
                "name": "A2",
                "label": "{{function}}",
                "function": "{{Q1}}*{{Q5}}*{{Q5}}-{{Q2}}*{{Q6}}",
                "incorrect": "true"
            },
            {
                "name": "A3",
                "label": "{{function}}",
                "function": "{{Q1}}*{{Q5}}*{{Q5}}-{{Q2}}*{{Q7}}",
                "incorrect": "true"
            }
        ],
        "uniques": true
    },
    "algorithm": {
        "name": "calculateOperation",
        "template": "Cloze with drag &amp; drop"
    }
}</v>
      </c>
      <c r="C476" s="215" t="str">
        <f>Seeds!AA520</f>
        <v/>
      </c>
      <c r="D476" s="215">
        <f t="shared" si="1"/>
        <v>1</v>
      </c>
    </row>
    <row r="477" ht="15.75" customHeight="1">
      <c r="A477" s="215" t="str">
        <f>Seeds!AC521</f>
        <v>M6-NyO-55c-I-3</v>
      </c>
      <c r="B477" s="215" t="str">
        <f>Seeds!Z521</f>
        <v>{
    "id": "M6-NyO-55c-I-3",
    "stimulus": "&lt;p&gt;Arrastra el valor de la siguiente expresión cuando &lt;i&gt;{{Q3}}&lt;/i&gt; = {{Q2}}.&lt;/p&gt;",
    "template": "&lt;p style=\"text-align: center\"&gt;&lt;span class=\"fr-math-v2 fr-draggable\" contenteditable=\"false\" data-original-math=\"\\(\\frac{{{Q1}}\\ +\\ {{T3}}}{{{Q3}}}\\)\" draggable=\"true\"&gt;\\(\\frac{{{Q1}}\\ +\\ {{T1}}}{{{Q3}}}\\)&lt;/span&gt; = {{response}}&lt;/p&gt;",
    "hint": "&lt;p&gt;Sustituye en la expresión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 ...&lt;/p&gt;",
    "feedback": "&lt;p&gt;Para calcular la expresión hay que sustituir el valor de &lt;i&gt;{{Q3}}&lt;/i&gt;:&lt;/p&gt;&lt;p style=\"text-align: center\"&gt;&lt;span class=\"fr-math-v2 fr-draggable\" contenteditable=\"false\" data-original-math=\"\\(\\frac{{{Q1}}\\ +\\ {{T3}}}{{{Q3}}}\\)\" draggable=\"true\"&gt;\\(\\frac{{{Q1}}\\ +\\ {{T1}}}{{{Q3}}}\\)&lt;/span&gt;=&lt;/p&gt;&lt;p style=\"text-align: center\"&gt;= &lt;span class=\"fr-math-v2 fr-draggable\" contenteditable=\"false\" data-original-math=\"\\(\\frac{{{Q1}}\\ +\\ {{T3}}}{{{Q2}}}\\)\" draggable=\"true\"&gt;\\(\\frac{{{Q1}}\\ +\\ {{T1}}}{{{Q2}}}\\)&lt;/span&gt; =&lt;/p&gt;&lt;p style=\"text-align: center\"&gt;= &lt;span class=\"fr-math-v2 fr-draggable\" contenteditable=\"false\" data-original-math=\"\\(\\frac{{{T2}}}{{{Q2}}}\\)\" draggable=\"true\"&gt;\\(\\frac{{{T2}}}{{{Q2}}}\\)&lt;/span&gt; = {{Q5}}&lt;/p&gt;",
    "seed": {
        "parameters": [
            {
                "name": "Q1",
                "label": null,
                "min": 1,
                "max": 5,
                "step": 1
            },
            {
                "name": "Q2",
                "label": null,
                "min": 1,
                "max": 9,
                "step": 1
            },
            {
                "name": "Q3",
                "label": null,
                "list": [
                    "x",
                    "a",
                    "b",
                    "c",
                    "m",
                    "n",
                    "p",
                    "k"
                ]
            },
            {
                "name": "Q5",
                "label": null,
                "min": 5,
                "max": 9,
                "step": 1
            },
            {
                "name": "Q6",
                "label": null,
                "min": 1,
                "max": 9,
                "step": 1
            },
            {
                "name": "Q7",
                "label": null,
                "min": 1,
                "max": 9,
                "step": 1
            }
        ],
        "calculated": [
            {
                "name": "T1",
                "label": "{{function}}",
                "function": "{{Q2}}*{{Q5}}-{{Q1}}",
                "temp": "true"
            },
            {
                "name": "T2",
                "label": "{{function}}",
                "function": "{{Q2}}*{{Q5}}",
                "temp": "true"
            },
            {
                "name": "A1",
                "label": "{{function}}",
                "function": "{{Q5}}"
            },
            {
                "name": "A2",
                "label": "{{function}}",
                "function": "{{Q6}}",
                "incorrect": "true"
            },
            {
                "name": "A3",
                "label": "{{function}}",
                "function": "{{Q7}}",
                "incorrect": "true"
            }
        ],
        "uniques": true
    },
    "algorithm": {
        "name": "calculateOperation",
        "template": "Cloze with drag &amp; drop"
    }
}</v>
      </c>
      <c r="C477" s="215" t="str">
        <f>Seeds!AA521</f>
        <v/>
      </c>
      <c r="D477" s="215">
        <f t="shared" si="1"/>
        <v>1</v>
      </c>
    </row>
    <row r="478" ht="15.75" customHeight="1">
      <c r="A478" s="215" t="str">
        <f>Seeds!AC522</f>
        <v>M6-NyO-55c-E-1</v>
      </c>
      <c r="B478" s="215" t="str">
        <f>Seeds!Z522</f>
        <v>{
    "id": "M6-NyO-55c-E-1",
    "stimulus": "&lt;p&gt;Escribe el valor de la siguiente expresión cuando &lt;i&gt;{{Q3}}&lt;/i&gt; = {{Q5}} y &lt;i&gt;{{Q4}}&lt;/i&gt; = {{Q6}}.&lt;/p&gt;",
    "template": "&lt;p style=\"text-align: center\"&gt;{{Q1}}&lt;i&gt;{{Q3}}&lt;/i&gt; + {{Q2}}&lt;i&gt;{{Q4}}&lt;/i&gt; = {{response}}&lt;/p&gt;",
    "hint": "&lt;p&gt;Sustituye en la expresión los valores de &lt;i&gt;{{Q3}}&lt;/i&gt; y &lt;i&gt;{{Q4}}&lt;/i&gt;:&lt;/p&gt;&lt;p style=\"text-align: center\"&gt;{{Q1}}&lt;i&gt;{{Q3}}&lt;/i&gt; + {{Q2}}&lt;i&gt;{{Q4}}&lt;/i&gt; =&lt;/p&gt;&lt;p style=\"text-align: center\"&gt;= {{Q1}} × {{Q5}} + {{Q2}} × {{Q6}} = ...&lt;/p&gt;",
    "feedback": "&lt;p&gt;Para calcular la expresión hay que sustituir los valores de &lt;i&gt;{{Q3}}&lt;/i&gt; y &lt;i&gt;{{Q4}}&lt;/i&gt;:&lt;/p&gt;&lt;p style=\"text-align: center\"&gt;{{Q1}}&lt;i&gt;{{Q3}}&lt;/i&gt; + {{Q2}}&lt;i&gt;{{Q4}}&lt;/i&gt; =&lt;/p&gt;&lt;p style=\"text-align: center\"&gt;= {{Q1}} × {{Q5}} + {{Q2}} × {{Q6}} =&lt;/p&gt;&lt;p style=\"text-align: center\"&gt;= {{T1}} + {{T2}} = {{A1}}&lt;/p&gt;",
    "seed": {
        "parameters": [
            {
                "name": "Q1",
                "label": null,
                "min": 2,
                "max": 9,
                "step": 1
            },
            {
                "name": "Q2",
                "label": null,
                "min": 2,
                "max": 9,
                "step": 1
            },
            {
                "name": "Q3",
                "label": null,
                "list": [
                    "x",
                    "a",
                    "b",
                    "c",
                    "m",
                    "n",
                    "p",
                    "k"
                ]
            },
            {
                "name": "Q4",
                "label": null,
                "list": [
                    "x",
                    "a",
                    "b",
                    "c",
                    "m",
                    "n",
                    "p",
                    "k"
                ]
            },
            {
                "name": "Q5",
                "label": null,
                "min": 0,
                "max": 9,
                "step": 1
            },
            {
                "name": "Q6",
                "label": null,
                "min": 0,
                "max": 9,
                "step": 1
            }
        ],
        "calculated": [
            {
                "name": "T1",
                "label": "{{function}}",
                "function": "{{Q1}}*{{Q5}}",
                "temp": "true"
            },
            {
                "name": "T2",
                "label": "{{function}}",
                "function": "{{Q2}}*{{Q6}}",
                "temp": "true"
            },
            {
                "name": "A1",
                "label": "{{function}}",
                "function": "{{Q1}}*{{Q5}}+{{Q2}}*{{Q6}}"
            }
        ],
        "uniques": true
    },
    "algorithm": {
        "name": "calculateOperation",
        "params": {
            "method": "equivLiteral",
            "keyboard": "NUMERICAL"
        }
    }
}</v>
      </c>
      <c r="C478" s="215" t="str">
        <f>Seeds!AA522</f>
        <v/>
      </c>
      <c r="D478" s="215">
        <f t="shared" si="1"/>
        <v>1</v>
      </c>
    </row>
    <row r="479" ht="15.75" customHeight="1">
      <c r="A479" s="215" t="str">
        <f>Seeds!AC523</f>
        <v>M6-NyO-55c-E-2</v>
      </c>
      <c r="B479" s="215" t="str">
        <f>Seeds!Z523</f>
        <v>{
    "id": "M6-NyO-55c-E-2",
    "stimulus": "&lt;p&gt;Escribe el valor de la siguiente expresión cuando &lt;i&gt;{{Q3}}&lt;/i&gt; = {{Q5}} y &lt;i&gt;{{Q4}}&lt;/i&gt; = {{Q6}}.&lt;/p&gt;",
    "template": "&lt;p style=\"text-align: center\"&gt;{{Q1}}(&lt;i&gt;{{Q3}}&lt;/i&gt; − &lt;i&gt;{{Q4}}&lt;/i&gt;) − {{Q2}} = {{response}}&lt;/p&gt;",
    "hint": "&lt;p&gt;Sustituye en la expresión los valores de &lt;i&gt;{{Q3}}&lt;/i&gt; y &lt;i&gt;{{Q4}}&lt;/i&gt;:&lt;/p&gt;&lt;p style=\"text-align: center\"&gt;{{Q1}}(&lt;i&gt;{{Q3}}&lt;/i&gt; − &lt;i&gt;{{Q4}}&lt;/i&gt;) − {{Q2}} =&lt;/p&gt;&lt;p style=\"text-align: center\"&gt;= {{Q1}} × ({{Q5}} − {{Q6}}) − {{Q2}} = ...&lt;/p&gt;",
    "feedback": "&lt;p&gt;Para calcular expresión hay que sustituir los valores de &lt;i&gt;{{Q3}}&lt;/i&gt; y &lt;i&gt;{{Q4}}&lt;/i&gt;:&lt;/p&gt;&lt;p style=\"text-align: center\"&gt;{{Q1}}(&lt;i&gt;{{Q3}}&lt;/i&gt; − &lt;i&gt;{{Q4}}&lt;/i&gt;) − {{Q2}} =&lt;/p&gt;&lt;p style=\"text-align: center\"&gt;= {{Q1}} × ({{Q5}} − {{Q6}}) − {{Q2}} =&lt;/p&gt;&lt;p style=\"text-align: center\"&gt;= {{Q1}} × {{T2}} − {{Q2}} = {{A1}}&lt;/p&gt;",
    "seed": {
        "parameters": [
            {
                "name": "Q1",
                "label": null,
                "min": 1,
                "max": 9,
                "step": 1
            },
            {
                "name": "Q2",
                "label": null,
                "min": 1,
                "max": 9,
                "step": 1
            },
            {
                "name": "Q3",
                "label": null,
                "list": [
                    "x",
                    "a",
                    "b",
                    "c",
                    "m",
                    "n",
                    "p",
                    "k"
                ]
            },
            {
                "name": "Q4",
                "label": null,
                "list": [
                    "x",
                    "a",
                    "b",
                    "c",
                    "m",
                    "n",
                    "p",
                    "k"
                ]
            },
            {
                "name": "Q5",
                "label": null,
                "min": 0,
                "max": 9,
                "step": 1
            },
            {
                "name": "Q6",
                "label": null,
                "min": 0,
                "max": 9,
                "step": 1
            }
        ],
        "calculated": [
            {
                "name": "T1",
                "label": "{{function}}",
                "function": "{{Q5}}-{{Q6}}",
                "temp": "true"
            },
            {
                "name": "T2",
                "label": "{{function}}",
                "function": "if ({{T1}} &lt; 0) {'('+{{T1}}+')'} else {{{T1}}}",
                "temp": "true"
            },
            {
                "name": "A1",
                "label": "{{function}}",
                "function": "{{Q1}}*({{Q5}}-{{Q6}})-{{Q2}}"
            }
        ],
        "uniques": true
    },
    "algorithm": {
        "name": "calculateOperation",
        "params": {
            "method": "equivLiteral",
            "keyboard": "NUMERICAL"
        }
    }
}</v>
      </c>
      <c r="C479" s="215" t="str">
        <f>Seeds!AA523</f>
        <v/>
      </c>
      <c r="D479" s="215">
        <f t="shared" si="1"/>
        <v>1</v>
      </c>
    </row>
    <row r="480" ht="15.75" customHeight="1">
      <c r="A480" s="215" t="str">
        <f>Seeds!AC524</f>
        <v>M6-NyO-55c-E-3</v>
      </c>
      <c r="B480" s="215" t="str">
        <f>Seeds!Z524</f>
        <v>{
    "id": "M6-NyO-55c-E-3",
    "stimulus": "&lt;p&gt;Escribe el valor de la siguiente expresión cuando &lt;i&gt;{{Q3}}&lt;/i&gt; = {{Q5}} y &lt;i&gt;{{Q4}}&lt;/i&gt; = {{Q6}}.&lt;/p&gt;",
    "template": "&lt;p style=\"text-align: center\"&gt;&lt;span class=\"fr-math-v2 fr-draggable\" contenteditable=\"false\" data-original-math=\"\\(\\frac{{{Q1}}{{Q3}}\\ {{T2}}\\ {{T3}}}{{{Q4}}}\\)\" draggable=\"true\"&gt;\\(\\frac{{{Q1}}{{Q3}}\\ {{T2}}\\ {{T3}}}{{{Q4}}}\\)&lt;/span&gt; = {{response}}&lt;/p&gt;",
    "hint": "&lt;p&gt;Sustituye en la expresión los valores de &lt;i&gt;{{Q3}}&lt;/i&gt; y &lt;i&gt;{{Q4}}&lt;/i&gt;:&lt;/p&gt;&lt;p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 ...&lt;/p&gt;",
    "feedback": "&lt;p&gt;Para calcular la expresión hay que sustituir los valores de &lt;i&gt;{{Q3}}&lt;/i&gt; y &lt;i&gt;{{Q4}}&lt;/i&gt;:&lt;p style=\"text-align: center\"&gt;&lt;span class=\"fr-math-v2 fr-draggable\" contenteditable=\"false\" data-original-math=\"\\(\\frac{{{Q1}}{{Q3}}\\ {{T2}}\\ {{T3}}}{{{Q4}}}\\)\" draggable=\"true\"&gt;\\(\\frac{{{Q1}}{{Q3}}\\ {{T2}}\\ {{T3}}}{{{Q4}}}\\)&lt;/span&gt; =&lt;/p&gt;&lt;p style=\"text-align: center\"&gt;= &lt;span class=\"fr-math-v2 fr-draggable\" contenteditable=\"false\" data-original-math=\"\\(\\frac{{{Q1}}\\ \\times \\ {{Q5}}\\ {{T2}}\\ {{T3}}}{{{Q6}}}\\)\" draggable=\"true\"&gt;\\(\\frac{{{Q1}} \\ \\times \\ {{Q5}}\\ {{T2}}\\ {{T3}}}{{{Q6}}}\\)&lt;/span&gt; =&lt;/p&gt;&lt;p style=\"text-align: center\"&gt;= &lt;span class=\"fr-math-v2 fr-draggable\" contenteditable=\"false\" data-original-math=\"\\(\\frac{{{T4}}}{{{Q6}}}\\)\" draggable=\"true\"&gt;\\(\\frac{{{T4}}}{{{Q6}}}\\)&lt;/span&gt; = {{Q2}}&lt;/p&gt;",
    "seed": {
        "parameters": [
            {
                "name": "Q1",
                "label": null,
                "min": 2,
                "max": 9,
                "step": 1
            },
            {
                "name": "Q2",
                "label": null,
                "min": -9,
                "max": 9,
                "step": 1
            },
            {
                "name": "Q3",
                "label": null,
                "list": [
                    "x",
                    "a",
                    "b",
                    "c",
                    "m",
                    "n",
                    "p",
                    "k"
                ]
            },
            {
                "name": "Q4",
                "label": null,
                "list": [
                    "x",
                    "a",
                    "b",
                    "c",
                    "m",
                    "n",
                    "p",
                    "k"
                ]
            },
            {
                "name": "Q5",
                "label": null,
                "min": 0,
                "max": 9,
                "step": 1
            },
            {
                "name": "Q6",
                "label": null,
                "min": 2,
                "max": 9,
                "step": 1
            }
        ],
        "calculated": [
            {
                "name": "T1",
                "label": "{{function}}",
                "function": "{{Q2}}*{{Q6}}-{{Q1}}*{{Q5}}",
                "temp": "true"
            },
            {
                "name": "T2",
                "label": "{{function}}",
                "function": "if ({{T1}} &lt; 0) {'-'} else {'+'}",
                "temp": "true"
            },
            {
                "name": "T3",
                "label": "{{function}}",
                "function": "math.abs({{T1}})",
                "temp": "true"
            },
            {
                "name": "T4",
                "label": "{{function}}",
                "function": "{{Q1}}*{{Q5}}+{{T1}}",
                "temp": "true"
            },
            {
                "name": "A1",
                "label": "{{function}}",
                "function": "{{Q2}}"
            }
        ],
        "uniques": true
    },
    "algorithm": {
        "name": "calculateOperation",
        "params": {
            "method": "equivLiteral",
            "keyboard": "NUMERICAL"
        }
    }
}</v>
      </c>
      <c r="C480" s="215" t="str">
        <f>Seeds!AA524</f>
        <v/>
      </c>
      <c r="D480" s="215">
        <f t="shared" si="1"/>
        <v>1</v>
      </c>
    </row>
    <row r="481" ht="15.75" customHeight="1">
      <c r="A481" s="215" t="str">
        <f>Seeds!AC525</f>
        <v>M6-NyO-56a-I-1</v>
      </c>
      <c r="B481" s="215" t="str">
        <f>Seeds!Z525</f>
        <v>{
    "id": "M6-NyO-56a-I-1",
    "stimulus": "&lt;p&gt;Elige la expresión que es equivalente a:&lt;/p&gt;&lt;p style=\"text-align: center\"&gt;({{Q1}}&lt;i&gt;{{Q6}}&lt;/i&gt; + {{Q2}}) × {{Q3}} + {{Q4}}&lt;i&gt;{{Q6}}&lt;/i&gt; − {{Q5}}&lt;/p&gt;",
    "hint": "&lt;p&gt;Desarrolla el paréntesis y luego agrupa los términos:&lt;/p&gt;&lt;p style=\"text-align: center\"&gt;({{Q1}}&lt;i&gt;{{Q6}}&lt;/i&gt; + {{Q2}}) × {{Q3}} + {{Q4}}&lt;i&gt;{{Q6}}&lt;/i&gt; − {{Q5}} =&lt;/p&gt;&lt;p style=\"text-align: center\"&gt;= {{T7}}&lt;i&gt;{{Q6}}&lt;/i&gt; + {{T8}} + {{Q4}}&lt;i&gt;{{Q6}}&lt;/i&gt; − {{Q5}} = ...&lt;/p&gt;",
    "feedback": "&lt;p&gt;Primero se desarrolla el paréntesis y luego se agrupan los términos:&lt;/p&gt;&lt;p style=\"text-align: center\"&gt;({{Q1}}&lt;i&gt;{{Q6}}&lt;/i&gt; + {{Q2}}) × {{Q3}} + {{Q4}}&lt;i&gt;{{Q6}}&lt;/i&gt; − {{Q5}} =&lt;/p&gt;&lt;p style=\"text-align: center\"&gt;= {{T7}}&lt;i&gt;{{Q6}}&lt;/i&gt; + {{T8}} + {{Q4}}&lt;i&gt;{{Q6}}&lt;/i&gt; − {{Q5}} =&lt;/p&gt;&lt;p style=\"text-align: center\"&gt;= {{T1}}&lt;i&gt;{{Q6}}&lt;/i&gt; + {{T2}}&lt;/p&gt;",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"{{Q1}}*{{Q3}}+{{Q4}}",
                "temp": "true"
            },
            {
                "name": "T2",
                "label": "{{function}}",
                "function": "{{Q2}}*{{Q3}}-{{Q5}}",
                "temp": "true"
            },
            {
                "name": "T3",
                "label": "{{function}}",
                "function": "{{Q1}}*{{Q4}}+{{Q3}}",
                "temp": "true"
            },
            {
                "name": "T4",
                "label": "{{function}}",
                "function": "{{Q2}}*{{Q3}}",
                "temp": "true"
            },
            {
                "name": "T5",
                "label": "{{function}}",
                "function": "{{Q2}}+{{Q4}}",
                "temp": "true"
            },
            {
                "name": "T6",
                "label": "{{function}}",
                "function": "{{Q2}}*{{Q5}}+{{Q3}}",
                "temp": "true"
            },
            {
                "name": "T7",
                "label": "{{function}}",
                "function": "{{Q1}}*{{Q3}}",
                "temp": "true"
            },
            {
                "name": "T8",
                "label": "{{function}}",
                "function": "{{Q2}}*{{Q3}}",
                "temp": "true"
            },
            {
                "name": "A1",
                "label": "{{T1}}&lt;i&gt;{{Q6}}&lt;/i&gt; + {{T2}}",
                "function": ""
            },
            {
                "name": "A2",
                "label": "{{T3}}&lt;i&gt;{{Q6}}&lt;/i&gt; + {{T4}}",
                "function": "",
                "incorrect": true
            },
            {
                "name": "A3",
                "label": "{{T5}}&lt;i&gt;{{Q6}}&lt;/i&gt; + {{T6}}",
                "function": "",
                "incorrect": true
            }
        ],
        "uniques": true
    },
    "algorithm": {
        "name": "trueFalse",
        "template": "Multiple choice – standard",
        "params": {
            "countCorrect": 1,
            "countIncorrect": 2,
            "showCheckIcon": false,
            "columns": 3
        }
    }
}</v>
      </c>
      <c r="C481" s="215" t="str">
        <f>Seeds!AA525</f>
        <v/>
      </c>
      <c r="D481" s="215">
        <f t="shared" si="1"/>
        <v>1</v>
      </c>
    </row>
    <row r="482" ht="15.75" customHeight="1">
      <c r="A482" s="215" t="str">
        <f>Seeds!AC526</f>
        <v>M6-NyO-56a-I-2</v>
      </c>
      <c r="B482" s="215" t="str">
        <f>Seeds!Z526</f>
        <v>{
    "id": "M6-NyO-56a-I-2",
    "stimulus": "&lt;p&gt;Elige la expresión que es equivalente a:&lt;/p&gt;&lt;p style=\"text-align: center\"&gt;{{Q1}}(&lt;i&gt;{{Q6}}&lt;/i&gt; − {{Q2}}) − {{Q3}}({{Q4}} − &lt;i&gt;{{Q6}}&lt;/i&gt;)&lt;/p&gt;",
    "hint": "&lt;p&gt;Agrupa los términos:&lt;/p&gt;&lt;p style=\"text-align: center\"&gt;{{Q1}}(&lt;i&gt;{{Q6}}&lt;/i&gt; − {{Q2}}) − {{Q3}}({{Q4}} − &lt;i&gt;{{Q6}}&lt;/i&gt;) =&lt;/p&gt;&lt;p style=\"text-align: center\"&gt;= {{Q1}}&lt;i&gt;{{Q6}}&lt;/i&gt; − {{T1}} − {{T2}} + {{Q3}}&lt;i&gt;{{Q6}}&lt;/i&gt; = ...&lt;/p&gt;",
    "feedback": "&lt;p&gt;Los términos se agrupan de este modo:&lt;/p&gt;&lt;p style=\"text-align: center\"&gt;{{Q1}}(&lt;i&gt;{{Q6}}&lt;/i&gt; − {{Q2}}) − {{Q3}}({{Q4}} − &lt;i&gt;{{Q6}}&lt;/i&gt;) =&lt;/p&gt;&lt;p style=\"text-align: center\"&gt;= {{Q1}}&lt;i&gt;{{Q6}}&lt;/i&gt; − {{T1}} − {{T2}} + {{Q3}}&lt;i&gt;{{Q6}}&lt;/i&gt; =&lt;/p&gt;&lt;p style=\"text-align: center\"&gt;= {{T3}}&lt;i&gt;{{Q6}}&lt;/i&gt; − {{T4}}&lt;/p&gt;",
    "seed": {
        "parameters": [
            {
                "name": "Q1",
                "label": null,
                "min": 2,
                "max": 9,
                "step": 1
            },
            {
                "name": "Q2",
                "label": null,
                "min": 2,
                "max": 9,
                "step": 1
            },
            {
                "name": "Q3",
                "label": null,
                "min": 2,
                "max": 9,
                "step": 1
            },
            {
                "name": "Q4",
                "label": null,
                "min": 2,
                "max": 9,
                "step": 1
            },
            {
                "name": "Q6",
                "label": null,
                "list": [
                    "x",
                    "a",
                    "b",
                    "c",
                    "m",
                    "n",
                    "p",
                    "k"
                ]
            }
        ],
        "calculated": [
            {
                "name": "T1",
                "label": "{{function}}",
                "function": "{{Q1}}*{{Q2}}",
                "temp": "true"
            },
            {
                "name": "T2",
                "label": "{{function}}",
                "function": "{{Q3}}*{{Q4}}",
                "temp": "true"
            },
            {
                "name": "T3",
                "label": "{{function}}",
                "function": "{{Q1}}+{{Q3}}",
                "temp": "true"
            },
            {
                "name": "T4",
                "label": "{{function}}",
                "function": "{{Q1}}*{{Q2}}+{{Q3}}*{{Q4}}",
                "temp": "true"
            },
            {
                "name": "T5",
                "label": "{{function}}",
                "function": "{{Q1}}-{{Q3}}",
                "temp": "true"
            },
            {
                "name": "T6",
                "label": "{{function}}",
                "function": "{{Q1}}*{{Q2}}-{{Q3}}*{{Q4}}",
                "temp": "true"
            },
            {
                "name": "T7",
                "label": "{{function}}",
                "function": "{{Q1}}*{{Q3}}",
                "temp": "true"
            },
            {
                "name": "T8",
                "label": "{{function}}",
                "function": "{{Q2}}*{{Q3}}",
                "temp": "true"
            },
            {
                "name": "A1",
                "label": "{{T3}}&lt;i&gt;{{Q6}}&lt;/i&gt; − {{T4}}",
                "function": ""
            },
            {
                "name": "A2",
                "label": "{{T5}}&lt;i&gt;{{Q6}}&lt;/i&gt; − {{T6}}",
                "function": "",
                "incorrect": true
            },
            {
                "name": "A3",
                "label": "{{T7}}&lt;i&gt;{{Q6}}&lt;/i&gt; − {{T8}}",
                "function": "",
                "incorrect": true
            }
        ],
        "uniques": true
    },
    "algorithm": {
        "name": "trueFalse",
        "template": "Multiple choice – standard",
        "params": {
            "countCorrect": 1,
            "countIncorrect": 2,
            "showCheckIcon": false,
            "columns": 3
        }
    }
}</v>
      </c>
      <c r="C482" s="215" t="str">
        <f>Seeds!AA526</f>
        <v/>
      </c>
      <c r="D482" s="215">
        <f t="shared" si="1"/>
        <v>1</v>
      </c>
    </row>
    <row r="483" ht="15.75" customHeight="1">
      <c r="A483" s="215" t="str">
        <f>Seeds!AC527</f>
        <v>M6-NyO-56a-I-3</v>
      </c>
      <c r="B483" s="215" t="str">
        <f>Seeds!Z527</f>
        <v>{
    "id": "M6-NyO-56a-I-3",
    "stimulus": "&lt;p&gt;Elige la expresión que es equivalente a:&lt;/p&gt;&lt;p style=\"text-align: center\"&gt;{{Q1}} + {{Q2}}&lt;i&gt;{{Q6}}&lt;/i&gt; − {{Q3}} − {{Q4}}&lt;i&gt;{{Q6}}&lt;/i&gt; + {{Q5}}&lt;/p&gt;",
    "hint": "&lt;p&gt;Agrupa los términos:&lt;/p&gt;&lt;p style=\"text-align: center\"&gt;{{Q1}} + {{Q2}}&lt;i&gt;{{Q6}}&lt;/i&gt; − {{Q3}} − {{Q4}}&lt;i&gt;{{Q6}}&lt;/i&gt; + {{Q5}} =&lt;/p&gt;&lt;p style=\"text-align: center\"&gt;= ({{Q2}}&lt;i&gt;{{Q6}}&lt;/i&gt; − {{Q4}}&lt;i&gt;{{Q6}}&lt;/i&gt;) + ({{Q1}} − {{Q3}} + {{Q5}}) = ...&lt;/p&gt;",
    "feedback": "&lt;p&gt;Los términos se agrupan de este modo:&lt;/p&gt;&lt;p style=\"text-align: center\"&gt;{{Q1}} + {{Q2}}&lt;i&gt;{{Q6}}&lt;/i&gt; − {{Q3}} − {{Q4}}&lt;i&gt;{{Q6}}&lt;/i&gt; + {{Q5}} =&lt;/p&gt;&lt;p style=\"text-align: center\"&gt;= ({{Q2}}&lt;i&gt;{{Q6}}&lt;/i&gt; − {{Q4}}&lt;i&gt;{{Q6}}&lt;/i&gt;) + ({{Q1}} − {{Q3}} + {{Q5}}) =&lt;/p&gt;&lt;p style=\"text-align: center\"&gt;= {{T5}}{{T6}}&lt;i&gt;{{Q6}}&lt;/i&gt;{{T7}}&lt;/p&gt;",
    "seed": {
        "parameters": [
            {
                "name": "Q1",
                "label": null,
                "min": 2,
                "max": 9,
                "step": 1
            },
            {
                "name": "Q2",
                "label": null,
                "min": 2,
                "max": 9,
                "step": 1
            },
            {
                "name": "Q3",
                "label": null,
                "min": 2,
                "max": 9,
                "step": 1
            },
            {
                "name": "Q4",
                "label": null,
                "min": 2,
                "max": 9,
                "step": 1
            },
            {
                "name": "Q5",
                "label": null,
                "min": 2,
                "max": 9,
                "step": 1
            },
            {
                "name": "Q6",
                "label": null,
                "list": [
                    "x",
                    "a",
                    "b",
                    "c",
                    "m",
                    "n",
                    "p",
                    "k"
                ]
            }
        ],
        "calculated": [
            {
                "name": "T1",
                "label": "{{function}}",
                "function": "{{Q2}}-{{Q4}}",
                "temp": "true"
            },
            {
                "name": "T2",
                "label": "{{function}}",
                "function": "{{Q1}}-{{Q3}}+{{Q5}}",
                "temp": "true"
            },
            {
                "name": "T3",
                "label": "{{function}}",
                "function": "if ({{T2}} &lt; 0) {'−'} else {'+'}",
                "temp": "true"
            },
            {
                "name": "T4",
                "label": "{{function}}",
                "function": "math.abs({{T2}})",
                "temp": "true"
            },
            {
                "name": "T5",
                "label": "{{function}}",
                "function": "if ({{T1}} &lt; 0) {'−'} else {''}",
                "temp": "true"
            },
            {
                "name": "T6",
                "label": "{{function}}",
                "function": "if (math.abs({{T1}}) == 1) {''} else {math.abs({{T1}})}",
                "temp": "true"
            },
            {
                "name": "T7",
                "label": "{{function}}",
                "function": "if ({{T2}} == 0) {''} else {' {{T3}} {{T4}}'}",
                "temp": "true"
            },
            {
                "name": "T8",
                "label": "{{function}}",
                "function": "{{Q2}}+{{Q4}}",
                "temp": "true"
            },
            {
                "name": "T9",
                "label": "{{function}}",
                "function": "{{Q1}}+{{Q5}}",
                "temp": "true"
            },
            {
                "name": "T10",
                "label": "{{function}}",
                "function": "{{Q1}}+{{Q2}}+{{Q3}}",
                "temp": "true"
            },
            {
                "name": "T11",
                "label": "{{function}}",
                "function": "math.abs({{Q1}}-{{Q3}}-{{Q5}})",
                "temp": "true"
            },
            {
                "name": "A1",
                "label": "{{T5}}{{T6}}&lt;i&gt;{{Q6}}&lt;/i&gt;{{T7}}",
                "function": ""
            },
            {
                "name": "A2",
                "label": "−{{T8}}&lt;i&gt;{{Q6}}&lt;/i&gt; + {{T9}}",
                "function": "",
                "incorrect": true
            },
            {
                "name": "A3",
                "label": "{{T10}}&lt;i&gt;{{Q6}}&lt;/i&gt; − {{T11}}",
                "function": "",
                "incorrect": true
            }
        ],
        "uniques": true
    },
    "algorithm": {
        "name": "trueFalse",
        "template": "Multiple choice – standard",
        "params": {
            "countCorrect": 1,
            "countIncorrect": 2,
            "showCheckIcon": false,
            "columns": 3
        }
    }
}</v>
      </c>
      <c r="C483" s="215" t="str">
        <f>Seeds!AA527</f>
        <v/>
      </c>
      <c r="D483" s="215">
        <f t="shared" si="1"/>
        <v>1</v>
      </c>
    </row>
    <row r="484" ht="15.75" customHeight="1">
      <c r="A484" s="215" t="str">
        <f>Seeds!AC528</f>
        <v>M6-NyO-56a-E-1</v>
      </c>
      <c r="B484" s="215" t="str">
        <f>Seeds!Z528</f>
        <v>{
    "id": "M6-NyO-56a-E-1",
    "stimulus": "&lt;p&gt;Completa esta igualdad.&lt;/p&gt;",
    "template": "&lt;p style=\"text-align: center\"&gt;({{Q1}}&lt;i&gt;{{Q6}}&lt;/i&gt; + {{Q2}}&lt;i&gt;{{Q7}}&lt;/i&gt;) × {{Q3}} {{Q8}} {{Q4}}&lt;i&gt;{{Q6}}&lt;/i&gt; {{Q9}} {{Q5}}&lt;i&gt;{{Q7}}&lt;/i&gt; = {{response}}&amp;nbsp;&lt;i&gt;{{Q6}}&lt;/i&gt; + {{response}}&amp;nbsp;&lt;i&gt;{{Q7}}&lt;/i&gt;&lt;/p&gt;",
    "hint": "&lt;p&gt;Desarrolla el paréntesis y luego agrupa los términos:&lt;/p&gt;&lt;p style=\"text-align: center\"&gt;({{Q1}}&lt;i&gt;{{Q6}}&lt;/i&gt; + {{Q2}}&lt;i&gt;{{Q7}}&lt;/i&gt;) × {{Q3}} {{Q8}} {{Q4}}&lt;i&gt;{{Q6}}&lt;/i&gt; {{Q9}} {{Q5}}&lt;i&gt;{{Q7}}&lt;/i&gt; =&lt;/p&gt;&lt;p style=\"text-align: center\"&gt;= {{T7}}&lt;i&gt;{{Q6}}&lt;/i&gt; + {{T8}}&lt;i&gt;{{Q7}}&lt;/i&gt; {{Q8}} {{Q4}}&lt;i&gt;{{Q6}}&lt;/i&gt; {{Q9}} {{Q5}}&lt;i&gt;{{Q7}}&lt;/i&gt; = ...&lt;/p&gt;",
    "feedback": "&lt;p&gt;Primero se desarrolla el paréntesis y luego se agrupan los términos:&lt;/p&gt;&lt;p style=\"text-align: center\"&gt;({{Q1}}&lt;i&gt;{{Q6}}&lt;/i&gt; + {{Q2}}&lt;i&gt;{{Q7}}&lt;/i&gt;) × {{Q3}} {{Q8}} {{Q4}}&lt;i&gt;{{Q6}}&lt;/i&gt; {{Q9}} {{Q5}}&lt;i&gt;{{Q7}}&lt;/i&gt; =&lt;/p&gt;&lt;p style=\"text-align: center\"&gt;= {{T7}}&lt;i&gt;{{Q6}}&lt;/i&gt; + {{T8}}&lt;i&gt;{{Q7}}&lt;/i&gt; {{Q8}} {{Q4}}&lt;i&gt;{{Q6}}&lt;/i&gt; {{Q9}} {{Q5}}&lt;i&gt;{{Q7}}&lt;/i&gt; =&lt;/p&gt;&lt;p style=\"text-align: center\"&gt;= {{T1}}&lt;i&gt;{{Q6}}&lt;/i&gt; + {{T2}}&lt;i&gt;{{Q7}}&lt;/i&gt;&lt;/p&gt;",
    "seed": {
        "parameters": [
            {
                "name": "Q1",
                "label": null,
                "min": 2,
                "max": 9,
                "step": 1
            },
            {
                "name": "Q2",
                "label": null,
                "min": 2,
                "max": 9,
                "step": 1
            },
            {
                "name": "Q3",
                "label": null,
                "min": 2,
                "max": 9,
                "step": 1
            },
            {
                "name": "Q4",
                "label": null,
                "min": 2,
                "max": 9,
                "step": 1
            },
            {
                "name": "Q5",
                "label": null,
                "min": 2,
                "max": 9,
                "step": 1
            },
            {
                "name": "Q6",
                "label": null,
                "list": [
                    "x",
                    "a",
                    "b",
                    "c",
                    "m",
                    "n",
                    "p",
                    "k"
                ]
            },
            {
                "name": "Q7",
                "label": null,
                "list": [
                    "x",
                    "a",
                    "b",
                    "c",
                    "m",
                    "n",
                    "p",
                    "k"
                ]
            },
            {
                "name": "Q8",
                "label": null,
                "list": [
                    "+",
                    "−"
                ]
            },
            {
                "name": "Q9",
                "label": null,
                "list": [
                    "+",
                    "−"
                ]
            }
        ],
        "calculated": [
            {
                "name": "T1",
                "label": "{{function}}",
                "function": "if ('{{Q8}}' == '+') {{{Q1}}*{{Q3}}+{{Q4}}} else {{{Q1}}*{{Q3}}-{{Q4}}}",
                "temp": "true"
            },
            {
                "name": "T2",
                "label": "{{function}}",
                "function": "if ('{{Q9}}' == '+') {{{Q2}}*{{Q3}}+{{Q5}}} else {{{Q2}}*{{Q3}}-{{Q5}}}",
                "temp": "true"
            },
            {
                "name": "T7",
                "label": "{{function}}",
                "function": "{{Q1}}*{{Q3}}",
                "temp": "true"
            },
            {
                "name": "T8",
                "label": "{{function}}",
                "function": "{{Q2}}*{{Q3}}",
                "temp": "true"
            },
            {
                "name": "A1",
                "label": "{{function}}",
                "function": "if ('{{Q8}}' == '+') {{{Q1}}*{{Q3}}+{{Q4}}} else {{{Q1}}*{{Q3}}-{{Q4}}}"
            },
            {
                "name": "A2",
                "label": "{{function}}",
                "function": "if ('{{Q9}}' == '+') {{{Q2}}*{{Q3}}+{{Q5}}} else {{{Q2}}*{{Q3}}-{{Q5}}}"
            }
        ],
        "uniques": true
    },
    "algorithm": {
        "name": "calculateOperation",
        "params": {
            "method": "equivSymbolic",
            "keyboard": "NUMERICAL"
        }
    }
}</v>
      </c>
      <c r="C484" s="215" t="str">
        <f>Seeds!AA528</f>
        <v/>
      </c>
      <c r="D484" s="215">
        <f t="shared" si="1"/>
        <v>1</v>
      </c>
    </row>
    <row r="485" ht="15.75" customHeight="1">
      <c r="A485" s="215" t="str">
        <f>Seeds!AC529</f>
        <v>M6-NyO-56a-E-2</v>
      </c>
      <c r="B485" s="215" t="str">
        <f>Seeds!Z529</f>
        <v>{
    "id": "M6-NyO-56a-E-2",
    "stimulus": "&lt;p&gt;Completa esta igualdad.&lt;/p&gt;",
    "template": "&lt;p style=\"text-align: center\"&gt;{{Q1}}({{Q2}} − &lt;i&gt;{{Q6}}&lt;/i&gt;) {{Q8}} {{Q3}}({{Q4}} − &lt;i&gt;{{Q7}}&lt;/i&gt;) = {{response}}&amp;nbsp;&lt;i&gt;{{Q6}}&lt;/i&gt; {{T1}} {{response}}&amp;nbsp;&lt;i&gt;{{Q7}}&lt;/i&gt; {{T3}} {{response}}&lt;/p&gt;",
    "hint": "&lt;p&gt;Desarrolla los paréntesis y luego agrupa los términos:&lt;/p&gt;&lt;p style=\"text-align: center\"&gt;{{Q1}}({{Q2}} − &lt;i&gt;{{Q6}}&lt;/i&gt;) {{Q8}} {{Q3}}({{Q4}} − &lt;i&gt;{{Q7}}&lt;/i&gt;) =&lt;/p&gt;&lt;p style=\"text-align: center\"&gt;= {{T4}} − {{Q1}}&lt;i&gt;{{Q6}}&lt;/i&gt; {{Q8}} {{T5}} {{T6}} {{Q3}}&lt;i&gt;{{Q7}}&lt;/i&gt; = ...&lt;/p&gt;",
    "feedback": "&lt;p&gt;Primero se desarrollan los paréntesis y luego se agrupan los términos:&lt;/p&gt;&lt;p style=\"text-align: center\"&gt;{{Q1}}({{Q2}} − &lt;i&gt;{{Q6}}&lt;/i&gt;) {{Q8}} {{Q3}}({{Q4}} − &lt;i&gt;{{Q7}}&lt;/i&gt;) =&lt;/p&gt;&lt;p style=\"text-align: center\"&gt;= {{T4}} − {{Q1}}&lt;i&gt;{{Q6}}&lt;/i&gt; {{Q8}} {{T5}} {{T6}} {{Q3}}&lt;i&gt;{{Q7}}&lt;/i&gt; =&lt;/p&gt;&lt;p style=\"text-align: center\"&gt;= {{A1}}&lt;i&gt;{{Q6}}&lt;/i&gt; {{T1}} {{A2}}&lt;i&gt;{{Q7}}&lt;/i&gt; {{T3}}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 else {'+'}",
                "temp": "true"
            },
            {
                "name": "T2",
                "label": "{{function}}",
                "function": "if ('{{Q8}}' == '+') {{{Q1}}*{{Q2}}+{{Q3}}*{{Q4}}} else {{{Q1}}*{{Q2}}-{{Q3}}*{{Q4}}}",
                "temp": "true"
            },
            {
                "name": "T3",
                "label": "{{function}}",
                "function": "if ({{T2}} &lt; 0) {'−'} else {'+'}",
                "temp": "true"
            },
            {
                "name": "T4",
                "label": "{{function}}",
                "function": "{{Q1}}*{{Q2}}",
                "temp": "true"
            },
            {
                "name": "T5",
                "label": "{{function}}",
                "function": "{{Q3}}*{{Q4}}",
                "temp": "true"
            },
            {
                "name": "T6",
                "label": "{{function}}",
                "function": "if ('{{Q8}}' == '+') {'−'} else {'+'}",
                "temp": "true"
            },
            {
                "name": "A1",
                "label": "{{function}}",
                "function": "-{{Q1}}"
            },
            {
                "name": "A2",
                "label": "{{function}}",
                "function": "math.abs({{Q3}})"
            },
            {
                "name": "A3",
                "label": "{{function}}",
                "function": "math.abs({{T2}})"
            }
        ],
        "uniques": true
    },
    "algorithm": {
        "name": "calculateOperation",
        "params": {
            "method": "equivSymbolic",
            "keyboard": "NUMERICAL"
        }
    }
}</v>
      </c>
      <c r="C485" s="215" t="str">
        <f>Seeds!AA529</f>
        <v/>
      </c>
      <c r="D485" s="215">
        <f t="shared" si="1"/>
        <v>1</v>
      </c>
    </row>
    <row r="486" ht="15.75" customHeight="1">
      <c r="A486" s="215" t="str">
        <f>Seeds!AC530</f>
        <v>M6-NyO-56a-E-3</v>
      </c>
      <c r="B486" s="215" t="str">
        <f>Seeds!Z530</f>
        <v>{
    "id": "M6-NyO-56a-E-3",
    "stimulus": "&lt;p&gt;Completa esta igualdad.&lt;/p&gt;",
    "template": "&lt;p style=\"text-align: center\"&gt;{{Q1}}(&lt;i&gt;{{Q6}}&lt;/i&gt; {{Q8}} {{Q2}} + &lt;i&gt;{{Q7}}&lt;/i&gt;) {{Q9}} {{Q3}}&lt;i&gt;{{Q6}}&lt;/i&gt; + {{Q4}} = {{response}}&amp;nbsp;&lt;i&gt;{{Q6}}&lt;/i&gt; + {{response}}&amp;nbsp;&lt;i&gt;{{Q7}}&lt;/i&gt; {{T2}} {{response}}&lt;/p&gt;",
    "hint": "&lt;p&gt;Desarrolla el paréntesis y luego agrupa los términos:&lt;/p&gt;&lt;p style=\"text-align: center\"&gt;{{Q1}}(&lt;i&gt;{{Q6}}&lt;/i&gt; {{Q8}} {{Q2}} + &lt;i&gt;{{Q7}}&lt;/i&gt;) {{Q9}} {{Q3}}&lt;i&gt;{{Q6}}&lt;/i&gt; + {{Q4}} =&lt;/p&gt;&lt;p style=\"text-align: center\"&gt;= {{Q1}}&lt;i&gt;{{Q6}}&lt;/i&gt; {{Q8}} {{T3}} + {{Q1}}&lt;i&gt;{{Q7}}&lt;/i&gt; {{Q9}} {{Q3}}&lt;i&gt;{{Q6}}&lt;/i&gt; + {{Q4}} = ...&lt;/p&gt;",
    "feedback": "&lt;p&gt;Primero se desarrolla el paréntesis y luego se agrupan los términos:&lt;/p&gt;&lt;p style=\"text-align: center\"&gt;{{Q1}}(&lt;i&gt;{{Q6}}&lt;/i&gt; {{Q8}} {{Q2}} + &lt;i&gt;{{Q7}}&lt;/i&gt;) {{Q9}} {{Q3}}&lt;i&gt;{{Q6}}&lt;/i&gt; + {{Q4}} =&lt;/p&gt;&lt;p style=\"text-align: center\"&gt;= {{Q1}}&lt;i&gt;{{Q6}}&lt;/i&gt; {{Q8}} {{T3}} + {{Q1}}&lt;i&gt;{{Q7}}&lt;/i&gt; {{Q9}} {{Q3}}&lt;i&gt;{{Q6}}&lt;/i&gt; + {{Q4}} =&lt;/p&gt;&lt;p style=\"text-align: center\"&gt;= {{A1}}&lt;i&gt;{{Q6}}&lt;/i&gt; + {{A2}}&lt;i&gt;{{Q7}}&lt;/i&gt; {{T2}} {{A3}}&lt;/p&gt;",
    "seed": {
        "parameters": [
            {
                "name": "Q1",
                "label": null,
                "min": 2,
                "max": 9,
                "step": 1
            },
            {
                "name": "Q2",
                "label": null,
                "min": 2,
                "max": 9,
                "step": 1
            },
            {
                "name": "Q3",
                "label": null,
                "min": 2,
                "max": 9,
                "step": 1
            },
            {
                "name": "Q4",
                "label": null,
                "min": 2,
                "max": 9,
                "step": 1
            },
            {
                "name": "Q6",
                "label": null,
                "list": [
                    "x",
                    "a",
                    "b",
                    "c",
                    "m",
                    "n",
                    "p",
                    "k"
                ]
            },
            {
                "name": "Q7",
                "label": null,
                "list": [
                    "x",
                    "a",
                    "b",
                    "c",
                    "m",
                    "n",
                    "p",
                    "k"
                ]
            },
            {
                "name": "Q8",
                "label": null,
                "list": [
                    "+",
                    "−"
                ]
            },
            {
                "name": "Q9",
                "label": null,
                "list": [
                    "+",
                    "−"
                ]
            }
        ],
        "calculated": [
            {
                "name": "T1",
                "label": "{{function}}",
                "function": "if ('{{Q8}}' == '+') {{{Q1}}*{{Q2}}+{{Q4}}} else {-{{Q1}}*{{Q2}}+{{Q4}}}",
                "temp": "true"
            },
            {
                "name": "T2",
                "label": "{{function}}",
                "function": "if ({{T1}} &lt; 0) {'−'} else {'+'}",
                "temp": "true"
            },
            {
                "name": "T3",
                "label": "{{function}}",
                "function": "{{Q1}}*{{Q2}}",
                "temp": "true"
            },
            {
                "name": "A1",
                "label": "{{function}}",
                "function": "if ('{{Q9}}' == '+') {{{Q1}}+{{Q3}}} else {{{Q1}}-{{Q3}}}"
            },
            {
                "name": "A2",
                "label": "{{function}}",
                "function": "{{Q1}}"
            },
            {
                "name": "A3",
                "label": "{{function}}",
                "function": "math.abs({{T1}})"
            }
        ],
        "uniques": true
    },
    "algorithm": {
        "name": "calculateOperation",
        "params": {
            "method": "equivSymbolic",
            "keyboard": "NUMERICAL"
        }
    }
}</v>
      </c>
      <c r="C486" s="215" t="str">
        <f>Seeds!AA530</f>
        <v/>
      </c>
      <c r="D486" s="215">
        <f t="shared" si="1"/>
        <v>1</v>
      </c>
    </row>
    <row r="487" ht="15.75" customHeight="1">
      <c r="A487" s="215" t="str">
        <f>Seeds!AC531</f>
        <v>M6-NyO-56b-I-1</v>
      </c>
      <c r="B487" s="215" t="str">
        <f>Seeds!Z531</f>
        <v>{
    "id": "M6-NyO-56b-I-1",
    "stimulus": "&lt;p&gt;¿Cuál de las siguientes expresiones es equivalente a esta?&lt;/p&gt;&lt;p style=\"text-align: center\"&gt;{{Q1}} × ({{Q2}}&lt;i&gt;{{Q5}}&lt;/i&gt; {{Q7}} {{Q3}}&lt;i&gt;{{Q6}}&lt;/i&gt; {{Q8}} {{Q4}})&lt;/p&gt;",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C487" s="215" t="str">
        <f>Seeds!AA531</f>
        <v/>
      </c>
      <c r="D487" s="215">
        <f t="shared" si="1"/>
        <v>1</v>
      </c>
    </row>
    <row r="488" ht="15.75" customHeight="1">
      <c r="A488" s="215" t="str">
        <f>Seeds!AC532</f>
        <v>M6-NyO-56b-I-2</v>
      </c>
      <c r="B488" s="215" t="str">
        <f>Seeds!Z532</f>
        <v>{
    "id": "M6-NyO-56b-I-2",
    "stimulus": "&lt;p&gt;¿Cuál de las siguientes expresiones es equivalente a esta?&lt;/p&gt;&lt;p style=\"text-align: center\"&gt;({{Q2}}&lt;i&gt;{{Q5}}&lt;/i&gt; {{Q7}} {{Q3}}&lt;i&gt;{{Q6}}&lt;/i&gt; {{Q8}} {{Q4}}) × {{Q1}}&lt;/p&gt;",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{{T1}}&lt;i&gt;{{Q5}}&lt;/i&gt; {{Q7}} {{T2}}&lt;i&gt;{{Q6}}&lt;/i&gt; {{Q8}} {{T3}}&lt;/p&gt;",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"T1",
                "label": "{{function}}",
                "function": "{{Q1}}*{{Q2}}",
                "temp": "true"
            },
            {
                "name": "T2",
                "label": "{{function}}",
                "function": "{{Q1}}*{{Q3}}",
                "temp": "true"
            },
            {
                "name": "T3",
                "label": "{{function}}",
                "function": "{{Q1}}*{{Q4}}",
                "temp": "true"
            },
            {
                "name": "T4",
                "label": "{{function}}",
                "function": "{{Q2}}*{{Q1}}",
                "temp": "true"
            },
            {
                "name": "T5",
                "label": "{{function}}",
                "function": "{{Q2}}*{{Q3}}",
                "temp": "true"
            },
            {
                "name": "T6",
                "label": "{{function}}",
                "function": "{{Q2}}*{{Q4}}",
                "temp": "true"
            },
            {
                "name": "T7",
                "label": "{{function}}",
                "function": "{{Q3}}*{{Q1}}",
                "temp": "true"
            },
            {
                "name": "T8",
                "label": "{{function}}",
                "function": "{{Q3}}*{{Q2}}",
                "temp": "true"
            },
            {
                "name": "T9",
                "label": "{{function}}",
                "function": "{{Q3}}*{{Q4}}",
                "temp": "true"
            },
            {
                "name": "A1",
                "label": "{{T1}}&lt;i&gt;{{Q5}}&lt;/i&gt; {{Q7}} {{T2}}&lt;i&gt;{{Q6}}&lt;/i&gt; {{Q8}} {{T3}}",
                "function": ""
            },
            {
                "name": "A2",
                "label": "{{T4}}&lt;i&gt;{{Q5}}&lt;/i&gt; {{Q7}} {{T5}}&lt;i&gt;{{Q6}}&lt;/i&gt; {{Q8}} {{T6}}",
                "function": "",
                "incorrect": "true"
            },
            {
                "name": "A3",
                "label": "{{T7}}&lt;i&gt;{{Q5}}&lt;/i&gt; {{Q7}} {{T8}}&lt;i&gt;{{Q6}}&lt;/i&gt; {{Q8}} {{T9}}",
                "function": "",
                "incorrect": "true"
            }
        ],
        "uniques": true
    },
    "algorithm": {
        "name": "trueFalse",
        "template": "Multiple choice – multiple response",
        "params": {
            "countCorrect": 1,
            "countIncorrect": 2,
            "showCheckIcon": false,
            "columns": 3
        }
    }
}</v>
      </c>
      <c r="C488" s="215" t="str">
        <f>Seeds!AA532</f>
        <v/>
      </c>
      <c r="D488" s="215">
        <f t="shared" si="1"/>
        <v>1</v>
      </c>
    </row>
    <row r="489" ht="15.75" customHeight="1">
      <c r="A489" s="215" t="str">
        <f>Seeds!AC533</f>
        <v>M6-NyO-56b-I-3</v>
      </c>
      <c r="B489" s="215" t="str">
        <f>Seeds!Z533</f>
        <v>{
    "id": "M6-NyO-56b-I-3",
    "stimulus": "&lt;p&gt;¿Cuál de las siguientes expresiones es equivalente a esta?&lt;/p&gt;&lt;p style=\"text-align: center\"&gt;{{Q1}} × ({{Q2}}&lt;i&gt;{{Q5}}&lt;/i&gt; {{Q8}} {{Q4}})&lt;/p&gt;",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{{T1}}&lt;i&gt;{{Q5}}&lt;/i&gt; {{Q8}} {{T3}}&lt;/p&gt;",
    "seed": {
        "parameters": [
            {
                "name": "Q1",
                "label": null,
                "min": 2,
                "max": 10,
                "step": 1
            },
            {
                "name": "Q2",
                "label": null,
                "min": 2,
                "max": 10,
                "step": 1
            },
            {
                "name": "Q3",
                "label": null,
                "min": 2,
                "max": 10,
                "step": 1
            },
            {
                "name": "Q4",
                "label": null,
                "min": 2,
                "max": 10,
                "step": 1
            },
            {
                "name": "Q5",
                "label": null,
                "list": [
                    "x",
                    "a",
                    "b",
                    "c",
                    "m",
                    "n",
                    "p",
                    "k"
                ]
            },
            {
                "name": "Q8",
                "label": null,
                "list": [
                    "+",
                    "−"
                ]
            }
        ],
        "calculated": [
            {
                "name": "T1",
                "label": "{{function}}",
                "function": "{{Q1}}*{{Q2}}",
                "temp": "true"
            },
            {
                "name": "T3",
                "label": "{{function}}",
                "function": "{{Q1}}*{{Q4}}",
                "temp": "true"
            },
            {
                "name": "T4",
                "label": "{{function}}",
                "function": "{{Q2}}*{{Q1}}",
                "temp": "true"
            },
            {
                "name": "T6",
                "label": "{{function}}",
                "function": "{{Q2}}*{{Q4}}",
                "temp": "true"
            },
            {
                "name": "T7",
                "label": "{{function}}",
                "function": "{{Q3}}*{{Q1}}",
                "temp": "true"
            },
            {
                "name": "T9",
                "label": "{{function}}",
                "function": "{{Q3}}*{{Q4}}",
                "temp": "true"
            },
            {
                "name": "A1",
                "label": "{{T1}}&lt;i&gt;{{Q5}}&lt;/i&gt; {{Q8}} {{T3}}",
                "function": ""
            },
            {
                "name": "A2",
                "label": "{{T4}}&lt;i&gt;{{Q5}}&lt;/i&gt; {{Q8}} {{T6}}",
                "function": "",
                "incorrect": "true"
            },
            {
                "name": "A3",
                "label": "{{T7}}&lt;i&gt;{{Q5}}&lt;/i&gt; {{Q8}} {{T9}}",
                "function": "",
                "incorrect": "true"
            }
        ],
        "uniques": true
    },
    "algorithm": {
        "name": "trueFalse",
        "template": "Multiple choice – multiple response",
        "params": {
            "countCorrect": 1,
            "countIncorrect": 2,
            "showCheckIcon": false,
            "columns": 3
        }
    }
}</v>
      </c>
      <c r="C489" s="215" t="str">
        <f>Seeds!AA533</f>
        <v/>
      </c>
      <c r="D489" s="215">
        <f t="shared" si="1"/>
        <v>1</v>
      </c>
    </row>
    <row r="490" ht="15.75" customHeight="1">
      <c r="A490" s="215" t="str">
        <f>Seeds!AC534</f>
        <v>M6-NyO-56b-E-1</v>
      </c>
      <c r="B490" s="215" t="str">
        <f>Seeds!Z534</f>
        <v>{
    "id": "M6-NyO-56b-E-1",
    "stimulus": "&lt;p&gt;Completa la siguiente igualdad.&lt;/p&gt;",
    "template": "&lt;p style=\"text-align: center\"&gt;{{Q1}} × ({{Q2}}&lt;i&gt;{{Q5}}&lt;/i&gt; {{Q7}} {{Q3}}&lt;i&gt;{{Q6}}&lt;/i&gt; {{Q8}} {{Q4}}) = {{response}}&amp;nbsp;&lt;i&gt;{{Q5}}&lt;/i&gt; {{Q7}} {{response}}&amp;nbsp;&lt;i&gt;{{Q6}}&lt;/i&gt; {{Q8}} {{response}}&lt;/p&gt;",
    "hint": "&lt;p&gt;Aplica la propiedad distributiva:&lt;/p&gt;&lt;p style=\"text-align: center\"&gt;{{Q1}} × ({{Q2}}&lt;i&gt;{{Q5}}&lt;/i&gt; {{Q7}} {{Q3}}&lt;i&gt;{{Q6}}&lt;/i&gt; {{Q8}} {{Q4}}) =&lt;/p&gt;&lt;p style=\"text-align: center\"&gt;= {{Q1}} × {{Q2}}&lt;i&gt;{{Q5}}&lt;/i&gt; {{Q7}} {{Q1}} × {{Q3}}&lt;i&gt;{{Q6}}&lt;/i&gt; {{Q8}} {{Q1}} × {{Q4}} = ...&lt;/p&gt;",
    "feedback": "&lt;p&gt;Aplica la propiedad distributiva:&lt;/p&gt;&lt;p style=\"text-align: center\"&gt;{{Q1}} × ({{Q2}}&lt;i&gt;{{Q5}}&lt;/i&gt; {{Q7}} {{Q3}}&lt;i&gt;{{Q6}}&lt;/i&gt; {{Q8}} {{Q4}})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C490" s="215" t="str">
        <f>Seeds!AA534</f>
        <v/>
      </c>
      <c r="D490" s="215">
        <f t="shared" si="1"/>
        <v>1</v>
      </c>
    </row>
    <row r="491" ht="15.75" customHeight="1">
      <c r="A491" s="215" t="str">
        <f>Seeds!AC535</f>
        <v>M6-NyO-56b-E-2</v>
      </c>
      <c r="B491" s="215" t="str">
        <f>Seeds!Z535</f>
        <v>{
    "id": "M6-NyO-56b-E-2",
    "stimulus": "&lt;p&gt;Completa la siguiente igualdad.&lt;/p&gt;",
    "template": "&lt;p style=\"text-align: center\"&gt;({{Q2}}&lt;i&gt;{{Q5}}&lt;/i&gt; {{Q7}} {{Q3}}&lt;i&gt;{{Q6}}&lt;/i&gt; {{Q8}} {{Q4}}) × {{Q1}} = {{response}}&amp;nbsp;&lt;i&gt;{{Q5}}&lt;/i&gt; {{Q7}} {{response}}&amp;nbsp;&lt;i&gt;{{Q6}}&lt;/i&gt; {{Q8}} {{response}}&lt;/p&gt;",
    "hint": "&lt;p&gt;Aplica la propiedad distributiva:&lt;/p&gt;&lt;p style=\"text-align: center\"&gt;({{Q2}}&lt;i&gt;{{Q5}}&lt;/i&gt; {{Q7}} {{Q3}}&lt;i&gt;{{Q6}}&lt;/i&gt; {{Q8}} {{Q4}}) × {{Q1}} =&lt;/p&gt;&lt;p style=\"text-align: center\"&gt;= {{Q1}} × {{Q2}}&lt;i&gt;{{Q5}}&lt;/i&gt; {{Q7}} {{Q1}} × {{Q3}}&lt;i&gt;{{Q6}}&lt;/i&gt; {{Q8}} {{Q1}} × {{Q4}} = ...&lt;/p&gt;",
    "feedback": "&lt;p&gt;Aplica la propiedad distributiva:&lt;/p&gt;&lt;p style=\"text-align: center\"&gt;({{Q2}}&lt;i&gt;{{Q5}}&lt;/i&gt; {{Q7}} {{Q3}}&lt;i&gt;{{Q6}}&lt;/i&gt; {{Q8}} {{Q4}}) × {{Q1}} =&lt;/p&gt;&lt;p style=\"text-align: center\"&gt;= {{Q1}} × {{Q2}}&lt;i&gt;{{Q5}}&lt;/i&gt; {{Q7}} {{Q1}} × {{Q3}}&lt;i&gt;{{Q6}}&lt;/i&gt; {{Q8}} {{Q1}} × {{Q4}} =&lt;/p&gt;&lt;p style=\"text-align: center\"&gt;= {{A1}}&lt;i&gt;{{Q5}}&lt;/i&gt; {{Q7}} {{A2}}&lt;i&gt;{{Q6}}&lt;/i&gt; {{Q8}} {{A3}}&lt;/p&gt;",
    "seed": {
        "parameters": [
            {
                "name": "Q1",
                "label": null,
                "min": 2,
                "max": 10,
                "step": 1
            },
            {
                "name": "Q2",
                "label": null,
                "min": 2,
                "max": 10,
                "step": 1
            },
            {
                "name": "Q3",
                "label": null,
                "min": 2,
                "max": 10,
                "step": 1
            },
            {
                "name": "Q4",
                "label": null,
                "min": 2,
                "max": 10,
                "step": 1
            },
            {
                "name": "Q5",
                "label": null,
                "list": [
                    "x",
                    "a",
                    "b",
                    "c",
                    "m",
                    "n",
                    "p",
                    "k"
                ]
            },
            {
                "name": "Q6",
                "label": null,
                "list": [
                    "x",
                    "a",
                    "b",
                    "c",
                    "m",
                    "n",
                    "p",
                    "k"
                ]
            },
            {
                "name": "Q7",
                "label": null,
                "list": [
                    "+",
                    "−"
                ]
            },
            {
                "name": "Q8",
                "label": null,
                "list": [
                    "+",
                    "−"
                ]
            }
        ],
        "calculated": [
            {
                "name": "A1",
                "label": "{{function}}",
                "function": "{{Q1}}*{{Q2}}"
            },
            {
                "name": "A2",
                "label": "{{function}}",
                "function": "{{Q1}}*{{Q3}}"
            },
            {
                "name": "A3",
                "label": "{{function}}",
                "function": "{{Q1}}*{{Q4}}"
            }
        ],
        "uniques": true
    },
    "algorithm": {
        "name": "calculateOperation",
        "params": {
            "method": "equivLiteral",
            "keyboard": "NUMERICAL"
        }
    }
}</v>
      </c>
      <c r="C491" s="215" t="str">
        <f>Seeds!AA535</f>
        <v/>
      </c>
      <c r="D491" s="215">
        <f t="shared" si="1"/>
        <v>1</v>
      </c>
    </row>
    <row r="492" ht="15.75" customHeight="1">
      <c r="A492" s="215" t="str">
        <f>Seeds!AC536</f>
        <v>M6-NyO-56b-E-3</v>
      </c>
      <c r="B492" s="215" t="str">
        <f>Seeds!Z536</f>
        <v>{
    "id": "M6-NyO-56b-E-3",
    "stimulus": "&lt;p&gt;Completa la siguiente igualdad.&lt;/p&gt;",
    "template": "&lt;p style=\"text-align: center\"&gt;{{Q1}} × ({{Q2}}&lt;i&gt;{{Q5}}&lt;/i&gt; {{Q8}} {{Q4}}) = {{response}}&amp;nbsp;&lt;i&gt;{{Q5}}&lt;/i&gt; {{Q8}} {{response}}&lt;/p&gt;",
    "hint": "&lt;p&gt;Aplica la propiedad distributiva:&lt;/p&gt;&lt;p style=\"text-align: center\"&gt;{{Q1}} × ({{Q2}}&lt;i&gt;{{Q5}}&lt;/i&gt; {{Q8}} {{Q4}}) =&lt;/p&gt;&lt;p style=\"text-align: center\"&gt;= {{Q1}} × {{Q2}}&lt;i&gt;{{Q5}}&lt;/i&gt; {{Q8}} {{Q1}} × {{Q4}} = ...&lt;/p&gt;",
    "feedback": "&lt;p&gt;Aplica la propiedad distributiva:&lt;/p&gt;&lt;p style=\"text-align: center\"&gt;{{Q1}} × ({{Q2}}&lt;i&gt;{{Q5}}&lt;/i&gt; {{Q8}} {{Q4}}) =&lt;/p&gt;&lt;p style=\"text-align: center\"&gt;= {{Q1}} × {{Q2}}&lt;i&gt;{{Q5}}&lt;/i&gt; {{Q8}} {{Q1}} × {{Q4}} =&lt;/p&gt;&lt;p style=\"text-align: center\"&gt;= {{A1}}&lt;i&gt;{{Q5}}&lt;/i&gt; {{Q8}} {{A3}}&lt;/p&gt;",
    "seed": {
        "parameters": [
            {
                "name": "Q1",
                "label": null,
                "min": 2,
                "max": 10,
                "step": 1
            },
            {
                "name": "Q2",
                "label": null,
                "min": 2,
                "max": 10,
                "step": 1
            },
            {
                "name": "Q4",
                "label": null,
                "min": 2,
                "max": 10,
                "step": 1
            },
            {
                "name": "Q5",
                "label": null,
                "list": [
                    "x",
                    "a",
                    "b",
                    "c",
                    "m",
                    "n",
                    "p",
                    "k"
                ]
            },
            {
                "name": "Q8",
                "label": null,
                "list": [
                    "+",
                    "−"
                ]
            }
        ],
        "calculated": [
            {
                "name": "A1",
                "label": "{{function}}",
                "function": "{{Q1}}*{{Q2}}"
            },
            {
                "name": "A3",
                "label": "{{function}}",
                "function": "{{Q1}}*{{Q4}}"
            }
        ],
        "uniques": true
    },
    "algorithm": {
        "name": "calculateOperation",
        "params": {
            "method": "equivLiteral",
            "keyboard": "NUMERICAL"
        }
    }
}</v>
      </c>
      <c r="C492" s="215" t="str">
        <f>Seeds!AA536</f>
        <v/>
      </c>
      <c r="D492" s="215">
        <f t="shared" si="1"/>
        <v>1</v>
      </c>
    </row>
    <row r="493" ht="15.75" customHeight="1">
      <c r="A493" s="215" t="str">
        <f>Seeds!AC537</f>
        <v>M6-NyO-56c-I-1</v>
      </c>
      <c r="B493" s="215" t="str">
        <f>Seeds!Z537</f>
        <v>{
    "id": "M6-NyO-56c-I-1",
    "stimulus": "&lt;p&gt;Selecciona la expresión que es equivalente a esta:&lt;/p&gt;&lt;p style=\"text-align: center\"&gt;{{T2}}&lt;i&gt;{{Q6}}&lt;/i&gt; {{Q8}} &lt;i&gt;{{Q5}}&lt;/i&gt; {{T1}}&lt;/p&gt;",
    "hint": "&lt;p&gt;Los términos de una expresión algebraica pueden agruparse de maneras diferentes.&lt;/p&gt;",
    "feedback": "&lt;p&gt;Los términos de una expresión algebraica pueden agruparse de maneras diferentes:&lt;/p&gt;&lt;p style=\"text-align: center\"&gt; {{T2}}&lt;i&gt;{{Q6}}&lt;/i&gt; {{Q8}} &lt;i&gt;{{Q5}}&lt;/i&gt; {{T1}} = &lt;span class=\"no-break\"&gt;{{T2}}{{T3}}&lt;i&gt;{{Q6}}&lt;/i&gt; {{Q8}} {{T3}}&lt;i&gt;{{Q5}}&lt;/i&gt;&lt;/span&gt; = &lt;span class=\"no-break\"&gt;{{T3}}({{T2}}&lt;i&gt;{{Q6}}&lt;/i&gt; {{Q8}} &lt;i&gt;{{Q5}}&lt;/i&gt;)&lt;/span&gt; = &lt;span class=\"no-break\"&gt;−{{T3}}({{T4}}&lt;i&gt;{{Q6}}&lt;/i&gt; {{Q7}} &lt;i&gt;{{Q5}}&lt;/i&gt;)&lt;/span&gt;&lt;/p&gt;",
    "seed": {
        "parameters": [
            {
                "name": "Q1",
                "label": null,
                "min": 2,
                "max": 4,
                "step": 1
            },
            {
                "name": "Q5",
                "label": null,
                "list": [
                    "x",
                    "a",
                    "b",
                    "c",
                    "m",
                    "n",
                    "p",
                    "k"
                ]
            },
            {
                "name": "Q6",
                "label": null,
                "list": [
                    "x",
                    "a",
                    "b",
                    "c",
                    "m",
                    "n",
                    "p",
                    "k"
                ]
            },
            {
                "name": "Q7",
                "label": null,
                "list": [
                    "+",
                    "−"
                ]
            },
            {
                "name": "Q8",
                "label": null,
                "list": [
                    "+",
                    "−"
                ]
            }
        ],
        "calculated": [
            {
                "name": "T1",
                "label": "{{function}}",
                "function": "' {{Q7}} &lt;i&gt;{{Q6}}&lt;/i&gt; {{Q8}} &lt;i&gt;{{Q5}}&lt;/i&gt;'.repeat({{Q1}})",
                "temp": true
            },
            {
                "name": "T2",
                "label": "{{function}}",
                "function": "if ('{{Q7}}' == '−') {'−'}",
                "temp": true
            },
            {
                "name": "T3",
                "label": "{{function}}",
                "function": "{{Q1}}+1",
                "temp": true
            },
            {
                "name": "T4",
                "label": "{{function}}",
                "function": "if ('{{Q8}}' == '−') {'−'}",
                "temp": true
            },
            {
                "name": "A1",
                "label": "{{T2}}{{T3}}&lt;i&gt;{{Q6}}&lt;/i&gt; {{Q8}} {{T3}}&lt;i&gt;{{Q5}}&lt;/i&gt;",
                "function": ""
            },
            {
                "name": "A2",
                "label": "{{T3}}({{T2}}&lt;i&gt;{{Q6}}&lt;/i&gt; {{Q8}} &lt;i&gt;{{Q5}}&lt;/i&gt;)",
                "function": ""
            },
            {
                "name": "A3",
                "label": "−{{T3}}({{T4}}&lt;i&gt;{{Q6}}&lt;/i&gt; {{Q7}} &lt;i&gt;{{Q5}}&lt;/i&gt;)",
                "function": ""
            },
            {
                "name": "A4",
                "label": "{{T2}}{{T3}}&lt;i&gt;{{Q6}}&lt;/i&gt; {{Q7}} {{T3}}&lt;i&gt;{{Q5}}&lt;/i&gt;",
                "function": "",
                "incorrect": true
            },
            {
                "name": "A5",
                "label": "{{T3}}({{T2}}&lt;i&gt;{{Q6}}&lt;/i&gt; {{Q7}} &lt;i&gt;{{Q5}}&lt;/i&gt;)",
                "function": "",
                "incorrect": true
            },
            {
                "name": "A6",
                "label": "−{{T3}}(&lt;i&gt;{{Q6}}&lt;/i&gt; {{Q8}} &lt;i&gt;{{Q5}}&lt;/i&gt;)",
                "function": "",
                "incorrect": true
            },
            {
                "name": "A7",
                "label": "{{T2}}{{Q1}}&lt;i&gt;{{Q6}}&lt;/i&gt; {{Q8}} {{Q1}}&lt;i&gt;{{Q5}}&lt;/i&gt;",
                "function": "",
                "incorrect": true
            },
            {
                "name": "A8",
                "label": "{{Q1}}({{T2}}&lt;i&gt;{{Q6}}&lt;/i&gt; {{Q8}} &lt;i&gt;{{Q5}}&lt;/i&gt;)",
                "function": "",
                "incorrect": true
            },
            {
                "name": "A9",
                "label": "−{{Q1}}({{T4}}&lt;i&gt;{{Q6}}&lt;/i&gt; {{Q7}} &lt;i&gt;{{Q5}}&lt;/i&gt;)",
                "function": "",
                "incorrect": true
            }
        ],
        "uniques": true
    },
    "algorithm": {
        "name": "trueFalse",
        "template": "Multiple choice – standard",
        "params": {
            "countCorrect": 1,
            "countIncorrect": 2,
            "showCheckIcon": false,
            "columns": 3
        }
    }
}</v>
      </c>
      <c r="C493" s="215" t="str">
        <f>Seeds!AA537</f>
        <v/>
      </c>
      <c r="D493" s="215">
        <f t="shared" si="1"/>
        <v>1</v>
      </c>
    </row>
    <row r="494" ht="15.75" customHeight="1">
      <c r="A494" s="215" t="str">
        <f>Seeds!AC538</f>
        <v>M6-NyO-56c-I-2</v>
      </c>
      <c r="B494" s="215" t="str">
        <f>Seeds!Z538</f>
        <v>{
    "id": "M6-NyO-56c-I-2",
    "stimulus": "&lt;p&gt;Selecciona la expresión que es equivalente a esta:&lt;/p&gt;&lt;p style=\"text-align: center\"&gt;{{Q1}}({{Q2}}&lt;i&gt;{{Q5}}&lt;/i&gt; {{Q7}} {{T1}}&lt;i&gt;{{Q6}}&lt;/i&gt;)&lt;/p&gt;",
    "hint": "&lt;p&gt;Los términos de una expresión algebraica pueden agruparse de maneras diferentes.&lt;/p&gt;",
    "feedback": "&lt;p&gt;Los términos de una expresión algebraica pueden agruparse de maneras diferentes:&lt;/p&gt;&lt;p style=\"text-align: center\"&gt;{{Q1}}({{Q2}}&lt;i&gt;{{Q5}}&lt;/i&gt; {{Q7}} {{T1}}&lt;i&gt;{{Q6}}&lt;/i&gt;) = &lt;span class=\"no-break\"&gt;{{A1.label}} = {{A2.label}} = {{A3.label}}&lt;/span&gt;&lt;/p&gt;",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"name": "Q7",
                "label": null,
                "list": [
                    "+",
                    "−"
                ]
            },
            {
                "name": "Q8",
                "label": null,
                "list": [
                    "+",
                    "−"
                ]
            }
        ],
        "calculated": [
            {
                "name": "T1",
                "label": "{{function}}",
                "function": "{{Q2}}*{{Q4}}",
                "temp": true
            },
            {
                "name": "T2",
                "label": "{{function}}",
                "function": "{{Q1}}*{{Q2}}",
                "temp": true
            },
            {
                "name": "T3",
                "label": "{{function}}",
                "function": "{{Q1}}*{{Q2}}*{{Q4}}",
                "temp": true
            },
            {
                "name": "T4",
                "label": "{{function}}",
                "function": "{{Q1}}*{{Q2}}",
                "temp": true
            },
            {
                "name": "A1",
                "label": "{{T2}}&lt;i&gt;{{Q5}}&lt;/i&gt; {{Q7}} {{T3}}&lt;i&gt;{{Q6}}&lt;/i&gt;",
                "function": ""
            },
            {
                "name": "A2",
                "label": "{{Q1}}({{Q2}}&lt;i&gt;{{Q5}}&lt;/i&gt;) {{Q7}} {{Q1}}({{T1}}&lt;i&gt;{{Q6}}&lt;/i&gt;)",
                "function": ""
            },
            {
                "name": "A3",
                "label": "{{T4}}(&lt;i&gt;{{Q5}}&lt;/i&gt; {{Q7}} {{Q4}}&lt;i&gt;{{Q6}})",
                "function": ""
            },
            {
                "name": "A4",
                "label": "{{T2}}&lt;i&gt;{{Q5}}&lt;/i&gt; {{Q8}} {{T3}}&lt;i&gt;{{Q6}}&lt;/i&gt;",
                "function": "",
                "incorrect": true
            },
            {
                "name": "A5",
                "label": "{{Q1}}({{Q2}}&lt;i&gt;{{Q5}}&lt;/i&gt;) {{Q8}} 2({{T1}}&lt;i&gt;{{Q6}}&lt;/i&gt;)",
                "function": "",
                "incorrect": true
            },
            {
                "name": "A6",
                "label": "{{T4}}(&lt;i&gt;{{Q5}}&lt;/i&gt; {{Q8}} {{Q4}}&lt;i&gt;{{Q6}}&lt;/i&gt;)",
                "function": "",
                "incorrect": true
            },
            {
                "name": "A7",
                "label": "{{T2}}&lt;i&gt;{{Q5}}&lt;/i&gt; {{Q7}} {{T1}}&lt;i&gt;{{Q6}}&lt;/i&gt;",
                "function": "",
                "incorrect": true
            },
            {
                "name": "A8",
                "label": "{{Q1}}({{Q2}}&lt;i&gt;{{Q5}}&lt;/i&gt;) {{Q7}} {{Q2}}({{T1}}&lt;i&gt;{{Q6}}&lt;/i&gt;)",
                "function": "",
                "incorrect": true
            },
            {
                "name": "A9",
                "label": "{{T4}}(&lt;i&gt;{{Q5}}&lt;/i&gt; {{Q7}} {{T1}}&lt;i&gt;{{Q6}})",
                "function": "",
                "incorrect": true
            }
        ],
        "uniques": true
    },
    "algorithm": {
        "name": "trueFalse",
        "template": "Multiple choice – standard",
        "params": {
            "countCorrect": 1,
            "countIncorrect": 2,
            "showCheckIcon": false,
            "columns": 3
        }
    }
}</v>
      </c>
      <c r="C494" s="215" t="str">
        <f>Seeds!AA538</f>
        <v/>
      </c>
      <c r="D494" s="215">
        <f t="shared" si="1"/>
        <v>1</v>
      </c>
    </row>
    <row r="495" ht="15.75" customHeight="1">
      <c r="A495" s="215" t="str">
        <f>Seeds!AC539</f>
        <v>M6-NyO-56c-I-3</v>
      </c>
      <c r="B495" s="215" t="str">
        <f>Seeds!Z539</f>
        <v>{
    "id": "M6-NyO-56c-I-3",
    "stimulus": "&lt;p&gt;Selecciona la expresión que es equivalente a esta:&lt;/p&gt;&lt;p style=\"text-align: center\"&gt;{{Q1}}&lt;i&gt;{{Q5}}&lt;/i&gt; + {{T1}}&lt;i&gt;{{Q6}}&lt;/i&gt; + {{T2}}&lt;i&gt;{{Q5}}&lt;/i&gt; + {{T3}}&lt;i&gt;{{Q6}}&lt;/i&gt;&lt;/p&gt;",
    "hint": "&lt;p&gt;Los términos de una expresión algebraica pueden agruparse de maneras diferentes.&lt;/p&gt;",
    "feedback": "&lt;p&gt;Los términos de una expresión algebraica pueden agruparse de maneras diferentes:&lt;/p&gt;&lt;p style=\"text-align: center\"&gt;{{Q1}}&lt;i&gt;{{Q5}}&lt;/i&gt; + {{T1}}&lt;i&gt;{{Q6}}&lt;/i&gt; + {{T2}}&lt;i&gt;{{Q5}}&lt;/i&gt; + {{T3}}&lt;i&gt;{{Q6}}&lt;/i&gt; = &lt;span class=\"no-break\"&gt;{{Q1}}(&lt;i&gt;{{Q5}}&lt;/i&gt; + {{Q2}}&lt;i&gt;{{Q6}}&lt;/i&gt; + {{Q3}}&lt;i&gt;{{Q5}}&lt;/i&gt; + {{Q4}}&lt;i&gt;{{Q6}}&lt;/i&gt;)&lt;/span&gt; = &lt;span class=\"no-break\"&gt;{{T4}}&lt;i&gt;{{Q5}}&lt;/i&gt; + {{T5}}&lt;i&gt;{{Q6}}&lt;/i&gt;&lt;/span&gt; = &lt;span class=\"no-break\"&gt;{{Q1}}({{T6}}&lt;i&gt;{{Q5}}&lt;/i&gt; + {{T7}}&lt;i&gt;{{Q6}}&lt;/i&gt;)&lt;/span&gt;&lt;/p&gt;",
    "seed": {
        "parameters": [
            {
                "name": "Q1",
                "label": null,
                "min": 2,
                "max": 6,
                "step": 1
            },
            {
                "name": "Q2",
                "label": null,
                "min": 2,
                "max": 6,
                "step": 1
            },
            {
                "name": "Q3",
                "label": null,
                "min": 2,
                "max": 6,
                "step": 1
            },
            {
                "name": "Q4",
                "label": null,
                "min": 2,
                "max": 6,
                "step": 1
            },
            {
                "name": "Q5",
                "label": null,
                "list": [
                    "x",
                    "a",
                    "b",
                    "c",
                    "m",
                    "n",
                    "p",
                    "k"
                ]
            },
            {
                "name": "Q6",
                "label": null,
                "list": [
                    "x",
                    "a",
                    "b",
                    "c",
                    "m",
                    "n",
                    "p",
                    "k"
                ]
            }
        ],
        "calculated": [
            {
                "name": "T1",
                "label": "{{function}}",
                "function": "{{Q1}}*{{Q2}}",
                "temp": true
            },
            {
                "name": "T2",
                "label": "{{function}}",
                "function": "{{Q1}}*{{Q3}}",
                "temp": true
            },
            {
                "name": "T3",
                "label": "{{function}}",
                "function": "{{Q1}}*{{Q4}}",
                "temp": true
            },
            {
                "name": "T4",
                "label": "{{function}}",
                "function": "{{Q1}}+{{Q1}}*{{Q3}}",
                "temp": true
            },
            {
                "name": "T5",
                "label": "{{function}}",
                "function": "{{Q1}}*{{Q2}}+{{Q1}}*{{Q4}}",
                "temp": true
            },
            {
                "name": "T6",
                "label": "{{function}}",
                "function": "1+{{Q3}}",
                "temp": true
            },
            {
                "name": "T7",
                "label": "{{function}}",
                "function": "{{Q2}}+{{Q4}}",
                "temp": true
            },
            {
                "name": "A1",
                "label": "{{Q1}}(&lt;i&gt;{{Q5}}&lt;/i&gt; + {{Q2}}&lt;i&gt;{{Q6}}&lt;/i&gt; + {{Q3}}&lt;i&gt;{{Q5}}&lt;/i&gt; + {{Q4}}&lt;i&gt;{{Q6}}&lt;/i&gt;)",
                "function": ""
            },
            {
                "name": "A2",
                "label": "{{T4}}&lt;i&gt;{{Q5}}&lt;/i&gt; + {{T5}}&lt;i&gt;{{Q6}}&lt;/i&gt;",
                "function": ""
            },
            {
                "name": "A3",
                "label": "{{Q1}}({{T6}}&lt;i&gt;{{Q5}}&lt;/i&gt; + {{T7}}&lt;i&gt;{{Q6}}&lt;/i&gt;)",
                "function": ""
            },
            {
                "name": "A4",
                "label": "{{Q1}}(&lt;i&gt;{{Q5}}&lt;/i&gt; + {{Q2}}&lt;i&gt;{{Q6}}&lt;/i&gt; + {{Q3}}&lt;i&gt;{{Q5}}&lt;/i&gt; − {{Q4}}&lt;i&gt;{{Q6}}&lt;/i&gt;)",
                "function": "",
                "incorrect": true
            },
            {
                "name": "A5",
                "label": "{{T4}}&lt;i&gt;{{Q5}}&lt;/i&gt; − {{T5}}&lt;i&gt;{{Q6}}&lt;/i&gt;",
                "function": "",
                "incorrect": true
            },
            {
                "name": "A6",
                "label": "{{Q1}}({{T6}}&lt;i&gt;{{Q5}}&lt;/i&gt; − {{T7}}&lt;i&gt;{{Q6}}&lt;/i&gt;)",
                "function": "",
                "incorrect": true
            },
            {
                "name": "A7",
                "label": "{{Q1}}(&lt;i&gt;{{Q5}}&lt;/i&gt; + {{T1}}&lt;i&gt;{{Q6}}&lt;/i&gt; + {{T2}}&lt;i&gt;{{Q5}}&lt;/i&gt; + {{T3}}&lt;i&gt;{{Q6}}&lt;/i&gt;)",
                "function": "",
                "incorrect": true
            },
            {
                "name": "A8",
                "label": "{{T4}}&lt;i&gt;{{Q5}}&lt;/i&gt; + {{T3}}&lt;i&gt;{{Q6}}&lt;/i&gt;",
                "function": "",
                "incorrect": true
            },
            {
                "name": "A9",
                "label": "{{Q1}}({{T4}}&lt;i&gt;{{Q5}}&lt;/i&gt; + {{T5}}&lt;i&gt;{{Q6}}&lt;/i&gt;)",
                "function": "",
                "incorrect": true
            }
        ],
        "uniques": true
    },
    "algorithm": {
        "name": "trueFalse",
        "template": "Multiple choice – standard",
        "params": {
            "countCorrect": 1,
            "countIncorrect": 2,
            "showCheckIcon": false,
            "columns": 3
        }
    }
}</v>
      </c>
      <c r="C495" s="215" t="str">
        <f>Seeds!AA539</f>
        <v/>
      </c>
      <c r="D495" s="215">
        <f t="shared" si="1"/>
        <v>1</v>
      </c>
    </row>
    <row r="496" ht="15.75" customHeight="1">
      <c r="A496" s="215" t="str">
        <f>Seeds!AC540</f>
        <v>M6-NyO-57a-I-1</v>
      </c>
      <c r="B496" s="215" t="str">
        <f>Seeds!Z540</f>
        <v>{
    "id": "M6-NyO-57a-I-1",
    "stimulus": "&lt;p&gt;Elige la ecuación en la que la solución es: {{Q9}} = {{Q1}}.&lt;/p&gt;",
    "hint": "&lt;p&gt;Sustituye el valor de {{Q9}} en cada ecuación.&lt;/p&gt;",
    "feedback": "&lt;p&gt;Para comprobar si se cumple la igualdad, hay que sustituir el valor de {{Q9}} en cada expresión.&lt;/p&gt;",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"Q9",
                "label": null,
                "list": [
                    "&lt;i&gt;x&lt;/i&gt;",
                    "&lt;i&gt;a&lt;/i&gt;",
                    "&lt;i&gt;p&lt;/i&gt;",
                    "&lt;i&gt;m&lt;/i&gt;"
                ]
            }
        ],
        "calculated": [
            {
                "name": "T1",
                "label": "{{function}}",
                "function": "{{Q1}}+{{Q2}}",
                "temp": true
            },
            {
                "name": "T2",
                "label": "{{function}}",
                "function": "{{Q2}}*{{Q1}}",
                "temp": true
            },
            {
                "name": "T3",
                "label": "{{function}}",
                "function": "{{Q3}}+{{Q2}}",
                "temp": true
            },
            {
                "name": "T4",
                "label": "{{function}}",
                "function": "{{Q4}}+{{Q3}}",
                "temp": true
            },
            {
                "name": "T5",
                "label": "{{function}}",
                "function": "{{Q5}}+{{Q4}}",
                "temp": true
            },
            {
                "name": "T6",
                "label": "{{function}}",
                "function": "{{Q6}}*{{Q5}}",
                "temp": true
            },
            {
                "name": "T7",
                "label": "{{function}}",
                "function": "{{Q7}}*{{Q6}}",
                "temp": true
            },
            {
                "name": "A1",
                "label": "{{Q9}} + {{Q2}} = {{T1}}"
            },
            {
                "name": "A2",
                "label": "{{T1}} − {{Q9}} = {{Q1}}"
            },
            {
                "name": "A3",
                "label": "{{T1}} = {{Q2}} + {{Q9}}"
            },
            {
                "name": "A4",
                "label": "{{Q2}}{{Q9}} = {{T2}}"
            },
            {
                "name": "A5",
                "label": "{{T2}} = {{Q9}} : {{Q2}}"
            },
            {
                "name": "A6",
                "label": "{{Q9}} + {{Q3}} = {{T3}}",
                "function": "",
                "incorrect": true,
                "feedback": "&lt;p&gt;La solución de esta ecuación es: {{Q9}} = {{Q2}}.&lt;/p&gt;"
            },
            {
                "name": "A7",
                "label": "{{T4}} − {{Q9}} = {{Q4}}",
                "function": "",
                "incorrect": true,
                "feedback": "&lt;p&gt;La solución de esta ecuación es: {{Q9}} = {{Q3}}.&lt;/p&gt;"
            },
            {
                "name": "A8",
                "label": "{{T5}} = {{Q5}} + {{Q9}}",
                "function": "",
                "incorrect": true,
                "feedback": "&lt;p&gt;La solución de esta ecuación es: {{Q9}} = {{Q4}}.&lt;/p&gt;"
            },
            {
                "name": "A9",
                "label": "{{Q6}}{{Q9}} = {{T6}}",
                "function": "",
                "incorrect": true,
                "feedback": "&lt;p&gt;La solución de esta ecuación es: {{Q9}} = {{Q5}}.&lt;/p&gt;"
            },
            {
                "name": "A10",
                "label": "{{T7}} = {{Q9}} : {{Q7}}",
                "function": "",
                "incorrect": true,
                "feedback": "&lt;p&gt;La solución de esta ecuación es: {{Q9}} = {{Q6}}.&lt;/p&gt;"
            }
        ],
        "uniques": true
    },
    "algorithm": {
        "name": "trueFalse",
        "template": "Multiple choice – standard",
        "params": {
            "countCorrect": 1,
            "countIncorrect": 2,
            "showCheckIcon": false,
                    "columns": 3
                }
            }
        }</v>
      </c>
      <c r="C496" s="215" t="str">
        <f>Seeds!AA540</f>
        <v/>
      </c>
      <c r="D496" s="215">
        <f t="shared" si="1"/>
        <v>1</v>
      </c>
    </row>
    <row r="497" ht="15.75" customHeight="1">
      <c r="A497" s="215" t="str">
        <f t="shared" ref="A497:C497" si="5">#REF!</f>
        <v>#REF!</v>
      </c>
      <c r="B497" s="215" t="str">
        <f t="shared" si="5"/>
        <v>#REF!</v>
      </c>
      <c r="C497" s="215" t="str">
        <f t="shared" si="5"/>
        <v>#REF!</v>
      </c>
      <c r="D497" s="215" t="str">
        <f t="shared" si="1"/>
        <v>#REF!</v>
      </c>
    </row>
    <row r="498" ht="15.75" customHeight="1">
      <c r="A498" s="215" t="str">
        <f t="shared" ref="A498:C498" si="6">#REF!</f>
        <v>#REF!</v>
      </c>
      <c r="B498" s="215" t="str">
        <f t="shared" si="6"/>
        <v>#REF!</v>
      </c>
      <c r="C498" s="215" t="str">
        <f t="shared" si="6"/>
        <v>#REF!</v>
      </c>
      <c r="D498" s="215" t="str">
        <f t="shared" si="1"/>
        <v>#REF!</v>
      </c>
    </row>
    <row r="499" ht="15.75" customHeight="1">
      <c r="A499" s="215" t="str">
        <f>Seeds!AC541</f>
        <v>M6-NyO-57a-E-1</v>
      </c>
      <c r="B499" s="215" t="str">
        <f>Seeds!Z541</f>
        <v>{
    "id": "M6-NyO-57a-E-1",
    "stimulus": "&lt;p&gt;¿Cuál es la solución de esta ecuación?&lt;/p&gt;&lt;p style=\"text-align: center\"&gt;{{T1}} − {{Q9}} = {{Q2}}&lt;/p&gt;",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C499" s="215" t="str">
        <f>Seeds!AA541</f>
        <v/>
      </c>
      <c r="D499" s="215">
        <f t="shared" si="1"/>
        <v>1</v>
      </c>
    </row>
    <row r="500" ht="15.75" customHeight="1">
      <c r="A500" s="215" t="str">
        <f>Seeds!AC542</f>
        <v>M6-NyO-57a-E-2</v>
      </c>
      <c r="B500" s="215" t="str">
        <f>Seeds!Z542</f>
        <v>{
    "id": "M6-NyO-57a-E-2",
    "stimulus": "&lt;p&gt;¿Cuál es la solución de esta ecuación?&lt;/p&gt;&lt;p style=\"text-align: center\"&gt;{{Q9}} + {{Q1}}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{{Q2}}"
            },
            {
                "name": "A2",
                "label": "{{Q9}} = {{Q3}}",
                "incorrect": true
            },
            {
                "name": "A3",
                "label": "{{Q9}} = {{Q4}}",
                "incorrect": true
            }
        ],
        "uniques": true
    },
    "algorithm": {
        "name": "trueFalse",
        "template": "Multiple choice – standard",
        "params": {
            "countCorrect": 1,
            "countIncorrect": 2,
            "showCheckIcon": false,
            "columns": 3
        }
    }
}</v>
      </c>
      <c r="C500" s="215" t="str">
        <f>Seeds!AA542</f>
        <v/>
      </c>
      <c r="D500" s="215">
        <f t="shared" si="1"/>
        <v>1</v>
      </c>
    </row>
    <row r="501" ht="15.75" customHeight="1">
      <c r="A501" s="215" t="str">
        <f>Seeds!AC543</f>
        <v>M6-NyO-57a-E-3</v>
      </c>
      <c r="B501" s="215" t="str">
        <f>Seeds!Z543</f>
        <v>{
    "id": "M6-NyO-57a-E-3",
    "stimulus": "&lt;p&gt;¿Cuál es la solución de esta ecuación?&lt;/p&gt;&lt;p style=\"text-align: center\"&gt;{{Q2}}&lt;sup&gt;{{Q9}}&lt;/sup&gt; = {{T1}}&lt;/p&gt;",
    "hint": "&lt;p&gt;Sustituye cada valor de {{Q9}} en la ecuación.&lt;/p&gt;",
    "feedback": "&lt;p&gt;Para comprobar qué valor de {{Q9}} cumple la igualdad, hay que sustituirlos en la ecuación.&lt;/p&gt;",
    "seed": {
        "parameters": [
            {
                "name": "Q1",
                "label": null,
                "min": 1,
                "max": 10,
                "step": 1
            },
            {
                "name": "Q2",
                "label": null,
                "min": 1,
                "max": 10,
                "step": 1
            },
            {
                "name": "Q3",
                "label": null,
                "min": 1,
                "max": 10,
                "step": 1
            },
            {
                "name": "Q4",
                "label": null,
                "min": 1,
                "max": 10,
                "step": 1
            },
            {
                "name": "Q9",
                "label": null,
                "list": [
                    "&lt;i&gt;x&lt;/i&gt;",
                    "&lt;i&gt;a&lt;/i&gt;",
                    "&lt;i&gt;p&lt;/i&gt;",
                    "&lt;i&gt;m&lt;/i&gt;"
                ]
            }
        ],
        "calculated": [
            {
                "name": "T1",
                "label": "{{function}}",
                "function": "{{Q1}}*{{Q2}}",
                "temp": true
            },
            {
                "name": "A1",
                "label": "{{Q9}} = {{Q1}}"
            },
            {
                "name": "A2",
                "label": "{{Q9}} = {{Q3}}",
                "incorrect": true
            },
            {
                "name": "A3",
                "label": "{{Q9}} = {{Q4}}",
                "incorrect": true
            }
        ],
        "uniques": true
    },
    "algorithm": {
        "name": "trueFalse",
        "template": "Multiple choice – standard",
        "params": {
            "countCorrect": 1,
            "countIncorrect": 2,
            "showCheckIcon":false,
            "columns": 3
        }
    }
}</v>
      </c>
      <c r="C501" s="215" t="str">
        <f>Seeds!AA543</f>
        <v/>
      </c>
      <c r="D501" s="215">
        <f t="shared" si="1"/>
        <v>1</v>
      </c>
    </row>
    <row r="502" ht="15.75" customHeight="1">
      <c r="A502" s="215" t="str">
        <f>Seeds!AC544</f>
        <v>M6-NyO-57b-I-1</v>
      </c>
      <c r="B502" s="215" t="str">
        <f>Seeds!Z544</f>
        <v>{
    "id": "M6-NyO-57b-I-1",
    "stimulus": "&lt;p&gt;Selecciona la inecuación en la que una de las soluciones es: {{Q9}} = {{Q1}}.&lt;/p&gt;",
    "hint": "&lt;p&gt;Sustituye el valor de {{Q9}} en las inecuaciones.&lt;/p&gt;",
    "feedback": "&lt;p&gt;Para comprobar si el valor de {{Q9}} cumple una igualdad, hay que sustituirlo en esa ecuación.&lt;/p&gt;",
    "seed": {
        "parameters": [
            {
                "name": "Q1",
                "label": null,
                "min": -10,
                "max": 10,
                "step": 1
            },
            {
                "name": "Q2",
                "label": null,
                "min": 1,
                "max": 9,
                "step": 1
            },
            {
                "name": "Q3",
                "label": null,
                "min": 1,
                "max": 9,
                "step": 1
            },
            {
                "name": "Q4",
                "label": null,
                "min": 1,
                "max": 9,
                "step": 1
            },
            {
                "name": "Q5",
                "label": null,
                "min": 1,
                "max": 9,
                "step": 1
            },
            {
                "name": "Q9",
                "label": null,
                "list": [
                    "&lt;i&gt;x&lt;/i&gt;",
                    "&lt;i&gt;a&lt;/i&gt;",
                    "&lt;i&gt;p&lt;/i&gt;",
                    "&lt;i&gt;m&lt;/i&gt;"
                ]
            }
        ],
        "calculated": [
            {
                "name": "T1",
                "label": "{{function}}",
                "function": "{{Q1}}-{{Q2}}",
                "temp": true
            },
            {
                "name": "T2",
                "label": "{{function}}",
                "function": "{{Q1}}+{{Q3}}",
                "temp": true
            },
            {
                "name": "T3",
                "label": "{{function}}",
                "function": "{{Q1}}-{{Q4}}",
                "temp": true
            },
            {
                "name": "T4",
                "label": "{{function}}",
                "function": "{{Q1}}+{{Q5}}",
                "temp": true
            },
            {
                "name": "A1",
                "label": "{{Q9}} &gt; {{T1}}"
            },
            {
                "name": "A2",
                "label": "{{Q9}} &lt; {{T2}}"
            },
            {
                "name": "A3",
                "label": "{{Q9}} &lt; {{T3}}",
                "incorrect": true
            },
            {
                "name": "A4",
                "label": "{{Q9}} &gt; {{T4}}",
                "incorrect": true
            }
        ],
        "uniques": true
    },
    "algorithm": {
        "name": "trueFalse",
        "template": "Multiple choice – standard",
        "params": {
            "countCorrect": 1,
            "countIncorrect": 2,
            "showCheckIcon": false,
            "columns": 3
        }
    }
}</v>
      </c>
      <c r="C502" s="215" t="str">
        <f>Seeds!AA544</f>
        <v/>
      </c>
      <c r="D502" s="215">
        <f t="shared" si="1"/>
        <v>1</v>
      </c>
    </row>
    <row r="503" ht="15.75" customHeight="1">
      <c r="A503" s="215" t="str">
        <f t="shared" ref="A503:C503" si="7">#REF!</f>
        <v>#REF!</v>
      </c>
      <c r="B503" s="215" t="str">
        <f t="shared" si="7"/>
        <v>#REF!</v>
      </c>
      <c r="C503" s="215" t="str">
        <f t="shared" si="7"/>
        <v>#REF!</v>
      </c>
      <c r="D503" s="215" t="str">
        <f t="shared" si="1"/>
        <v>#REF!</v>
      </c>
    </row>
    <row r="504" ht="15.75" customHeight="1">
      <c r="A504" s="215" t="str">
        <f t="shared" ref="A504:C504" si="8">#REF!</f>
        <v>#REF!</v>
      </c>
      <c r="B504" s="215" t="str">
        <f t="shared" si="8"/>
        <v>#REF!</v>
      </c>
      <c r="C504" s="215" t="str">
        <f t="shared" si="8"/>
        <v>#REF!</v>
      </c>
      <c r="D504" s="215" t="str">
        <f t="shared" si="1"/>
        <v>#REF!</v>
      </c>
    </row>
    <row r="505" ht="15.75" customHeight="1">
      <c r="A505" s="215" t="str">
        <f>Seeds!AC545</f>
        <v>M6-NyO-57b-E-1</v>
      </c>
      <c r="B505" s="215" t="str">
        <f>Seeds!Z545</f>
        <v>{
    "id": "M6-NyO-57b-E-1",
    "stimulus": "&lt;p&gt;Selecciona dos soluciones de esta inecuación:&lt;/p&gt;&lt;p style=\"text-align: center\"&gt;{{Q9}} &lt; {{T5}}&lt;/p&gt;",
    "hint": "&lt;p&gt;Selecciona los números menores que {{T5}}.&lt;/p&gt;",
    "feedback": "&lt;p&gt;Esta inecuación expresa qué números son menores que {{T5}}.&lt;/p&gt;",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"{{Q2}}+{{Q3}}+{{Q4}}-math.min({{Q2}},{{Q3}},{{Q4}})-math.max({{Q2}},{{Q3}},{{Q4}})",
                "temp": true
            },
            {
                "name": "T3",
                "label": "{{function}}",
                "function": "math.max({{Q2}},{{Q3}},{{Q4}})",
                "temp": true
            },
            {
                "name": "T4",
                "label": "{{function}}",
                "function": "{{Q1}}+{{T1}}",
                "temp": true
            },
            {
                "name": "T5",
                "label": "{{function}}",
                "function": "{{Q1}}+{{T2}}",
                "temp": true
            },
            {
                "name": "T6",
                "label": "{{function}}",
                "function": "{{Q1}}+{{T3}}",
                "temp": true
            },
            {
                "name": "A1",
                "label": "{{Q9}} = {{Q1}}"
            },
            {
                "name": "A2",
                "label": "{{Q9}} = {{T4}}"
            },
            {
                "name": "A3",
                "label": "{{Q9}} = {{T6}}",
                "incorrect": true
            }
        ],
        "uniques": true
    },
    "algorithm": {
        "name": "trueFalse",
        "template": "Multiple choice – multiple response",
        "params": {
            "countCorrect": 2,
            "countIncorrect": 1,
            "showCheckIcon":false,
            "columns": 3
        }
    }
}</v>
      </c>
      <c r="C505" s="215" t="str">
        <f>Seeds!AA545</f>
        <v/>
      </c>
      <c r="D505" s="215">
        <f t="shared" si="1"/>
        <v>1</v>
      </c>
    </row>
    <row r="506" ht="15.75" customHeight="1">
      <c r="A506" s="215" t="str">
        <f>Seeds!AC546</f>
        <v>M6-NyO-57b-E-2</v>
      </c>
      <c r="B506" s="215" t="str">
        <f>Seeds!Z546</f>
        <v>{
    "id": "M6-NyO-57b-E-2",
    "stimulus": "&lt;p&gt;Selecciona dos soluciones de esta inecuación:&lt;/p&gt;&lt;p style=\"text-align: center\"&gt;{{Q9}} &gt; {{T4}}&lt;/p&gt;",
    "hint": "&lt;p&gt;Selecciona los números mayores que {{T4}}.&lt;/p&gt;",
    "feedback": "&lt;p&gt;Esta inecuación expresa qué números son mayores que {{T4}}.&lt;/p&gt;",
    "seed": {
        "parameters": [
            {
                "name": "Q1",
                "label": null,
                "min": -10,
                "max": 10,
                "step": 1
            },
            {
                "name": "Q2",
                "label": null,
                "min": 1,
                "max": 9,
                "step": 1
            },
            {
                "name": "Q3",
                "label": null,
                "min": 1,
                "max": 9,
                "step": 1
            },
            {
                "name": "Q4",
                "label": null,
                "min": 1,
                "max": 9,
                "step": 1
            },
            {
                "name": "Q9",
                "label": null,
                "list": [
                    "&lt;i&gt;x&lt;/i&gt;",
                    "&lt;i&gt;a&lt;/i&gt;",
                    "&lt;i&gt;p&lt;/i&gt;",
                    "&lt;i&gt;m&lt;/i&gt;"
                ]
            }
        ],
        "calculated": [
            {
                "name": "T1",
                "label": "{{function}}",
                "function": "math.min({{Q2}},{{Q3}},{{Q4}})",
                "temp": true
            },
            {
                "name": "T2",
                "label": "{{function}}",
                "function": "{{Q2}}+{{Q3}}+{{Q4}}-math.min({{Q2}},{{Q3}},{{Q4}}) - math.max({{Q2}},{{Q3}},{{Q4}})",
                "temp": true
            },
            {
                "name": "T3",
                "label": "{{function}}",
                "function": "math.max({{Q2}},{{Q3}},{{Q4}})",
                "temp": true
            },
            {
                "name": "T4",
                "label": "{{function}}",
                "function": "{{Q1}}+{{T1}}",
                "temp": true
            },
            {
                "name": "T5",
                "label": "{{function}}",
                "function": "{{Q1}}+{{T2}}",
                "temp": true
            },
            {
                "name": "T6",
                "label": "{{function}}",
                "function": "{{Q1}}+{{T3}}",
                "temp": true
            },
            {
                "name": "A1",
                "label": "{{Q9}} = {{T5}}"
            },
            {
                "name": "A2",
                "label": "{{Q9}} = {{T6}}"
            },
            {
                "name": "A3",
                "label": "{{Q9}} = {{Q1}}",
                "incorrect": true
            }
        ],
        "uniques": true
    },
    "algorithm": {
        "name": "trueFalse",
        "template": "Multiple choice – multiple response",
        "params": {
            "countCorrect": 2,
            "countIncorrect": 1,
            "showCheckIcon":false,
            "columns": 3
        }
    }
}</v>
      </c>
      <c r="C506" s="215" t="str">
        <f>Seeds!AA546</f>
        <v/>
      </c>
      <c r="D506" s="215">
        <f t="shared" si="1"/>
        <v>1</v>
      </c>
    </row>
    <row r="507" ht="15.75" customHeight="1">
      <c r="A507" s="215" t="str">
        <f>Seeds!AC547</f>
        <v>M6-NyO-57b-E-3</v>
      </c>
      <c r="B507" s="215" t="str">
        <f>Seeds!Z547</f>
        <v>{
    "id": "M6-NyO-57b-E-3",
    "stimulus": "&lt;p&gt;Selecciona dos soluciones de esta inecuación:&lt;/p&gt;&lt;p style=\"text-align: center\"&gt;{{T8}} &gt; {{Q9}} &gt; {{T2}}&lt;/p&gt;",
    "hint": "&lt;p&gt;Selecciona los números mayores que {{T2}} y menores que {{T8}}.&lt;/p&gt;",
    "feedback": "&lt;p&gt;Esta inecuación expresa qué números son mayores que {{T2}} y menores que {{T8}}.&lt;/p&gt;",
    "seed": {
        "parameters": [
            {
                "name": "Q1",
                "label": null,
                "min": -5,
                "max": 0,
                "step": 1
            },
            {
                "name": "Q2",
                "label": null,
                "min": -5,
                "max": 0,
                "step": 1
            },
            {
                "name": "Q3",
                "label": null,
                "min": -5,
                "max": 0,
                "step": 1
            },
            {
                "name": "Q4",
                "label": null,
                "min": 1,
                "max": 10,
                "step": 1
            },
            {
                "name": "Q5",
                "label": null,
                "min": 1,
                "max": 10,
                "step": 1
            },
            {
                "name": "Q6",
                "label": null,
                "min": 1,
                "max": 10,
                "step": 1
            },
            {
                "name": "Q9",
                "label": null,
                "list": [
                    "&lt;i&gt;x&lt;/i&gt;",
                    "&lt;i&gt;a&lt;/i&gt;",
                    "&lt;i&gt;p&lt;/i&gt;",
                    "&lt;i&gt;m&lt;/i&gt;"
                ]
            }
        ],
        "calculated": [
            {
                "name": "T1",
                "label": "{{function}}",
                "function": "math.min({{Q1}},{{Q2}},{{Q3}})",
                "temp": true
            },
            {
                "name": "T2",
                "label": "{{function}}",
                "function": "{{Q1}}+{{Q2}}+{{Q3}}-math.min({{Q1}},{{Q2}},{{Q3}}) - math.max({{Q1}},{{Q2}},{{Q3}})",
                "temp": true
            },
            {
                "name": "T3",
                "label": "{{function}}",
                "function": "math.max({{Q1}},{{Q2}},{{Q3}})",
                "temp": true
            },
            {
                "name": "T4",
                "label": "{{function}}",
                "function": "math.min({{Q4}},{{Q5}},{{Q6}})",
                "temp": true
            },
            {
                "name": "T5",
                "label": "{{function}}",
                "function": "{{Q4}}+{{Q5}}+{{Q6}}-math.min({{Q4}},{{Q5}},{{Q6}}) - math.max({{Q4}},{{Q5}},{{Q6}})",
                "temp": true
            },
            {
                "name": "T6",
                "label": "{{function}}",
                "function": "math.max({{Q4}},{{Q5}},{{Q6}})",
                "temp": true
            },
            {
                "name": "T7",
                "label": "{{function}}",
                "function": "{{T3}}+{{T4}}",
                "temp": true
            },
            {
                "name": "T8",
                "label": "{{function}}",
                "function": "{{T3}}+{{T5}}",
                "temp": true
            },
            {
                "name": "T9",
                "label": "{{function}}",
                "function": "{{T3}}+{{T6}}",
                "temp": true
            },
            {
                "name": "A1",
                "label": "{{Q9}} = {{T3}}"
            },
            {
                "name": "A2",
                "label": "{{Q9}} = {{T7}}"
            },
            {
                "name": "A3",
                "label": "{{Q9}} = {{T1}}",
                "incorrect": true
            },
            {
                "name": "A4",
                "label": "{{Q9}} = {{T9}}",
                "incorrect": true
            }
        ],
        "uniques": true
    },
    "algorithm": {
        "name": "trueFalse",
        "template": "Multiple choice – multiple response",
        "params": {
            "countCorrect": 2,
            "countIncorrect": 1,
            "showCheckIcon": false,
            "columns": 3
        }
    }
}</v>
      </c>
      <c r="C507" s="215" t="str">
        <f>Seeds!AA547</f>
        <v/>
      </c>
      <c r="D507" s="215">
        <f t="shared" si="1"/>
        <v>1</v>
      </c>
    </row>
    <row r="508" ht="15.75" customHeight="1">
      <c r="A508" s="215" t="str">
        <f>Seeds!AC548</f>
        <v>M6-NyO-58a-I-1</v>
      </c>
      <c r="B508" s="215" t="str">
        <f>Seeds!Z548</f>
        <v>{
    "id": "M6-NyO-58a-I-1",
    "stimulus": "&lt;p&gt;Daniel ha invitado a un helado a sus {{Q1}} amigos y ha pagado por ellos {{T1}} €. Elige la expresión que describe esta situación.&lt;/p&gt;",
    "hint": "&lt;p&gt;El enunciado es equivalente a:&lt;/p&gt;&lt;p style=\"text-align: center\"&gt;&lt;span class=\"fr-math-v2 fr-draggable\" contenteditable=\"false\" data-original-math=\"\\(\\frac{\\text{precio total}}{\\text{n.º de amigos}}\\)\" draggable=\"true\"&gt;\\(\\frac{\\text{precio total}}{\\text{n.º de amigos}}\\)&lt;/span&gt; = precio de cada helado&lt;/p&gt;",
    "feedback": "&lt;p&gt;El enunciado es equivalente a:&lt;/p&gt;&lt;p style=\"text-align: center\"&gt;&lt;span class=\"fr-math-v2 fr-draggable\" contenteditable=\"false\" data-original-math=\"\\(\\frac{\\text{precio total}}{\\text{n.º de amigos}}\\)\" draggable=\"true\"&gt;\\(\\frac{\\text{precio total}}{\\text{n.º de amigos}}\\)&lt;/span&gt; = precio de cada helado&lt;/p&gt;",
    "seed": {
        "parameters": [
            {
                "name": "Q1",
                "label": null,
                "min": 2,
                "max": 10,
                "step": 1
            },
            {
                "name": "Q2",
                "label": null,
                "min": 1,
                "max": 3,
                "step": 0.2
            }
        ],
        "calculated": [
            {
                "name": "T1",
                "label": "{{function}}",
                "function": "Lemonlib.round({{Q1}}*{{Q2}}, 2)",
                "temp": true
            },
            {
                "name": "A1",
                "label": "&lt;span class=\"fr-math-v2 fr-draggable\" contenteditable=\"false\" data-original-math=\"\\(\\frac{{{T1}}}{{{Q1}}}\\)\" draggable=\"true\"&gt;\\(\\frac{{{T1}}}{{{Q1}}}\\)&lt;/span&gt; = &lt;i&gt;h&lt;/i&gt;"
            },
            {
                "name": "A2",
                "label": "&lt;span class=\"fr-math-v2 fr-draggable\" contenteditable=\"false\" data-original-math=\"\\(\\frac{{{Q1}}}{{{T1}}}\\)\" draggable=\"true\"&gt;\\(\\frac{{{Q1}}}{{{T1}}}\\)&lt;/span&gt; = &lt;i&gt;h&lt;/i&gt;",
                "incorrect": true
            },
            {
                "name": "A3",
                "label": "{{T1}}&lt;i&gt;h&lt;/i&gt; = {{Q1}}",
                "incorrect": true
            },
            {
                "name": "A4",
                "label": "{{Q1}}+&lt;i&gt;h&lt;/i&gt; = {{T1}}",
                "incorrect": true
            },
            {
                "name": "A5",
                "label": "{{T1}}+ &lt;i&gt;h&lt;/i&gt; = {{Q1}}",
                "incorrect": true
            }
        ],
        "uniques": true
    },
    "algorithm": {
        "name": "trueFalse",
        "template": "Multiple choice – standard",
        "params": {
            "countCorrect": 1,
            "countIncorrect": 2,
            "showCheckIcon": false,
            "columns": 3
        }
    }
}</v>
      </c>
      <c r="C508" s="215" t="str">
        <f>Seeds!AA548</f>
        <v/>
      </c>
      <c r="D508" s="215">
        <f t="shared" si="1"/>
        <v>1</v>
      </c>
    </row>
    <row r="509" ht="15.75" customHeight="1">
      <c r="A509" s="215" t="str">
        <f>Seeds!AC549</f>
        <v>M6-NyO-58a-I-2</v>
      </c>
      <c r="B509" s="215" t="str">
        <f>Seeds!Z549</f>
        <v>{
    "id": "M6-NyO-58a-I-2",
    "stimulus": "&lt;p&gt;En unos grandes almacenes tienen contradados a {{T1}} empleados, de los cuales {{Q1}} son hombres y el resto, mujeres. Elige la expresión que describe esta situación.&lt;/p&gt;",
    "hint": "&lt;p style=\"text-align: center\"&gt;trabajadores + trabajadoras = total de empleados&lt;/p&gt;",
    "feedback": "&lt;p style=\"text-align: center\"&gt;trabajadores + trabajadoras = total de empleados&lt;/p&gt;",
    "seed": {
        "parameters": [
            {
                "name": "Q1",
                "label": null,
                "min": 50,
                "max": 80,
                "step": 1
            },
            {
                "name": "Q2",
                "label": null,
                "min": 50,
                "max": 80,
                "step": 1
            }
        ],
        "calculated": [
            {
                "name": "T1",
                "label": "{{function}}",
                "function": "{{Q1}}+{{Q2}}",
                "temp": true
            },
            {
                "name": "A1",
                "label": "{{T1}} − {{Q1}} = &lt;i&gt;m&lt;/i&gt;"
            },
            {
                "name": "A2",
                "label": "&lt;i&gt;m&lt;/i&gt; + {{Q1}} = {{T1}}"
            },
            {
                "name": "A3",
                "label": "{{T1}} − &lt;i&gt;m&lt;/i&gt; = {{Q1}}"
            },
            {
                "name": "A4",
                "label": "&lt;span class=\"fr-math-v2 fr-draggable\" contenteditable=\"false\" data-original-math=\"\\(\\frac{{{T1}}}{{{Q1}}}\\)\" draggable=\"true\"&gt;\\(\\frac{{{T1}}}{{{Q1}}}\\)&lt;/span&gt; = &lt;i&gt;m&lt;/i&gt;",
                "incorrect": true
            },
            {
                "name": "A5",
                "label": "{{T1}}&lt;i&gt;h&lt;/i&gt; = {{Q1}}",
                "incorrect": true
            },
            {
                "name": "A6",
                "label": "{{Q1}}&lt;i&gt;h&lt;/i&gt; = {{T1}}",
                "incorrect": true
            },
            {
                "name": "A7",
                "label": "&lt;i&gt;m&lt;/i&gt; + {{T1}} = {{Q1}}",
                "incorrect": true
            },
            {
                "name": "A8",
                "label": "&lt;i&gt;m&lt;/i&gt; − {{T1}} = {{Q1}}",
                "incorrect": true
            },
            {
                "name": "A9",
                "label": "&lt;i&gt;m&lt;/i&gt; − {{Q1}} = {{T1}}",
                "incorrect": true
            }
        ],
        "uniques": true
    },
    "algorithm": {
        "name": "trueFalse",
        "template": "Multiple choice – standard",
        "params": {
            "countCorrect": 1,
            "countIncorrect": 2,
            "showCheckIcon": false,
            "columns": 3
        }
    }
}</v>
      </c>
      <c r="C509" s="215" t="str">
        <f>Seeds!AA549</f>
        <v/>
      </c>
      <c r="D509" s="215">
        <f t="shared" si="1"/>
        <v>1</v>
      </c>
    </row>
    <row r="510" ht="15.75" customHeight="1">
      <c r="A510" s="215" t="str">
        <f>Seeds!AC550</f>
        <v>M6-NyO-58a-I-3</v>
      </c>
      <c r="B510" s="215" t="str">
        <f>Seeds!Z551</f>
        <v>{
    "id": "M6-NyO-58a-E-1",
    "stimulus": "&lt;p&gt;Isabel ha vendido {{Q1}} libros a una librería de segunda mano y le han pagado {{A2}} € por todos ellos. Arrastra los números para construir una expresión que describa esta situación.&lt;/p&gt;",
    "template": "&lt;p style=\"text-align: center\"&gt;{{response}} × &lt;i&gt;a&lt;/i&gt; = {{response}}&lt;/p&gt;",
    "hint": "&lt;p&gt;El enunciado es equivalente a:&lt;/p&gt;&lt;p style=\"text-align: center\"&gt;n.º de libros × precio de cada uno = precio total&lt;/p&gt;",
    "feedback": "&lt;p&gt;El enunciado es equivalente a:&lt;/p&gt;&lt;p style=\"text-align: center\"&gt;n.º de libros × precio de cada uno = precio total&lt;/p&gt;",
    "seed": {
        "parameters": [
            {
                "name": "Q1",
                "label": null,
                "min": 20,
                "max": 50,
                "step": 1
            },
            {
                "name": "Q2",
                "label": null,
                "min": 0.55,
                "max": 2.95,
                "step": 0.1
            }
        ],
        "calculated": [
            {
                "name": "A1",
                "label": "{{function}}",
                "function": "{{Q1}}"
            },
            {
                "name": "A2",
                "label": "{{function}}",
                "function": "Lemonlib.round({{Q1}}*{{Q2}}, 2)"
            }
        ],
        "uniques": true
    },
    "algorithm": {
        "name": "calculateOperation",
        "template": "Cloze with drag &amp; drop"
    }
}</v>
      </c>
      <c r="C510" s="215" t="str">
        <f>Seeds!AA550</f>
        <v/>
      </c>
      <c r="D510" s="215">
        <f t="shared" si="1"/>
        <v>1</v>
      </c>
    </row>
    <row r="511" ht="15.75" customHeight="1">
      <c r="A511" s="215" t="str">
        <f>Seeds!AC551</f>
        <v>M6-NyO-58a-E-1</v>
      </c>
      <c r="B511" s="215" t="str">
        <f>#REF!</f>
        <v>#REF!</v>
      </c>
      <c r="C511" s="215" t="str">
        <f>Seeds!AA551</f>
        <v/>
      </c>
      <c r="D511" s="215" t="str">
        <f t="shared" si="1"/>
        <v>#REF!</v>
      </c>
    </row>
    <row r="512" ht="15.75" customHeight="1">
      <c r="A512" s="215" t="str">
        <f>Seeds!AC552</f>
        <v>M6-NyO-58a-E-2</v>
      </c>
      <c r="B512" s="215" t="str">
        <f>Seeds!Z552</f>
        <v>{
    "id": "M6-NyO-58a-E-2",
    "stimulus": "&lt;p&gt;Cada año, Claudio ensaya en el piano {{A2}} partituras y este ya ha practicado {{Q1}} de todas ellas. Arrastra los números para construir una expresión que describa esta situación.&lt;/p&gt;",
    "template": "&lt;p style=\"text-align: center;\"&gt;{{response}} + &lt;i&gt;p&lt;/i&gt; = {{response}}&lt;/p&gt;",
    "hint": "&lt;p&gt;El enunciado es equivalente a:&lt;/p&gt;&lt;p style=\"text-align: center\"&gt;partituras ensayadas + partituras sin ensayar = partituras totales&lt;/p&gt;",
    "feedback": "&lt;p&gt;El enunciado es equivalente a:&lt;/p&gt;&lt;p style=\"text-align: center\"&gt;partituras ensayadas + partituras sin ensayar = partituras totales&lt;/p&gt;",
    "seed": {
        "parameters": [
            {
                "name": "Q1",
                "label": null,
                "min": 20,
                "max": 30,
                "step": 1
            },
            {
                "name": "Q2",
                "label": null,
                "min": 20,
                "max": 30,
                "step": 1
            }
        ],
        "calculated": [
            {
                "name": "A1",
                "label": "{{function}}",
                "function": "{{Q1}}"
            },
            {
                "name": "A2",
                "label": "{{function}}",
                "function": "{{Q1}}+{{Q2}}"
            }
        ],
        "uniques": true
    },
    "algorithm": {
        "name": "calculateOperation",
        "template": "Cloze with drag &amp; drop"
    }
}</v>
      </c>
      <c r="C512" s="215" t="str">
        <f>Seeds!AA552</f>
        <v/>
      </c>
      <c r="D512" s="215">
        <f t="shared" si="1"/>
        <v>1</v>
      </c>
    </row>
    <row r="513" ht="15.75" customHeight="1">
      <c r="A513" s="215" t="str">
        <f>Seeds!AC553</f>
        <v>M6-NyO-58a-E-3</v>
      </c>
      <c r="B513" s="215" t="str">
        <f>Seeds!Z553</f>
        <v>{
    "id": "M6-NyO-58a-E-3",
    "stimulus": "&lt;p&gt;Carmela y Paúl comparten una colección de {{A1}} tebeos, de los cuales {{Q1}} son de Paúl. Arrastra los números para construir una expresión que describa esta situación.&lt;/p&gt;",
    "template": "&lt;p style=\"text-align: center\"&gt;{{response}} − &lt;i&gt;C&lt;/i&gt; = {{response}}&lt;/p&gt;",
    "hint": "&lt;p&gt;El enunciado es equivalente a:&lt;/p&gt;&lt;p style=\"text-align: center\"&gt;total de tebeos − tebeos de Carmela = tebeos de Paúl&lt;/p&gt;",
    "feedback": "&lt;p&gt;El enunciado es equivalente a:&lt;/p&gt;&lt;p style=\"text-align: center\"&gt;total de tebeos − tebeos de Carmela = tebeos de Paúl&lt;/p&gt;",
    "seed": {
        "parameters": [
            {
                "name": "Q1",
                "label": null,
                "min": 20,
                "max": 50,
                "step": 1
            },
            {
                "name": "Q2",
                "label": null,
                "min": 20,
                "max": 50,
                "step": 1
            }
        ],
        "calculated": [
            {
                "name": "A1",
                "label": "{{function}}",
                "function": "{{Q1}}+{{Q2}}"
            },
            {
                "name": "A2",
                "label": "{{function}}",
                "function": "{{Q1}}"
            }
        ],
        "uniques": true
    },
    "algorithm": {
        "name": "calculateOperation",
        "template": "Cloze with drag &amp; drop"
    }
}</v>
      </c>
      <c r="C513" s="215" t="str">
        <f>Seeds!AA553</f>
        <v/>
      </c>
      <c r="D513" s="215">
        <f t="shared" si="1"/>
        <v>1</v>
      </c>
    </row>
    <row r="514" ht="15.75" customHeight="1">
      <c r="A514" s="215" t="str">
        <f>Seeds!AC554</f>
        <v>M6-NyO-59a-I-1</v>
      </c>
      <c r="B514" s="215" t="str">
        <f>Seeds!Z554</f>
        <v>{
    "id": "M6-NyO-59a-I-1",
    "stimulus": "&lt;p&gt;Judit va a gastarse {{T1}} € en la comida y la decoración de su fiesta de cumpleaños. Si ha calculado que en la decoración va a gastarse {{Q1}} €, ¿cuánto le queda para la comida? Selecciona la respuesta correcta.&lt;/p&gt;",
    "template": "&lt;p&gt;Para la comida le quedan {{response}} €.&lt;/p&gt;",
    "hint": "&lt;p&gt;Resuelve esta ecuación:&lt;/p&gt;&lt;p style=\"text-align: center\"&gt;{{Q1}} + &lt;i&gt;c&lt;/i&gt; = {{T1}}&lt;/p&gt;",
    "feedback": "&lt;p&gt;Para calcular el dinero de la comida, hay que resolver esta ecuación:&lt;/p&gt;&lt;p style=\"text-align: center\"&gt;{{Q1}} + &lt;i&gt;c&lt;/i&gt; = {{T1}}&lt;/p&gt;&lt;p style=\"text-align: center\"&gt;&lt;i&gt;c&lt;/i&gt; = {{T1}} − {{Q1}}&lt;/p&gt;&lt;p style=\"text-align: center\"&gt;&lt;i&gt;c&lt;/i&gt; = {{Q2}}&lt;/p&gt;",
    "seed": {
        "parameters": [
            {
                "name": "Q1",
                "label": null,
                "min": 30,
                "max": 50,
                "step": 1
            },
            {
                "name": "Q2",
                "label": null,
                "min": 30,
                "max": 50,
                "step": 1
            },
            {
                "name": "Q3",
                "label": null,
                "min": 30,
                "max": 50,
                "step": 1
            },
            {
                "name": "Q4",
                "label": null,
                "min": 30,
                "max": 50,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4" s="215" t="str">
        <f>Seeds!AA554</f>
        <v/>
      </c>
      <c r="D514" s="215">
        <f t="shared" si="1"/>
        <v>1</v>
      </c>
    </row>
    <row r="515" ht="15.75" customHeight="1">
      <c r="A515" s="215" t="str">
        <f>Seeds!AC555</f>
        <v>M6-NyO-59a-I-2</v>
      </c>
      <c r="B515" s="215" t="str">
        <f>Seeds!Z555</f>
        <v>{
    "id": "M6-NyO-59a-I-2",
    "stimulus": "&lt;p&gt;Una ciudad ha decidido que una plaza en la que da mucho el sol necesita árboles. Para ello, de sus {{T1}} m&lt;sup&gt;2&lt;/sup&gt; se va a dedicar una parte a jardines y plantas. Si el área restante ocupará {{Q1}} m&lt;sup&gt;2&lt;/sup&gt;, ¿cuál será el área de los jardines?&lt;/p&gt;",
    "template": "&lt;p&gt;El área de los jardines será de {{response}} m&lt;sup&gt;2&lt;/sup&gt;.&lt;/p&gt;",
    "hint": "&lt;p&gt;Resuelve esta ecuación:&lt;/p&gt;&lt;p style=\"text-align: center\"&gt;{{T1}} − &lt;i&gt;j&lt;/i&gt; = {{Q1}}&lt;/p&gt;",
    "feedback": "&lt;p&gt;Para calcular el área ajardinada, hay que resolver esta ecuación:&lt;/p&gt;&lt;p style=\"text-align: center\"&gt;{{T1}} − &lt;i&gt;j&lt;/i&gt; = {{Q1}}&lt;/p&gt;&lt;p style=\"text-align: center\"&gt;{{T1}} − {{Q1}} = &lt;i&gt;j&lt;/i&gt;&lt;/p&gt;&lt;p style=\"text-align: center\"&gt;&lt;i&gt;j&lt;/i&gt; = {{Q2}} m&lt;sup&gt;2&lt;/sup&gt;&lt;/p&gt;",
    "seed": {
        "parameters": [
            {
                "name": "Q1",
                "label": null,
                "min": 5000,
                "max": 6000,
                "step": 10
            },
            {
                "name": "Q2",
                "label": null,
                "min": 1000,
                "max": 6000,
                "step": 10
            },
            {
                "name": "Q3",
                "label": null,
                "min": 1000,
                "max": 6000,
                "step": 10
            },
            {
                "name": "Q4",
                "label": null,
                "min": 1000,
                "max": 6000,
                "step": 10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5" s="215" t="str">
        <f>Seeds!AA555</f>
        <v/>
      </c>
      <c r="D515" s="215">
        <f t="shared" si="1"/>
        <v>1</v>
      </c>
    </row>
    <row r="516" ht="15.75" customHeight="1">
      <c r="A516" s="215" t="str">
        <f>Seeds!AC556</f>
        <v>M6-NyO-59a-I-3</v>
      </c>
      <c r="B516" s="215" t="str">
        <f>Seeds!Z556</f>
        <v>{
    "id": "M6-NyO-59a-I-3",
    "stimulus": "&lt;p&gt;Un partido de baloncesto ha acabado con un total de {{T1}} puntos, de los cuales {{Q1}} son del equipo local. ¿Cuántos puntos son del equipo visitante?&lt;/p&gt;",
    "template": "&lt;p&gt;El equipo visitante ha anotado {{response}} puntos.&lt;/p&gt;",
    "hint": "&lt;p&gt;Resuelve esta ecuación:&lt;/p&gt;&lt;p style=\"text-align: center\"&gt;{{Q1}} + &lt;i&gt;v&lt;/i&gt; = {{T1}}&lt;/p&gt;",
    "feedback": "&lt;p&gt;Para calcular los puntos del visitante, hay que resolver esta ecuación:&lt;/p&gt;&lt;p style=\"text-align: center\"&gt;{{Q1}} + &lt;i&gt;v&lt;/i&gt; = {{T1}}&lt;/p&gt;&lt;p style=\"text-align: center\"&gt;&lt;i&gt;v&lt;/i&gt; = {{T1}} − {{Q1}}&lt;/p&gt;&lt;p style=\"text-align: center\"&gt;&lt;i&gt;v&lt;/i&gt; = {{Q2}} puntos&lt;/p&gt;",
    "seed": {
        "parameters": [
            {
                "name": "Q1",
                "label": null,
                "min": 90,
                "max": 120,
                "step": 1
            },
            {
                "name": "Q2",
                "label": null,
                "min": 90,
                "max": 120,
                "step": 1
            },
            {
                "name": "Q3",
                "label": null,
                "min": 90,
                "max": 120,
                "step": 1
            },
            {
                "name": "Q4",
                "label": null,
                "min": 90,
                "max": 120,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516" s="215" t="str">
        <f>Seeds!AA556</f>
        <v/>
      </c>
      <c r="D516" s="215">
        <f t="shared" si="1"/>
        <v>1</v>
      </c>
    </row>
    <row r="517" ht="15.75" customHeight="1">
      <c r="A517" s="215" t="str">
        <f>Seeds!AC557</f>
        <v>M6-NyO-59a-E-1</v>
      </c>
      <c r="B517" s="215" t="str">
        <f>Seeds!Z557</f>
        <v>{
    "id": "M6-NyO-59a-E-1",
    "stimulus": "&lt;p&gt;David se ha comprado un {{Q3}} y una {{Q4}} por los que le han cobrado {{T1}} €. Si la {{Q4}} costaba {{Q1}} €, ¿cuánto cuesta el {{Q3}}?&lt;/p&gt;",
    "template": "&lt;p&gt;El {{Q3}} cuesta {{response}} €.&lt;/p&gt;",
    "hint": "&lt;p&gt;Resuelve esta ecuación:&lt;/p&gt;&lt;p style=\"text-align: center\"&gt;{{Q1}} + &lt;i&gt;{{T2}}&lt;/i&gt; = {{T1}}&lt;/p&gt;",
    "feedback": "&lt;p&gt;Para calcular el precio del {{Q3}}, hay que resolver esta ecuación:&lt;/p&gt;&lt;p style=\"text-align: center\"&gt;{{Q1}} + &lt;i&gt;{{T2}}&lt;/i&gt; = {{T1}}&lt;/p&gt;&lt;p style=\"text-align: center\"&gt;&lt;i&gt;{{T2}}&lt;/i&gt; = {{T1}} − {{Q1}}&lt;/p&gt;&lt;p style=\"text-align: center\"&gt;&lt;i&gt;{{T2}}&lt;/i&gt; = {{Q2}} €&lt;/p&gt;",
    "seed": {
        "parameters": [
            {
                "name": "Q1",
                "label": null,
                "min": 18,
                "max": 25,
                "step": 1
            },
            {
                "name": "Q2",
                "label": null,
                "min": 18,
                "max": 25,
                "step": 1
            },
            {
                "name": "Q3",
                "label": null,
                "list": [
                    "libro",
                    "juego de mesa",
                    "balón",
                    "reloj"
                ]
            },
            {
                "name": "Q4",
                "label": null,
                "list": [
                    "taza",
                    "lámpara",
                    "caja de herramientas",
                    "bolsa de deporte"
                ]
            }
        ],
        "calculated": [
            {
                "name": "T1",
                "label": "{{function}}",
                "function": "{{Q1}}+{{Q2}}",
                "temp": "true"
            },
            {
                "name": "T2",
                "label": "{{function}}",
                "function": "'{{Q3}}'.charAt(0)",
                "temp": "true"
            },
            {
                "name": "A1",
                "label": "{{function}}",
                "function": "{{Q2}}"
            }
        ],
        "uniques": true
    },
    "algorithm": {
        "name": "calculateOperation",
        "params": {
            "method": "equivLiteral"
        }
    }
}</v>
      </c>
      <c r="C517" s="215" t="str">
        <f>Seeds!AA557</f>
        <v/>
      </c>
      <c r="D517" s="215">
        <f t="shared" si="1"/>
        <v>1</v>
      </c>
    </row>
    <row r="518" ht="15.75" customHeight="1">
      <c r="A518" s="215" t="str">
        <f>Seeds!AC558</f>
        <v>M6-NyO-59a-E-2</v>
      </c>
      <c r="B518" s="215" t="str">
        <f>Seeds!Z558</f>
        <v>{
    "id": "M6-NyO-59a-E-2",
    "stimulus": "&lt;p&gt;En una pastelería han comprado en total {{T1}} kg de harina y azúcar. De toda esta cantidad, {{Q1}} kg eran de harina. ¿Cuántos kilogramos han sido de azúcar?&lt;/p&gt;",
    "template": "&lt;p&gt;Han comprado {{response}} kg de azúcar.&lt;/p&gt;",
    "hint": "&lt;p&gt;Resuelve esta ecuación:&lt;/p&gt;&lt;p style=\"text-align: center\"&gt;{{Q1}} + &lt;i&gt;a&lt;/i&gt; = {{T1}}&lt;/p&gt;",
    "feedback": "&lt;p&gt;Para calcular la cantidad de azúcar, hay que resolver esta ecuación:&lt;/p&gt;&lt;p style=\"text-align: center\"&gt;{{Q1}} + &lt;i&gt;a&lt;/i&gt; = {{T1}}&lt;/p&gt;&lt;p style=\"text-align: center\"&gt;&lt;i&gt;a&lt;/i&gt; = {{T1}} − {{Q1}}&lt;/p&gt;&lt;p style=\"text-align: center\"&gt;&lt;i&gt;a&lt;/i&gt; = {{Q2}} kg&lt;/p&gt;",
    "seed": {
        "parameters": [
            {
                "name": "Q1",
                "label": null,
                "min": 20,
                "max": 50,
                "step": 0.1
            },
            {
                "name": "Q2",
                "label": null,
                "min": 20,
                "max": 50,
                "step": 0.1
            }
        ],
        "calculated": [
            {
                "name": "T1",
                "label": "{{function}}",
                "function": "Lemonlib.round({{Q1}}+{{Q2}}, 2)",
                "temp": true
            },
            {
                "name": "A1",
                "label": "{{function}}",
                "function": "{{Q2}}"
            }
        ],
        "uniques": true
    },
    "algorithm": {
        "name": "calculateOperation",
        "params": {
            "method": "equivLiteral",
            "keyboard": "INTERMEDIATE"
        }
    }
}</v>
      </c>
      <c r="C518" s="215" t="str">
        <f>Seeds!AA558</f>
        <v/>
      </c>
      <c r="D518" s="215">
        <f t="shared" si="1"/>
        <v>1</v>
      </c>
    </row>
    <row r="519" ht="15.75" customHeight="1">
      <c r="A519" s="215" t="str">
        <f>Seeds!AC559</f>
        <v>M6-NyO-59a-E-3</v>
      </c>
      <c r="B519" s="215" t="str">
        <f>Seeds!Z559</f>
        <v>{
    "id": "M6-NyO-59a-E-3",
    "stimulus": "&lt;p&gt;Los {{T1}} alumnos de un colegio han votado para elegir si ver una película de piratas o del espacio. Si {{Q1}} niños han votado por la primera opción, ¿cuántos querían ver la película del espacio?&lt;/p&gt;",
    "template": "&lt;p&gt;{{response}} niños querían ver la película del espacio.&lt;/p&gt;",
    "hint": "&lt;p&gt;Resuelve esta ecuación:&lt;/p&gt;&lt;p style=\"text-align: center\"&gt;{{Q1}} + &lt;i&gt;e&lt;/i&gt; = {{T1}}&lt;/p&gt;",
    "feedback": "&lt;p&gt;Para calcular cuántos votaron por la segunda película, hay que resolver esta ecuación:&lt;/p&gt;&lt;p style=\"text-align: center\"&gt;{{Q1}} + &lt;i&gt;e&lt;/i&gt; = {{T1}}&lt;/p&gt;&lt;p style=\"text-align: center\"&gt;&lt;i&gt;e&lt;/i&gt; = {{T1}} − {{Q1}}&lt;/p&gt;&lt;p style=\"text-align: center\"&gt;&lt;i&gt;e&lt;/i&gt; = {{Q2}} niños&lt;/p&gt;",
    "seed": {
        "parameters": [
            {
                "name": "Q1",
                "label": null,
                "min": 50,
                "max": 90,
                "step": 1
            },
            {
                "name": "Q2",
                "label": null,
                "min": 50,
                "max": 90,
                "step": 1
            }
        ],
        "calculated": [
            {
                "name": "T1",
                "label": "{{function}}",
                "function": "{{Q1}}+{{Q2}}",
                "temp": true
            },
            {
                "name": "A1",
                "label": "{{function}}",
                "function": "{{Q2}}"
            }
        ],
        "uniques": true
    },
    "algorithm": {
        "name": "calculateOperation",
        "params": {
            "method": "equivLiteral",
            "keyboard": "INTERMEDIATE"
        }
    }
}</v>
      </c>
      <c r="C519" s="215" t="str">
        <f>Seeds!AA559</f>
        <v/>
      </c>
      <c r="D519" s="215">
        <f t="shared" si="1"/>
        <v>1</v>
      </c>
    </row>
    <row r="520" ht="15.75" customHeight="1">
      <c r="A520" s="215" t="str">
        <f>Seeds!AC560</f>
        <v>M6-NyO-59b-I-1</v>
      </c>
      <c r="B520" s="215" t="str">
        <f>Seeds!Z560</f>
        <v>{
    "id": "M6-NyO-59b-I-1",
    "stimulus": "&lt;p&gt;El número de {{Q5}} en un zoo es {{Q1}} veces el de {{Q6}}. Si hay {{T1}} {{Q5}}, ¿cuántos {{Q6}} tiene el zoo?&lt;/p&gt;",
    "hint": "&lt;p&gt;Resuelve esta ecuación:&lt;/p&gt;&lt;p style=\"text-align: center\"&gt;{{Q1}} × &lt;i&gt;{{T2}}&lt;/i&gt; = {{T1}}&lt;/p&gt;",
    "feedback": "&lt;p&gt;Para calcular el número de {{Q6}}, hay que resolver esta ecuación:&lt;/p&gt;&lt;p style=\"text-align: center\"&gt;{{Q1}} × &lt;i&gt;{{T2}}&lt;/i&gt; = {{T1}}&lt;/p&gt;&lt;p style=\"text-align: center\"&gt;&lt;i&gt;{{T2}}&lt;/i&gt; = &lt;span class=\"fr-math-v2 fr-draggable\" contenteditable=\"false\" data-original-math=\"\\(\\frac{{{T1}}}{{{Q1}}}\\)\" draggable=\"true\"&gt;\\(\\frac{{{T1}}}{{{Q1}}}\\)&lt;/span&gt;&lt;/p&gt;&lt;p style=\"text-align: center\"&gt;&lt;i&gt;{{T2}}&lt;/i&gt; = {{Q2}} {{Q6}}&lt;/p&gt;",
    "seed": {
        "parameters": [
            {
                "name": "Q1",
                "label": null,
                "min": 2,
                "max": 10,
                "step": 1
            },
            {
                "name": "Q2",
                "label": null,
                "min": 2,
                "max": 10,
                "step": 1
            },
            {
                "name": "Q3",
                "label": null,
                "min": 2,
                "max": 10,
                "step": 1
            },
            {
                "name": "Q4",
                "label": null,
                "min": 2,
                "max": 10,
                "step": 1
            },
            {
                "name": "Q5",
                "label": null,
                "list": [
                    "osos",
                    "tigres",
                    "leones",
                    "delfines",
                    "loros"
                ]
            },
            {
                "name": "Q6",
                "label": null,
                "list": [
                    "osos",
                    "tigres",
                    "leones",
                    "delfines",
                    "loros"
                ]
            }
        ],
        "calculated": [
            {
                "name": "T1",
                "label": "{{function}}",
                "function": "{{Q1}}*{{Q2}}",
                "temp": "true"
            },
            {
                "name": "T2",
                "label": "{{function}}",
                "function": "'{{Q6}}'.charAt(0)",
                "temp": "true"
            },
            {
                "name": "A1",
                "label": "{{Q2}} {{Q6}}",
                "function": ""
            },
            {
                "name": "A2",
                "label": "{{Q3}} {{Q6}}",
                "function": "",
                "incorrect": true
            },
            {
                "name": "A3",
                "label": "{{Q4}} {{Q6}}",
                "function": "",
                "incorrect": true
            }
        ],
        "uniques": true
    },
    "algorithm": {
        "name": "trueFalse",
        "template": "Multiple choice – multiple response",
        "params": {
            "countCorrect": 1,
            "countIncorrect": 2,
            "showCheckIcon": false,
            "columns": 3
        }
    }
}</v>
      </c>
      <c r="C520" s="215" t="str">
        <f>Seeds!AA560</f>
        <v/>
      </c>
      <c r="D520" s="215">
        <f t="shared" si="1"/>
        <v>1</v>
      </c>
    </row>
    <row r="521" ht="15.75" customHeight="1">
      <c r="A521" s="215" t="str">
        <f>Seeds!AC561</f>
        <v>M6-NyO-59b-I-2</v>
      </c>
      <c r="B521" s="215" t="str">
        <f>Seeds!Z561</f>
        <v>{
    "id": "M6-NyO-59b-I-2",
    "stimulus": "&lt;p&gt;El coche de Pedro ha recorrido {{T1}} km, es decir, {{Q1}} veces los que tiene el de Manuela. ¿Cuántos kilómetros ha recorrido el de ella?&lt;/p&gt;",
    "hint": "&lt;p&gt;Resuelve esta ecuación:&lt;/p&gt;&lt;p style=\"text-align: center\"&gt;{{Q1}} × &lt;i&gt;M&lt;/i&gt; = {{T1}}&lt;/p&gt;",
    "feedback": "&lt;p&gt;Para calcular los kilómetros del coche de Manuela, hay que resolver esta ecuación:&lt;/p&gt;&lt;p style=\"text-align: center\"&gt;{{Q1}} × &lt;i&gt;M&lt;/i&gt; = {{T1}}&lt;/p&gt;&lt;p style=\"text-align: center\"&gt;&lt;i&gt;M&lt;/i&gt; = &lt;span class=\"fr-math-v2 fr-draggable\" contenteditable=\"false\" data-original-math=\"\\(\\frac{{{T1}}}{{{Q1}}}\\)\" draggable=\"true\"&gt;\\(\\frac{{{T1}}}{{{Q1}}}\\)&lt;/span&gt;&lt;/p&gt;&lt;p style=\"text-align: center\"&gt;&lt;i&gt;M&lt;/i&gt; = {{Q2}} km&lt;/p&gt;",
    "seed": {
        "parameters": [
            {
                "name": "Q1",
                "label": null,
                "min": 3,
                "max": 12,
                "step": 1
            },
            {
                "name": "Q2",
                "label": null,
                "min": 100,
                "max": 200,
                "step": 1
            },
            {
                "name": "Q3",
                "label": null,
                "min": 100,
                "max": 200,
                "step": 1
            },
            {
                "name": "Q4",
                "label": null,
                "min": 100,
                "max": 200,
                "step": 1
            }
        ],
        "calculated": [
            {
                "name": "T1",
                "label": "{{function}}",
                "function": "{{Q1}}*{{Q2}}",
                "temp": true
            },
            {
                "name": "A1",
                "label": "{{Q2}} km"
            },
            {
                "name": "A2",
                "label": "{{Q3}} km",
                "incorrect": true
            },
            {
                "name": "A3",
                "label": "{{Q4}} km",
                "incorrect": true
            }
        ],
        "uniques": true
    },
    "algorithm": {
        "name": "trueFalse",
        "template": "Multiple choice – standard",
        "params": {
            "countCorrect": 1,
            "countIncorrect": 2,
            "showCheckIcon": false,
            "columns": 3
        }
    }
}</v>
      </c>
      <c r="C521" s="215" t="str">
        <f>Seeds!AA561</f>
        <v/>
      </c>
      <c r="D521" s="215">
        <f t="shared" si="1"/>
        <v>1</v>
      </c>
    </row>
    <row r="522" ht="15.75" customHeight="1">
      <c r="A522" s="215" t="str">
        <f>Seeds!AC562</f>
        <v>M6-NyO-59b-I-3</v>
      </c>
      <c r="B522" s="215" t="str">
        <f>Seeds!Z562</f>
        <v>{
    "id": "M6-NyO-59b-I-3",
    "stimulus": "&lt;p&gt;Un coleccionista ha vendido 1 de cada {{Q1}} películas de su colección. Si en total ha vendido {{Q2}} películas, ¿cuántas tenía originalmente?&lt;/p&gt;",
    "hint": "&lt;p&gt;Resuelve esta ecuación:&lt;/p&gt;&lt;p style=\"text-align: center\"&gt;&lt;span class=\"fr-math-v2 fr-draggable\" contenteditable=\"false\" data-original-math=\"\\(\\frac{p}{{{Q1}}}\\)\" draggable=\"true\"&gt;\\(\\frac{p}{{{Q1}}}\\)&lt;/span&gt; = {{Q2}}&lt;/p&gt;",
    "feedback": "&lt;p&gt;Para calcular el número de películas, hay que resolver esta ecuación:&lt;/p&gt;&lt;p style=\"text-align: center\"&gt;&lt;span class=\"fr-math-v2 fr-draggable\" contenteditable=\"false\" data-original-math=\"\\(\\frac{p}{{{Q1}}}\\)\" draggable=\"true\"&gt;\\(\\frac{p}{{{Q1}}}\\)&lt;/span&gt; = {{Q2}}&lt;/p&gt;\n&lt;p style=\"text-align: center\"&gt;&lt;i&gt;p&lt;/i&gt; = {{Q2}} × {{Q1}}&lt;/p&gt;\n&lt;p style=\"text-align: center\"&gt;&lt;i&gt;p&lt;/i&gt; = {{T1}} películas&lt;/p&gt;",
    "seed": {
        "parameters": [
            {
                "name": "Q1",
                "label": null,
                "min": 10,
                "max": 20,
                "step": 1
            },
            {
                "name": "Q2",
                "label": null,
                "min": 10,
                "max": 20,
                "step": 1
            },
            {
                "name": "Q3",
                "label": null,
                "min": 10,
                "max": 20,
                "step": 1
            },
            {
                "name": "Q4",
                "label": null,
                "min": 10,
                "max": 20,
                "step": 1
            }
        ],
        "calculated": [
            {
                "name": "T1",
                "label": "{{function}}",
                "function": "{{Q1}}*{{Q2}}",
                "temp": true
            },
            {
                "name": "T2",
                "label": "{{function}}",
                "function": "{{Q1}}*{{Q3}}",
                "temp": true
            },
            {
                "name": "T3",
                "label": "{{function}}",
                "function": "{{Q1}}*{{Q4}}",
                "temp": true
            },
            {
                "name": "A1",
                "label": "{{T1}} películas"
            },
            {
                "name": "A1",
                "label": "{{T2}} películas",
                "incorrect": true
            },
            {
                "name": "A1",
                "label": "{{T3}} películas",
                "incorrect": true
            }
        ],
        "uniques": true
    },
    "algorithm": {
        "name": "trueFalse",
        "template": "Multiple choice – standard",
        "params": {
            "countCorrect": 1,
            "countIncorrect": 2,
            "showCheckIcon": false,
            "columns": 3
        }
    }
}</v>
      </c>
      <c r="C522" s="215" t="str">
        <f>Seeds!AA562</f>
        <v/>
      </c>
      <c r="D522" s="215">
        <f t="shared" si="1"/>
        <v>1</v>
      </c>
    </row>
    <row r="523" ht="15.75" customHeight="1">
      <c r="A523" s="215" t="str">
        <f>Seeds!AC563</f>
        <v>M6-NyO-59b-E-1</v>
      </c>
      <c r="B523" s="215" t="str">
        <f>Seeds!Z563</f>
        <v>{
    "id": "M6-NyO-59b-E-1",
    "stimulus": "&lt;p&gt;Ernersto tiene {{Q1}} veces más dinero en la hucha que en el cajón de los calcetines. Si en la hucha hay {{T1}} €, ¿cuánto dinero tiene en el cajón?&lt;/p&gt;",
    "template": "&lt;p&gt;En el cajón hay {{response}} €.&lt;/p&gt;",
    "hint": "&lt;p&gt;Resuelve esta ecuación:&lt;/p&gt;&lt;p style=\"text-align: center\"&gt;{{Q1}} × &lt;i&gt;c&lt;/i&gt; = {{T1}}&lt;/p&gt;",
    "feedback": "&lt;p&gt;Para calcular el dinero que hay en el cajón, hay que resolver esta ecuación:&lt;/p&gt;&lt;p style=\"text-align: center\"&gt;{{Q1}} × &lt;i&gt;c&lt;/i&gt; = {{T1}}&lt;/p&gt;&lt;p style=\"text-align: center\"&gt;&lt;i&gt;c&lt;/i&gt; = &lt;span class=\"fr-math-v2 fr-draggable\" contenteditable=\"false\" data-original-math=\"\\(\\frac{{{T1}}}{{{Q1}}}\\)\" draggable=\"true\"&gt;\\(\\frac{{{T1}}}{{{Q1}}}\\)&lt;/span&gt;&lt;/p&gt;&lt;p style=\"text-align: center\"&gt;&lt;i&gt;c&lt;/i&gt; = {{Q2}} €&lt;/p&gt;",
    "seed": {
        "parameters": [
            {
                "name": "Q1",
                "label": null,
                "min": 2,
                "max": 10,
                "step": 1
            },
            {
                "name": "Q2",
                "label": null,
                "min": 2,
                "max": 10,
                "step": 1
            }
        ],
        "calculated": [
            {
                "name": "T1",
                "label": "{{function}}",
                "function": "{{Q1}}*{{Q2}}",
                "temp": "true"
            },
            {
                "name": "A1",
                "label": "{{function}}",
                "function": "{{Q2}}"
            }
        ],
        "uniques": true
    },
    "algorithm": {
        "name": "calculateOperation",
        "params": {
            "method": "equivLiteral"
        }
    }
}</v>
      </c>
      <c r="C523" s="215" t="str">
        <f>Seeds!AA563</f>
        <v/>
      </c>
      <c r="D523" s="215">
        <f t="shared" si="1"/>
        <v>1</v>
      </c>
    </row>
    <row r="524" ht="15.75" customHeight="1">
      <c r="A524" s="215" t="str">
        <f>Seeds!AC564</f>
        <v>M6-NyO-59b-E-2</v>
      </c>
      <c r="B524" s="215" t="str">
        <f>Seeds!Z564</f>
        <v>{
    "id": "M6-NyO-59b-E-2",
    "stimulus": "&lt;p&gt;Un químico ha diluido una mezcla para que 1 de cada {{T1}} partes sea agua de mar y el resto, agua dulce. Si la mezcla tiene &lt;span class=\"fr-math-v2 fr-draggable\" contenteditable=\"false\" data-original-math=\"\\(\\frac{{{Q2}}}{{{Q3}}}\\)\" draggable=\"true\"&gt;\\(\\frac{{{Q2}}}{{{Q3}}}\\)&lt;/span&gt; l de agua de mar, ¿cuál es su volumen total?&lt;/p&gt;",
    "template": "&lt;p&gt;El volumen de la mezcla es de {{response}} l.&lt;/p&gt;",
    "hint": "&lt;p&gt;Resuelve esta ecuación:&lt;/p&gt;&lt;p style=\"text-align: center\"&gt;&lt;span class=\"fr-math-v2 fr-draggable\" contenteditable=\"false\" data-original-math=\"\\(\\frac{v}{{{T1}}}\\)\" draggable=\"true\"&gt;\\(\\frac{v}{{{T1}}}\\)&lt;/span&gt; = &lt;span class=\"fr-math-v2 fr-draggable\" contenteditable=\"false\" data-original-math=\"\\(\\frac{{{Q2}}}{{{Q3}}}\\)\" draggable=\"true\"&gt;\\(\\frac{{{Q2}}}{{{Q3}}}\\)&lt;/span&gt;&lt;/p&gt;",
    "feedback": "&lt;p&gt;Para calcular el volumen total, hay que resolver esta ecuación:&lt;/p&gt;&lt;p style=\"text-align: center\"&gt;&lt;span class=\"fr-math-v2 fr-draggable\" contenteditable=\"false\" data-original-math=\"\\(\\frac{v}{{{T1}}}\\)\" draggable=\"true\"&gt;\\(\\frac{v}{{{T1}}}\\)&lt;/span&gt; = &lt;span class=\"fr-math-v2 fr-draggable\" contenteditable=\"false\" data-original-math=\"\\(\\frac{{{Q2}}}{{{Q3}}}\\)\" draggable=\"true\"&gt;\\(\\frac{{{Q2}}}{{{Q3}}}\\)&lt;/span&gt;&lt;/p&gt;&lt;p style=\"text-align: center\"&gt;&lt;i&gt;v&lt;/i&gt; = &lt;span class=\"fr-math-v2 fr-draggable\" contenteditable=\"false\" data-original-math=\"\\(\\frac{{{Q2}}}{{{Q3}}}\\)\" draggable=\"true\"&gt;\\(\\frac{{{Q2}}}{{{Q3}}}\\)&lt;/span&gt; : &lt;span class=\"fr-math-v2 fr-draggable\" contenteditable=\"false\" data-original-math=\"\\(\\frac{1}{{{T1}}}\\)\" draggable=\"true\"&gt;\\(\\frac{1}{{{T1}}}\\)&lt;/span&gt;&lt;/p&gt;&lt;p style=\"text-align: center\"&gt;&lt;i&gt;v&lt;/i&gt; = &lt;span class=\"fr-math-v2 fr-draggable\" contenteditable=\"false\" data-original-math=\"\\(\\frac{{{Q2}}}{{{Q3}}}\\)\" draggable=\"true\"&gt;\\(\\frac{{{Q2}}}{{{Q3}}}\\)&lt;/span&gt; × &lt;span class=\"fr-math-v2 fr-draggable\" contenteditable=\"false\" data-original-math=\"\\(\\frac{{{T1}}}{1}\\)\" draggable=\"true\"&gt;\\(\\frac{{{T1}}}{1}\\)&lt;/span&gt;&lt;/p&gt;&lt;p style=\"text-align: center\"&gt;&lt;i&gt;v&lt;/i&gt; = {{A1}} l&lt;/p&gt;",
    "seed": {
        "parameters": [
            {
                "name": "Q1",
                "label": null,
                "min": 1,
                "max": 5,
                "step": 1
            },
            {
                "name": "Q2",
                "label": null,
                "min": 1,
                "max": 5,
                "step": 1
            },
            {
                "name": "Q3",
                "label": null,
                "min": 2,
                "max": 5,
                "step": 1
            }
        ],
        "calculated": [
            {
                "name": "T1",
                "label": "{{function}}",
                "function": "{{Q1}}*{{Q3}}",
                "temp": "true"
            },
            {
                "name": "A1",
                "label": "{{function}}",
                "function": "{{Q1}}*{{Q2}}"
            }
        ],
        "uniques": true
    },
    "algorithm": {
        "name": "calculateOperation",
        "params": {
            "method": "equivLiteral"
        }
    }
}</v>
      </c>
      <c r="C524" s="215" t="str">
        <f>Seeds!AA564</f>
        <v/>
      </c>
      <c r="D524" s="215">
        <f t="shared" si="1"/>
        <v>1</v>
      </c>
    </row>
    <row r="525" ht="15.75" customHeight="1">
      <c r="A525" s="215" t="str">
        <f>Seeds!AC565</f>
        <v>M6-NyO-59b-E-3</v>
      </c>
      <c r="B525" s="215" t="str">
        <f>Seeds!Z565</f>
        <v>{
    "id": "M6-NyO-59b-E-3",
    "stimulus": "&lt;p&gt;Según una encuesta, 1 de cada {{Q1}} personas creen que siempre tienen la razón. Si de entre todos los encuestados los que dieron esta respuesta fueron {{Q2}}, ¿a cuánta gente se entrevistó?&lt;/p&gt;",
    "template": "&lt;p&gt;La entrevista se hizo a {{response}} personas.&lt;/p&gt;",
    "hint": "&lt;p&gt;Resuelve esta ecuación:&lt;/p&gt;&lt;p style=\"text-align: center\"&gt;&lt;span class=\"fr-math-v2 fr-draggable\" contenteditable=\"false\" data-original-math=\"\\(\\frac{e}{{{Q1}}}\\)\" draggable=\"true\"&gt;\\(\\frac{e}{{{Q1}}}\\)&lt;/span&gt; = {{Q2}}&lt;/p&gt;",
    "feedback": "&lt;p&gt;Para calcular el total de encuestados, hay que resolver esta ecuación:&lt;/p&gt;&lt;p style=\"text-align: center\"&gt;&lt;span class=\"fr-math-v2 fr-draggable\" contenteditable=\"false\" data-original-math=\"\\(\\frac{e}{{{Q1}}}\\)\" draggable=\"true\"&gt;\\(\\frac{e}{{{Q1}}}\\)&lt;/span&gt; = {{Q2}}&lt;/p&gt;&lt;p style=\"text-align: center\"&gt;&lt;i&gt;e&lt;/i&gt; = {{Q2}} × {{Q1}}&lt;/p&gt;&lt;p style=\"text-align: center\"&gt;&lt;i&gt;e&lt;/i&gt; = {{A1}} personas&lt;/p&gt;",
    "seed": {
        "parameters": [
            {
                "name": "Q1",
                "label": null,
                "min": 2,
                "max": 10,
                "step": 1
            },
            {
                "name": "Q2",
                "label": null,
                "min": 2,
                "max": 10,
                "step": 1
            }
        ],
        "calculated": [
            {
                "name": "A1",
                "label": "{{function}}",
                "function": "{{Q1}}*{{Q2}}"
            }
        ],
        "uniques": true
    },
    "algorithm": {
        "name": "calculateOperation",
        "params": {
            "method": "equivLiteral"
        }
    }
}</v>
      </c>
      <c r="C525" s="215" t="str">
        <f>Seeds!AA565</f>
        <v/>
      </c>
      <c r="D525" s="215">
        <f t="shared" si="1"/>
        <v>1</v>
      </c>
    </row>
    <row r="526" ht="15.75" customHeight="1">
      <c r="A526" s="215" t="str">
        <f>Seeds!AC566</f>
        <v>M6-NyO-60a-I-1</v>
      </c>
      <c r="B526" s="215" t="str">
        <f>Seeds!Z566</f>
        <v>{
    "id": "M6-NyO-60a-I-1",
    "stimulus": "&lt;p&gt;María tiene menos de {{Q1}} seguidores en una red social. ¿Qué inecuación representa esta situación?&lt;/p&gt;",
    "hint": "&lt;p&gt;&lt; significa &lt;b&gt;menor que&lt;/b&gt;.&lt;/p&gt;&lt;p&gt;&gt; significa &lt;b&gt;mayor que&lt;/b&gt;.&lt;/p&gt;",
    "feedback": "&lt;p&gt;&lt; significa &lt;b&gt;menor que&lt;/b&gt;.&lt;/p&gt;&lt;p&gt;&gt; significa &lt;b&gt;mayor que&lt;/b&gt;.&lt;/p&gt;",
    "seed": {
        "parameters": [
            {
                "name": "Q1",
                "label": null,
                "min": 100,
                "max": 1000,
                "step": 1
            },
            {
                "name": "Q9",
                "label": null,
                "list": [
                    "&lt;i&gt;x&lt;/i&gt;",
                    "&lt;i&gt;a&lt;/i&gt;",
                    "&lt;i&gt;p&lt;/i&gt;",
                    "&lt;i&gt;m&lt;/i&gt;"
                ]
            }
        ],
        "calculated": [
            {
                "name": "A1",
                "label": "{{Q9}} &lt; {{Q1}}"
            },
            {
                "name": "A2",
                "label": "{{Q1}} &gt; {{Q9}}"
            },
            {
                "name": "A3",
                "label": "{{Q9}} &gt; {{Q1}}",
                "incorrect": true
            },
            {
                "name": "A4",
                "label": "{{Q1}} &lt; {{Q9}}",
                "incorrect": true
            },
            {
                "name": "A5",
                "label": "{{Q9}} = {{Q1}}",
                "incorrect": true
            }
        ],
        "uniques": true
    },
    "algorithm": {
        "name": "trueFalse",
        "template": "Multiple choice – standard",
        "params": {
            "countCorrect": 1,
            "countIncorrect": 2,
            "showCheckIcon":false,
            "columns": 3
        }
    }
}</v>
      </c>
      <c r="C526" s="215" t="str">
        <f>Seeds!AA566</f>
        <v/>
      </c>
      <c r="D526" s="215">
        <f t="shared" si="1"/>
        <v>1</v>
      </c>
    </row>
    <row r="527" ht="15.75" customHeight="1">
      <c r="A527" s="215" t="str">
        <f>Seeds!AC567</f>
        <v>M6-NyO-60a-I-2</v>
      </c>
      <c r="B527" s="215" t="str">
        <f>Seeds!Z567</f>
        <v>{
    "id": "M6-NyO-60a-I-2",
    "stimulus": "&lt;p&gt;Un pinchadiscos tiene más de {{Q1}} canciones en su lista de reproducción. ¿Qué inecuación representa esta situación?&lt;/p&gt;",
    "hint": "&lt;p&gt;&lt; significa &lt;b&gt;menor que&lt;/b&gt;.&lt;/p&gt;&lt;p&gt;&gt; significa &lt;b&gt;mayor que&lt;/b&gt;.&lt;/p&gt;",
    "feedback": "&lt;p&gt;&lt; significa &lt;b&gt;menor que&lt;/b&gt;.&lt;/p&gt;&lt;p&gt;&gt; significa &lt;b&gt;mayor que&lt;/b&gt;.&lt;/p&gt;",
    "seed": {
        "parameters": [
            {
                "name": "Q1",
                "label": null,
                "min": 50,
                "max": 200,
                "step": 1
            },
            {
                "name": "Q9",
                "label": null,
                "list": [
                    "&lt;i&gt;x&lt;/i&gt;",
                    "&lt;i&gt;a&lt;/i&gt;",
                    "&lt;i&gt;p&lt;/i&gt;",
                    "&lt;i&gt;m&lt;/i&gt;"
                ]
            }
        ],
        "calculated": [
            {
                "name": "A1",
                "label": "{{Q9}} &gt; {{Q1}}"
            },
            {
                "name": "A2",
                "label": "{{Q1}} &lt; {{Q9}}"
            },
            {
                "name": "A3",
                "label": "{{Q9}} &lt; {{Q1}}",
                "incorrect": true
            },
            {
                "name": "A4",
                "label": "{{Q1}} &gt; {{Q9}}",
                "incorrect": true
            },
            {
                "name": "A5",
                "label": "{{Q9}} = {{Q1}}",
                "incorrect": true
            }
        ],
        "uniques": true
    },
    "algorithm": {
        "name": "trueFalse",
        "template": "Multiple choice – standard",
        "params": {
            "countCorrect": 1,
            "countIncorrect": 2,
            "showCheckIcon": false,
            "columns": 3
        }
    }
}</v>
      </c>
      <c r="C527" s="215" t="str">
        <f>Seeds!AA567</f>
        <v/>
      </c>
      <c r="D527" s="215">
        <f t="shared" si="1"/>
        <v>1</v>
      </c>
    </row>
    <row r="528" ht="15.75" customHeight="1">
      <c r="A528" s="215" t="str">
        <f>Seeds!AC568</f>
        <v>M6-NyO-60a-I-3</v>
      </c>
      <c r="B528" s="215" t="str">
        <f>Seeds!Z568</f>
        <v>{
    "id": "M6-NyO-60a-I-3",
    "stimulus": "&lt;p&gt;Un albañil ha colocado entre {{T1}} y {{T2}} tejas en una casa. ¿Qué inecuación representa esta situación?&lt;/p&gt;",
    "hint": "&lt;p&gt;&lt; significa &lt;b&gt;menor que&lt;/b&gt;.&lt;/p&gt;&lt;p&gt;&gt; significa &lt;b&gt;mayor que&lt;/b&gt;.&lt;/p&gt;",
    "feedback": "&lt;p&gt;&lt; significa &lt;b&gt;menor que&lt;/b&gt;.&lt;/p&gt;&lt;p&gt;&gt; significa &lt;b&gt;mayor que&lt;/b&gt;.&lt;/p&gt;",
    "seed": {
        "parameters": [
            {
                "name": "Q1",
                "label": null,
                "min": 200,
                "max": 1000,
                "step": 100
            },
            {
                "name": "Q2",
                "label": null,
                "min": 200,
                "max": 1000,
                "step": 100
            },
            {
                "name": "Q9",
                "label": null,
                "list": [
                    "&lt;i&gt;x&lt;/i&gt;",
                    "&lt;i&gt;a&lt;/i&gt;",
                    "&lt;i&gt;p&lt;/i&gt;",
                    "&lt;i&gt;m&lt;/i&gt;"
                ]
            }
        ],
        "calculated": [
            {
                "name": "T1",
                "label": "{{function}}",
                "function": "math.min({{Q1}},{{Q2}})",
                "temp": true
            },
            {
                "name": "T2",
                "label": "{{function}}",
                "function": "math.max({{Q1}},{{Q2}})",
                "temp": true
            },
            {
                "name": "A1",
                "label": "{{T1}} &lt; {{Q9}} &lt; {{T2}}"
            },
            {
                "name": "A2",
                "label": "{{T2}} &gt; {{Q9}} &gt; {{T1}}"
            },
            {
                "name": "A3",
                "label": "{{T1}} &lt; {{Q9}}",
                "incorrect": true
            },
            {
                "name": "A4",
                "label": "{{Q9}} &lt; {{T2}}",
                "incorrect": true
            },
            {
                "name": "A5",
                "label": "{{T2}} &lt; {{Q9}} &lt; {{T1}}",
                "incorrect": true
            },
            {
                "name": "A6",
                "label": "{{T1}} &gt; {{Q9}} &gt; {{T2}}",
                "incorrect": true
            }
        ],
        "uniques": true
    },
    "algorithm": {
        "name": "trueFalse",
        "template": "Multiple choice – standard",
        "params": {
            "countCorrect": 1,
            "countIncorrect": 2,
            "showCheckIcon": false,
            "columns": 3
        }
    }
}</v>
      </c>
      <c r="C528" s="215" t="str">
        <f>Seeds!AA568</f>
        <v/>
      </c>
      <c r="D528" s="215">
        <f t="shared" si="1"/>
        <v>1</v>
      </c>
    </row>
    <row r="529" ht="15.75" customHeight="1">
      <c r="A529" s="215" t="str">
        <f>Seeds!AC569</f>
        <v>M6-NyO-60a-E-1</v>
      </c>
      <c r="B529" s="215" t="str">
        <f>Seeds!Z569</f>
        <v>{
    "id": "M6-NyO-60a-E-1",
    "stimulus": "&lt;p&gt;Un equipo de fútbol lleva más de {{Q1}} goles encajados en la liga.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"group": 1
            },
            {
                "name": "A2",
                "label": "&gt;",
                "incorrect": true,
                "group": 1
            },
            {
                "name": "A3",
                "label": "=",
                "incorrect": true,
                "group": 1
            }
        ],
        "uniques": true
    },
    "algorithm": {
        "name": "groupResponses",
        "template": "Cloze with drop down"
    }
}</v>
      </c>
      <c r="C529" s="215" t="str">
        <f>Seeds!AA569</f>
        <v/>
      </c>
      <c r="D529" s="215">
        <f t="shared" si="1"/>
        <v>1</v>
      </c>
    </row>
    <row r="530" ht="15.75" customHeight="1">
      <c r="A530" s="215" t="str">
        <f>Seeds!AC570</f>
        <v>M6-NyO-60a-E-2</v>
      </c>
      <c r="B530" s="215" t="str">
        <f>Seeds!Z570</f>
        <v>{
    "id": "M6-NyO-60a-E-2",
    "stimulus": "&lt;p&gt;Un concesionario ha vendido menos de {{Q1}} coches de un modelo. Completa la inecuación que representa esta situación.&lt;/p&gt;",
    "template": "&lt;p style=\"text-align:center;\"&gt;{{Q1}} {{response}} {{Q9}}&lt;/p&gt;",
    "hint": "&lt;p&gt;&lt; significa &lt;b&gt;menor que&lt;/b&gt;.&lt;/p&gt;&lt;p&gt;&gt; significa &lt;b&gt;mayor que&lt;/b&gt;.&lt;/p&gt;",
    "feedback": "&lt;p&gt;&lt; significa &lt;b&gt;menor que&lt;/b&gt;.&lt;/p&gt;&lt;p&gt;&gt; significa &lt;b&gt;mayor que&lt;/b&gt;.&lt;/p&gt;",
    "seed": {
        "parameters": [
            {
                "name": "Q1",
                "label": null,
                "min": 10,
                "max": 30,
                "step": 1
            },
            {
                "name": "Q9",
                "label": null,
                "list": [
                    "&lt;i&gt;x&lt;/i&gt;",
                    "&lt;i&gt;a&lt;/i&gt;",
                    "&lt;i&gt;p&lt;/i&gt;",
                    "&lt;i&gt;m&lt;/i&gt;"
                ]
            }
        ],
        "calculated": [
            {
                "name": "A1",
                "label": "&lt;",
                "incorrect": true,
                "group": 1
            },
            {
                "name": "A2",
                "label": "&gt;",
                "group": 1
            },
            {
                "name": "A3",
                "label": "=",
                "incorrect": true,
                "group": 1
            }
        ],
        "uniques": true
    },
    "algorithm": {
        "name": "groupResponses",
        "template": "Cloze with drop down"
    }
}</v>
      </c>
      <c r="C530" s="215" t="str">
        <f>Seeds!AA570</f>
        <v/>
      </c>
      <c r="D530" s="215">
        <f t="shared" si="1"/>
        <v>1</v>
      </c>
    </row>
    <row r="531" ht="15.75" customHeight="1">
      <c r="A531" s="215" t="str">
        <f>Seeds!AC571</f>
        <v>M6-NyO-60a-E-3</v>
      </c>
      <c r="B531" s="215" t="str">
        <f>Seeds!Z571</f>
        <v>{
    "id": "M6-NyO-60a-E-3",
    "stimulus": "&lt;p&gt;Un biblioteca tiene más de {{Q1}} libros. Completa la inecuación que representa esta situación.&lt;/p&gt;",
    "template": "&lt;p style=\"text-align:center;\"&gt;{{Q9}} {{response}} {{Q1}}&lt;/p&gt;",
    "hint": "&lt;p&gt;&lt; significa &lt;b&gt;menor que&lt;/b&gt;.&lt;/p&gt;&lt;p&gt;&gt; significa &lt;b&gt;mayor que&lt;/b&gt;.&lt;/p&gt;",
    "feedback": "&lt;p&gt;&lt; significa &lt;b&gt;menor que&lt;/b&gt;.&lt;/p&gt;&lt;p&gt;&gt; significa &lt;b&gt;mayor que&lt;/b&gt;.&lt;/p&gt;",
    "seed": {
        "parameters": [
            {
                "name": "Q1",
                "label": null,
                "min": 300,
                "max": 1000,
                "step": 10
            },
            {
                "name": "Q9",
                "label": null,
                "list": [
                    "&lt;i&gt;x&lt;/i&gt;",
                    "&lt;i&gt;a&lt;/i&gt;",
                    "&lt;i&gt;p&lt;/i&gt;",
                    "&lt;i&gt;m&lt;/i&gt;"
                ]
            }
        ],
        "calculated": [
            {
                "name": "A1",
                "label": "&lt;",
                "group": 1
            },
            {
                "name": "A2",
                "label": "&gt;",
                "incorrect": true,
                "group": 1
            },
            {
                "name": "A3",
                "label": "=",
                "incorrect": true,
                "group": 1
            }
        ],
        "uniques": true
    },
    "algorithm": {
        "name": "groupResponses",
        "template": "Cloze with drop down"
    }
}</v>
      </c>
      <c r="C531" s="215" t="str">
        <f>Seeds!AA571</f>
        <v/>
      </c>
      <c r="D531" s="215">
        <f t="shared" si="1"/>
        <v>1</v>
      </c>
    </row>
    <row r="532" ht="15.75" customHeight="1">
      <c r="A532" s="215" t="str">
        <f>Seeds!AC572</f>
        <v>M6-NyO-60b-I-1</v>
      </c>
      <c r="B532" s="215" t="str">
        <f>Seeds!Z572</f>
        <v>{
    "id": "M6-NyO-60b-I-1",
    "stimulus": "&lt;p&gt;¿En qué recta numérica están las soluciones de esta inecuación?&lt;/p&gt;&lt;p style=\"text-align: center\"&gt;&lt;i&gt;x&lt;/i&gt; &gt;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C532" s="215" t="str">
        <f>Seeds!AA572</f>
        <v/>
      </c>
      <c r="D532" s="215">
        <f t="shared" si="1"/>
        <v>1</v>
      </c>
    </row>
    <row r="533" ht="15.75" customHeight="1">
      <c r="A533" s="215" t="str">
        <f>Seeds!AC573</f>
        <v>M6-NyO-60b-I-2</v>
      </c>
      <c r="B533" s="215" t="str">
        <f>Seeds!Z573</f>
        <v>{
    "id": "M6-NyO-60b-I-2",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"uniques": true
    },
    "algorithm": {
        "name": "trueFalse",
        "template": "Multiple choice – standard",
        "params": {
            "countCorrect": 1,
            "countIncorrect": 2,
            "showCheckIcon": false,
            "columns": 1
        }
    }
}</v>
      </c>
      <c r="C533" s="215" t="str">
        <f>Seeds!AA573</f>
        <v/>
      </c>
      <c r="D533" s="215">
        <f t="shared" si="1"/>
        <v>1</v>
      </c>
    </row>
    <row r="534" ht="15.75" customHeight="1">
      <c r="A534" s="215" t="str">
        <f>Seeds!AC575</f>
        <v>M6-NyO-60b-I-4</v>
      </c>
      <c r="B534" s="215" t="str">
        <f>Seeds!Z575</f>
        <v>{
    "id": "M6-NyO-60b-I-4",
    "stimulus": "&lt;p&gt;¿En qué recta numérica están las soluciones de esta inecuación?&lt;/p&gt;&lt;p style=\"text-align: center\"&gt;&lt;i&gt;x&lt;/i&gt; ≤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11%; top: 50%; width: 20px;\"&gt;{{T3}}&lt;/span&gt;&lt;/div&gt;&lt;div style=\"text-align:center;\"&gt;&lt;span class=\"lemo-graphie-label\" style=\"position: absolute; left: 27%; top: 50%; width: 20px;\"&gt;{{Q1}}&lt;/span&gt;&lt;/div&gt;&lt;div style=\"text-align:center;\"&gt;&lt;span class=\"lemo-graphie-label\" style=\"position: absolute; left: 43%; top: 50%; width: 20px;\"&gt;{{T4}}&lt;/span&gt;&lt;/div&gt;&lt;div style=\"text-align:center;\"&gt;&lt;span class=\"lemo-graphie-label\" style=\"position: absolute; left: 59%; top: 50%; width: 20px;\"&gt;{{T5}}&lt;/span&gt;&lt;/div&gt;&lt;div style=\"text-align:center;\"&gt;&lt;span class=\"lemo-graphie-label\" style=\"position: absolute; left: 75%;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50%; width: 20px;\"&gt;{{T1}}&lt;/span&gt;&lt;/div&gt;&lt;div style=\"text-align:center;\"&gt;&lt;span class=\"lemo-graphie-label\" style=\"position: absolute; left: 34%; top: 50%; width: 20px;\"&gt;{{T2}}&lt;/span&gt;&lt;/div&gt;&lt;div style=\"text-align:center;\"&gt;&lt;span class=\"lemo-graphie-label\" style=\"position: absolute; left: 50%; top: 50%; width: 20px;\"&gt;{{T3}}&lt;/span&gt;&lt;/div&gt;&lt;div style=\"text-align:center;\"&gt;&lt;span class=\"lemo-graphie-label\" style=\"position: absolute; left: 66%; top: 50%; width: 20px;\"&gt;{{Q1}}&lt;/span&gt;&lt;/div&gt;&lt;div style=\"text-align:center;\"&gt;&lt;span class=\"lemo-graphie-label\" style=\"position: absolute; left: 82%; top: 50%; width: 20px;\"&gt;{{T4}}&lt;/span&gt;&lt;/div&gt;&lt;/div&gt;\n\t&lt;/div&gt;\n&lt;/div&gt;&lt;/div&gt;"
            }
        ],
        "uniques": true
    },
    "algorithm": {
        "name": "trueFalse",
        "template": "Multiple choice – standard",
        "params": {
            "countCorrect": 1,
            "countIncorrect": 2,
            "showCheckIcon": false,
            "columns": 1
        }
    }
}</v>
      </c>
      <c r="C534" s="215" t="str">
        <f>Seeds!AA575</f>
        <v/>
      </c>
      <c r="D534" s="215">
        <f t="shared" si="1"/>
        <v>1</v>
      </c>
    </row>
    <row r="535" ht="15.75" customHeight="1">
      <c r="A535" s="215" t="str">
        <f>Seeds!AC576</f>
        <v>M6-NyO-60b-E-1</v>
      </c>
      <c r="B535" s="215" t="str">
        <f>Seeds!Z576</f>
        <v>{
    "id": "M6-NyO-60b-E-1",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"&gt;"
            },
            {
                "name": "A2",
                "label": "≥",
                "incorrect": true
            },
            {
                "name": "A3",
                "label": "&lt;",
                "incorrect": true
            },
            {
                "name": "A4",
                "label": "≤",
                "incorrect": true
            }
        ],
        "uniques": true
    },
    "algorithm": {
        "name": "calculateOperation",
        "template": "Cloze with drag &amp; drop"
    }
}</v>
      </c>
      <c r="C535" s="215" t="str">
        <f>Seeds!AA576</f>
        <v/>
      </c>
      <c r="D535" s="215">
        <f t="shared" si="1"/>
        <v>1</v>
      </c>
    </row>
    <row r="536" ht="15.75" customHeight="1">
      <c r="A536" s="215" t="str">
        <f>Seeds!AC577</f>
        <v>M6-NyO-60b-E-2</v>
      </c>
      <c r="B536" s="215" t="str">
        <f>Seeds!Z577</f>
        <v>{
    "id": "M6-NyO-60b-E-2",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55%; width: 20px;\"&gt;{{T3}}&lt;/span&gt;&lt;/div&gt;&lt;div style=\"text-align:center;\"&gt;&lt;span class=\"lemo-graphie-label\" style=\"position: absolute; left: 26%; top: 55%; width: 20px;\"&gt;{{Q1}}&lt;/span&gt;&lt;/div&gt;&lt;div style=\"text-align:center;\"&gt;&lt;span class=\"lemo-graphie-label\" style=\"position: absolute; left: 42%; top: 55%; width: 20px;\"&gt;{{T4}}&lt;/span&gt;&lt;/div&gt;&lt;div style=\"text-align:center;\"&gt;&lt;span class=\"lemo-graphie-label\" style=\"position: absolute; left: 58%; top: 55%; width: 20px;\"&gt;{{T5}}&lt;/span&gt;&lt;/div&gt;&lt;div style=\"text-align:center;\"&gt;&lt;span class=\"lemo-graphie-label\" style=\"position: absolute; left: 74%; top: 55%; width: 20px;\"&gt;{{T6}}&lt;/span&gt;&lt;/div&gt;&lt;/div&gt;\n\t&lt;/div&gt;\n&lt;/div&gt;&lt;/div&gt;&lt;/div&gt;",
    "template": "&lt;p style=\"text-align: center\"&gt;&lt;i&gt;x&lt;/i&gt;&amp;nbsp; {{response}}&amp;nbsp;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"&lt;",
                "incorrect": true
            },
            {
                "name": "A4",
                "label": "≤",
                "incorrect": true
            }
        ],
        "uniques": true
    },
    "algorithm": {
        "name": "calculateOperation",
        "template": "Cloze with drag &amp; drop"
    }
}</v>
      </c>
      <c r="C536" s="215" t="str">
        <f>Seeds!AA577</f>
        <v/>
      </c>
      <c r="D536" s="215">
        <f t="shared" si="1"/>
        <v>1</v>
      </c>
    </row>
    <row r="537" ht="15.75" customHeight="1">
      <c r="A537" s="215" t="str">
        <f>Seeds!AC579</f>
        <v>M6-NyO-60b-E-4</v>
      </c>
      <c r="B537" s="215" t="str">
        <f>Seeds!Z579</f>
        <v>{
    "id": "M6-NyO-60b-E-4",
    "stimulus": "&lt;p&gt;Arrastra el signo que completa la inecuación de esta recta numérica.&lt;/p&gt;&lt;div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18%; top: 55%; width: 20px;\"&gt;{{T1}}&lt;/span&gt;&lt;/div&gt;&lt;div style=\"text-align:center;\"&gt;&lt;span class=\"lemo-graphie-label\" style=\"position: absolute; left: 34%; top: 55%; width: 20px;\"&gt;{{T2}}&lt;/span&gt;&lt;/div&gt;&lt;div style=\"text-align:center;\"&gt;&lt;span class=\"lemo-graphie-label\" style=\"position: absolute; left: 50%; top: 55%; width: 20px;\"&gt;{{T3}}&lt;/span&gt;&lt;/div&gt;&lt;div style=\"text-align:center;\"&gt;&lt;span class=\"lemo-graphie-label\" style=\"position: absolute; left: 66%; top: 55%; width: 20px;\"&gt;{{Q1}}&lt;/span&gt;&lt;/div&gt;&lt;div style=\"text-align:center;\"&gt;&lt;span class=\"lemo-graphie-label\" style=\"position: absolute; left: 82%; top: 55%; width: 20px;\"&gt;{{T4}}&lt;/span&gt;&lt;/div&gt;&lt;/div&gt;\n\t&lt;/div&gt;\n&lt;/div&gt;&lt;/div&gt;",
    "template": "&lt;p&gt;&lt;i&gt;x&lt;/i&gt; {{response}} {{Q1}}&lt;/p&gt;",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10,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
            },
            {
                "name": "A2",
                "label": "&gt;",
                "incorrect": true
            },
            {
                "name": "A3",
                "label": "≥",
                "incorrect": true
            },
            {
                "name": "A4",
                "label": "&lt;",
                "incorrect": true
            }
        ],
        "uniques": true
    },
    "algorithm": {
        "name": "calculateOperation",
        "template": "Cloze with drag &amp; drop"
    }
}</v>
      </c>
      <c r="C537" s="215" t="str">
        <f>Seeds!AA579</f>
        <v/>
      </c>
      <c r="D537" s="215">
        <f t="shared" si="1"/>
        <v>1</v>
      </c>
    </row>
    <row r="538" ht="15.75" customHeight="1">
      <c r="A538" s="215" t="str">
        <f>Seeds!AC580</f>
        <v>M6-NyO-60b-A-1</v>
      </c>
      <c r="B538" s="215" t="str">
        <f>Seeds!Z580</f>
        <v>{
    "id": "M6-NyO-60b-A-1",
    "stimulus": "&lt;p&gt;Un colegio tiene más de {{Q1}} alumnos.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100,
                "max": 900,
                "step": 100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38" s="215" t="str">
        <f>Seeds!AA580</f>
        <v/>
      </c>
      <c r="D538" s="215">
        <f t="shared" si="1"/>
        <v>1</v>
      </c>
    </row>
    <row r="539" ht="15.75" customHeight="1">
      <c r="A539" s="215" t="str">
        <f>Seeds!AC581</f>
        <v>M6-NyO-60b-A-2</v>
      </c>
      <c r="B539" s="215" t="str">
        <f>Seeds!Z581</f>
        <v>{
    "id": "M6-NyO-60b-A-2",
    "stimulus": "&lt;p&gt;En el racimo que ha recogido Juan hay menos de {{Q1}} uvas.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40,
                "max": 60,
                "step": 1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39" s="215" t="str">
        <f>Seeds!AA581</f>
        <v/>
      </c>
      <c r="D539" s="215">
        <f t="shared" si="1"/>
        <v>1</v>
      </c>
    </row>
    <row r="540" ht="15.75" customHeight="1">
      <c r="A540" s="215" t="str">
        <f>Seeds!AC582</f>
        <v>M6-NyO-60b-A-3</v>
      </c>
      <c r="B540" s="215" t="str">
        <f>Seeds!Z582</f>
        <v>{
    "id": "M6-NyO-60b-A-3",
    "stimulus": "&lt;p&gt;Para ganar un concurso hay que acertar {{Q1}} o más preguntas. Selecciona la recta numérica con las soluciones de esta inecuación.&lt;/p&gt;",
    "hint": "&lt;p&gt;El círculo lleno significa que ese número también es parte de la solución.&lt;/p&gt;&lt;p&gt;El círculo vacío significa que no es parte de la solución.&lt;/p&gt;",
    "feedback": "&lt;p&gt;El &lt;b&gt;círculo lleno&lt;/b&gt; significa que ese número también es parte de la solución.&lt;/p&gt;&lt;p&gt;El &lt;b&gt;círculo vacío&lt;/b&gt; significa que no es parte de la solución.&lt;/p&gt;",
    "seed": {
        "parameters": [
            {
                "name": "Q1",
                "label": null,
                "min": 10,
                "max": 50,
                "step": 5
            }
        ],
        "calculated": [
            {
                "name": "T1",
                "label": "{{function}}",
                "function": "{{Q1}}-3",
                "temp": true
            },
            {
                "name": "T2",
                "label": "{{function}}",
                "function": "{{Q1}}-2",
                "temp": true
            },
            {
                "name": "T3",
                "label": "{{function}}",
                "function": "{{Q1}}-1",
                "temp": true
            },
            {
                "name": "T4",
                "label": "{{function}}",
                "function": "{{Q1}}+1",
                "temp": true
            },
            {
                "name": "T5",
                "label": "{{function}}",
                "function": "{{Q1}}+2",
                "temp": true
            },
            {
                "name": "T6",
                "label": "{{function}}",
                "function": "{{Q1}}+3",
                "temp": true
            },
            {
                "name": "A1",
                "label": "{{function}}",
                "function": "&lt;div style=\"display:flex; justify-content:center;\"&gt;&lt;div class=\"lemo-fixed-to-responsive\" style=\"max-width: 300px;max-height: 41px;position: relative;width: 100%;display: inline-block;\"&gt;\n\t&lt;img src=\"https://blueberry-assets.oneclick.es/M6_NyO_60b_1.svg\"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"incorrect": true
            },
            {
                "name": "A2",
                "label": "{{function}}",
                "function": "&lt;div style=\"display:flex; justify-content:center;\"&gt;&lt;div class=\"lemo-fixed-to-responsive\" style=\"max-width: 300px;max-height: 41px;position: relative;width: 100%;display: inline-block;\"&gt;\n\t&lt;img src=\"https://blueberry-assets.oneclick.es/M6_NyO_60b_2.svg\" alt=\"\" tabindex=\"0\"&gt;&lt;/img&gt;\n\t&lt;div class=\"lemo-graphie-container\" style=\"position: absolute;top: 0;left: 0;width: 100%;height: 100%;\"&gt;\n\t\t&lt;div class=\"lemo-graphie\" style=\"position: relative; width: 100%; height: 100%;\"&gt;&lt;div style=\"text-align:center;\"&gt;&lt;span class=\"lemo-graphie-label\" style=\"position: absolute; left: 10%; top: 50%; width: 20px;\"&gt;{{T3}}&lt;/span&gt;&lt;/div&gt;&lt;div style=\"text-align:center;\"&gt;&lt;span class=\"lemo-graphie-label\" style=\"position: absolute; left: 26%; top: 50%; width: 20px;\"&gt;{{Q1}}&lt;/span&gt;&lt;/div&gt;&lt;div style=\"text-align:center;\"&gt;&lt;span class=\"lemo-graphie-label\" style=\"position: absolute; left: 42%; top: 50%; width: 20px;\"&gt;{{T4}}&lt;/span&gt;&lt;/div&gt;&lt;div style=\"text-align:center;\"&gt;&lt;span class=\"lemo-graphie-label\" style=\"position: absolute; left: 58%; top: 50%; width: 20px;\"&gt;{{T5}}&lt;/span&gt;&lt;/div&gt;&lt;div style=\"text-align:center;\"&gt;&lt;span class=\"lemo-graphie-label\" style=\"position: absolute; left: 73%; top: 50%; width: 20px;\"&gt;{{T6}}&lt;/span&gt;&lt;/div&gt;&lt;/div&gt;\n\t&lt;/div&gt;\n&lt;/div&gt;&lt;/div&gt;"
            },
            {
                "name": "A3",
                "label": "{{function}}",
                "function": "&lt;div style=\"display:flex; justify-content:center;\"&gt;&lt;div class=\"lemo-fixed-to-responsive\" style=\"max-width: 300px;max-height: 41px;position: relative;width: 100%;display: inline-block;\"&gt;\n\t&lt;img src=\"https://blueberry-assets.oneclick.es/M6_NyO_60b_3.svg\"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"name": "A4",
                "label": "{{function}}",
                "function": "&lt;div style=\"display:flex; justify-content:center;\"&gt;&lt;div class=\"lemo-fixed-to-responsive\" style=\"max-width: 300px;max-height: 41px;position: relative;width: 100%;display: inline-block;\"&gt;\n\t&lt;img src=\"https://blueberry-assets.oneclick.es/M6_NyO_60b_4.svg\" alt=\"\" tabindex=\"0\"&gt;&lt;/img&gt;\n\t&lt;div class=\"lemo-graphie-container\" style=\"position: absolute;top: 0;left: 0;width: 100%;height: 100%;\"&gt;\n\t\t&lt;div class=\"lemo-graphie\" style=\"position: relative; width: 100%; height: 100%;\"&gt;&lt;div style=\"text-align:center;\"&gt;&lt;span class=\"lemo-graphie-label\" style=\"position: absolute; left: 17%; top: 50%; width: 20px;\"&gt;{{T1}}&lt;/span&gt;&lt;/div&gt;&lt;div style=\"text-align:center;\"&gt;&lt;span class=\"lemo-graphie-label\" style=\"position: absolute; left: 33%; top: 50%; width: 20px;\"&gt;{{T2}}&lt;/span&gt;&lt;/div&gt;&lt;div style=\"text-align:center;\"&gt;&lt;span class=\"lemo-graphie-label\" style=\"position: absolute; left: 49%; top: 50%; width: 20px;\"&gt;{{T3}}&lt;/span&gt;&lt;/div&gt;&lt;div style=\"text-align:center;\"&gt;&lt;span class=\"lemo-graphie-label\" style=\"position: absolute; left: 65%; top: 50%; width: 20px;\"&gt;{{Q1}}&lt;/span&gt;&lt;/div&gt;&lt;div style=\"text-align:center;\"&gt;&lt;span class=\"lemo-graphie-label\" style=\"position: absolute; left: 81%; top: 50%; width: 20px;\"&gt;{{T4}}&lt;/span&gt;&lt;/div&gt;&lt;/div&gt;\n\t&lt;/div&gt;\n&lt;/div&gt;&lt;/div&gt;",
                "incorrect": true
            }
        ],
        "uniques": true
    },
    "algorithm": {
        "name": "trueFalse",
        "template": "Multiple choice – standard",
        "params": {
            "countCorrect": 1,
            "countIncorrect": 2,
            "showCheckIcon": false,
            "columns": 1
        }
    }
}</v>
      </c>
      <c r="C540" s="215" t="str">
        <f>Seeds!AA582</f>
        <v/>
      </c>
      <c r="D540" s="215">
        <f t="shared" si="1"/>
        <v>1</v>
      </c>
    </row>
    <row r="541" ht="15.75" customHeight="1">
      <c r="A541" s="215" t="str">
        <f>Seeds!AC583</f>
        <v>M6-NyO-61a-I-1</v>
      </c>
      <c r="B541" s="215" t="str">
        <f>Seeds!Z583</f>
        <v>{
    "id": "M6-NyO-61a-I-1",
    "stimulus": "&lt;p&gt;Selecciona las opciones correctas para esta expresión:&lt;/p&gt;&lt;p style=\"text-align: center\"&gt;{{Q8}} = {{Q9}} + {{Q1}}&lt;/p&gt;",
    "hint": "Las variables dependientes dependen de las independientes.",
    "feedback": "Las variables &lt;b&gt;dependientes&lt;/b&gt; dependen de las &lt;b&gt;independientes&lt;/b&gt;.",
    "seed": {
        "parameters": [
            {
                "name": "Q1",
                "label": null,
                "min": 1,
                "max": 20,
                "step": 1
            },
            {
                "name": "Q8",
                "label": null,
                "list": [
                    "&lt;i&gt;x&lt;/i&gt;",
                    "&lt;i&gt;a&lt;/i&gt;",
                    "&lt;i&gt;p&lt;/i&gt;",
                    "&lt;i&gt;m&lt;/i&gt;"
                ]
            },
            {
                "name": "Q9",
                "label": null,
                "list": [
                    "&lt;i&gt;x&lt;/i&gt;",
                    "&lt;i&gt;a&lt;/i&gt;",
                    "&lt;i&gt;p&lt;/i&gt;",
                    "&lt;i&gt;m&lt;/i&gt;"
                ]
            }
        ],
        "calculated": [
            {
                "name": "A1",
                "label": "La variable {{Q8}} es...",
                "incorrect": true
            },
            {
                "name": "A2",
                "label": "La variable {{Q9}} es..."
            }
        ],
        "uniques": true
    },
    "algorithm": {
        "name": "trueFalse",
        "template": "Choice matrix – inline",
        "params": {
            "countCorrect": 1,
            "countIncorrect": 1,
            "showCheckIcon": false,
            "options": [
                "independiente",
                "dependiente"
            ]
        }
    }
}</v>
      </c>
      <c r="C541" s="215" t="str">
        <f>Seeds!AA583</f>
        <v/>
      </c>
      <c r="D541" s="215">
        <f t="shared" si="1"/>
        <v>1</v>
      </c>
    </row>
    <row r="542" ht="15.75" customHeight="1">
      <c r="A542" s="215" t="str">
        <f t="shared" ref="A542:C542" si="9">#REF!</f>
        <v>#REF!</v>
      </c>
      <c r="B542" s="215" t="str">
        <f t="shared" si="9"/>
        <v>#REF!</v>
      </c>
      <c r="C542" s="215" t="str">
        <f t="shared" si="9"/>
        <v>#REF!</v>
      </c>
      <c r="D542" s="215" t="str">
        <f t="shared" si="1"/>
        <v>#REF!</v>
      </c>
    </row>
    <row r="543" ht="15.75" customHeight="1">
      <c r="A543" s="215" t="str">
        <f>Seeds!AC585</f>
        <v>M6-NyO-61a-I-3</v>
      </c>
      <c r="B543" s="215" t="str">
        <f>Seeds!Z585</f>
        <v>{
    "id": "M6-NyO-61a-I-3",
    "stimulus": "&lt;p&gt;Selecciona las opciones correctas para esta expresión:&lt;/p&gt;&lt;p style=\"text-align: center\"&gt;&lt;i&gt;{{Q8}}&lt;/i&gt; = &lt;span class=\"fr-math-v2 fr-draggable\" contenteditable=\"false\" data-original-math=\"\\(\\frac{{{Q9}}}{{{Q1}}}\\)\" draggable=\"true\"&gt;\\(\\frac{{{Q9}}}{{{Q1}}}\\)&lt;/span&gt;&lt;/p&gt;",
    "hint": "Las variables dependientes dependen de las independientes.",
    "feedback": "Las variables &lt;b&gt;dependientes&lt;/b&gt; dependen de las &lt;b&gt;independientes&lt;/b&gt;.",
    "seed": {
        "parameters": [
            {
                "name": "Q1",
                "label": null,
                "min": 2,
                "max": 20,
                "step": 1
            },
            {
                "name": "Q8",
                "label": null,
                "list": [
                    "x",
                    "a",
                    "p",
                    "m"
                ]
            },
            {
                "name": "Q9",
                "label": null,
                "list": [
                    "x",
                    "a",
                    "p",
                    "m"
                ]
            }
        ],
        "calculated": [
            {
                "name": "A1",
                "label": "La variable &lt;i&gt;{{Q8}}&lt;/i&gt; es...",
                "incorrect": true
            },
            {
                "name": "A2",
                "label": "La variable &lt;i&gt;{{Q9}}&lt;/i&gt; es..."
            }
        ],
        "uniques": true
    },
    "algorithm": {
        "name": "trueFalse",
        "template": "Choice matrix – inline",
        "params": {
            "countCorrect": 1,
            "countIncorrect": 1,
            "showCheckIcon": false,
            "options": [
                "independiente",
                "dependiente"
            ]
        }
    }
}</v>
      </c>
      <c r="C543" s="215" t="str">
        <f>Seeds!AA585</f>
        <v/>
      </c>
      <c r="D543" s="215">
        <f t="shared" si="1"/>
        <v>1</v>
      </c>
    </row>
    <row r="544" ht="15.75" customHeight="1">
      <c r="A544" s="215" t="str">
        <f>Seeds!AC586</f>
        <v>M6-NyO-61b-I-1</v>
      </c>
      <c r="B544" s="215" t="str">
        <f>Seeds!Z586</f>
        <v>{
    "id": "M6-NyO-61b-I-1",
    "stimulus": "&lt;p&gt;Selecciona cuál es el valor de &lt;i&gt;{{Q7}}&lt;/i&gt; en la siguiente expresión cuando &lt;i&gt;{{Q6}}&lt;/i&gt; = {{Q3}}.&lt;/p&gt;&lt;p style=\"text-align: center\"&gt;&lt;i&gt;{{Q7}}&lt;/i&gt; = &lt;i&gt;{{Q6}}&lt;/i&gt; {{Q2}} {{Q1}}&lt;/p&gt;",
    "template": "&lt;p&gt;&lt;i&gt;{{Q7}}&lt;/i&gt;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"A1",
                "label": "{{function}}",
                "function": "if ('{{Q2}}' == '+') {{{Q3}}+{{Q1}}} else {{{Q3}}-{{Q1}}}",
                "group": 1
            },
            {
                "name": "A2",
                "label": "{{function}}",
                "function": "if ('{{Q2}}' == '+') {{{Q4}}+{{Q1}}} else {{{Q4}}-{{Q1}}}",
                "group": 1,
                "incorrect": true
            },
            {
                "name": "A3",
                "label": "{{function}}",
                "function": "if ('{{Q2}}' == '+') {{{Q5}}+{{Q1}}} else {{{Q5}}-{{Q1}}}",
                "group": 1,
                "incorrect": true
            }
        ],
        "uniques": true
    },
    "algorithm": {
        "name": "groupResponses",
        "template": "Cloze with drop down"
    }
}</v>
      </c>
      <c r="C544" s="215" t="str">
        <f>Seeds!AA586</f>
        <v/>
      </c>
      <c r="D544" s="215">
        <f t="shared" si="1"/>
        <v>1</v>
      </c>
    </row>
    <row r="545" ht="15.75" customHeight="1">
      <c r="A545" s="215" t="str">
        <f>Seeds!AC587</f>
        <v>M6-NyO-61b-I-2</v>
      </c>
      <c r="B545" s="215" t="str">
        <f>Seeds!Z587</f>
        <v>{
    "id": "M6-NyO-61b-I-2",
    "stimulus": "&lt;p&gt;Selecciona cuál es el valor de &lt;i&gt;{{Q7}}&lt;/i&gt; en la siguiente expresión cuando &lt;i&gt;{{Q6}}&lt;/i&gt; = {{Q3}}.&lt;/p&gt;&lt;p style=\"text-align: center\"&gt;&lt;i&gt;{{Q7}}&lt;/i&gt; = {{Q2}}{{Q1}}&lt;i&gt;{{Q6}}&lt;/i&gt;&lt;/p&gt;",
    "template": "&lt;p&gt;&lt;i&gt;{{Q7}}&lt;/i&gt; = {{response}}&lt;/p&gt;",
    "hint": "&lt;p&gt;Sustituye el valor de &lt;i&gt;{{Q6}}:&lt;/i&gt;&lt;/p&gt;&lt;p style=\"text-align: center\"&gt;&lt;i&gt;{{Q7}}&lt;/i&gt; = {{Q2}}{{Q1}}&lt;i&gt;{{Q6}}&lt;/i&gt; =&lt;/p&gt;&lt;p style=\"text-align: center\"&gt;= {{Q2}}{{Q1}} × {{T1}} = ...&lt;/p&gt;",
    "feedback": "&lt;p&gt;Para calcular esta expresión hay que sustituir el valor de &lt;i&gt;{{Q6}}:&lt;/i&gt;&lt;/p&gt;&lt;p style=\"text-align: center\"&gt;&lt;i&gt;{{Q7}}&lt;/i&gt; = {{Q2}}{{Q1}}&lt;i&gt;{{Q6}}&lt;/i&gt; =&lt;/p&gt;&lt;p style=\"text-align: center\"&gt;= {{Q2}}{{Q1}} × {{T1}} = {{A1}}&lt;/p&gt;",
    "seed": {
        "parameters": [
            {
                "name": "Q1",
                "label": null,
                "min": 1,
                "max": 9,
                "step": 1
            },
            {
                "name": "Q2",
                "label": null,
                "list": [
                    "",
                    "−"
                ]
            },
            {
                "name": "Q3",
                "label": null,
                "min": -10,
                "max": 10,
                "step": 1
            },
            {
                "name": "Q4",
                "label": null,
                "min": -10,
                "max": 10,
                "step": 1
            },
            {
                "name": "Q5",
                "label": null,
                "min": -10,
                "max": 10,
                "step": 1
            },
            {
                "name": "Q6",
                "label": null,
                "list": [
                    "x",
                    "y",
                    "z",
                    "t",
                    "u",
                    "v",
                    "m",
                    "n",
                    "a",
                    "b",
                    "c",
                    "f",
                    "g",
                    "h",
                    "k"
                ]
            },
            {
                "name": "Q7",
                "label": null,
                "list": [
                    "x",
                    "y",
                    "z",
                    "t",
                    "u",
                    "v",
                    "m",
                    "n",
                    "a",
                    "b",
                    "c",
                    "f",
                    "g",
                    "h",
                    "k"
                ]
            }
        ],
        "calculated": [
            {
                "name": "T1",
                "label": "{{function}}",
                "function": "if ({{Q3}} &lt; 0) {'('+{{Q3}}+')'} else {{{Q3}}}",
                "temp": "true"
            },
            {
                "name": "A1",
                "label": "{{function}}",
                "function": "if ('{{Q2}}' == '') {{{Q3}}*{{Q1}}} else {(-1)*{{Q3}}*{{Q1}}}",
                "group": 1
            },
            {
                "name": "A2",
                "label": "{{function}}",
                "function": "if ('{{Q2}}' == '') {{{Q4}}*{{Q1}}} else {(-1)*{{Q4}}*{{Q1}}}",
                "group": 1,
                "incorrect": true
            },
            {
                "name": "A3",
                "label": "{{function}}",
                "function": "if ('{{Q2}}' == '') {{{Q5}}*{{Q1}}} else {(-1)*{{Q5}}*{{Q1}}}",
                "group": 1,
                "incorrect": true
            }
        ],
        "uniques": true
    },
    "algorithm": {
        "name": "groupResponses",
        "template": "Cloze with drop down"
    }
}</v>
      </c>
      <c r="C545" s="215" t="str">
        <f>Seeds!AA587</f>
        <v/>
      </c>
      <c r="D545" s="215">
        <f t="shared" si="1"/>
        <v>1</v>
      </c>
    </row>
    <row r="546" ht="15.75" customHeight="1">
      <c r="A546" s="215" t="str">
        <f>Seeds!AC589</f>
        <v>M6-NyO-61b-E-1</v>
      </c>
      <c r="B546" s="215" t="str">
        <f>Seeds!Z589</f>
        <v>{
    "id": "M6-NyO-61b-E-1",
    "stimulus": "&lt;p&gt;Calcula el valor de &lt;i&gt;{{Q7}}&lt;/i&gt; en la siguiente expresión cuando &lt;i&gt;{{Q6}}&lt;/i&gt; = {{Q3}}.&lt;/p&gt;&lt;p style=\"text-align: center\"&gt;&lt;i&gt;{{Q7}}&lt;/i&gt; = &lt;i&gt;{{Q6}}&lt;/i&gt; {{Q2}} {{Q1}}&lt;/p&gt;",
    "template": "&lt;p style=\"text-align: center\"&gt;&lt;i&gt;{{Q7}}&lt;/i&gt; = {{response}}&lt;/p&gt;",
    "hint": "&lt;p&gt;Sustituye el valor de &lt;i&gt;{{Q6}}:&lt;/i&gt;&lt;/p&gt;&lt;p style=\"text-align: center\"&gt;&lt;i&gt;{{Q7}}&lt;/i&gt; = &lt;i&gt;{{Q6}}&lt;/i&gt; {{Q2}} {{Q1}} =&lt;/p&gt;&lt;p style=\"text-align: center\"&gt;= {{Q3}} {{Q2}} {{Q1}} = ...&lt;/p&gt;",
    "feedback": "&lt;p&gt;Para calcular esta expresión hay que sustituir el valor de &lt;i&gt;{{Q6}}:&lt;/i&gt;&lt;/p&gt;&lt;p style=\"text-align: center\"&gt;&lt;i&gt;{{Q7}}&lt;/i&gt; = &lt;i&gt;{{Q6}}&lt;/i&gt; {{Q2}} {{Q1}} =&lt;/p&gt;&lt;p style=\"text-align: center\"&gt;= {{Q3}} {{Q2}} {{Q1}} = {{A1}}&lt;/p&gt;",
    "seed": {
        "parameters": [
            {
                "name": "Q1",
                "label": null,
                "min": 1,
                "max": 9,
                "step": 1
            },
            {
                "name": "Q2",
                "label": null,
                "list": [
                    "+",
                    "−"
                ]
            },
            {
                "name": "Q3",
                "label": null,
                "min": -10,
                "max": 10,
                "step": 1
            },
            {
                "name": "Q6",
                "label": null,
                "list": [
                    "x",
                    "y",
                    "z",
                    "t",
                    "u",
                    "v",
                    "m",
                    "n",
                    "a",
                    "b",
                    "c",
                    "f",
                    "g",
                    "h",
                    "k"
                ]
            },
            {
                "name": "Q7",
                "label": null,
                "list": [
                    "x",
                    "y",
                    "z",
                    "t",
                    "u",
                    "v",
                    "m",
                    "n",
                    "a",
                    "b",
                    "c",
                    "f",
                    "g",
                    "h",
                    "k"
                ]
            }
        ],
        "calculated": [
            {
                "name": "A1",
                "label": "{{function}}",
                "function": "if ('{{Q2}}' == '+') {{{Q3}}+{{Q1}}} else {{{Q3}}-{{Q1}}}"
            }
        ],
        "uniques": true
    },
    "algorithm": {
        "name": "calculateOperation",
        "params": {
            "method": "equivLiteral",
            "keyboard": "INTERMEDIATE"
        }
    }
}</v>
      </c>
      <c r="C546" s="215" t="str">
        <f>Seeds!AA589</f>
        <v/>
      </c>
      <c r="D546" s="215">
        <f t="shared" si="1"/>
        <v>1</v>
      </c>
    </row>
    <row r="547" ht="15.75" customHeight="1">
      <c r="A547" s="215" t="str">
        <f>Seeds!AC591</f>
        <v>M6-NyO-61b-E-3</v>
      </c>
      <c r="B547" s="215" t="str">
        <f>Seeds!Z591</f>
        <v>{
    "id": "M6-NyO-61b-E-3",
    "stimulus": "&lt;p&gt;Calcula el valor de &lt;i&gt;{{Q7}}&lt;/i&gt; en la siguiente expresión cuando &lt;i&gt;{{Q6}}&lt;/i&gt; = {{T1}}.&lt;/p&gt;&lt;p style=\"text-align: center\"&gt;&lt;i&gt;{{Q7}}&lt;/i&gt; = &lt;span class=\"fr-math-v2 fr-draggable\" contenteditable=\"false\" data-original-math=\"\\(\\frac{{{Q6}}}{{{Q1}}}\\)\" draggable=\"true\"&gt;\\(\\frac{{{Q6}}}{{{Q1}}}\\)&lt;/span&gt;&lt;/p&gt;",
    "template": "&lt;p style=\"text-align: center\"&gt;&lt;i&gt;{{Q7}}&lt;/i&gt; = {{response}}&lt;/p&gt;",
    "hint": "&lt;p&gt;Sustituye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...&lt;/p&gt;",
    "feedback": "&lt;p&gt;Para calcular esta expresión hay que sustituir el valor de &lt;i&gt;{{Q6}}:&lt;/i&gt;&lt;/p&gt;&lt;p style=\"text-align: center\"&gt;&lt;i&gt;{{Q7}}&lt;/i&gt; = &lt;span class=\"fr-math-v2 fr-draggable\" contenteditable=\"false\" data-original-math=\"\\(\\frac{{{Q6}}}{{{Q1}}}\\)\" draggable=\"true\"&gt;\\(\\frac{{{Q6}}}{{{Q1}}}\\)&lt;/span&gt; = &lt;span class=\"fr-math-v2 fr-draggable\" contenteditable=\"false\" data-original-math=\"\\(\\frac{{{T1}}}{{{Q1}}}\\)\" draggable=\"true\"&gt;\\(\\frac{{{T1}}}{{{Q1}}}\\)&lt;/span&gt; = {{A1}}&lt;/p&gt;",
    "seed": {
        "parameters": [
            {
                "name": "Q1",
                "label": null,
                "min": 1,
                "max": 9,
                "step": 1
            },
            {
                "name": "Q3",
                "label": null,
                "min": -10,
                "max": 10,
                "step": 1
            },
            {
                "name": "Q6",
                "label": null,
                "list": [
                    "x",
                    "y",
                    "z",
                    "t",
                    "u",
                    "v",
                    "m",
                    "n",
                    "a",
                    "b",
                    "c",
                    "f",
                    "g",
                    "h",
                    "k"
                ]
            },
            {
                "name": "Q7",
                "label": null,
                "list": [
                    "x",
                    "y",
                    "z",
                    "t",
                    "u",
                    "v",
                    "m",
                    "n",
                    "a",
                    "b",
                    "c",
                    "f",
                    "g",
                    "h",
                    "k"
                ]
            }
        ],
        "calculated": [
            {
                "name": "T1",
                "label": "{{function}}",
                "function": "{{Q3}}*{{Q1}}",
                "temp": true
            },
            {
                "name": "A1",
                "label": "{{function}}",
                "function": "{{Q3}}"
            }
        ],
        "uniques": true
    },
    "algorithm": {
        "name": "calculateOperation",
        "params": {
            "method": "equivLiteral"
        }
    }
}</v>
      </c>
      <c r="C547" s="215" t="str">
        <f>Seeds!AA591</f>
        <v/>
      </c>
      <c r="D547" s="215">
        <f t="shared" si="1"/>
        <v>1</v>
      </c>
    </row>
    <row r="548" ht="15.75" customHeight="1">
      <c r="A548" s="215" t="str">
        <f>Seeds!AC592</f>
        <v>M6-NyO-61c-I-1</v>
      </c>
      <c r="B548" s="215" t="str">
        <f>Seeds!Z592</f>
        <v>{
    "id": "M6-NyO-61c-I-1",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C548" s="215" t="str">
        <f>Seeds!AA592</f>
        <v/>
      </c>
      <c r="D548" s="215">
        <f t="shared" si="1"/>
        <v>1</v>
      </c>
    </row>
    <row r="549" ht="15.75" customHeight="1">
      <c r="A549" s="215" t="str">
        <f>Seeds!AC593</f>
        <v>M6-NyO-61c-I-2</v>
      </c>
      <c r="B549" s="215" t="str">
        <f>Seeds!Z593</f>
        <v>{
    "id": "M6-NyO-61c-I-2",
    "stimulus": "&lt;p&gt;Completa la tabla con los valores correctos según la siguiente expresión:&lt;/p&gt;&lt;p style=\"text-align: center\"&gt;&lt;i&gt;y&lt;/i&gt; = &lt;i&gt;x&lt;/i&gt; + {{Q4}}&lt;/p&gt;",
    "template": "&lt;table style=\"width: 100%;\"&gt;&lt;tbody&gt;&lt;tr&gt;&lt;td style=\"width: 25%; text-align: center; background-color: #C77CB7;color: rgb(255,255,255);\"&gt;&lt;b&gt;&lt;i&gt;x&lt;/i&gt;&lt;/b&gt;&lt;/td&gt;&lt;td style=\"width: 25%; text-align: center;\"&gt;{{T1}}&lt;/td&gt;&lt;td style=\"width: 25%; text-align: center;\"&gt;{{T2}}&lt;/td&gt;&lt;td style=\"width: 25%; text-align: center;\"&gt;{{T3}}&lt;/td&gt;&lt;/tr&gt;&lt;tr&gt;&lt;td  style=\"width: 25%; text-align: center; background-color: #C77CB7;color: rgb(255,255,255);\"&gt;&lt;b&gt;&lt;i&gt;y&lt;/i&gt;&lt;/b&gt;&lt;/td&gt;&lt;td style=\"width: 25%; text-align: center;\"&gt;{{response}}&lt;/td&gt;&lt;td style=\"width: 25%; text-align: center;\"&gt;{{response}}&lt;/td&gt;&lt;td style=\"width: 25%; text-align: center;\"&gt;{{response}}&lt;/td&gt;&lt;/tr&gt;&lt;/tbody&gt;&lt;/table&gt;",
    "hint": "&lt;p&gt;Sustituye los valores de &lt;i&gt;x.&lt;/i&gt;&lt;/p&gt;",
    "feedback": "&lt;p&gt;Para calcular los valores de esta expresión hay que sustituir &lt;i&gt;x:&lt;/i&gt;&lt;/p&gt;&lt;p style=\"text-align: center\"&gt;&lt;i&gt;y&lt;/i&gt; = {{T1}} + {{Q4}} = {{A1}}&lt;/p&gt;&lt;p style=\"text-align: center\"&gt;&lt;i&gt;y&lt;/i&gt; = {{T2}} + {{Q4}} = {{A2}}&lt;/p&gt;&lt;p style=\"text-align: center\"&gt;&lt;i&gt;y&lt;/i&gt; = {{T3}} + {{Q4}} = {{A3}}&lt;/p&gt;",
    "seed": {
        "parameters": [
            {
                "name": "Q1",
                "label": null,
                "min": 1,
                "max": 20,
                "step": 1
            },
            {
                "name": "Q2",
                "label": null,
                "min": 1,
                "max": 20,
                "step": 1
            },
            {
                "name": "Q3",
                "label": null,
                "min": 1,
                "max": 20,
                "step": 1
            },
            {
                "name": "Q4",
                "label": null,
                "min": 1,
                "max": 20,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"name": "A4",
                "label": "{{function}}",
                "function": "{{Q6}}+{{Q4}}",
                "incorrect": "true"
            },
            {
                "name": "A5",
                "label": "{{function}}",
                "function": "{{Q7}}+{{Q4}}",
                "incorrect": "true"
            }
        ],
        "uniques": true
    },
    "algorithm": {
        "name": "calculateOperation",
        "template": "Cloze with drag &amp; drop"
    }
}</v>
      </c>
      <c r="C549" s="215" t="str">
        <f>Seeds!AA593</f>
        <v/>
      </c>
      <c r="D549" s="215">
        <f t="shared" si="1"/>
        <v>1</v>
      </c>
    </row>
    <row r="550" ht="15.75" customHeight="1">
      <c r="A550" s="215" t="str">
        <f>Seeds!AC594</f>
        <v>M6-NyO-61c-I-3</v>
      </c>
      <c r="B550" s="215" t="str">
        <f>Seeds!Z594</f>
        <v>{
    "id": "M6-NyO-61c-I-3",
    "stimulus": "&lt;p&gt;Completa la tabla con los valores correctos según la siguiente expresión:&lt;/p&gt;&lt;p style=\"text-align: center\"&gt;&lt;i&gt;y&lt;/i&gt; = {{Q4}}&lt;i&gt;x&lt;/i&gt;&lt;/p&gt;",
    "template": "&lt;table style=\"width: 100%;\"&gt;&lt;tbody&gt;&lt;tr&gt;&lt;td style=\"width: 25%; text-align: center; background-color: #C77CB7;color: rgb(255,255,255);\"&gt;&lt;b&gt;&lt;i&gt;x&lt;/i&gt;&lt;/b&gt;&lt;/td&gt;&lt;td style=\"width: 25%; text-align: center;\"&gt;{{response}}&lt;/td&gt;&lt;td style=\"width: 25%; text-align: center;\"&gt;{{response}}&lt;/td&gt;&lt;td style=\"width: 25%; text-align: center;\"&gt;{{response}}&lt;/td&gt;&lt;/tr&gt;&lt;tr&gt;&lt;td  style=\"width: 25%; text-align: center; background-color: #C77CB7;color: rgb(255,255,255);\"&gt;&lt;b&gt;&lt;i&gt;y&lt;/i&gt;&lt;/b&gt;&lt;/td&gt;&lt;td style=\"width: 25%; text-align: center;\"&gt;{{T4}}&lt;/td&gt;&lt;td style=\"width: 25%; text-align: center;\"&gt;{{T5}}&lt;/td&gt;&lt;td style=\"width: 25%; text-align: center;\"&gt;{{T6}}&lt;/td&gt;&lt;/tr&gt;&lt;/tbody&gt;&lt;/table&gt;",
    "hint": "&lt;p&gt;Sustituye los valores de &lt;i&gt;y.&lt;/i&gt;&lt;/p&gt;",
    "feedback": "&lt;p&gt;Para calcular los valores de esta expresión hay que sustituir &lt;i&gt;y:&lt;/i&gt;&lt;/p&gt;&lt;p style=\"text-align: center\"&gt;&lt;i&gt;x&lt;/i&gt; = &lt;span class=\"fr-math-v2 fr-draggable\" contenteditable=\"false\" data-original-math=\"\\(\\frac{{{T4}}}{{{Q4}}}\\)\" draggable=\"true\"&gt;\\(\\frac{{{T4}}}{{{Q4}}}\\)&lt;/span&gt; = {{T1}}&lt;/p&gt;&lt;p style=\"text-align: center\"&gt;&lt;i&gt;x&lt;/i&gt; = &lt;span class=\"fr-math-v2 fr-draggable\" contenteditable=\"false\" data-original-math=\"\\(\\frac{{{T5}}}{{{Q4}}}\\)\" draggable=\"true\"&gt;\\(\\frac{{{T5}}}{{{Q4}}}\\)&lt;/span&gt; = {{T2}}&lt;/p&gt;&lt;p style=\"text-align: center\"&gt;&lt;i&gt;x&lt;/i&gt; = &lt;span class=\"fr-math-v2 fr-draggable\" contenteditable=\"false\" data-original-math=\"\\(\\frac{{{T6}}}{{{Q4}}}\\)\" draggable=\"true\"&gt;\\(\\frac{{{T6}}}{{{Q4}}}\\)&lt;/span&gt; = {{T3}}&lt;/p&gt;",
    "seed": {
        "parameters": [
            {
                "name": "Q1",
                "label": null,
                "min": 1,
                "max": 20,
                "step": 1
            },
            {
                "name": "Q2",
                "label": null,
                "min": 1,
                "max": 20,
                "step": 1
            },
            {
                "name": "Q3",
                "label": null,
                "min": 1,
                "max": 20,
                "step": 1
            },
            {
                "name": "Q4",
                "label": null,
                "min": 2,
                "max": 9,
                "step": 1
            },
            {
                "name": "Q6",
                "label": null,
                "min": 1,
                "max": 20,
                "step": 1
            },
            {
                "name": "Q7",
                "label": null,
                "min": 1,
                "max": 20,
                "step": 1
            }
        ],
        "calculated": [
            {
                "name": "T1",
                "label": "",
                "function": "[{{Q1}}, {{Q2}}, {{Q3}}].sort(function(a, b){return a - b;})[0]",
                "temp": true
            },
            {
                "name": "T2",
                "label": "",
                "function": "[{{Q1}}, {{Q2}}, {{Q3}}].sort(function(a, b){return a - b;})[1]",
                "temp": true
            },
            {
                "name": "T3",
                "label": "",
                "function": "[{{Q1}}, {{Q2}}, {{Q3}}].sort(function(a, b){return a - b;})[2]",
                "temp": true
            },
            {
                "name": "T4",
                "label": "",
                "function": "{{T1}}*{{Q4}}",
                "temp": true
            },
            {
                "name": "T5",
                "label": "",
                "function": "{{T2}}*{{Q4}}",
                "temp": true
            },
            {
                "name": "T6",
                "label": "",
                "function": "{{T3}}*{{Q4}}",
                "temp": true
            },
            {
                "name": "A1",
                "label": "{{function}}",
                "function": "{{T1}}"
            },
            {
                "name": "A2",
                "label": "{{function}}",
                "function": "{{T2}}"
            },
            {
                "name": "A3",
                "label": "{{function}}",
                "function": "{{T3}}"
            },
            {
                "name": "A4",
                "label": "{{function}}",
                "function": "{{Q6}}",
                "incorrect": "true"
            },
            {
                "name": "A5",
                "label": "{{function}}",
                "function": "{{Q7}}",
                "incorrect": "true"
            }
        ],
        "uniques": true
    },
    "algorithm": {
        "name": "calculateOperation",
        "template": "Cloze with drag &amp; drop"
    }
}</v>
      </c>
      <c r="C550" s="215" t="str">
        <f>Seeds!AA594</f>
        <v/>
      </c>
      <c r="D550" s="215">
        <f t="shared" si="1"/>
        <v>1</v>
      </c>
    </row>
    <row r="551" ht="15.75" customHeight="1">
      <c r="A551" s="215" t="str">
        <f>Seeds!AC596</f>
        <v>M6-NyO-61c-E-1</v>
      </c>
      <c r="B551" s="215" t="str">
        <f>Seeds!Z596</f>
        <v>{
    "id": "M6-NyO-61c-E-1",
    "stimulus": "&lt;p&gt;Completa la tabla a partir de la siguiente expresión:&lt;/p&gt;&lt;p style=\"text-align: center\"&gt;&lt;i&gt;y&lt;/i&gt; = {{Q4}}&lt;i&gt;x&lt;/i&gt;&lt;/p&gt;",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{{Q4}} × {{T1}} = {{A1}}&lt;/p&gt;&lt;p style=\"text-align: center\"&gt;&lt;i&gt;y&lt;/i&gt; = {{Q4}} × {{T2}} = {{A2}}&lt;/p&gt;&lt;p style=\"text-align: center\"&gt;&lt;i&gt;y&lt;/i&gt; = {{Q4}} × {{T3}} = {{A3}}&lt;/p&gt;",
    "seed": {
        "parameters": [
            {
                "name": "Q1",
                "label": null,
                "min": 1,
                "max": 20,
                "step": 1
            },
            {
                "name": "Q2",
                "label": null,
                "min": 1,
                "max": 20,
                "step": 1
            },
            {
                "name": "Q3",
                "label": null,
                "min": 1,
                "max": 20,
                "step": 1
            },
            {
                "name": "Q4",
                "label": null,
                "min": 2,
                "max": 9,
                "step": 1
            }
        ],
        "calculated": [
            {
                "name": "T1",
                "label": "",
                "function": "[{{Q1}}, {{Q2}}, {{Q3}}].sort(function(a, b){return a - b;})[0]",
                "temp": true
            },
            {
                "name": "T2",
                "label": "",
                "function": "[{{Q1}}, {{Q2}}, {{Q3}}].sort(function(a, b){return a - b;})[1]",
                "temp": true
            },
            {
                "name": "T3",
                "label": "",
                "function": "[{{Q1}}, {{Q2}}, {{Q3}}].sort(function(a, b){return a - b;})[2]",
                "temp": true
            },
            {
                "name": "A1",
                "label": "{{function}}",
                "function": "{{T1}}*{{Q4}}"
            },
            {
                "name": "A2",
                "label": "{{function}}",
                "function": "{{T2}}*{{Q4}}"
            },
            {
                "name": "A3",
                "label": "{{function}}",
                "function": "{{T3}}*{{Q4}}"
            }
        ],
        "uniques": true
    },
    "algorithm": {
        "name": "calculateOperation",
        "params": {
            "method": "equivLiteral",
            "keyboard": "NUMERICAL"
        }
    }
}</v>
      </c>
      <c r="C551" s="215" t="str">
        <f>Seeds!AA596</f>
        <v/>
      </c>
      <c r="D551" s="215">
        <f t="shared" si="1"/>
        <v>1</v>
      </c>
    </row>
    <row r="552" ht="15.75" customHeight="1">
      <c r="A552" s="215" t="str">
        <f>Seeds!AC597</f>
        <v>M6-NyO-61c-E-2</v>
      </c>
      <c r="B552" s="215" t="str">
        <f>Seeds!Z597</f>
        <v>{
    "id": "M6-NyO-61c-E-2",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center;\"&gt;{{T2}}&lt;/td&gt;&lt;td style=\"width: 25%; text-align: center;\"&gt;{{response}}&lt;/td&gt;&lt;/tr&gt;&lt;tr&gt;&lt;td style=\"width: 25%; text-align: center;\"&gt;{{T3}}&lt;/td&gt;&lt;td style=\"width: 25%; text-align: center;\"&gt;{{response}}&lt;/td&gt;&lt;/tr&gt;&lt;/tbody&gt;&lt;/table&gt;",
    "hint": "&lt;p&gt;Sustituye los valores de &lt;i&gt;x.&lt;/i&gt;&lt;/p&gt;",
    "feedback": "&lt;p&gt;Para calcular los valores de esta expresión hay que sustituir &lt;i&gt;x:&lt;/i&gt;&lt;/p&gt;&lt;p style=\"text-align: center\"&gt;&lt;i&gt;y&lt;/i&gt; = {{T1}} {{Q5}} {{Q4}} = {{A1}}&lt;/p&gt;&lt;p style=\"text-align: center\"&gt;&lt;i&gt;y&lt;/i&gt; = {{T1}} {{Q5}} {{Q4}} = {{A2}}&lt;/p&gt;&lt;p style=\"text-align: center\"&gt;&lt;i&gt;y&lt;/i&gt; = {{T1}} {{Q5}}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"A1",
                "label": "{{function}}",
                "function": "if ('{{Q5}}' == '+') {{{T1}}+{{Q4}}} else {{{T1}}-{{Q4}}}"
            },
            {
                "name": "A2",
                "label": "{{function}}",
                "function": "if ('{{Q5}}' == '+') {{{T2}}+{{Q4}}} else {{{T2}}-{{Q4}}}"
            },
            {
                "name": "A3",
                "label": "{{function}}",
                "function": "if ('{{Q5}}' == '+') {{{T3}}+{{Q4}}} else {{{T3}}-{{Q4}}}"
            }
        ],
        "uniques": true
    },
    "algorithm": {
        "name": "calculateOperation",
        "params": {
            "method": "equivLiteral",
            "keyboard": "INTERMEDIATE"
        }
    }
}</v>
      </c>
      <c r="C552" s="215" t="str">
        <f>Seeds!AA597</f>
        <v/>
      </c>
      <c r="D552" s="215">
        <f t="shared" si="1"/>
        <v>1</v>
      </c>
    </row>
    <row r="553" ht="15.75" customHeight="1">
      <c r="A553" s="215" t="str">
        <f>Seeds!AC599</f>
        <v>M6-NyO-61c-E-4</v>
      </c>
      <c r="B553" s="215" t="str">
        <f>Seeds!Z599</f>
        <v>{
    "id": "M6-NyO-61c-E-4",
    "stimulus": "&lt;p&gt;Completa la tabla a partir de la siguiente expresión:&lt;/p&gt;&lt;p style=\"text-align: center\"&gt;&lt;i&gt;y&lt;/i&gt; = &lt;i&gt;x&lt;/i&gt; {{Q5}} {{Q4}}&lt;/p&gt;",
    "template": "&lt;table style=\"width: 50%; margin-left:auto; margin-right:auto;\"&gt;&lt;tbody&gt;&lt;tr&gt;&lt;td style=\"width: 25%; text-align: center; background-color: #9FC1FD;color: rgb(255,255,255);\"&gt;&lt;b&gt;&lt;i&gt;x&lt;/i&gt;&lt;/b&gt;&lt;/td&gt;&lt;td style=\"width: 25%; text-align: center; background-color: #9FC1FD;color: rgb(255,255,255);\"&gt;&lt;b&gt;&lt;i&gt;y&lt;/i&gt;&lt;/b&gt;&lt;/td&gt;&lt;/tr&gt;&lt;tr&gt;&lt;td style=\"width: 25%; text-align: center;\"&gt;{{T1}}&lt;/td&gt;&lt;td style=\"width: 25%; text-align: center;\"&gt;{{response}}&lt;/td&gt;&lt;/tr&gt;&lt;tr&gt;&lt;td style=\"width: 25%; text-align: center;\"&gt;{{response}}&lt;/td&gt;&lt;td style=\"width: 25%; text-align: center;\"&gt;{{T4}}&lt;/td&gt;&lt;/tr&gt;&lt;tr&gt;&lt;td style=\"width: 25%; text-align: center;\"&gt;{{response}}&lt;/td&gt;&lt;td style=\"width: 25%; text-align: center;\"&gt;{{T5}}&lt;/td&gt;&lt;/tr&gt;&lt;/tbody&gt;&lt;/table&gt;",
    "hint": "&lt;p&gt;Sustituye los valores de &lt;i&gt;x&lt;/i&gt; e &lt;i&gt;y.&lt;/i&gt;&lt;/p&gt;",
    "feedback": "&lt;p&gt;Para calcular los valores de esta expresión hay que sustituir &lt;i&gt;x&lt;/i&gt; e &lt;i&gt;y:&lt;/i&gt;&lt;/p&gt;&lt;p style=\"text-align: center\"&gt;&lt;i&gt;y&lt;/i&gt; = {{T1}} {{Q5}} {{Q4}} = {{A1}}&lt;/p&gt;&lt;p style=\"text-align: center\"&gt;&lt;i&gt;x&lt;/i&gt; = {{T4}} {{T6}} {{Q4}} = {{A2}}&lt;/p&gt;&lt;p style=\"text-align: center\"&gt;&lt;i&gt;x&lt;/i&gt; = {{T5}} {{T6}} {{Q4}} = {{A3}}&lt;/p&gt;",
    "seed": {
        "parameters": [
            {
                "name": "Q1",
                "label": null,
                "min": 1,
                "max": 20,
                "step": 1
            },
            {
                "name": "Q2",
                "label": null,
                "min": 1,
                "max": 20,
                "step": 1
            },
            {
                "name": "Q3",
                "label": null,
                "min": 1,
                "max": 20,
                "step": 1
            },
            {
                "name": "Q4",
                "label": null,
                "min": 1,
                "max": 20,
                "step": 1
            },
            {
                "name": "Q5",
                "label": null,
                "list": [
                    "+",
                    "−"
                ]
            }
        ],
        "calculated": [
            {
                "name": "T1",
                "label": "",
                "function": "[{{Q1}}, {{Q2}}, {{Q3}}].sort(function(a, b){return a - b;})[0]",
                "temp": true
            },
            {
                "name": "T2",
                "label": "",
                "function": "[{{Q1}}, {{Q2}}, {{Q3}}].sort(function(a, b){return a - b;})[1]",
                "temp": true
            },
            {
                "name": "T3",
                "label": "",
                "function": "[{{Q1}}, {{Q2}}, {{Q3}}].sort(function(a, b){return a - b;})[2]",
                "temp": true
            },
            {
                "name": "T4",
                "label": "{{function}}",
                "function": "if ('{{Q5}}' == '+') {{{T2}}+{{Q4}}} else {{{T2}}-{{Q4}}}",
                "temp": true
            },
            {
                "name": "T5",
                "label": "{{function}}",
                "function": "if ('{{Q5}}' == '+') {{{T3}}+{{Q4}}} else {{{T3}}-{{Q4}}}",
                "temp": true
            },
            {
                "name": "T6",
                "label": "{{function}}",
                "function": "if ('{{Q5}}' == '+') {'−'} else {'+'}",
                "temp": true
            },
            {
                "name": "A1",
                "label": "{{function}}",
                "function": "if ('{{Q5}}' == '+') {{{T1}}+{{Q4}}} else {{{T1}}-{{Q4}}}"
            },
            {
                "name": "A2",
                "label": "{{function}}",
                "function": "{{T2}}"
            },
            {
                "name": "A3",
                "label": "{{function}}",
                "function": "{{T3}}"
            }
        ],
        "uniques": true
    },
    "algorithm": {
        "name": "calculateOperation",
        "params": {
            "method": "equivLiteral",
            "keyboard": "INTERMEDIATE"
        }
    }
}</v>
      </c>
      <c r="C553" s="215" t="str">
        <f>Seeds!AA599</f>
        <v/>
      </c>
      <c r="D553" s="215">
        <f t="shared" si="1"/>
        <v>1</v>
      </c>
    </row>
    <row r="554" ht="15.75" customHeight="1">
      <c r="A554" s="215" t="str">
        <f t="shared" ref="A554:C554" si="10">#REF!</f>
        <v>#REF!</v>
      </c>
      <c r="B554" s="215" t="str">
        <f t="shared" si="10"/>
        <v>#REF!</v>
      </c>
      <c r="C554" s="215" t="str">
        <f t="shared" si="10"/>
        <v>#REF!</v>
      </c>
      <c r="D554" s="215" t="str">
        <f t="shared" si="1"/>
        <v>#REF!</v>
      </c>
    </row>
    <row r="555" ht="15.75" customHeight="1">
      <c r="A555" s="215" t="str">
        <f t="shared" ref="A555:C555" si="11">#REF!</f>
        <v>#REF!</v>
      </c>
      <c r="B555" s="215" t="str">
        <f t="shared" si="11"/>
        <v>#REF!</v>
      </c>
      <c r="C555" s="215" t="str">
        <f t="shared" si="11"/>
        <v>#REF!</v>
      </c>
      <c r="D555" s="215" t="str">
        <f t="shared" si="1"/>
        <v>#REF!</v>
      </c>
    </row>
    <row r="556" ht="15.75" customHeight="1">
      <c r="A556" s="215" t="str">
        <f t="shared" ref="A556:C556" si="12">#REF!</f>
        <v>#REF!</v>
      </c>
      <c r="B556" s="215" t="str">
        <f t="shared" si="12"/>
        <v>#REF!</v>
      </c>
      <c r="C556" s="215" t="str">
        <f t="shared" si="12"/>
        <v>#REF!</v>
      </c>
      <c r="D556" s="215" t="str">
        <f t="shared" si="1"/>
        <v>#REF!</v>
      </c>
    </row>
    <row r="557" ht="15.75" customHeight="1">
      <c r="A557" s="215" t="str">
        <f>Seeds!AC600</f>
        <v>M6-NyO-61d-I-1</v>
      </c>
      <c r="B557" s="215" t="str">
        <f>Seeds!Z600</f>
        <v>{
    "id": "M6-NyO-61d-I-1",
    "stimulus": "&lt;p&gt;¿Cuál de las siguientes gráficas es la de esta expresión?&lt;/p&gt;&lt;p style=\"text-align: center\"&gt;&lt;i&gt;y&lt;/i&gt; = 2&lt;i&gt;x&lt;/i&gt;&lt;/p&gt;",
    "hint": "&lt;p&gt;Sustituye algunos valores de &lt;i&gt;x.&lt;/i&gt;&lt;/p&gt;",
    "feedback": "&lt;p&gt;Para dibujar una gráfica, hay que sustuir los valores de &lt;i&gt;x.&lt;/i&gt; Por ejemplo:&lt;/p&gt;&lt;ul&gt;&lt;li&gt;Si &lt;i&gt;x&lt;/i&gt; = 1 → &lt;i&gt;y&lt;/i&gt; = 2 × 1 = 2&lt;/li&gt;&lt;li&gt;Si &lt;i&gt;x&lt;/i&gt; = 1 → &lt;i&gt;y&lt;/i&gt; = 2 × 2 = 4&lt;/li&gt;&lt;li&gt;Si &lt;i&gt;x&lt;/i&gt; = 1 → &lt;i&gt;y&lt;/i&gt; = 2 × 3 = 6&lt;/li&gt;&lt;/ul&gt;",
    "seed": {
        "parameters": [],
        "calculated": [
            {
                "name": "A1",
                "label": "{{function}}",
                "function": "&lt;div style=\"display:flex; justify-content:center;\"&gt;&lt;img src=\"https://blueberry-assets.oneclick.es/M6_NyO_61d_1.svg\" width=\"300\"&gt;&lt;/img&gt;&lt;/div&gt;"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7" s="215" t="str">
        <f>Seeds!AA600</f>
        <v/>
      </c>
      <c r="D557" s="215">
        <f t="shared" si="1"/>
        <v>1</v>
      </c>
    </row>
    <row r="558" ht="15.75" customHeight="1">
      <c r="A558" s="215" t="str">
        <f>Seeds!AC601</f>
        <v>M6-NyO-61d-I-2</v>
      </c>
      <c r="B558" s="215" t="str">
        <f>Seeds!Z601</f>
        <v>{
    "id": "M6-NyO-61d-I-2",
    "stimulus": "&lt;p&gt;¿Cuál de las siguientes gráficas es la de esta expresión?&lt;/p&gt;&lt;p style=\"text-align: center\"&gt;&lt;i&gt;y&lt;/i&gt; = &lt;span class=\"fr-math-v2 fr-draggable\" contenteditable=\"false\" data-original-math=\"\\(\\frac{x}{3}\\)\" draggable=\"true\"&gt;\\(\\frac{x}{3}\\)&lt;/span&gt;&lt;/p&gt;",
    "hint": "&lt;p&gt;Sustituye algunos valores de &lt;i&gt;x.&lt;/i&gt;&lt;/p&gt;",
    "feedback": "&lt;p&gt;Para dibujar una gráfica, hay que sustuir los valores de &lt;i&gt;x.&lt;/i&gt; Por ejemplo:&lt;/p&gt;&lt;ul&gt;&lt;li&gt;Si &lt;i&gt;x&lt;/i&gt; = 1 → &lt;i&gt;y&lt;/i&gt; = &lt;span class=\"fr-math-v2 fr-draggable\" contenteditable=\"false\" data-original-math=\"\\(\\frac{1}{3}\\)\" draggable=\"true\"&gt;\\(\\frac{1}{3}\\)&lt;/span&gt; = 0.33&lt;/li&gt;&lt;li&gt;Si &lt;i&gt;x&lt;/i&gt; = 2 → &lt;i&gt;y&lt;/i&gt; = &lt;span class=\"fr-math-v2 fr-draggable\" contenteditable=\"false\" data-original-math=\"\\(\\frac{2}{3}\\)\" draggable=\"true\"&gt;\\(\\frac{2}{3}\\)&lt;/span&gt; = 0.66&lt;/p&gt;&lt;li&gt;Si &lt;i&gt;x&lt;/i&gt; = 3 → &lt;i&gt;y&lt;/i&gt; = &lt;span class=\"fr-math-v2 fr-draggable\" contenteditable=\"false\" data-original-math=\"\\(\\frac{3}{3}\\)\" draggable=\"true\"&gt;\\(\\frac{3}{3}\\)&lt;/span&gt; = 1&lt;/li&gt;&lt;/ul&gt;",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8" s="215" t="str">
        <f>Seeds!AA601</f>
        <v/>
      </c>
      <c r="D558" s="215">
        <f t="shared" si="1"/>
        <v>1</v>
      </c>
    </row>
    <row r="559" ht="15.75" customHeight="1">
      <c r="A559" s="215" t="str">
        <f>Seeds!AC602</f>
        <v>M6-NyO-61d-I-3</v>
      </c>
      <c r="B559" s="215" t="str">
        <f>Seeds!Z602</f>
        <v>{
    "id": "M6-NyO-61d-I-3",
    "stimulus": "&lt;p&gt;¿Cuál de las siguientes gráficas es la de esta expresión?&lt;/p&gt;&lt;p style=\"text-align: center\"&gt;&lt;i&gt;y&lt;/i&gt; = &lt;i&gt;x&lt;/i&gt; + 2&lt;/p&gt;",
    "hint": "&lt;p&gt;Sustituye algunos valores de &lt;i&gt;x.&lt;/i&gt;&lt;/p&gt;",
    "feedback": "&lt;p&gt;Para dibujar una gráfica, hay que sustuir los valores de &lt;i&gt;x.&lt;/i&gt; Por ejemplo:&lt;/p&gt;&lt;ul&gt;&lt;li&gt;Si &lt;i&gt;x&lt;/i&gt; = 1 → &lt;i&gt;y&lt;/i&gt; = 1 + 2 = 3&lt;/li&gt;&lt;li&gt;Si &lt;i&gt;x&lt;/i&gt; = 2 → &lt;i&gt;y&lt;/i&gt; = 2 + 2 = 4&lt;/li&gt;&lt;li&gt;Si &lt;i&gt;x&lt;/i&gt; = 3 → &lt;i&gt;y&lt;/i&gt; = 3 + 2 = 5&lt;/li&gt;&lt;/ul&gt;",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
            {
                "name": "A4",
                "label": "{{function}}",
                "function": "&lt;div style=\"display:flex; justify-content:center;\"&gt;&lt;img src=\"https://blueberry-assets.oneclick.es/M6_NyO_61d_4.svg\" width=\"300\"&gt;&lt;/img&gt;&lt;/div&gt;",
                "incorrect": true
            }
        ],
        "uniques": true
    },
    "algorithm": {
        "name": "trueFalse",
        "template": "Multiple choice – standard",
        "params": {
            "countCorrect": 1,
            "countIncorrect": 2,
            "showCheckIcon": false,
            "columns": 3
        }
    }
}</v>
      </c>
      <c r="C559" s="215" t="str">
        <f>Seeds!AA602</f>
        <v/>
      </c>
      <c r="D559" s="215">
        <f t="shared" si="1"/>
        <v>1</v>
      </c>
    </row>
    <row r="560" ht="15.75" customHeight="1">
      <c r="A560" s="215" t="str">
        <f>Seeds!AC603</f>
        <v>M6-NyO-61d-I-4</v>
      </c>
      <c r="B560" s="215" t="str">
        <f>Seeds!Z603</f>
        <v>{
    "id": "M6-NyO-61d-I-4",
    "stimulus": "&lt;p&gt;¿Cuál de las siguientes gráficas es la de esta expresión?&lt;/p&gt;&lt;p style=\"text-align: center\"&gt;&lt;i&gt;y&lt;/i&gt; = &lt;i&gt;x&lt;/i&gt; − 4&lt;/p&gt;",
    "hint": "&lt;p&gt;Sustituye algunos valores de &lt;i&gt;x.&lt;/i&gt;&lt;/p&gt;",
    "feedback": "&lt;p&gt;Para dibujar una gráfica, hay que sustuir los valores de &lt;i&gt;x.&lt;/i&gt; Por ejemplo:&lt;/p&gt;&lt;ul&gt;&lt;li&gt;Si &lt;i&gt;x&lt;/i&gt; = 4 → &lt;i&gt;y&lt;/i&gt; = 4 − 4 = 0&lt;/li&gt;&lt;li&gt;Si &lt;i&gt;x&lt;/i&gt; = 5 → &lt;i&gt;y&lt;/i&gt; = 5 − 4 = 1&lt;/li&gt;&lt;li&gt;Si &lt;i&gt;x&lt;/i&gt; = 4 → &lt;i&gt;y&lt;/i&gt; = 6 − 4 = 2&lt;/li&gt;&lt;/ul&gt;",
    "seed": {
        "parameters": [],
        "calculated": [
            {
                "name": "A1",
                "label": "{{function}}",
                "function": "&lt;div style=\"display:flex; justify-content:center;\"&gt;&lt;img src=\"https://blueberry-assets.oneclick.es/M6_NyO_61d_1.svg\" width=\"300\"&gt;&lt;/img&gt;&lt;/div&gt;",
                "incorrect": true
            },
            {
                "name": "A2",
                "label": "{{function}}",
                "function": "&lt;div style=\"display:flex; justify-content:center;\"&gt;&lt;img src=\"https://blueberry-assets.oneclick.es/M6_NyO_61d_2.svg\" width=\"300\"&gt;&lt;/img&gt;&lt;/div&gt;",
                "incorrect": true
            },
            {
                "name": "A3",
                "label": "{{function}}",
                "function": "&lt;div style=\"display:flex; justify-content:center;\"&gt;&lt;img src=\"https://blueberry-assets.oneclick.es/M6_NyO_61d_3.svg\" width=\"300\"&gt;&lt;/img&gt;&lt;/div&gt;",
                "incorrect": true
            },
            {
                "name": "A4",
                "label": "{{function}}",
                "function": "&lt;div style=\"display:flex; justify-content:center;\"&gt;&lt;img src=\"https://blueberry-assets.oneclick.es/M6_NyO_61d_4.svg\" width=\"300\"&gt;&lt;/img&gt;&lt;/div&gt;"
            }
        ],
        "uniques": true
    },
    "algorithm": {
        "name": "trueFalse",
        "template": "Multiple choice – standard",
        "params": {
            "countCorrect": 1,
            "countIncorrect": 2,
            "showCheckIcon": false,
            "columns": 3
        }
    }
}</v>
      </c>
      <c r="C560" s="215" t="str">
        <f>Seeds!AA603</f>
        <v/>
      </c>
      <c r="D560" s="215">
        <f t="shared" si="1"/>
        <v>1</v>
      </c>
    </row>
    <row r="561" ht="15.75" customHeight="1">
      <c r="A561" s="215" t="str">
        <f t="shared" ref="A561:C561" si="13">#REF!</f>
        <v>#REF!</v>
      </c>
      <c r="B561" s="215" t="str">
        <f t="shared" si="13"/>
        <v>#REF!</v>
      </c>
      <c r="C561" s="215" t="str">
        <f t="shared" si="13"/>
        <v>#REF!</v>
      </c>
      <c r="D561" s="215" t="str">
        <f t="shared" si="1"/>
        <v>#REF!</v>
      </c>
    </row>
    <row r="562" ht="15.75" customHeight="1">
      <c r="A562" s="215" t="str">
        <f t="shared" ref="A562:C562" si="14">#REF!</f>
        <v>#REF!</v>
      </c>
      <c r="B562" s="215" t="str">
        <f t="shared" si="14"/>
        <v>#REF!</v>
      </c>
      <c r="C562" s="215" t="str">
        <f t="shared" si="14"/>
        <v>#REF!</v>
      </c>
      <c r="D562" s="215" t="str">
        <f t="shared" si="1"/>
        <v>#REF!</v>
      </c>
    </row>
    <row r="563" ht="15.75" customHeight="1">
      <c r="A563" s="215" t="str">
        <f t="shared" ref="A563:C563" si="15">#REF!</f>
        <v>#REF!</v>
      </c>
      <c r="B563" s="215" t="str">
        <f t="shared" si="15"/>
        <v>#REF!</v>
      </c>
      <c r="C563" s="215" t="str">
        <f t="shared" si="15"/>
        <v>#REF!</v>
      </c>
      <c r="D563" s="215" t="str">
        <f t="shared" si="1"/>
        <v>#REF!</v>
      </c>
    </row>
    <row r="564" ht="15.75" customHeight="1">
      <c r="A564" s="215" t="str">
        <f t="shared" ref="A564:C564" si="16">#REF!</f>
        <v>#REF!</v>
      </c>
      <c r="B564" s="215" t="str">
        <f t="shared" si="16"/>
        <v>#REF!</v>
      </c>
      <c r="C564" s="215" t="str">
        <f t="shared" si="16"/>
        <v>#REF!</v>
      </c>
      <c r="D564" s="215" t="str">
        <f t="shared" si="1"/>
        <v>#REF!</v>
      </c>
    </row>
    <row r="565" ht="15.75" customHeight="1">
      <c r="A565" s="215" t="str">
        <f t="shared" ref="A565:C565" si="17">#REF!</f>
        <v>#REF!</v>
      </c>
      <c r="B565" s="215" t="str">
        <f t="shared" si="17"/>
        <v>#REF!</v>
      </c>
      <c r="C565" s="215" t="str">
        <f t="shared" si="17"/>
        <v>#REF!</v>
      </c>
      <c r="D565" s="215" t="str">
        <f t="shared" si="1"/>
        <v>#REF!</v>
      </c>
    </row>
    <row r="566" ht="15.75" customHeight="1">
      <c r="A566" s="215" t="str">
        <f>Seeds!AC608</f>
        <v>M6-MyM-1a-I-1</v>
      </c>
      <c r="B566" s="215" t="str">
        <f>Seeds!Z608</f>
        <v>{"id":"M6-MyM-1a-I-1","stimulus":"&lt;p&gt;Selecciona las unidades de longitud.&lt;/p&gt;","hint":"&lt;p&gt;Las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name":"Q1","label":null,"list":["Gramo","Decilitro","Miligramo","Mililitro","Decalitro","Hectogramo","Kilogramo"]},{"name":"Q2","label":null,"list":["Centímetro","Metro","Decímetro","Milímetro","Decámetro","Hectómetro","Kilómetro"]},{"name":"Q3","label":null,"list":["Centímetro","Metro","Decímetro","Milímetro","Decámetro","Hectómetro","Kilómetro"]}],"calculated":[{"name":"A1","label":"{{Q1}}","incorrect":true},{"name":"A2","label":"{{Q2}}"},{"name":"A3","label":"{{Q3}}"}],"uniques":true},"algorithm":{"name":"trueFalse","template":"Multiple choice – multiple response","params":{"countCorrect":2,"countIncorrect":1,"showCheckIcon":false,"columns":3}}}</v>
      </c>
      <c r="C566" s="215" t="str">
        <f>Seeds!AA608</f>
        <v/>
      </c>
      <c r="D566" s="215">
        <f t="shared" si="1"/>
        <v>1</v>
      </c>
    </row>
    <row r="567" ht="15.75" customHeight="1">
      <c r="A567" s="215" t="str">
        <f>Seeds!AC609</f>
        <v>M6-MyM-1a-E-1</v>
      </c>
      <c r="B567" s="215" t="str">
        <f>Seeds!Z609</f>
        <v>{"id":"M6-MyM-1a-E-1","stimulus":"&lt;p&gt;Selecciona la oración correcta.&lt;/p&gt;","hint":"&lt;p&gt;Las unidades de longitud son los múltiplos y submúltiplos del metro.&lt;/p&gt;","feedback":"&lt;p&gt;Las unidades de longitud son los múltiplos y submúltiplos del metro:&lt;/p&gt;&lt;table style=\"width: 100%;\"&gt;&lt;tbody&gt;&lt;tr&gt;&lt;td style=\"width: 14.2857%; text-align: center; background-color: #72D2CD;\"&gt;&lt;span style=\"color: rgb(255, 255, 255);\"&gt;km&lt;/span&gt;&lt;/td&gt;&lt;td style=\"width: 14.2857%; text-align: center; background-color: #72D2CD;\"&gt;&lt;span style=\"color: rgb(255, 255, 255);\"&gt;hm&lt;/span&gt;&lt;span style=\"color: rgb(255, 255, 255);\"&gt;&lt;/span&gt;&lt;/td&gt;&lt;td style=\"width: 14.2857%; text-align: center; background-color: #72D2CD;\"&gt;&lt;span style=\"color: rgb(255, 255, 255);\"&gt;dam&lt;/span&gt;&lt;/td&gt;&lt;td style=\"width: 14.2857%; text-align: center; background-color: #72D2CD;\"&gt;&lt;span style=\"color: rgb(255, 255, 255);\"&gt;m&lt;/span&gt;&lt;/td&gt;&lt;td style=\"width: 14.2857%; text-align: center; background-color: #72D2CD;\"&gt;&lt;span style=\"color: rgb(255, 255, 255);\"&gt;dm&lt;/span&gt;&lt;/td&gt;&lt;td style=\"width: 14.2857%; text-align: center; background-color: #72D2CD;\"&gt;&lt;span style=\"color: rgb(255, 255, 255);\"&gt;cm&lt;/span&gt;&lt;/td&gt;&lt;td style=\"width: 14.2857%; text-align: center; background-color: #72D2CD;\"&gt;&lt;span style=\"color: rgb(255, 255, 255);\"&gt;mm&lt;/span&gt;&lt;/td&gt;&lt;/tr&gt;&lt;/tbody&gt;&lt;/table&gt;","seed":{"parameters":[],"calculated":[{"name":"A1","label":"Los centímetros son más pequeños que los metros."},{"name":"A2","label":"Los decámetros son más pequeños que los kilómetros."},{"name":"A3","label":"Los milímetros son más pequeños que los decímetros."},{"name":"A4","label":"Los decímetros son más pequeños que los decámetros."},{"name":"A5","label":"Los decámetros son más pequeños que los decímetros.","incorrect":true},{"name":"A6","label":"Los kilómetros son más pequeños que los hectómetros.","incorrect":true},{"name":"A7","label":"Los hectómetros son más pequeños que los decámetros.","incorrect":true},{"name":"A8","label":"Los decímetros son más pequeños que los milímetros.","incorrect":true},{"name":"A9","label":"Los metros son más pequeños que los decímetros.","incorrect":true},{"name":"A10","label":"Los decámetros son más pequeños que los centímetros.","incorrect":true}],"uniques":true},"algorithm":{"name":"trueFalse","template":"Multiple choice – standard","params":{"countCorrect":1,"countIncorrect":2
        }
    }
}</v>
      </c>
      <c r="C567" s="215" t="str">
        <f>Seeds!AA609</f>
        <v/>
      </c>
      <c r="D567" s="215">
        <f t="shared" si="1"/>
        <v>1</v>
      </c>
    </row>
    <row r="568" ht="15.75" customHeight="1">
      <c r="A568" s="215" t="str">
        <f>Seeds!AC610</f>
        <v>M6-MyM-1b-I-1</v>
      </c>
      <c r="B568" s="215" t="str">
        <f>Seeds!Z610</f>
        <v>{"id":"M6-MyM-1b-I-1","stimulus":"&lt;p&gt;Selecciona la conversión de unidades correcta.&lt;/p&gt;","template":"&lt;p style=\"text-align:center;\"&gt;{{Q1}} m = {{response}} cm&lt;/p&gt;&lt;p style=\"text-align:center;\"&gt;{{Q2}} cm = {{response}} dam&lt;/p&gt;&lt;p style=\"text-align:center;\"&gt;{{Q3}} km = {{response}} hm&lt;/p&gt;","hint":"&lt;div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step":0.1},{"name":"Q2","label":null,"min":100,"max":990,"step":10},{"name":"Q3","label":null,"min":10,"max":99,"step":0.1}],"calculated":[{"name":"T1","label":"{{function}}","function":"math.round({{Q1}}*100)","temp":true},{"name":"T2","label":"{{function}}","function":"Lemonlib.round({{Q2}}/1000, 2)","temp":true},{"name":"T3","label":"{{function}}","function":"math.round({{Q3}}*10)","temp":true},{"name":"A1","label":"{{function}}","function":"math.round({{Q1}}*100)","group":1},{"name":"A2","label":"{{function}}","function":"math.round({{Q1}}*1000)","group":1,"incorrect":true,"feedback":"{{Q1}} m × 100 = {{T1}} cm"},{"name":"A3","label":"{{function}}","function":"Lemonlib.round({{Q1}}/10, 2)","group":1,"incorrect":true,"feedback":"{{Q1}} m × 100 = {{T1}} cm"},{"name":"A4","label":"{{function}}","function":"Lemonlib.round({{Q2}}/1000, 2)","group":2},{"name":"A5","label":"{{function}}","function":"math.round({{Q2}}/10)","group":2,"incorrect":true,"feedback":"{{Q2}} cm : 1 000 = {{T2}} dam"},{"name":"A6","label":"{{function}}","function":"math.round({{Q2}}*10)","group":2,"incorrect":true,"feedback":"{{Q2}} cm : 1 000 = {{T2}} dam"},{"name":"A7","label":"{{function}}","function":"math.round({{Q3}}*10)","group":3},{"name":"A8","label":"{{function}}","function":"math.round({{Q3}}*100)","group":3,"incorrect":true,"feedback":"{{Q3}} km × 10 = {{T3}} hm"},{"name":"A9","label":"{{function}}","function":"math.round({{Q3}}*1000)","group":3,"incorrect":true,"feedback":"{{Q3}} km × 10 = {{T3}} hm"}],"uniques":true},"algorithm":{"name":"groupResponses","template":"Cloze with drop down"}}</v>
      </c>
      <c r="C568" s="215" t="str">
        <f>Seeds!AA610</f>
        <v/>
      </c>
      <c r="D568" s="215">
        <f t="shared" si="1"/>
        <v>1</v>
      </c>
    </row>
    <row r="569" ht="15.75" customHeight="1">
      <c r="A569" s="215" t="str">
        <f>Seeds!AC611</f>
        <v>M6-MyM-1b-I-2</v>
      </c>
      <c r="B569" s="215" t="str">
        <f>Seeds!Z611</f>
        <v>{"id":"M6-MyM-1b-I-2","stimulus":"&lt;p&gt;Selecciona la conversión de unidades correcta.&lt;/p&gt;","template":"&lt;p style=\"text-align:center;\"&gt;{{Q1}} mm = {{response}} dm&lt;/p&gt;&lt;p style=\"text-align:center;\"&gt;{{Q2}} dm = {{response}} m&lt;/p&gt;&lt;p style=\"text-align:center;\"&gt;{{Q3}} m = {{response}} km&lt;/p&gt;","hint":"&lt;div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1},{"name":"Q3","label":null,"min":10000,"max":99000,"step":100}],"calculated":[{"name":"T1","label":"{{function}}","function":"math.round({{Q1}}/100)","temp":true},{"name":"T2","label":"{{function}}","function":"Lemonlib.round({{Q2}}/10, 2)","temp":true},{"name":"T3","label":"{{function}}","function":"Lemonlib.round({{Q3}}/1000, 1)","temp":true},{"name":"A1","label":"{{function}}","function":"math.round({{Q1}}/100)","group":1},{"name":"A2","label":"{{function}}","function":"math.round({{Q1}}*10)","group":1,"incorrect":true,"feedback":"{{Q1}} mm : 100 = {{T1}} dm"},{"name":"A3","label":"{{function}}","function":"math.round({{Q1}}*100)","group":1,"incorrect":true,"feedback":"{{Q1}} mm : 100 = {{T1}} dm"},{"name":"A4","label":"{{function}}","function":"Lemonlib.round({{Q2}}/10, 2)","group":2},{"name":"A5","label":"{{function}}","function":"math.round({{Q2}}*10)","group":2,"incorrect":true,"feedback":"{{Q2}} dm : 10 = {{T2}} m"},{"name":"A6","label":"{{function}}","function":"Lemonlib.round({{Q2}}/100, 2)","group":2,"incorrect":true,"feedback":"{{Q2}} dm : 10 = {{T2}} m"},{"name":"A7","label":"{{function}}","function":"Lemonlib.round({{Q3}}/1000, 1)","group":3},{"name":"A8","label":"{{function}}","function":"math.round({{Q3}}/100)","group":3,"incorrect":true,"feedback":"{{Q3}} m : 1 000 = {{T3}} km"},{"name":"A9","label":"{{function}}","function":"math.round({{Q3}}/10)","group":3,"incorrect":true,"feedback":"{{Q3}} m : 1 000 = {{T3}} km"}],"uniques":true},"algorithm":{"name":"groupResponses","template":"Cloze with drop down"}}</v>
      </c>
      <c r="C569" s="215" t="str">
        <f>Seeds!AA611</f>
        <v/>
      </c>
      <c r="D569" s="215">
        <f t="shared" si="1"/>
        <v>1</v>
      </c>
    </row>
    <row r="570" ht="15.75" customHeight="1">
      <c r="A570" s="215" t="str">
        <f>Seeds!AC612</f>
        <v>M6-MyM-1b-E-1</v>
      </c>
      <c r="B570" s="215" t="str">
        <f>Seeds!Z612</f>
        <v>{"id":"M6-MyM-1b-E-1","stimulus":"&lt;p&gt;Calcula las conversiones de las siguientes longitudes.&lt;/p&gt;","template":"&lt;p style=\"text-align:center;\"&gt;{{Q1}} mm = {{response}} cm&lt;/p&gt;&lt;p style=\"text-align:center;\"&gt;{{Q2}} hm = {{response}} 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width=\"500\"&gt;&lt;/img&gt;&lt;/div&gt;","seed":{"parameters":[{"name":"Q1","label":null,"min":10,"max":999,"step":1},{"name":"Q2","label":null,"min":0.01,"max":10,"step":0.01}],"calculated":[{"name":"A1","label":"{{function}}","function":"Lemonlib.round({{Q1}}/10, 1)","feedback":"{{Q1}} mm : 10 = {{function}} cm"},{"name":"A2","label":"{{function}}","function":"math.round({{Q2}}*100)","feedback":"{{Q2}} hm × 100 = {{function}} m"}],"uniques":true},"algorithm":{"name":"calculateOperation","params":{"method":"equivLiteral","keyboard":"INTERMEDIATE"}}}</v>
      </c>
      <c r="C570" s="215" t="str">
        <f>Seeds!AA612</f>
        <v/>
      </c>
      <c r="D570" s="215">
        <f t="shared" si="1"/>
        <v>1</v>
      </c>
    </row>
    <row r="571" ht="15.75" customHeight="1">
      <c r="A571" s="215" t="str">
        <f>Seeds!AC613</f>
        <v>M6-MyM-1b-E-2</v>
      </c>
      <c r="B571" s="215" t="str">
        <f>Seeds!Z613</f>
        <v>{"id":"M6-MyM-1b-E-2","stimulus":"&lt;p&gt;Calcula las conversiones de las siguientes longitudes.&lt;/p&gt;","template":"&lt;p style=\"text-align:center;\"&gt;{{Q1}} dm = {{response}} hm&lt;/p&gt;&lt;p style=\"text-align:center;\"&gt;{{Q2}} dam = {{response}} dm&lt;/p&gt;","hint":"&lt;div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width=\"500\"&gt;&lt;/img&gt;&lt;/div&gt;","seed":{"parameters":[{"name":"Q1","label":null,"min":1000,"max":9900,"step":100},{"name":"Q2","label":null,"min":10,"max":99,"step":0.1}],"calculated":[{"name":"A1","label":"{{function}}","function":"Lemonlib.round({{Q1}}/1000, 1)","feedback":"{{Q1}} dm : 1000 = {{function}} hm"},{"name":"A2","label":"{{function}}","function":"math.round({{Q2}}*100)","feedback":"{{Q2}} dam × 100 = {{function}} dm"}],"uniques":true},"algorithm":{"name":"calculateOperation","params":{"method":"equivLiteral","keyboard":"INTERMEDIATE"}}}</v>
      </c>
      <c r="C571" s="215" t="str">
        <f>Seeds!AA613</f>
        <v/>
      </c>
      <c r="D571" s="215">
        <f t="shared" si="1"/>
        <v>1</v>
      </c>
    </row>
    <row r="572" ht="15.75" customHeight="1">
      <c r="A572" s="215" t="str">
        <f>Seeds!AC614</f>
        <v>M6-MyM-1b-E-3</v>
      </c>
      <c r="B572" s="215" t="str">
        <f>Seeds!Z614</f>
        <v>{"id":"M6-MyM-1b-E-3","stimulus":"&lt;p&gt;Calcula las conversiones de las siguientes longitudes.&lt;/p&gt;","template":"&lt;p style=\"text-align:center;\"&gt;{{Q1}} m = {{response}} cm&lt;/p&gt;&lt;p style=\"text-align:center;\"&gt;{{Q2}} dm = {{response}} dam&lt;/p&gt;","hint":"&lt;div style=\"display:flex; justify-content:center;\"&gt;&lt;img src=\"https://blueberry-assets.oneclick.es/M6_MyM_1b_1.svg\" width=\"500\"&gt;&lt;/img&gt;&lt;/div&gt;","feedback":"&lt;div style=\"display:flex; justify-content:center;\"&gt;&lt;img src=\"https://blueberry-assets.oneclick.es/M6_MyM_1b_1.svg\" width=\"500\"&gt;&lt;/img&gt;&lt;/div&gt;","seed":{"parameters":[{"name":"Q1","label":null,"min":1,"max":9,"step":0.1},{"name":"Q2","label":null,"min":10,"max":90,"step":10}],"calculated":[{"name":"A1","label":"{{function}}","function":"math.round({{Q1}}*100)","feedback":"{{Q1}} m × 100 = {{function}} cm"},{"name":"A2","label":"{{function}}","function":"Lemonlib.round({{Q2}}/100, 1)","feedback":"{{Q2}} dm : 100 = {{function}} dam"}],"uniques":true},"algorithm":{"name":"calculateOperation","params":{"method":"equivLiteral","keyboard":"INTERMEDIATE"}}}</v>
      </c>
      <c r="C572" s="215" t="str">
        <f>Seeds!AA614</f>
        <v/>
      </c>
      <c r="D572" s="215">
        <f t="shared" si="1"/>
        <v>1</v>
      </c>
    </row>
    <row r="573" ht="15.75" customHeight="1">
      <c r="A573" s="215" t="str">
        <f>Seeds!AC615</f>
        <v>M6-MyM-1b-A-1</v>
      </c>
      <c r="B573" s="215" t="str">
        <f>Seeds!Z615</f>
        <v>{"id":"M6-MyM-1b-A-1","stimulus":"&lt;p&gt;La altura de un edificio es de {{Q1}} dam. ¿A cuántos centímetros equivale?&lt;/p&gt;","template":"&lt;p&gt;El edificio mide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1 000 = {{A1}} cm&lt;/p&gt;","seed":{"parameters":[{"name":"Q1","label":null,"min":5,"max":20,"step":1}],"calculated":[{"name":"A1","label":"{{function}}","function":"math.round({{Q1}}*1000)"}],"uniques":true},"algorithm":{"name":"calculateOperation","params":{"method":"equivLiteral","keyboard":"INTERMEDIATE"}}}</v>
      </c>
      <c r="C573" s="215" t="str">
        <f>Seeds!AA615</f>
        <v/>
      </c>
      <c r="D573" s="215">
        <f t="shared" si="1"/>
        <v>1</v>
      </c>
    </row>
    <row r="574" ht="15.75" customHeight="1">
      <c r="A574" s="215" t="str">
        <f>Seeds!AC616</f>
        <v>M6-MyM-1b-A-2</v>
      </c>
      <c r="B574" s="215" t="str">
        <f>Seeds!Z616</f>
        <v>{"id":"M6-MyM-1b-A-2","stimulus":"&lt;p&gt;Durante una hora un caracol ha recorrido {{Q1}} dm. ¿A cuántos milímetros equivale esta distancia?&lt;/p&gt;","template":"&lt;p&gt;El caracol ha recorrido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dm = {{Q1}} × 100 = {{A1}} mm&lt;/p&gt;","seed":{"parameters":[{"name":"Q1","label":null,"min":450,"max":500,"step":1}],"calculated":[{"name":"A1","label":"{{function}}","function":"math.round({{Q1}}*100)"}],"uniques":true},"algorithm":{"name":"calculateOperation","params":{"method":"equivLiteral","keyboard":"INTERMEDIATE"}}}</v>
      </c>
      <c r="C574" s="215" t="str">
        <f>Seeds!AA616</f>
        <v/>
      </c>
      <c r="D574" s="215">
        <f t="shared" si="1"/>
        <v>1</v>
      </c>
    </row>
    <row r="575" ht="15.75" customHeight="1">
      <c r="A575" s="215" t="str">
        <f>Seeds!AC617</f>
        <v>M6-MyM-1b-A-3</v>
      </c>
      <c r="B575" s="215" t="str">
        <f>Seeds!Z617</f>
        <v>{"id":"M6-MyM-1b-A-3","stimulus":"&lt;p&gt;En el entrenamiento de un ciclista está previsto un recorrido de {{Q1}} dam. ¿A cuántos hectómetros equivale esta distancia?&lt;/p&gt;","template":"&lt;p&gt;El recorrido mide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dam = {{Q1}} : 10 = {{A1}} hm&lt;/p&gt;","seed":{"parameters":[{"name":"Q1","label":null,"min":1500,"max":3000,"step":10}],"calculated":[{"name":"A1","label":"{{function}}","function":"math.round({{Q1}}/10)"}],"uniques":true},"algorithm":{"name":"calculateOperation","params":{"method":"equivLiteral","keyboard":"INTERMEDIATE"}}}</v>
      </c>
      <c r="C575" s="215" t="str">
        <f>Seeds!AA617</f>
        <v/>
      </c>
      <c r="D575" s="215">
        <f t="shared" si="1"/>
        <v>1</v>
      </c>
    </row>
    <row r="576" ht="15.75" customHeight="1">
      <c r="A576" s="215" t="str">
        <f>Seeds!AC618</f>
        <v>M6-MyM-19a-I-1</v>
      </c>
      <c r="B576" s="215" t="str">
        <f>Seeds!Z618</f>
        <v>{"id":"M6-MyM-19a-I-1","stimulus":"&lt;p&gt;Arrastra cada medida en forma simple a su equivalente en forma compleja.&lt;/p&gt;","hint":"&lt;div style=\"display:flex; justify-content:center;\"&gt;&lt;img src=\"https://blueberry-assets.oneclick.es/M6_MyM_1b_1.svg\" width=\"425\"&gt;&lt;/img&gt;&lt;/div&gt;","feedback":"&lt;div style=\"display:flex; justify-content:center;\"&gt;&lt;img src=\"https://blueberry-assets.oneclick.es/M6_MyM_1b_1.svg\" width=\"425\"&gt;&lt;/img&gt;&lt;/div&gt;","seed":{"parameters":[{"name":"Q1","label":null,"min":1,"max":99,"step":1},{"name":"Q2","label":null,"min":1,"max":10,"step":1},{"name":"Q3","label":null,"min":1,"max":10,"step":1},{"name":"Q4","label":null,"min":1,"max":99,"step":1},{"name":"Q5","label":null,"min":1,"max":99,"step":1},{"name":"Q6","label":null,"min":1,"max":9,"step":1}],"calculated":[{"name":"T1","label":"{{function}}","function":"{{Q1}}*10+{{Q2}}","temp":true},{"name":"T2","label":"{{function}}","function":"{{Q3}}*1000+{{Q4}}","temp":true},{"name":"T3","label":"{{function}}","function":"{{Q5}}+{{Q6}}/10","temp":true},{"name":"A1","label":"{{Q1}} m y {{Q2}} dm","function":"{{T1}} dm","feedback":" {{Q1}} m + {{Q2}} dm = {{Q1}} × 10 + {{Q2}} = {{T1}} dm"},{"name":"A2","label":"{{Q3}} dam y {{Q4}} cm","function":"{{T2}} cm","feedback":" {{Q3}} dam + {{Q4}} cm = {{Q3}} × 1 000 + {{Q4}} = {{T2}} cm"},{"name":"A3","label":"{{Q5}} km y {{Q6}} hm","function":"{{T3}} km","feedback":" {{Q5}} km + {{Q6}} hm = {{Q5}} + {{Q6}} : 10 = {{T3}} km"}],"uniques":true},"algorithm":{"name":"linkOperationResult","template":"Match list","params":{"invert":true}}}</v>
      </c>
      <c r="C576" s="215" t="str">
        <f>Seeds!AA618</f>
        <v/>
      </c>
      <c r="D576" s="215">
        <f t="shared" si="1"/>
        <v>1</v>
      </c>
    </row>
    <row r="577" ht="15.75" customHeight="1">
      <c r="A577" s="215" t="str">
        <f>Seeds!AC619</f>
        <v>M6-MyM-19a-E-1</v>
      </c>
      <c r="B577" s="215" t="str">
        <f>Seeds!Z619</f>
        <v>{"id":"M6-MyM-19a-E-1","stimulus":"&lt;p&gt;Escribe la forma simple de esta medida de longitud.&lt;/p&gt;","template":"&lt;p style=\"text-align:center;\"&gt;{{Q1}} cm y {{Q2}} mm = {{response}} mm&lt;/p&gt;","hint":"&lt;div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cm y {{Q2}} mm = {{Q1}} × 100 + {{Q2}} = {{A1}} mm&lt;/p&gt;","seed":{"parameters":[{"name":"Q1","label":null,"min":1,"max":99,"step":1},{"name":"Q2","label":null,"min":1,"max":999,"step":1}],"calculated":[{"name":"A1","label":"{{function}}","function":"{{Q1}}*100+{{Q2}}"}],"uniques":true},"algorithm":{"name":"calculateOperation","params":{"method":"equivLiteral","keyboard":"NUMERICAL"}}}</v>
      </c>
      <c r="C577" s="215" t="str">
        <f>Seeds!AA619</f>
        <v/>
      </c>
      <c r="D577" s="215">
        <f t="shared" si="1"/>
        <v>1</v>
      </c>
    </row>
    <row r="578" ht="15.75" customHeight="1">
      <c r="A578" s="215" t="str">
        <f>Seeds!AC620</f>
        <v>M6-MyM-19a-E-2</v>
      </c>
      <c r="B578" s="215" t="str">
        <f>Seeds!Z620</f>
        <v>{"id":"M6-MyM-19a-E-2","stimulus":"&lt;p&gt;Escribe la forma simple de esta medida de longitud.&lt;/p&gt;","template":"&lt;p style=\"text-align:center;\"&gt;{{Q1}} km y {{Q2}} hm = {{response}} km&lt;/p&gt;","hint":"&lt;div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{{Q2}} : 10 = {{A1}} km&lt;/p&gt;","seed":{"parameters":[{"name":"Q1","label":null,"min":10,"max":99,"step":1},{"name":"Q2","label":null,"min":1,"max":9,"step":1}],"calculated":[{"name":"A1","label":"{{function}}","function":"{{Q1}}+{{Q2}}/10"}],"uniques":true},"algorithm":{"name":"calculateOperation","params":{"method":"equivLiteral","keyboard":"INTERMEDIATE"}}}</v>
      </c>
      <c r="C578" s="215" t="str">
        <f>Seeds!AA620</f>
        <v/>
      </c>
      <c r="D578" s="215">
        <f t="shared" si="1"/>
        <v>1</v>
      </c>
    </row>
    <row r="579" ht="15.75" customHeight="1">
      <c r="A579" s="215" t="str">
        <f>Seeds!AC621</f>
        <v>M6-MyM-19a-E-3</v>
      </c>
      <c r="B579" s="215" t="str">
        <f>Seeds!Z621</f>
        <v>{"id":"M6-MyM-19a-E-3","stimulus":"&lt;p&gt;Escribe la forma compleja de esta medida de longitud.&lt;/p&gt;","template":"&lt;p style=\"text-align:center;\"&gt;{{T1}} m = {{response}} hm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 {{Q2}} m = {{Q1}} hm y {{Q2}} m&lt;/p&gt;","seed":{"parameters":[{"name":"Q1","label":null,"min":1,"max":99,"step":1},{"name":"Q2","label":null,"min":1,"max":99,"step":1}],"calculated":[{"name":"T1","label":"{{function}}","function":"{{Q1}}*100+{{Q2}}","temp":true},{"name":"T2","label":"{{function}}","function":"{{Q1}}*100","temp":true},{"name":"A1","label":"{{function}}","function":"{{Q1}}"},{"name":"A2","label":"{{function}}","function":"{{Q2}}"}],"uniques":true},"algorithm":{"name":"calculateOperation","params":{"method":"equivLiteral","keyboard":"NUMERICAL"}}}</v>
      </c>
      <c r="C579" s="215" t="str">
        <f>Seeds!AA621</f>
        <v/>
      </c>
      <c r="D579" s="215">
        <f t="shared" si="1"/>
        <v>1</v>
      </c>
    </row>
    <row r="580" ht="15.75" customHeight="1">
      <c r="A580" s="215" t="str">
        <f>Seeds!AC622</f>
        <v>M6-MyM-19a-E-4</v>
      </c>
      <c r="B580" s="215" t="str">
        <f>Seeds!Z622</f>
        <v>{"id":"M6-MyM-19a-E-4","stimulus":"&lt;p&gt;Escribe la forma compleja de esta medida de longitud.&lt;/p&gt;","template":"&lt;p style=\"text-align:center;\"&gt;{{T1}} dm = {{response}} dm y {{response}} cm&lt;/p&gt;","hint":"&lt;div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{{Q1}} dm + {{T2}} dm = {{Q1}} dm y {{Q2}} cm&lt;/p&gt;","seed":{"parameters":[{"name":"Q1","label":null,"min":1,"max":99,"step":1},{"name":"Q2","label":null,"min":1,"max":9,"step":1}],"calculated":[{"name":"T1","label":"{{function}}","function":"{{Q1}}+{{Q2}}/10","temp":true},{"name":"T2","label":"{{function}}","function":"{{Q2}}/10","temp":true},{"name":"A1","label":"{{function}}","function":"{{Q1}}"},{"name":"A2","label":"{{function}}","function":"{{Q2}}"}],"uniques":true},"algorithm":{"name":"calculateOperation","params":{"method":"equivLiteral","keyboard":"NUMERICAL"}}}</v>
      </c>
      <c r="C580" s="215" t="str">
        <f>Seeds!AA622</f>
        <v/>
      </c>
      <c r="D580" s="215">
        <f t="shared" si="1"/>
        <v>1</v>
      </c>
    </row>
    <row r="581" ht="15.75" customHeight="1">
      <c r="A581" s="215" t="str">
        <f>Seeds!AC623</f>
        <v>M6-MyM-19a-A-1</v>
      </c>
      <c r="B581" s="215" t="str">
        <f>Seeds!Z623</f>
        <v>{"id":"M6-MyM-19a-A-1","stimulus":"&lt;p&gt;Un cartel de carretera anuncia que la ciudad más próxima se encuentra a {{Q1}} km y {{Q2}} hm. ¿A cuántos hectómetros equivalen?&lt;/p&gt;","template":"&lt;p&gt;La ciudad está a {{response}} hm.&lt;/p&gt;","hint":"&lt;div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style=\"text-align:center;\"&gt;{{Q1}} km y {{Q2}} hm = {{Q1}} × 10 + {{Q2}} = {{A1}} hm&lt;/p&gt;","seed":{"parameters":[{"name":"Q1","label":null,"min":5,"max":30,"step":1},{"name":"Q2","label":null,"min":1,"max":9,"step":1}],"calculated":[{"name":"A1","label":"{{function}}","function":"{{Q1}}*10+{{Q2}}"}],"uniques":true},"algorithm":{"name":"calculateOperation","params":{"method":"equivLiteral","keyboard":"NUMERICAL"}}}</v>
      </c>
      <c r="C581" s="215" t="str">
        <f>Seeds!AA623</f>
        <v/>
      </c>
      <c r="D581" s="215">
        <f t="shared" si="1"/>
        <v>1</v>
      </c>
    </row>
    <row r="582" ht="15.75" customHeight="1">
      <c r="A582" s="215" t="str">
        <f>Seeds!AC624</f>
        <v>M6-MyM-19a-A-2</v>
      </c>
      <c r="B582" s="215" t="str">
        <f>Seeds!Z624</f>
        <v>{"id":"M6-MyM-19a-A-2","stimulus":"&lt;p&gt;Javier quiere vallar su parcela y para ello necesita {{T1}} m de alambrado. ¿A cuántos decámetros y metros equivalen?&lt;/p&gt;","template":"&lt;p&gt;Javier necesita {{response}} dam y {{response}} 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m = {{T2}} m y {{Q2}} m = {{Q1}} dam y {{Q2}} m&lt;/p&gt;","seed":{"parameters":[{"name":"Q1","label":null,"min":1,"max":8,"step":1},{"name":"Q2","label":null,"min":1,"max":9,"step":1}],"calculated":[{"name":"T1","label":"{{function}}","function":"{{Q1}}*10+{{Q2}}","temp":true},{"name":"T2","label":"{{function}}","function":"{{Q1}}*10","temp":true},{"name":"A1","label":"{{function}}","function":"{{Q1}}"},{"name":"A2","label":"{{function}}","function":"{{Q2}}"}],"uniques":true},"algorithm":{"name":"calculateOperation","params":{"method":"equivLiteral","keyboard":"NUMERICAL"}}}</v>
      </c>
      <c r="C582" s="215" t="str">
        <f>Seeds!AA624</f>
        <v/>
      </c>
      <c r="D582" s="215">
        <f t="shared" si="1"/>
        <v>1</v>
      </c>
    </row>
    <row r="583" ht="15.75" customHeight="1">
      <c r="A583" s="215" t="str">
        <f>Seeds!AC625</f>
        <v>M6-MyM-19a-A-3</v>
      </c>
      <c r="B583" s="215" t="str">
        <f>Seeds!Z625</f>
        <v>{"id":"M6-MyM-19a-A-3","stimulus":"&lt;p&gt;La calle más larga de una ciudad mide {{T1}} dm. ¿A cuántos decámetros y decímetros equivalen?&lt;/p&gt;","template":"&lt;p&gt;La calle mide {{response}} dam y {{response}} dm.&lt;/p&gt;","hint":"&lt;div style=\"display:flex; justify-content:center;\"&gt;&lt;img src=\"https://blueberry-assets.oneclick.es/M6_MyM_1b_1.svg\" width=\"500\"&gt;&lt;/img&gt;&lt;/div&gt;","feedback":"&lt;div style=\"display:flex; justify-content:center;\"&gt;&lt;img src=\"https://blueberry-assets.oneclick.es/M6_MyM_1b_1.svg\" width=\"500\"&gt;&lt;/img&gt;&lt;/div&gt;&lt;p style=\"text-align:center;\"&gt;{{T1}} dm = {{T2}} dm y {{Q2}} dm = {{Q1}} dam y {{Q2}} dm&lt;/p&gt;","seed":{"parameters":[{"name":"Q1","label":null,"min":100,"max":500,"step":1},{"name":"Q2","label":null,"min":1,"max":99,"step":1}],"calculated":[{"name":"T1","label":"{{function}}","function":"{{Q2}}+{{Q1}}*100","temp":true},{"name":"T2","label":"{{function}}","function":"{{Q1}}*100","temp":true},{"name":"A1","label":"{{function}}","function":"{{Q1}}"},{"name":"A2","label":"{{function}}","function":"{{Q2}}"}],"uniques":true},"algorithm":{"name":"calculateOperation","params":{"method":"equivLiteral","keyboard":"NUMERICAL"}}}</v>
      </c>
      <c r="C583" s="215" t="str">
        <f>Seeds!AA625</f>
        <v/>
      </c>
      <c r="D583" s="215">
        <f t="shared" si="1"/>
        <v>1</v>
      </c>
    </row>
    <row r="584" ht="15.75" customHeight="1">
      <c r="A584" s="215" t="str">
        <f>Seeds!AC626</f>
        <v>M6-MyM-1d-I-1</v>
      </c>
      <c r="B584" s="215" t="str">
        <f>Seeds!Z626</f>
        <v>{"id":"M6-MyM-1d-I-1","stimulus":"&lt;p&gt;Arrastra cada unidad de longitud con la distancia que mejor expresa.&lt;/p&gt;","template":"&lt;p&gt;{{Q1}}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distancia entre dos ciudades","La longitud de un río","La distancia recorrida por un avión"]},{"name":"Q2","label":null,"list":["La longitud de un lápiz","La altura de una taza","El tamaño de un mando a distancia"]},{"name":"Q3","label":null,"list":["La altura de una jirafa","El ancho de un comedor","La longitud de una piscina"]}],"calculated":[{"name":"A1","label":"{{Q1}}","function":"km"},{"name":"A2","label":"{{Q2}}","function":"cm"},{"name":"A3","label":"{{Q3}}","function":"m"}],"uniques":true},"algorithm":{"name":"linkOperationResult","params":{"invert":true},"template":"Match list"}}</v>
      </c>
      <c r="C584" s="215" t="str">
        <f>Seeds!AA626</f>
        <v/>
      </c>
      <c r="D584" s="215">
        <f t="shared" si="1"/>
        <v>1</v>
      </c>
    </row>
    <row r="585" ht="15.75" customHeight="1">
      <c r="A585" s="215" t="str">
        <f>Seeds!AC627</f>
        <v>M6-MyM-1d-E-1</v>
      </c>
      <c r="B585" s="215" t="str">
        <f>Seeds!Z627</f>
        <v>{"id":"M6-MyM-1d-E-1","stimulus":"&lt;p&gt;Escoge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longitud de un tornillo","El diámetro de una moneda","El tamaño de una hormiga","El diámetro de un huevo de codorniz"]},{"name":"Q2","label":null,"list":["La altura de la copa de un árbol","La longitud de una mesa","La profundidad de una piscina"]},{"name":"Q3","label":null,"list":["El perímetro de un país","El recorrido de una maratón","La distancia entre dos pueblos"]}],"calculated":[{"name":"A1","label":"mm"},{"name":"A2","label":"m"},{"name":"A3","label":"km"}],"uniques":true},"algorithm":{"name":"calculateOperation","template":"Cloze with text"}}</v>
      </c>
      <c r="C585" s="215" t="str">
        <f>Seeds!AA627</f>
        <v/>
      </c>
      <c r="D585" s="215">
        <f t="shared" si="1"/>
        <v>1</v>
      </c>
    </row>
    <row r="586" ht="15.75" customHeight="1">
      <c r="A586" s="215" t="str">
        <f>Seeds!AC628</f>
        <v>M6-MyM-1d-E-2</v>
      </c>
      <c r="B586" s="215" t="str">
        <f>Seeds!Z628</f>
        <v>{"id":"M6-MyM-1d-E-2","stimulus":"&lt;p&gt;Escoge en cuál de estas unidades de longitud se expresan mejor las siguientes medidas: kilómetros, metros o milímetros. Escríbelas en su forma abreviada.&lt;/p&gt;","template":"&lt;p&gt;{{Q1}} se expresa en {{response}}.&lt;/p&gt;&lt;p&gt;{{Q2}} se expresa en {{response}}.&lt;/p&gt;&lt;p&gt;{{Q3}} se expresa en {{response}}.&lt;/p&gt;","hint":"&lt;p&gt;Dos de las conversiones de unidades de longitud son:&lt;/p&gt;&lt;p style=\"text-align:center;\"&gt;1 km = &lt;span class=\"no-break\"&gt;1 000 m&lt;/span&gt;&lt;/p&gt;&lt;p style=\"text-align:center;\"&gt;1 m = &lt;span class=\"no-break\"&gt;100 cm&lt;/span&gt;&lt;/p&gt;","feedback":"&lt;p&gt;Para estimar longitudes, hay que tener en cuenta que:&lt;/p&gt;&lt;p style=\"text-align:center;\"&gt;1 km = &lt;span class=\"no-break\"&gt;1 000 m&lt;/span&gt;&lt;/p&gt;&lt;p style=\"text-align:center;\"&gt;1 m = &lt;span class=\"no-break\"&gt;100 cm&lt;/span&gt;&lt;/p&gt;","seed":{"parameters":[{"name":"Q1","label":null,"list":["La altura de la copa de un árbol","La longitud de una mesa","La profundidad de una piscina"]},{"name":"Q2","label":null,"list":["El perímetro de un país","El recorrido de una maratón","La distancia entre dos pueblos"]},{"name":"Q3","label":null,"list":["La longitud de un tornillo","El diámetro de una moneda","El tamaño de una hormiga","El diámetro de un huevo de codorniz"]}],"calculated":[{"name":"A1","label":"m"},{"name":"A2","label":"km"},{"name":"A3","label":"mm"}],"uniques":true},"algorithm":{"name":"calculateOperation","template":"Cloze with text"}}</v>
      </c>
      <c r="C586" s="215" t="str">
        <f>Seeds!AA628</f>
        <v/>
      </c>
      <c r="D586" s="215">
        <f t="shared" si="1"/>
        <v>1</v>
      </c>
    </row>
    <row r="587" ht="15.75" customHeight="1">
      <c r="A587" s="215" t="str">
        <f>Seeds!AC629</f>
        <v>M6-MyM-2a-I-1</v>
      </c>
      <c r="B587" s="215" t="str">
        <f>Seeds!Z629</f>
        <v>{"id":"M6-MyM-2a-I-1","stimulus":"&lt;p&gt;Escoge el resultado de la operación: {{Q1}} {{Q3}} + {{Q2}}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900,"step":1},{"name":"Q2","label":null,"min":100,"max":500,"step":1},{"name":"Q3","label":null,"list":["km","hm","dam","m","dm","cm","mm"]},{"name":"Q4","label":null,"min":10,"max":90,"step":10},{"name":"Q5","label":null,"min":10,"max":90,"step":10},{"name":"Q6","label":null,"min":10,"max":90,"step":10},{"name":"Q7","label":null,"min":10,"max":90,"step":10}],"calculated":[{"name":"A1","label":"{{function}} {{Q3}}","function":"{{Q1}}+{{Q2}}"},{"name":"A2","label":"{{function}} {{Q3}}","function":"{{Q1}}+{{Q2}}+{{Q4}}","incorrect":true},{"name":"A3","label":"{{function}} {{Q3}}","function":"{{Q1}}+{{Q2}}-{{Q5}}","incorrect":true},{"name":"A4","label":"{{function}} {{Q3}}","function":"{{Q1}}+{{Q2}}+{{Q6}}","incorrect":true},{"name":"A5","label":"{{function}} {{Q3}}","function":"{{Q1}}+{{Q2}}-{{Q7}}","incorrect":true}],"uniques":true},"algorithm":{"name":"trueFalse","template":"Multiple choice – standard","params":{"countCorrect":1,"countIncorrect":2,"showCheckIcon":false,
            "columns": 3
        }
    }
}</v>
      </c>
      <c r="C587" s="215" t="str">
        <f>Seeds!AA629</f>
        <v/>
      </c>
      <c r="D587" s="215">
        <f t="shared" si="1"/>
        <v>1</v>
      </c>
    </row>
    <row r="588" ht="15.75" customHeight="1">
      <c r="A588" s="215" t="str">
        <f>Seeds!AC630</f>
        <v>M6-MyM-2a-I-2</v>
      </c>
      <c r="B588" s="215" t="str">
        <f>Seeds!Z630</f>
        <v>{"id":"M6-MyM-2a-I-2","stimulus":"&lt;p&gt;Escoge el resultado de la operación: {{T1}} {{Q3}} − {{Q2}}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name":"Q4","label":null,"min":10,"max":90,"step":10},{"name":"Q5","label":null,"min":10,"max":90,"step":10},{"name":"Q6","label":null,"min":10,"max":90,"step":10},{"name":"Q7","label":null,"min":10,"max":90,"step":10}],"calculated":[{"name":"T1","label":"{{function}}","function":"{{Q1}}+{{Q2}}","temp":true},{"name":"A1","label":"{{function}} {{Q3}}","function":"{{Q1}}"},{"name":"A2","label":"{{function}} {{Q3}}","function":"{{Q1}}+{{Q4}}","incorrect":true},{"name":"A3","label":"{{function}} {{Q3}}","function":"{{Q1}}-{{Q5}}","incorrect":true},{"name":"A4","label":"{{function}} {{Q3}}","function":"{{Q1}}+{{Q6}}","incorrect":true},{"name":"A5","label":"{{function}} {{Q3}}","function":"{{Q1}}-{{Q7}}","incorrect":true}],"uniques":true},"algorithm":{"name":"trueFalse","template":"Multiple choice – standard","params":{"countCorrect":1,"countIncorrect":2,"showCheckIcon":false,
            "columns": 3
        }
    }
}</v>
      </c>
      <c r="C588" s="215" t="str">
        <f>Seeds!AA630</f>
        <v/>
      </c>
      <c r="D588" s="215">
        <f t="shared" si="1"/>
        <v>1</v>
      </c>
    </row>
    <row r="589" ht="15.75" customHeight="1">
      <c r="A589" s="215" t="str">
        <f>Seeds!AC631</f>
        <v>M6-MyM-2a-E-1</v>
      </c>
      <c r="B589" s="215" t="str">
        <f>Seeds!Z631</f>
        <v>{"id":"M6-MyM-2a-E-1","stimulus":"&lt;p&gt;Calcula la siguiente suma.&lt;/p&gt;","template":"&lt;p style=\"text-align:center;\"&gt;{{Q1}} {{Q3}} + {{Q2}} {{Q3}} = {{response}} {{Q3}}&lt;/p&gt;","hint":"&lt;p&gt;Para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km","hm","dam","m","dm","cm","mm"]}],"calculated":[{"name":"A1","label":"{{function}}","function":"{{Q1}}+{{Q2}}"}],"uniques":true},"algorithm":{"name":"calculateOperation","params":{"method":"equivLiteral","keyboard":"NUMERICAL"}}}</v>
      </c>
      <c r="C589" s="215" t="str">
        <f>Seeds!AA631</f>
        <v/>
      </c>
      <c r="D589" s="215">
        <f t="shared" si="1"/>
        <v>1</v>
      </c>
    </row>
    <row r="590" ht="15.75" customHeight="1">
      <c r="A590" s="215" t="str">
        <f>Seeds!AC632</f>
        <v>M6-MyM-2a-E-2</v>
      </c>
      <c r="B590" s="215" t="str">
        <f>Seeds!Z632</f>
        <v>{"id":"M6-MyM-2a-E-2","stimulus":"&lt;p&gt;Calcula la siguiente resta.&lt;/p&gt;","template":"&lt;p style=\"text-align:center;\"&gt;{{T1}} {{Q3}} − {{Q2}} {{Q3}} = {{response}} {{Q3}}&lt;/p&gt;","hint":"&lt;p&gt;Para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100,"max":900,"step":1},{"name":"Q2","label":null,"min":100,"max":500,"step":1},{"name":"Q3","label":null,"list":["km","hm","dam","m","dm","cm","mm"]}],"calculated":[{"name":"T1","label":"{{function}}","function":"{{Q1}}+{{Q2}}","temp":true},{"name":"A1","label":"{{function}}","function":"{{Q1}}"}],"uniques":true},"algorithm":{"name":"calculateOperation","params":{"method":"equivLiteral","keyboard":"NUMERICAL"}}}</v>
      </c>
      <c r="C590" s="215" t="str">
        <f>Seeds!AA632</f>
        <v/>
      </c>
      <c r="D590" s="215">
        <f t="shared" si="1"/>
        <v>1</v>
      </c>
    </row>
    <row r="591" ht="15.75" customHeight="1">
      <c r="A591" s="215" t="str">
        <f>Seeds!AC633</f>
        <v>M6-MyM-2a-A-1</v>
      </c>
      <c r="B591" s="215" t="str">
        <f>Seeds!Z633</f>
        <v>{"id":"M6-MyM-2a-A-1","stimulus":"&lt;p&gt;Álex mide {{T1}} cm y Flor, {{Q1}} cm. ¿Cuántos centímetros de diferencia hay entre los dos?&lt;/p&gt;","template":"&lt;p&gt;Hay {{response}} cm de diferencia.&lt;/p&gt;","hint":"&lt;p&gt;Para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120,"max":150,"step":1},{"name":"Q2","label":null,"min":5,"max":25,"step":1}],"calculated":[{"name":"T1","label":"{{function}}","function":"{{Q1}}+{{Q2}}","temp":true},{"name":"A1","label":"{{function}}","function":"{{Q2}}"}],"uniques":true},"algorithm":{"name":"calculateOperation","params":{"method":"equivLiteral","keyboard":"NUMERICAL"}}}</v>
      </c>
      <c r="C591" s="215" t="str">
        <f>Seeds!AA633</f>
        <v/>
      </c>
      <c r="D591" s="215">
        <f t="shared" si="1"/>
        <v>1</v>
      </c>
    </row>
    <row r="592" ht="15.75" customHeight="1">
      <c r="A592" s="215" t="str">
        <f>Seeds!AC634</f>
        <v>M6-MyM-2a-A-2</v>
      </c>
      <c r="B592" s="215" t="str">
        <f>Seeds!Z634</f>
        <v>{"id":"M6-MyM-2a-A-2","stimulus":"&lt;p&gt;Un avión de pasajeros ha volado {{Q1}} dam antes de hacer escala en {{Q3}}. Desde allí ha realizado un segundo vuelo de {{Q2}} dam hasta que ha vuelto a aterrizar. ¿Cuánta distancia ha recorrido entre los dos viajes?&lt;/p&gt;","template":"&lt;p&gt;Ha volado {{response}} dam.&lt;/p&gt;","hint":"&lt;p&gt;Para sumar unidades de longitud todas deben estar expresadas en la misma unidad. Luego, se suman los números.&lt;/p&gt;","feedback":"&lt;p&gt;Para sumar unidades de longitud todas deben estar expresadas en la misma unidad. Luego, se suman los números.&lt;/p&gt;","seed":{"parameters":[{"name":"Q1","label":null,"min":100,"max":500,"step":1},{"name":"Q2","label":null,"min":100,"max":500,"step":1},{"name":"Q3","label":null,"list":["Madrid","Berlín","Brasilia","Nueva York","Tokio","Seúl"]}],"calculated":[{"name":"A1","label":"{{function}}","function":"{{Q1}}+{{Q2}}"}],"uniques":true},"algorithm":{"name":"calculateOperation","params":{"method":"equivLiteral","keyboard":"NUMERICAL"}}}</v>
      </c>
      <c r="C592" s="215" t="str">
        <f>Seeds!AA634</f>
        <v/>
      </c>
      <c r="D592" s="215">
        <f t="shared" si="1"/>
        <v>1</v>
      </c>
    </row>
    <row r="593" ht="15.75" customHeight="1">
      <c r="A593" s="215" t="str">
        <f>Seeds!AC635</f>
        <v>M6-MyM-2a-A-3</v>
      </c>
      <c r="B593" s="215" t="str">
        <f>Seeds!Z635</f>
        <v>{"id":"M6-MyM-2a-A-3","stimulus":"&lt;p&gt;El lápiz de Araceli medía {{T1}} mm, pero después de sacarle punta ahora mide {{Q1}} mm. ¿Cuánto ha encogido el lápiz?&lt;/p&gt;","template":"&lt;p&gt;El lápiz mide ahora {{response}} mm menos.&lt;/p&gt;","hint":"&lt;p&gt;Para restar unidades de longitud todas deben estar expresadas en la misma unidad. Luego, se restan los números.&lt;/p&gt;","feedback":"&lt;p&gt;Para restar unidades de longitud todas deben estar expresadas en la misma unidad. Luego, se restan los números.&lt;/p&gt;","seed":{"parameters":[{"name":"Q1","label":null,"min":50,"max":100,"step":1},{"name":"Q2","label":null,"min":10,"max":100,"step":1}],"calculated":[{"name":"T1","label":"{{function}}","function":"{{Q1}}+{{Q2}}","temp":true},{"name":"A1","label":"{{function}}","function":"{{Q2}}"}],"uniques":true},"algorithm":{"name":"calculateOperation","params":{"method":"equivLiteral","keyboard":"NUMERICAL"}}}</v>
      </c>
      <c r="C593" s="215" t="str">
        <f>Seeds!AA635</f>
        <v/>
      </c>
      <c r="D593" s="215">
        <f t="shared" si="1"/>
        <v>1</v>
      </c>
    </row>
    <row r="594" ht="15.75" customHeight="1">
      <c r="A594" s="215" t="str">
        <f>Seeds!AC636</f>
        <v>M6-MyM-29a-I-1</v>
      </c>
      <c r="B594" s="215" t="str">
        <f>Seeds!Z636</f>
        <v>{"id":"M6-MyM-29a-I-1","stimulus":"&lt;p&gt;Indica si las siguientes operaciones son correctas o no.&lt;/p&gt;","hint":"&lt;p&gt;Para realizar estas sumas y restas, expresa todas las magnitudes en la misma unidad.&lt;/p&gt;","feedback":"&lt;p&gt;Para realizar estas sumas y restas, expresa todas las magnitudes en la misma unidad.&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 + {{Q18}}","temp":true},{"name":"A1","label":"{{function}}","function":"&lt;span class=\"no-break\"&gt;{{Q1}} m&lt;/span&gt; + &lt;span class=\"no-break\"&gt;{{Q2}} km&lt;/span&gt; y &lt;span class=\"no-break\"&gt;{{Q3}} m&lt;/span&gt; = &lt;span class=\"no-break\"&gt;{{T1}} m&lt;/span&gt; ","feedback":" {{Q1}} m y {{Q2}} km + {{Q3}} m = {{Q1}} + {{Q2}} × 1 000 + {{Q3}} = {{Q1}} + {{T11}} + {{Q3}} = {{T1}} m"},{"name":"A2","label":"{{function}}","function":"&lt;span class=\"no-break\"&gt;{{Q4}} dm&lt;/span&gt; y &lt;span class=\"no-break\"&gt;{{Q5}} mm&lt;/span&gt; − &lt;span class=\"no-break\"&gt;{{Q6}} mm&lt;/span&gt; = &lt;span class=\"no-break\"&gt;{{T2}} dm&lt;/span&gt; ","feedback":" {{Q4}} dm y {{Q5}} mm - {{Q6}} mm = {{Q4}} × 100 + {{Q5}} - {{Q6}} = {{T22}} + {{Q5}} - {{Q6}} = {{T2}} dm"},{"name":"A3","label":"{{function}}","function":"&lt;span class=\"no-break\"&gt;{{Q7}} cm&lt;/span&gt; − &lt;span class=\"no-break\"&gt;{{Q8}} dm&lt;/span&gt; y &lt;span class=\"no-break\"&gt;{{Q9}} cm&lt;/span&gt; = &lt;span class=\"no-break\"&gt;{{T3}} cm&lt;/span&gt; ","feedback":" {{Q7}} cm - {{Q8}} dm y {{Q9}} cm = {{Q7}} - {{Q8}} × 10 - {{Q9}} = {{Q7}} - {{T33}} - {{Q9}} = {{T3}} cm"},{"name":"A4","label":"{{function}}","function":"&lt;span class=\"no-break\"&gt;{{Q10}} km&lt;/span&gt; y &lt;span class=\"no-break\"&gt;{{Q11}} m&lt;/span&gt; + &lt;span class=\"no-break\"&gt;{{Q12}} m&lt;/span&gt; = &lt;span class=\"no-break\"&gt;{{T4}} m&lt;/span&gt; ","incorrect":true,"feedback":" {{Q10}} km y {{Q11}} m + {{Q12}} m = {{Q10}} × 1 000 + {{Q11}} + {{Q12}} = {{T4}} m = {{T44}} + {{Q11}} + {{Q12}} = {{T4}} m"},{"name":"A5","label":"{{function}}","function":"&lt;span class=\"no-break\"&gt;{{Q13}} hm&lt;/span&gt; y &lt;span class=\"no-break\"&gt;{{Q14}} m&lt;/span&gt; − &lt;span class=\"no-break\"&gt;{{Q15}} m&lt;/span&gt; = &lt;span class=\"no-break\"&gt;{{T5}} m&lt;/span&gt; ","incorrect":true,"feedback":" {{Q13}} hm y {{Q14}} m -{{Q15}} m = {{Q13}} × 100 + {{Q14}} - {{Q15}} = {{T55}} + {{Q14}} - {{Q15}} = {{T5}} m"},{"name":"A6","label":"{{function}}","function":"&lt;span class=\"no-break\"&gt;{{Q16}} dam&lt;/span&gt; + &lt;span class=\"no-break\"&gt;{{Q17}} hm&lt;/span&gt; y &lt;span class=\"no-break\"&gt;{{Q18}} dam&lt;/span&gt; = &lt;span class=\"no-break\"&gt;{{T6}} dam&lt;/span&gt; ","incorrect":true,"feedback":" {{Q16}} dam + {{Q17}} hm + {{Q18}} dam = {{Q16}} + {{Q17}} × 10 + {{Q18}} = {{Q16}} + {{T66}} + {{Q18}} = {{T6}} dam"},{"name":"T11","label":"{{function}}","function":"{{Q2}}*1000","temp":true},{"name":"T22","label":"{{function}}","function":"{{Q4}}*100","temp":true},{"name":"T33","label":"{{function}}","function":"{{Q8}}*10","temp":true},{"name":"T44","label":"{{function}}","function":"{{Q10}}*1000","temp":true},{"name":"T55","label":"{{function}}","function":"{{Q13}}*100","temp":true},{"name":"T66","label":"{{function}}","function":"{{Q17}}*10","temp":true}],"uniques":true},"algorithm":{"name":"trueFalse","template":"Choice matrix – inline","params":{"countCorrect":1,"countIncorrect":2,"showCheckIcon":false,"options":["Correcto","Incorrecto"]}}}</v>
      </c>
      <c r="C594" s="215" t="str">
        <f>Seeds!AA636</f>
        <v/>
      </c>
      <c r="D594" s="215">
        <f t="shared" si="1"/>
        <v>1</v>
      </c>
    </row>
    <row r="595" ht="15.75" customHeight="1">
      <c r="A595" s="215" t="str">
        <f>Seeds!AC637</f>
        <v>M6-MyM-29a-E-1</v>
      </c>
      <c r="B595" s="215" t="str">
        <f>Seeds!Z637</f>
        <v>{"id":"M6-MyM-29a-E-1","stimulus":"&lt;p&gt;Calcula la siguiente suma.&lt;/p&gt;","template":"&lt;p style=\"text-align:center;\"&gt;{{Q2}} m + {{Q1}} mm y {{Q3}} mm = {{response}} mm&lt;/p&gt;","hint":"&lt;p&gt;Para realizar esta suma, expresa todas las magnitudes en la misma unidad.&lt;/p&gt;","feedback":"&lt;p&gt;Para realizar esta suma, expresa todas las magnitudes en la misma unidad.&lt;/p&gt;","seed":{"parameters":[{"name":"Q1","label":null,"min":1000,"max":9999,"step":1},{"name":"Q2","label":null,"min":1,"max":9,"step":1},{"name":"Q3","label":null,"min":1,"max":999,"step":1}],"calculated":[{"name":"T1","label":"{{function}}","function":"{{Q2}}*1000 ","temp":true},{"name":"A1","label":"{{function}}","function":"{{Q2}}*1000 + {{Q1}} + {{Q3}} "}],"uniques":true},"algorithm":{"name":"calculateOperation","params":{"method":"equivLiteral","keyboard":"NUMERICAL"}}}</v>
      </c>
      <c r="C595" s="215" t="str">
        <f>Seeds!AA637</f>
        <v/>
      </c>
      <c r="D595" s="215">
        <f t="shared" si="1"/>
        <v>1</v>
      </c>
    </row>
    <row r="596" ht="15.75" customHeight="1">
      <c r="A596" s="215" t="str">
        <f>Seeds!AC638</f>
        <v>M6-MyM-29a-E-2</v>
      </c>
      <c r="B596" s="215" t="str">
        <f>Seeds!Z638</f>
        <v>{"id":"M6-MyM-29a-E-2","stimulus":"&lt;p&gt;Calcula la siguiente resta.&lt;/p&gt;","template":"&lt;p style=\"text-align:center;\"&gt;{{T1}} dam y {{T2}} cm − {{Q1}} cm = {{response}} cm&lt;/p&gt;","hint":"&lt;p&gt;Para realizar esta resta, expresa todas las magnitudes en la misma unidad.&lt;/p&gt;","feedback":"&lt;p&gt;Para realizar esta resta, expresa todas las magnitudes en la misma unidad.&lt;/p&gt;","seed":{"parameters":[{"name":"Q1","label":null,"min":1000,"max":9999,"step":1},{"name":"Q2","label":null,"min":1000,"max":9999,"step":1}],"calculated":[{"name":"T1","label":"{{function}}","function":"math.floor(({{Q1}}+{{Q2}})/1000)","temp":true},{"name":"T2","label":"{{function}}","function":"{{Q1}}+{{Q2}}-math.floor(({{Q1}}+{{Q2}})/1000)*1000","temp":true},{"name":"T3","label":"{{function}}","function":"{{T1}}*1000","temp":true},{"name":"A1","label":"{{function}}","function":" {{Q2}}"}],"uniques":true},"algorithm":{"name":"calculateOperation","params":{"method":"equivLiteral","keyboard":"NUMERICAL"}}}</v>
      </c>
      <c r="C596" s="215" t="str">
        <f>Seeds!AA638</f>
        <v/>
      </c>
      <c r="D596" s="215">
        <f t="shared" si="1"/>
        <v>1</v>
      </c>
    </row>
    <row r="597" ht="15.75" customHeight="1">
      <c r="A597" s="215" t="str">
        <f>Seeds!AC639</f>
        <v>M6-MyM-29a-A-1</v>
      </c>
      <c r="B597" s="215" t="str">
        <f>Seeds!Z639</f>
        <v>{"id":"M6-MyM-29a-A-1","stimulus":"&lt;p&gt;María necesita &lt;span class=\"no-break\"&gt;{{Q1}} m&lt;/span&gt; de goma eva para una manualidad, pero solo tiene &lt;span class=\"no-break\"&gt;{{Q2}} m&lt;/span&gt; y &lt;span class=\"no-break\"&gt;{{Q3}} cm.&lt;/span&gt; ¿Cuántos metros más tiene que comprar?&lt;/p&gt;","template":"&lt;p&gt;Necesita comprar &lt;span class=\"no-break\"&gt;{{response}} m&lt;/span&gt; de goma eva.&lt;/p&gt;","hint":"&lt;p&gt;Opera expresando todas las magnitudes en la misma unidad.&lt;/p&gt;","feedback":"&lt;p&gt;Primero expresa todas las magnitudes en la misma unidad:&lt;/p&gt;&lt;p style=\"text-align:center;\"&gt;{{Q1}} m − {{Q2}} m y {{Q3}} cm = {{Q1}} m − {{Q2}} m − {{T1}} m&lt;/p&gt;&lt;p&gt;A continuación, opera:&lt;/p&gt;&lt;p style=\"text-align:center;\"&gt;{{Q1}} − {{Q2}} − {{T1}} = {{A1}} m&lt;/p&gt;","seed":{"parameters":[{"name":"Q1","label":null,"min":6,"max":10,"step":0.5},{"name":"Q2","label":null,"min":1,"max":4,"step":1},{"name":"Q3","label":null,"min":1,"max":99,"step":1}],"calculated":[{"name":"T1","function":"{{Q3}}/100","temp":true},{"name":"A1","label":"{{function}}","function":"{{Q1}} - {{Q2}} - {{Q3}}/100"}],"uniques":true},"algorithm":{"name":"calculateOperation","params":{"method":"equivLiteral","keyboard":"NUMERICAL"}}}</v>
      </c>
      <c r="C597" s="215" t="str">
        <f>Seeds!AA639</f>
        <v/>
      </c>
      <c r="D597" s="215">
        <f t="shared" si="1"/>
        <v>1</v>
      </c>
    </row>
    <row r="598" ht="15.75" customHeight="1">
      <c r="A598" s="215" t="str">
        <f>Seeds!AC640</f>
        <v>M6-MyM-29a-A-2</v>
      </c>
      <c r="B598" s="215" t="str">
        <f>Seeds!Z640</f>
        <v>{"id":"M6-MyM-29a-A-2","stimulus":"&lt;p&gt;Noelia ha conducido durante {{Q1}} km y {{Q3}} dam. Si aún le quedan {{Q2}} km para llegar a la playa, ¿cuánto mide el trayecto?&lt;/p&gt;","template":"&lt;p&gt;La longitud total del trayecto es de {{response}} km.&lt;/p&gt;","hint":"&lt;p&gt;Suma las medidas de longitud que tengan las mismas unidades.&lt;/p&gt;","feedback":"&lt;p&gt;Primero expresa todas las magnitudes en la misma unidad.&lt;/p&gt;&lt;p style=\"text-align:center;\"&gt;{{Q1}} km y {{Q3}} dam + {{Q2}} km = {{Q1}} km + {{T1}} km + {{Q2}} km&lt;/p&gt;&lt;p&gt;A continuación, opera:&lt;/p&gt;&lt;p style=\"text-align:center;\"&gt;{{Q1}} + {{T1}} + {{Q2}} = {{A1}} km&lt;/p&gt;","seed":{"parameters":[{"name":"Q1","label":null,"min":10,"max":20,"step":1},{"name":"Q2","label":null,"min":10,"max":20,"step":1},{"name":"Q3","label":null,"min":1,"max":99,"step":1}],"calculated":[{"name":"T1","label":"{{function}}","function":"{{Q3}}/100","temp":true},{"name":"A1","label":"{{function}}","function":"Lemonlib.round({{Q1}}+{{Q3}}/100+{{Q2}},2)"}],"uniques":true},"algorithm":{"name":"calculateOperation","params":{"method":"equivLiteral","keyboard":"NUMERICAL"}}}</v>
      </c>
      <c r="C598" s="215" t="str">
        <f>Seeds!AA640</f>
        <v/>
      </c>
      <c r="D598" s="215">
        <f t="shared" si="1"/>
        <v>1</v>
      </c>
    </row>
    <row r="599" ht="15.75" customHeight="1">
      <c r="A599" s="215" t="str">
        <f>Seeds!AC641</f>
        <v>M6-MyM-29a-A-3</v>
      </c>
      <c r="B599" s="215" t="str">
        <f>Seeds!Z641</f>
        <v>{"id":"M6-MyM-29a-A-3","stimulus":"&lt;p&gt;Claudia ha comprado {{Q1}} dm y {{Q2}} mm de cinta de color rojo y {{Q3}} dm de color azul. ¿Cuánta cinta ha comprado en total?&lt;/p&gt;","template":"&lt;p&gt;Ha comprado {{response}} dm de cinta.&lt;/p&gt;","hint":"&lt;p&gt;Suma las medidas de longitud que tengan las mismas unidades.&lt;/p&gt;","feedback":"&lt;p&gt;Primero expresa todas las magnitudes en la misma unidad.&lt;/p&gt;&lt;p style=\"text-align:center;\"&gt;{{Q1}} dm y {{Q2}} mm + {{Q3}} dm = {{Q1}} dm + {{T1}} dm + {{Q3}} dm&lt;/p&gt;&lt;p&gt;A continuación, opera:&lt;/p&gt;&lt;p style=\"text-align:center;\"&gt;{{Q1}} + {{T1}} + {{Q3}} = {{A1}} dm&lt;/p&gt;","seed":{"parameters":[{"name":"Q1","label":null,"min":10,"max":20,"step":1},{"name":"Q2","label":null,"min":51,"max":99,"step":2},{"name":"Q3","label":null,"min":11,"max":20,"step":1}],"calculated":[{"name":"A1","label":"{{function}}","function":"Lemonlib.round({{Q1}}+{{Q2}}/100+{{Q3}},2)"},{"name":"T1","label":"{{function}}","function":" {{Q2}}/100","temp":true}],"uniques":true},"algorithm":{"name":"calculateOperation","params":{"method":"equivLiteral","keyboard":"NUMERICAL"}}}</v>
      </c>
      <c r="C599" s="215" t="str">
        <f>Seeds!AA641</f>
        <v/>
      </c>
      <c r="D599" s="215">
        <f t="shared" si="1"/>
        <v>1</v>
      </c>
    </row>
    <row r="600" ht="15.75" customHeight="1">
      <c r="A600" s="215" t="str">
        <f>Seeds!AC642</f>
        <v>M6-MyM-2b-I-1</v>
      </c>
      <c r="B600" s="215" t="str">
        <f>Seeds!Z642</f>
        <v>{"id":"M6-MyM-2b-I-1","stimulus":"&lt;p&gt;Selecciona el resultado de la siguiente multiplicación.&lt;/p&gt;&lt;p style=\"text-align:center;\"&gt;{{Q1}} {{Q11}} × {{Q2}} = ...&lt;/p&gt;","hint":"&lt;p&gt;Para obtener el resultado, hay que multiplicar y expresar el resultado en la misma unidad.&lt;/p&gt;","feedback":"&lt;p&gt;Para obtener el resultado, hay que multiplicar y expresar el resultado en la misma unidad.&lt;/p&gt;","seed":{"parameters":[{"name":"Q1","label":null,"min":100,"max":999,"step":1},{"name":"Q2","label":null,"min":1,"max":9,"step":1},{"name":"Q3","label":null,"min":1,"max":99,"step":1},{"name":"Q4","label":null,"min":10,"max":90,"step":10},{"name":"Q5","label":null,"min":1,"max":99,"step":1},{"name":"Q6","label":null,"min":10,"max":90,"step":10},{"name":"Q11","label":null,"list":["km","hm","dam","m","dm","cm","mm"]},{"name":"Q12","label":null,"list":["km","hm","dam","m","dm","cm","mm"]}],"calculated":[{"name":"A1","label":"{{function}} {{Q11}}","function":"{{Q1}}*{{Q2}}"},{"name":"A2","label":"{{function}} {{Q12}}","function":"{{Q1}}*{{Q2}}","incorrect":true},{"name":"A3","label":"{{function}} {{Q11}}","function":"{{Q1}}*{{Q2}}+{{Q3}}","incorrect":true},{"name":"A4","label":"{{function}} {{Q11}}","function":"{{Q1}}*{{Q2}}+{{Q4}}","incorrect":true},{"name":"A5","label":"{{function}} {{Q11}}","function":"{{Q1}}*{{Q2}}-{{Q5}}","incorrect":true},{"name":"A6","label":"{{function}} {{Q11}}","function":"{{Q1}}*{{Q2}}-{{Q6}}","incorrect":true}],"uniques":true},"algorithm":{"name":"trueFalse","template":"Multiple choice – standard","params":{"countCorrect":1,"countIncorrect":2,"showCheckIcon":false,
            "columns": 3
        }
    }
}</v>
      </c>
      <c r="C600" s="215" t="str">
        <f>Seeds!AA642</f>
        <v/>
      </c>
      <c r="D600" s="215">
        <f t="shared" si="1"/>
        <v>1</v>
      </c>
    </row>
    <row r="601" ht="15.75" customHeight="1">
      <c r="A601" s="215" t="str">
        <f>Seeds!AC643</f>
        <v>M6-MyM-2b-I-2</v>
      </c>
      <c r="B601" s="215" t="str">
        <f>Seeds!Z643</f>
        <v>{"id":"M6-MyM-2b-I-2","stimulus":"&lt;p&gt;Selecciona el resultado de la siguiente división.&lt;/p&gt;&lt;p style=\"text-align:center;\"&gt;{{T1}} {{Q22}} : {{Q1}} = ...&lt;/p&gt;","hint":"&lt;p&gt;Para obtener el resultado, hay que dividir y expresar el resultado en la misma unidad.&lt;/p&gt;","feedback":"&lt;p&gt;Para obtener el resultado, hay que dividir y expresar el resultado en la misma unidad.&lt;/p&gt;","seed":{"parameters":[{"name":"Q1","label":null,"min":1,"max":9,"step":1},{"name":"Q2","label":null,"min":100,"max":999,"step":1},{"name":"Q3","label":null,"min":1,"max":99,"step":1},{"name":"Q4","label":null,"min":10,"max":90,"step":10},{"name":"Q5","label":null,"min":1,"max":99,"step":1},{"name":"Q6","label":null,"min":10,"max":90,"step":10},{"name":"Q11","label":null,"list":["km","hm","dam","m","dm","cm","mm"]},{"name":"Q22","label":null,"list":["km","hm","dam","m","dm","cm","mm"]}],"calculated":[{"name":"T1","label":"{{function}}","function":"{{Q1}}*{{Q2}}","temp":true},{"name":"A1","label":"{{function}} {{Q22}}","function":"{{Q2}}"},{"name":"A2","label":"{{function}} {{Q11}}","function":"{{Q2}}","incorrect":true},{"name":"A3","label":"{{function}} {{Q22}}","function":"{{Q2}}+{{Q3}}","incorrect":true},{"name":"A4","label":"{{function}} {{Q22}}","function":"{{Q2}}+{{Q4}}","incorrect":true},{"name":"A5","label":"{{function}} {{Q22}}","function":"{{Q2}}-{{Q5}}","incorrect":true},{"name":"A6","label":"{{function}} {{Q22}}","function":"{{Q2}}-{{Q6}}","incorrect":true}],"uniques":true},"algorithm":{"name":"trueFalse","template":"Multiple choice – standard","params":{"countCorrect":1,"countIncorrect":2,"showCheckIcon":false,
            "columns": 3
        }
    }
}</v>
      </c>
      <c r="C601" s="215" t="str">
        <f>Seeds!AA643</f>
        <v/>
      </c>
      <c r="D601" s="215">
        <f t="shared" si="1"/>
        <v>1</v>
      </c>
    </row>
    <row r="602" ht="15.75" customHeight="1">
      <c r="A602" s="215" t="str">
        <f>Seeds!AC644</f>
        <v>M6-MyM-2b-E-1</v>
      </c>
      <c r="B602" s="215" t="str">
        <f>Seeds!Z644</f>
        <v>{"id":"M6-MyM-2b-E-1","stimulus":"&lt;p&gt;Calcula la siguiente multiplicación.&lt;/p&gt;","template":"&lt;p style=\"text-align:center;\"&gt;{{Q1}} {{Q11}} × {{Q2}} = {{response}} {{Q11}}&lt;/p&gt;","hint":"&lt;p&gt;Para obtener el resultado, hay que multiplicar y expresar el resultado en la misma unidad.&lt;/p&gt;","feedback":"&lt;p&gt;Para obtener el resultado, hay que multiplicar y expresar el resultado en la misma unidad.&lt;/p&gt;","seed":{"parameters":[{"name":"Q1","label":null,"min":100,"max":999,"step":1},{"name":"Q2","label":null,"min":2,"max":9,"step":1},{"name":"Q11","label":null,"list":["km","hm","dam","m","dm","cm","mm"]}],"calculated":[{"name":"A1","label":"{{function}}","function":"{{Q1}}*{{Q2}}"}],"uniques":true},"algorithm":{"name":"calculateOperation","params":{"method":"equivLiteral","keyboard":"NUMERICAL"}}}</v>
      </c>
      <c r="C602" s="215" t="str">
        <f>Seeds!AA644</f>
        <v/>
      </c>
      <c r="D602" s="215">
        <f t="shared" si="1"/>
        <v>1</v>
      </c>
    </row>
    <row r="603" ht="15.75" customHeight="1">
      <c r="A603" s="215" t="str">
        <f>Seeds!AC645</f>
        <v>M6-MyM-2b-E-2</v>
      </c>
      <c r="B603" s="215" t="str">
        <f>Seeds!Z645</f>
        <v>{"id":"M6-MyM-2b-E-2","stimulus":"&lt;p&gt;Calcula la siguiente división.&lt;/p&gt;","template":"&lt;p style=\"text-align:center;\"&gt;{{T1}} {{Q11}} : {{Q1}} = {{response}} {{Q11}}&lt;/p&gt;","hint":"&lt;p&gt;Para obtener el resultado, hay que dividir y expresar el resultado en la misma unidad.&lt;/p&gt;","feedback":"&lt;p&gt;Para obtener el resultado, hay que dividir y expresar el resultado en la misma unidad.&lt;/p&gt;","seed":{"parameters":[{"name":"Q1","label":null,"min":2,"max":9,"step":1},{"name":"Q2","label":null,"min":100,"max":300,"step":1},{"name":"Q11","label":null,"list":["km","hm","dam","m","dm","cm","mm"]}],"calculated":[{"name":"T1","label":"{{function}}","function":"{{Q1}}*{{Q2}}","temp":true},{"name":"A1","label":"{{function}}","function":"{{Q2}}"}],"uniques":true},"algorithm":{"name":"calculateOperation","params":{"method":"equivLiteral","keyboard":"NUMERICAL"}}}</v>
      </c>
      <c r="C603" s="215" t="str">
        <f>Seeds!AA645</f>
        <v/>
      </c>
      <c r="D603" s="215">
        <f t="shared" si="1"/>
        <v>1</v>
      </c>
    </row>
    <row r="604" ht="15.75" customHeight="1">
      <c r="A604" s="215" t="str">
        <f>Seeds!AC646</f>
        <v>M6-MyM-2b-A-1</v>
      </c>
      <c r="B604" s="215" t="str">
        <f>Seeds!Z646</f>
        <v>{"id":"M6-MyM-2b-A-1","stimulus":"&lt;p&gt;El paseo por donde Andrés sale a caminar mide &lt;span class=\"no-break\"&gt;{{Q1}} dam.&lt;/span&gt; Si ha realizado el mismo trayecto {{Q2}} veces, ¿cuántos decámetros ha caminado en total?&lt;/p&gt;","template":"&lt;p&gt;Ha caminado {{response}} dam.&lt;/p&gt;","hint":"&lt;p&gt;Para obtener el resultado, hay que multiplicar y expresar el resultado en la misma unidad.&lt;/p&gt;","feedback":"&lt;p&gt;Para obtener el resultado, hay que multiplicar y expresar el resultado en la misma unidad.&lt;/p&gt;&lt;p style=\"text-align:center;\"&gt;{{Q1}} dam × {{Q2}} = {{A1}} dam&lt;/p&gt;","seed":{"parameters":[{"name":"Q1","label":null,"min":100,"max":999,"step":1},{"name":"Q2","label":null,"min":2,"max":9,"step":1}],"calculated":[{"name":"A1","label":"{{function}}","function":"{{Q1}}*{{Q2}}"}],"uniques":true},"algorithm":{"name":"calculateOperation","params":{"method":"equivLiteral","keyboard":"NUMERICAL"}}}</v>
      </c>
      <c r="C604" s="215" t="str">
        <f>Seeds!AA646</f>
        <v/>
      </c>
      <c r="D604" s="215">
        <f t="shared" si="1"/>
        <v>1</v>
      </c>
    </row>
    <row r="605" ht="15.75" customHeight="1">
      <c r="A605" s="215" t="str">
        <f>Seeds!AC647</f>
        <v>M6-MyM-2b-A-2</v>
      </c>
      <c r="B605" s="215" t="str">
        <f>Seeds!Z647</f>
        <v>{"id":"M6-MyM-2b-A-2","stimulus":"&lt;p&gt;Alicia tiene un rollo de cuerda de &lt;span class=\"no-break\"&gt;{{T1}} m&lt;/span&gt; que necesita cortar en {{Q1}} trozos iguales. ¿Cuántos metros medirá cada uno?&lt;/p&gt;","template":"&lt;p&gt;Cada trozo medirá {{response}} m.&lt;/p&gt;","hint":"&lt;p&gt;Para obtener el resultado, hay que dividir y expresar el resultado en la misma unidad.&lt;/p&gt;","feedback":"&lt;p&gt;Para obtener el resultado, hay que dividir y expresar el resultado en la misma unidad.&lt;/p&gt;&lt;p style=\"text-align:center;\"&gt;{{T1}} m : {{Q1}} = {{Q2}} m&lt;/p&gt;","seed":{"parameters":[{"name":"Q1","label":null,"min":2,"max":9,"step":1},{"name":"Q2","label":null,"min":5,"max":20,"step":0.1}],"calculated":[{"name":"T1","label":"{{function}}","function":"Lemonlib.round({{Q1}}*{{Q2}}, 1)","temp":true},{"name":"A1","label":"{{function}}","function":"{{Q2}}"}],"uniques":true},"algorithm":{"name":"calculateOperation","params":{"method":"equivLiteral","keyboard":"NUMERICAL"}}}</v>
      </c>
      <c r="C605" s="215" t="str">
        <f>Seeds!AA647</f>
        <v/>
      </c>
      <c r="D605" s="215">
        <f t="shared" si="1"/>
        <v>1</v>
      </c>
    </row>
    <row r="606" ht="15.75" customHeight="1">
      <c r="A606" s="215" t="str">
        <f>Seeds!AC648</f>
        <v>M6-MyM-2b-A-3</v>
      </c>
      <c r="B606" s="215" t="str">
        <f>Seeds!Z648</f>
        <v>{"id":"M6-MyM-2b-A-3","stimulus":"&lt;p&gt;Un edificio de {{Q2}} plantas mide &lt;span class=\"no-break\"&gt;{{T1}} m&lt;/span&gt; de alto. Si todas las plantas tienen la misma altura, ¿cuánto mide cada una?&lt;/p&gt;","template":"&lt;p&gt;La altura de cada planta es de {{response}} m.&lt;/p&gt;","hint":"&lt;p&gt;Para obtener el resultado, hay que dividir y expresar el resultado en la misma unidad.&lt;/p&gt;","feedback":"&lt;p&gt;Para obtener el resultado, hay que dividir y expresar el resultado en la misma unidad.&lt;/p&gt;&lt;p style=\"text-align:center;\"&gt;{{T1}} m : {{Q2}} = {{Q1}} m&lt;/p&gt;","seed":{"parameters":[{"name":"Q1","label":null,"min":3.8,"max":5.2,"step":0.1},{"name":"Q2","label":null,"min":9,"max":30,"step":1}],"calculated":[{"name":"T1","label":"{{function}}","function":"Lemonlib.round({{Q1}}*{{Q2}}, 1)","temp":true},{"name":"A1","label":"{{function}}","function":"{{Q1}}"}],"uniques":true},"algorithm":{"name":"calculateOperation","params":{"method":"equivLiteral","keyboard":"NUMERICAL"}}}</v>
      </c>
      <c r="C606" s="215" t="str">
        <f>Seeds!AA648</f>
        <v/>
      </c>
      <c r="D606" s="215">
        <f t="shared" si="1"/>
        <v>1</v>
      </c>
    </row>
    <row r="607" ht="15.75" customHeight="1">
      <c r="A607" s="215" t="str">
        <f>Seeds!AC649</f>
        <v>M6-MyM-29b-I-1</v>
      </c>
      <c r="B607" s="215" t="str">
        <f>Seeds!Z649</f>
        <v>{"id":"M6-MyM-29b-I-1","stimulus":"&lt;p&gt;Arrastra el resultado de esta resta.&lt;/p&gt;","template":"&lt;p style=\"text-align:center;\"&gt;{{Q1}} km y {{Q5}} m × {{Q2}} = {{response}} m&lt;/p&gt;","hint":"&lt;p&gt;Expresa la medida en forma simple y después opera.&lt;/p&gt;","feedback":"&lt;p&gt;Expresa la medida en forma simple y después opera.&lt;/p&gt;","seed":{"parameters":[{"name":"Q1","label":null,"min":1,"max":99,"step":1},{"name":"Q2","label":null,"min":1,"max":9,"step":1},{"name":"Q3","label":null,"min":1,"max":99,"step":1},{"name":"Q4","label":null,"min":1,"max":99,"step":1},{"name":"Q5","label":null,"min":1,"max":99,"step":1}],"calculated":[{"name":"A1","label":"{{function}}","function":"({{Q1}}*1000+{{Q5}})*{{Q2}}"},{"name":"A2","label":"{{function}}","function":" ({{Q3}}*1000+{{Q5}})*{{Q2}}","incorrect":true},{"name":"A3","label":"{{function}}","function":"({{Q1}}*1000+{{Q4}})*{{Q2}}","incorrect":true}],"uniques":true},"algorithm":{"name":"calculateOperation","template":"Cloze with drag &amp; drop","params":{"keyboard":"INTERMEDIATE"}}}</v>
      </c>
      <c r="C607" s="215" t="str">
        <f>Seeds!AA649</f>
        <v/>
      </c>
      <c r="D607" s="215">
        <f t="shared" si="1"/>
        <v>1</v>
      </c>
    </row>
    <row r="608" ht="15.75" customHeight="1">
      <c r="A608" s="215" t="str">
        <f>Seeds!AC650</f>
        <v>M6-MyM-29b-I-2</v>
      </c>
      <c r="B608" s="215" t="str">
        <f>Seeds!Z650</f>
        <v>{"id":"M6-MyM-29b-I-2","stimulus":"&lt;p&gt;Arrastra el resultado de esta división.&lt;/p&gt;","template":"&lt;p style=\"text-align:center;\"&gt;{{T1}} m y {{T2}} cm : {{Q3}} = {{response}} cm&lt;/p&gt;","hint":"&lt;p&gt;Expresa la medida en forma simple y después opera.&lt;/p&gt;","feedback":"&lt;p&gt;Expresa la medida en forma simple y después opera.&lt;/p&gt;","seed":{"parameters":[{"name":"Q1","label":null,"min":2,"max":9,"step":1},{"name":"Q2","label":null,"min":2,"max":9,"step":1},{"name":"Q3","label":null,"min":2,"max":9,"step":1},{"name":"Q4","label":null,"min":2,"max":9,"step":1},{"name":"Q5","label":null,"min":2,"max":9,"step":1}],"calculated":[{"name":"T1","label":"{{function}}","function":"{{Q1}}*{{Q3}}","temp":true},{"name":"T2","label":"{{function}}","function":"{{Q2}}*{{Q3}}","temp":true},{"name":"A1","label":"{{function}}","function":"{{Q1}}*100+{{Q2}}"},{"name":"A2","label":"{{function}}","function":" {{Q3}}*100+{{Q4}}","incorrect":true},{"name":"A3","label":"{{function}}","function":"{{Q4}}*100+{{Q5}}","incorrect":true}],"uniques":true},"algorithm":{"name":"calculateOperation","template":"Cloze with drag &amp; drop","params":{"keyboard":"INTERMEDIATE"}}}</v>
      </c>
      <c r="C608" s="215" t="str">
        <f>Seeds!AA650</f>
        <v/>
      </c>
      <c r="D608" s="215">
        <f t="shared" si="1"/>
        <v>1</v>
      </c>
    </row>
    <row r="609" ht="15.75" customHeight="1">
      <c r="A609" s="215" t="str">
        <f>Seeds!AC651</f>
        <v>M6-MyM-29b-E-1</v>
      </c>
      <c r="B609" s="215" t="str">
        <f>Seeds!Z651</f>
        <v>{"id":"M6-MyM-29b-E-1","stimulus":"&lt;p&gt;Realiza la siguiente operación.&lt;/p&gt;","template":"&lt;p style=\"text-align:center;\"&gt;{{T1}} hm y {{T2}} m : {{Q2}} m = {{response}} m&lt;/p&gt;","hint":"&lt;p&gt;Expresa las medidas en forma simple, luego haz la multiplicación o división y comprueba que el resultado tenga la misma unidad.&lt;/p&gt;","feedback":"&lt;p&gt;Comienza expresando las unidades en forma simple. Luego, opera de manera ya conocida, y expresa el resultado en la misma unidad.&lt;/p&gt;&lt;p&gt;Expresa en metros los hectómetros.&lt;/p&gt;&lt;p&gt;Realiza la división entre {{T3}} m y {{Q2}}.&lt;/p&gt;&lt;p&gt;El resultado es {{T4}} m.&lt;/p&gt;","seed":{"parameters":[{"name":"Q1","label":null,"min":100,"max":999,"step":1},{"name":"Q2","label":null,"min":2,"max":9,"step":1},{"name":"Q3","label":null,"min":1,"max":99,"step":1}],"calculated":[{"name":"T1","label":"{{function}}","function":"{{Q2}}*{{Q1}}","temp":true},{"name":"T2","label":"{{function}}","function":"{{Q2}}*{{Q3}}","temp":true},{"name":"T3","label":"{{function}}","function":"{{T1}}*100 + {{T2}}","temp":true},{"name":"T4","label":"{{function}}","function":"{{T3}}/{{Q2}}","temp":true},{"name":"A1","label":"{{function}}","function":"{{Q1}}*100 + {{Q3}}"}],"uniques":true},"algorithm":{"name":"calculateOperation","params":{"method":"equivLiteral","keyboard":"NUMERICAL"}}}</v>
      </c>
      <c r="C609" s="215" t="str">
        <f>Seeds!AA651</f>
        <v/>
      </c>
      <c r="D609" s="215">
        <f t="shared" si="1"/>
        <v>1</v>
      </c>
    </row>
    <row r="610" ht="15.75" customHeight="1">
      <c r="A610" s="215" t="str">
        <f>Seeds!AC652</f>
        <v>M6-MyM-29b-E-2</v>
      </c>
      <c r="B610" s="215" t="str">
        <f>Seeds!Z652</f>
        <v>{"id":"M6-MyM-29b-E-2","stimulus":"&lt;p&gt;Realiza la siguiente operación.&lt;/p&gt;","template":"&lt;p style=\"text-align:center;\"&gt;{{Q3}} m y {{Q5}} cm × {{Q4}} cm = {{response}} cm&lt;/p&gt;","hint":"&lt;p&gt;Expresa la medida en forma simple y después opera.&lt;/p&gt;","feedback":"&lt;p&gt;Expresa la medida en forma simple y después opera.&lt;/p&gt;","seed":{"parameters":[{"name":"Q3","label":null,"min":1,"max":9,"step":1},{"name":"Q4","label":null,"min":1,"max":99,"step":1},{"name":"Q5","label":null,"min":1,"max":99,"step":1}],"calculated":[{"name":"A2","label":"{{function}}","function":"({{Q3}}*100+{{Q5}})*{{Q4}}"}],"uniques":true},"algorithm":{"name":"calculateOperation","params":{"method":"equivLiteral","keyboard":"NUMERICAL"}}}</v>
      </c>
      <c r="C610" s="215" t="str">
        <f>Seeds!AA652</f>
        <v/>
      </c>
      <c r="D610" s="215">
        <f t="shared" si="1"/>
        <v>1</v>
      </c>
    </row>
    <row r="611" ht="15.75" customHeight="1">
      <c r="A611" s="215" t="str">
        <f>Seeds!AC653</f>
        <v>M6-MyM-29b-A-1</v>
      </c>
      <c r="B611" s="215" t="str">
        <f>Seeds!Z653</f>
        <v>{"id":"M6-MyM-29b-A-1","stimulus":"&lt;p&gt;En una carretera se coloca una señal de tráfico cada {{Q1}} km y {{Q2}} m. ¿Cuántos kilómetros de la carretera se han señalizado si se han colocado un total de {{Q3}} señales? Redondea a una cifra decimal.&lt;/p&gt;","template":"&lt;p&gt;Se han abarcado {{response}} km de la carretera con las señales.&lt;/p&gt;","hint":"&lt;p&gt;Expresa la medida en forma simple y después opera.&lt;/p&gt;","feedback":"&lt;p&gt;Expresa la medida en forma simple y después opera.&lt;/p&gt;&lt;p style=\"text-align:center;\"&gt;{{Q1}} km y {{Q2}} m × {{Q3}} = {{A1}} km&lt;/p&gt;","seed":{"parameters":[{"name":"Q1","label":null,"list":[1,2,3,4,5]},{"name":"Q2","label":null,"min":500,"max":900,"step":100},{"name":"Q3","label":null,"min":10,"max":50,"step":1}],"calculated":[{"name":"A1","label":"{{function}}","function":" math.round(({{Q1}}+{{Q2}}/1000)*{{Q3}},1)"}],"uniques":true},"algorithm":{"name":"calculateOperation","params":{"method":"equivLiteral","keyboard":"NUMERICAL"}}}</v>
      </c>
      <c r="C611" s="215" t="str">
        <f>Seeds!AA653</f>
        <v/>
      </c>
      <c r="D611" s="215">
        <f t="shared" si="1"/>
        <v>1</v>
      </c>
    </row>
    <row r="612" ht="15.75" customHeight="1">
      <c r="A612" s="215" t="str">
        <f>Seeds!AC654</f>
        <v>M6-MyM-29b-A-2</v>
      </c>
      <c r="B612" s="215" t="str">
        <f>Seeds!Z654</f>
        <v>{"id":"M6-MyM-29b-A-2","stimulus":"&lt;p&gt;Como entrenamiento para una maratón, Julio ha recorrido {{T1}} km y {{Q3}} dam durante {{Q1}} días. Si todas las jornadas ha recorrido la misma distancia, ¿cuántos kilómetros ha hecho por día? Redondea el resultado a las décimas.&lt;/p&gt;","template":"&lt;p&gt;Julio ha recorrido {{response}} km por día.&lt;/p&gt;","hint":"&lt;p&gt;Expresa la medida en forma simple y después opera.&lt;/p&gt;","feedback":"&lt;p&gt;Expresa la medida en forma simple y después opera.&lt;/p&gt;&lt;p style=\"text-align:center;\"&gt;{{T1}} km y {{Q3}} dam : {{Q1}} = {{A1}} km&lt;/p&gt;","seed":{"parameters":[{"name":"Q1","label":null,"list":[2,3,4,5]},{"name":"Q2","label":null,"min":40,"max":50,"step":1},{"name":"Q3","label":null,"min":10,"max":50,"step":10}],"calculated":[{"name":"A1","label":"{{function}}","function":"Lemonlib.round(({{T1}}+{{Q3}}/100)/{{Q1}},1)"},{"name":"T1","label":"{{function}}","function":"{{Q2}}*{{Q1}}","temp":true}],"uniques":true},"algorithm":{"name":"calculateOperation","params":{"method":"equivLiteral","keyboard":"NUMERICAL"}}}</v>
      </c>
      <c r="C612" s="215" t="str">
        <f>Seeds!AA654</f>
        <v/>
      </c>
      <c r="D612" s="215">
        <f t="shared" si="1"/>
        <v>1</v>
      </c>
    </row>
    <row r="613" ht="15.75" customHeight="1">
      <c r="A613" s="215" t="str">
        <f>Seeds!AC655</f>
        <v>M6-MyM-29b-A-3</v>
      </c>
      <c r="B613" s="215" t="str">
        <f>Seeds!Z655</f>
        <v>{"id":"M6-MyM-29b-A-3","stimulus":"&lt;p&gt;Valentina sabe que un árbol que ha plantado en su casa crece {{Q2}} dm y {{Q3}} cm al año. ¿Cuánto habrá crecido el árbol en {{Q1}} años?&lt;/p&gt;","template":"&lt;p&gt;Crecerá {{response}} cm.&lt;/p&gt;","hint":"&lt;p&gt;Expresa la medida en forma simple y después opera.&lt;/p&gt;","feedback":"&lt;p&gt;Expresa la medida en forma simple y después opera.&lt;/p&gt;&lt;p style=\"text-align:center;\"&gt;{{Q2}} dm y {{Q3}} cm × {{Q1}} = {{A1}} cm&lt;/p&gt;","seed":{"parameters":[{"name":"Q1","label":null,"list":[2,3,4,5]},{"name":"Q2","label":null,"min":1,"max":20,"step":1},{"name":"Q3","label":null,"min":1,"max":9,"step":1}],"calculated":[{"name":"A1","label":"{{function}}","function":" ({{Q2}}*10+{{Q3}})*{{Q1}}"}],"uniques":true},"algorithm":{"name":"calculateOperation","params":{"method":"equivLiteral","keyboard":"NUMERICAL"}}}</v>
      </c>
      <c r="C613" s="215" t="str">
        <f>Seeds!AA655</f>
        <v/>
      </c>
      <c r="D613" s="215">
        <f t="shared" si="1"/>
        <v>1</v>
      </c>
    </row>
    <row r="614" ht="15.75" customHeight="1">
      <c r="A614" s="215" t="str">
        <f>Seeds!AC714</f>
        <v>M6-MyM-3a-I-1</v>
      </c>
      <c r="B614" s="215" t="str">
        <f>Seeds!Z714</f>
        <v>{"id":"M6-MyM-3a-I-1","stimulus":"&lt;p&gt;Selecciona las unidades de capacidad.&lt;/p&gt;","hint":"&lt;p&gt;Las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name":"Q1","label":null,"list":["kl","dl","cl","l","ml","dal","hl"]},{"name":"Q2","label":null,"list":["kl","dl","cl","l","ml","dal","hl"]},{"name":"Q3","label":null,"list":["cg","m","kg","mg","mm","km"]},{"name":"Q4","label":null,"list":["cg","m","kg","mg","mm","km"]}],"calculated":[{"name":"A1","label":"{{Q1}}"},{"name":"A2","label":"{{Q2}}"},{"name":"A3","label":"{{Q3}}","incorrect":true},{"name":"A4","label":"{{Q4}}","incorrect":true}],"uniques":true},"algorithm":{"name":"trueFalse","template":"Multiple choice – multiple response","params":{"countCorrect":2,"countIncorrect":1,"showCheckIcon":false,
            "columns": 3
        }
    }
}</v>
      </c>
      <c r="C614" s="215" t="str">
        <f>Seeds!AA714</f>
        <v/>
      </c>
      <c r="D614" s="215">
        <f t="shared" si="1"/>
        <v>1</v>
      </c>
    </row>
    <row r="615" ht="15.75" customHeight="1">
      <c r="A615" s="215" t="str">
        <f>Seeds!AC715</f>
        <v>M6-MyM-3a-E-1</v>
      </c>
      <c r="B615" s="215" t="str">
        <f>Seeds!Z715</f>
        <v>{"id":"M6-MyM-3a-E-1","stimulus":"&lt;p&gt;Selecciona la oración correcta.&lt;/p&gt;","hint":"&lt;p&gt;Las unidades de medida de capacidad son los múltiplos y submúltiplos del litro.&lt;/p&gt;","feedback":"&lt;p&gt;Las unidades de capacidad son los múltiplos y submúltiplos del litro.&lt;/p&gt;&lt;table style=\"width: 100%;\"&gt;&lt;tbody&gt;&lt;tr&gt;&lt;td style=\"width: 14.2857%; text-align: center; background-color: #72D2CD;\"&gt;&lt;span style=\"color: rgb(255, 255, 255);\"&gt;kl&lt;/span&gt;&lt;/td&gt;&lt;td style=\"width: 14.2857%; text-align: center; background-color: #72D2CD;\"&gt;&lt;span style=\"color: rgb(255, 255, 255);\"&gt;hl&lt;/span&gt;&lt;span style=\"color: rgb(255, 255, 255);\"&gt;&lt;/span&gt;&lt;/td&gt;&lt;td style=\"width: 14.2857%; text-align: center; background-color: #72D2CD;\"&gt;&lt;span style=\"color: rgb(255, 255, 255);\"&gt;dal&lt;/span&gt;&lt;/td&gt;&lt;td style=\"width: 14.2857%; text-align: center; background-color: #72D2CD;\"&gt;&lt;span style=\"color: rgb(255, 255, 255);\"&gt;l&lt;/span&gt;&lt;/td&gt;&lt;td style=\"width: 14.2857%; text-align: center; background-color: #72D2CD;\"&gt;&lt;span style=\"color: rgb(255, 255, 255);\"&gt;dl&lt;/span&gt;&lt;/td&gt;&lt;td style=\"width: 14.2857%; text-align: center; background-color: #72D2CD;\"&gt;&lt;span style=\"color: rgb(255, 255, 255);\"&gt;cl&lt;/span&gt;&lt;/td&gt;&lt;td style=\"width: 14.2857%; text-align: center; background-color: #72D2CD;\"&gt;&lt;span style=\"color: rgb(255, 255, 255);\"&gt;ml&lt;/span&gt;&lt;/td&gt;&lt;/tr&gt;&lt;/tbody&gt;&lt;/table&gt;","seed":{"parameters":[],"calculated":[{"name":"A1","label":"Los centilitros son más pequeños que los litros."},{"name":"A2","label":"Los decalitros son más pequeños que los kilolitros."},{"name":"A3","label":"Los mililitros son más pequeños que los decilitros."},{"name":"A4","label":"Los decilitros son más pequeños que los decalitros."},{"name":"A5","label":"Los decalitros son más pequeños que los decilitros.","incorrect":true},{"name":"A6","label":"Los kilolitros son más pequeños que los hectolitros.","incorrect":true},{"name":"A7","label":"Los hectolitros son más pequeños que los decalitros.","incorrect":true},{"name":"A8","label":"Los decilitros son más pequeños que los mililitros.","incorrect":true},{"name":"A9","label":"Los litros son más pequeños que los decilitros.","incorrect":true},{"name":"A10","label":"Los decalitros son más pequeños que los centilitros.","incorrect":true}],"uniques":true},"algorithm":{"name":"trueFalse","template":"Multiple choice – standard","params":{"countCorrect":1,"countIncorrect":2
        }
    }
}</v>
      </c>
      <c r="C615" s="215" t="str">
        <f>Seeds!AA715</f>
        <v/>
      </c>
      <c r="D615" s="215">
        <f t="shared" si="1"/>
        <v>1</v>
      </c>
    </row>
    <row r="616" ht="15.75" customHeight="1">
      <c r="A616" s="215" t="str">
        <f>Seeds!AC716</f>
        <v>M6-MyM-3b-I-1</v>
      </c>
      <c r="B616" s="215" t="str">
        <f>Seeds!Z716</f>
        <v>{"id":"M6-MyM-3b-I-1","stimulus":"&lt;p&gt;Selecciona la equivalencia correcta.&lt;/p&gt;","hint":"&lt;div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step":1},{"name":"Q2","label":null,"min":1000,"max":9999,"step":1},{"name":"Q3","label":null,"min":100,"max":9999,"step":1},{"name":"Q4","label":null,"min":100,"max":999,"step":1},{"name":"Q5","label":null,"min":10,"max":99,"step":1},{"name":"Q6","label":null,"min":1000,"max":9999,"step":1},{"name":"Q7","label":null,"min":100,"max":9999,"step":1},{"name":"Q8","label":null,"min":100,"max":999,"step":1},{"name":"Q9","label":null,"min":10,"max":99,"step":1},{"name":"Q10","label":null,"min":1000,"max":9999,"step":1},{"name":"Q11","label":null,"min":100,"max":9999,"step":1},{"name":"Q12","label":null,"min":100,"max":999,"step":1}],"calculated":[{"name":"T1","label":"{{function}}","function":"{{Q1}}/10","temp":true},{"name":"T2","label":"{{function}}","function":"{{Q2}}/10","temp":true},{"name":"T3","label":"{{function}}","function":"{{Q3}}","temp":true},{"name":"T4","label":"{{function}}","function":"{{Q4}}/100","temp":true},{"name":"T5","label":"{{function}}","function":"{{Q5}}*10","temp":true},{"name":"T6","label":"{{function}}","function":"{{Q6}}","temp":true},{"name":"T7","label":"{{function}}","function":"{{Q7}}*10","temp":true},{"name":"T8","label":"{{function}}","function":"{{Q8}}/10","temp":true},{"name":"T9","label":"{{function}}","function":"{{Q9}}/100","temp":true},{"name":"T10","label":"{{function}}","function":"{{Q10}}*10","temp":true},{"name":"T11","label":"{{function}}","function":"{{Q11}}*100","temp":true},{"name":"T12","label":"{{function}}","function":"{{Q12}}*10","temp":true},{"name":"T13","label":"{{function}}","function":"{{Q5}}/10","temp":true},{"name":"T14","label":"{{function}}","function":"{{Q6}}/10","temp":true},{"name":"T15","label":"{{function}}","function":"{{Q7}}","temp":true},{"name":"T16","label":"{{function}}","function":"{{Q8}}/100","temp":true},{"name":"T17","label":"{{function}}","function":"{{Q9}}/10","temp":true},{"name":"T18","label":"{{function}}","function":"{{Q10}}/10","temp":true},{"name":"T19","label":"{{function}}","function":"{{Q11}}","temp":true},{"name":"T20","label":"{{function}}","function":"{{Q12}}/100","temp":true},{"name":"T21","label":"{{function}}","function":"{{Q2}}/100","temp":true},{"name":"T22","label":"{{function}}","function":"{{Q3}}/1000","temp":true},{"name":"T23","label":"{{function}}","function":"{{Q6}}/100","temp":true},{"name":"T24","label":"{{function}}","function":"{{Q7}}/1000","temp":true},{"name":"T25","label":"{{function}}","function":"{{Q10}}/100","temp":true},{"name":"T26","label":"{{function}}","function":"{{Q11}}/1000","temp":true},{"name":"A1","label":"{{Q1}} hl = {{T1}} kl"},{"name":"A2","label":"{{T21}} cl = {{T2}} ml"},{"name":"A3","label":"{{T22}} kl = {{T3}} l"},{"name":"A4","label":"{{Q4}} dl = {{T4}} dal"},{"name":"A5","label":"{{Q5}} hl = {{T5}} kl","incorrect":true,"feedback":"{{Q5}} hl : 10 = {{T13}} kl"},{"name":"A6","label":"{{T23}} cl = {{T6}} ml","incorrect":true,"feedback":"{{T23}} cl × 10 = {{T14}} ml"},{"name":"A7","label":"{{T24}} kl = {{T7}} l","incorrect":true,"feedback":"{{T24}} kl × 1 000 = {{T15}} l"},{"name":"A8","label":"{{Q8}} dl = {{T8}} dal","incorrect":true,"feedback":"{{Q8}} dl : 100 = {{T16}} dal"},{"name":"A9","label":"{{Q9}} hl = {{T9}} kl","incorrect":true,"feedback":"{{Q9}} hl : 10 = {{T17}} kl"},{"name":"A10","label":"{{T25}} cl = {{T10}} ml","incorrect":true,"feedback":"{{T25}} cl × 10 = {{T18}} ml"},{"name":"A11","label":"{{T26}} kl = {{T11}} l","incorrect":true,"feedback":"{{T26}} kl × 1 000 = {{T19}} l"},{"name":"A12","label":"{{Q12}} dl = {{T12}} dal","incorrect":true,"feedback":"{{Q12}} dl : 100 = {{T20}} dal"}],"uniques":true},"algorithm":{"name":"trueFalse","template":"Multiple choice – standard","params":{"countCorrect":1,"countIncorrect":2,"showCheckIcon":false,
            "columns": 3
        }
    }
}</v>
      </c>
      <c r="C616" s="215" t="str">
        <f>Seeds!AA716</f>
        <v/>
      </c>
      <c r="D616" s="215">
        <f t="shared" si="1"/>
        <v>1</v>
      </c>
    </row>
    <row r="617" ht="15.75" customHeight="1">
      <c r="A617" s="215" t="str">
        <f>Seeds!AC717</f>
        <v>M6-MyM-3b-E-1</v>
      </c>
      <c r="B617" s="215" t="str">
        <f>Seeds!Z717</f>
        <v>{"id":"M6-MyM-3b-E-1","stimulus":"&lt;p&gt;Escribe el resultado de estas igualdades.&lt;/p&gt;","template":"&lt;p style=\"text-align:center;\"&gt;{{Q1}} l = {{response}} dl&lt;/p&gt;&lt;p style=\"text-align:center;\"&gt;{{Q2}} cl = {{response}} kl&lt;/p&gt;","hint":"&lt;div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0.1,"max":9.9,"step":1},{"name":"Q2","label":null,"min":100000,"max":9000000,"step":100000}],"calculated":[{"name":"A1","label":"{{function}}","function":"math.round({{Q1}}*10)","feedback":"{{Q1}} l × 10 = {{function}} dl"},{"name":"A2","label":"{{function}}","function":"math.round({{Q2}}/100000)","feedback":"{{Q2}} cl : 100 000 = {{function}} kl"}],"uniques":true},"algorithm":{"name":"calculateOperation","params":{"method":"equivLiteral","keyboard":"INTERMEDIATE"}}}</v>
      </c>
      <c r="C617" s="215" t="str">
        <f>Seeds!AA717</f>
        <v/>
      </c>
      <c r="D617" s="215">
        <f t="shared" si="1"/>
        <v>1</v>
      </c>
    </row>
    <row r="618" ht="15.75" customHeight="1">
      <c r="A618" s="215" t="str">
        <f>Seeds!AC718</f>
        <v>M6-MyM-3b-E-2</v>
      </c>
      <c r="B618" s="215" t="str">
        <f>Seeds!Z718</f>
        <v>{"id":"M6-MyM-3b-E-2","stimulus":"&lt;p&gt;Escribe el resultado de estas igualdades.&lt;/p&gt;","template":"&lt;p style=\"text-align:center;\"&gt;{{T1}} dal = {{response}} ml&lt;/p&gt;&lt;p style=\"text-align:center;\"&gt;{{T2}} 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100,"max":9999,"step":1},{"name":"Q2","label":null,"min":1000,"max":9999,"step":1}],"calculated":[{"name":"T1","label":"{{function}}","function":"{{Q1}}/1000","temp":true},{"name":"T2","label":"{{function}}","function":"{{Q2}}/100","temp":true},{"name":"A1","label":"{{function}}","function":"{{Q1}}*10","feedback":"{{T1}} dal × 10 000 = {{function}} ml"},{"name":"A2","label":"{{function}}","function":"{{Q2}}","feedback":"{{T2}} l × 100 = {{Q2}} cl"}],"uniques":true},"algorithm":{"name":"calculateOperation","params":{"method":"equivLiteral","keyboard":"INTERMEDIATE"}}}</v>
      </c>
      <c r="C618" s="215" t="str">
        <f>Seeds!AA718</f>
        <v/>
      </c>
      <c r="D618" s="215">
        <f t="shared" si="1"/>
        <v>1</v>
      </c>
    </row>
    <row r="619" ht="15.75" customHeight="1">
      <c r="A619" s="215" t="str">
        <f>Seeds!AC719</f>
        <v>M6-MyM-3b-E-3</v>
      </c>
      <c r="B619" s="215" t="str">
        <f>Seeds!Z719</f>
        <v>{"id":"M6-MyM-3b-E-3","stimulus":"&lt;p&gt;Escribe el resultado de estas igualdades.&lt;/p&gt;","template":"&lt;p style=\"text-align:center;\"&gt;{{Q1}} dl = {{response}} dal&lt;/p&gt;&lt;p style=\"text-align:center;\"&gt;{{T1}} kl = {{response}} hl&lt;/p&gt;","hint":"&lt;div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999,"step":1},{"name":"Q2","label":null,"min":100,"max":999,"step":1}],"calculated":[{"name":"T1","label":"{{function}}","function":"{{Q2}}/100","temp":true},{"name":"A1","label":"{{function}}","function":"{{Q1}}/100","feedback":"{{Q1}} dl : 100 = {{function}} dal"},{"name":"A2","label":"{{function}}","function":"{{Q2}}/10","feedback":"{{T1}} kl × 10 = {{function}} hl"}],"uniques":true},"algorithm":{"name":"calculateOperation","params":{"method":"equivLiteral","keyboard":"INTERMEDIATE"}}}</v>
      </c>
      <c r="C619" s="215" t="str">
        <f>Seeds!AA719</f>
        <v/>
      </c>
      <c r="D619" s="215">
        <f t="shared" si="1"/>
        <v>1</v>
      </c>
    </row>
    <row r="620" ht="15.75" customHeight="1">
      <c r="A620" s="215" t="str">
        <f>Seeds!AC720</f>
        <v>M6-MyM-3b-A-1</v>
      </c>
      <c r="B620" s="215" t="str">
        <f>Seeds!Z720</f>
        <v>{
    "id": "M6-MyM-3b-A-1",
    "stimulus": "&lt;p&gt;Ofelia tiene una piscina con una capacidad de {{T1}} kl. ¿Cuántos decalitros son?&lt;/p&gt;",
    "template": "&lt;p&gt;La piscina tiene una capacidad de {{response}} dal.&lt;/p&gt;",
    "hint": "&lt;div style=\"display:flex; justify-content:center;\"&gt;&lt;img src=\"https://blueberry-assets.oneclick.es/M6_MyM_3b_1.svg\" width=\"500\"&gt;&lt;/img&gt;&lt;/div&gt;",
    "feedback": "&lt;div style=\"display:flex; justify-content:center;\"&gt;&lt;img src=\"https://blueberry-assets.oneclick.es/M6_MyM_3b_1.svg\" width=\"500\"&gt;&lt;/img&gt;&lt;/div&gt;&lt;p&gt;Por tanto:&lt;/p&gt;&lt;p style=\"text-align:center;\"&gt;{{T1}} kl × 100 = {{A1}} dal&lt;/p&gt;",
    "seed": {
        "parameters": [
            {
                "name": "Q1",
                "label": null,
                "min": 250,
                "max": 480,
                "step": 1
            }
        ],
        "calculated": [
            {
                "name": "T1",
                "label": "{{function}}",
                "function": "{{Q1}}/10",
                "temp": true
            },
            {
                "name": "A1",
                "label": "{{function}}",
                "function": "{{Q1}}*10"
            }
        ],
        "uniques": true
    },
    "algorithm": {
        "name": "calculateOperation",
        "params": {
            "method": "equivLiteral",
            "keyboard": "INTERMEDIATE"
        }
    }
}</v>
      </c>
      <c r="C620" s="215" t="str">
        <f>Seeds!AA720</f>
        <v/>
      </c>
      <c r="D620" s="215">
        <f t="shared" si="1"/>
        <v>1</v>
      </c>
    </row>
    <row r="621" ht="15.75" customHeight="1">
      <c r="A621" s="215" t="str">
        <f>Seeds!AC721</f>
        <v>M6-MyM-3b-A-2</v>
      </c>
      <c r="B621" s="215" t="str">
        <f>Seeds!Z721</f>
        <v>{"id":"M6-MyM-3b-A-2","stimulus":"&lt;p&gt;Una de las ollas de Agoney tiene una capacidad de {{Q1}} cl. ¿Cuántos litros son?&lt;/p&gt;","template":"&lt;p&gt;Su capacidad es de {{response}} 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cl : 100 = {{A1}} l&lt;/p&gt;","seed":{"parameters":[{"name":"Q1","label":null,"min":200,"max":900,"step":25}],"calculated":[{"name":"A1","label":"{{function}}","function":"{{Q1}}/100"}],"uniques":true},"algorithm":{"name":"calculateOperation","params":{"method":"equivLiteral","keyboard":"INTERMEDIATE"}}}</v>
      </c>
      <c r="C621" s="215" t="str">
        <f>Seeds!AA721</f>
        <v/>
      </c>
      <c r="D621" s="215">
        <f t="shared" si="1"/>
        <v>1</v>
      </c>
    </row>
    <row r="622" ht="15.75" customHeight="1">
      <c r="A622" s="215" t="str">
        <f>Seeds!AC722</f>
        <v>M6-MyM-3b-A-3</v>
      </c>
      <c r="B622" s="215" t="str">
        <f>Seeds!Z722</f>
        <v>{"id":"M6-MyM-3b-A-3","stimulus":"&lt;p&gt;Para llenar un estanque de patos, Idaira ha necesitado {{Q1}} dal de agua. ¿A cuántos decilitros equivalen?&lt;/p&gt;","template":"&lt;p&gt;Su capacidad es de {{response}} dl.&lt;/p&gt;","hint":"&lt;div style=\"display:flex; justify-content:center;\"&gt;&lt;img src=\"https://blueberry-assets.oneclick.es/M6_MyM_3b_1.svg\" width=\"500\"&gt;&lt;/img&gt;&lt;/div&gt;","feedback":"&lt;div style=\"display:flex; justify-content:center;\"&gt;&lt;img src=\"https://blueberry-assets.oneclick.es/M6_MyM_3b_1.svg\" width=\"500\"&gt;&lt;/img&gt;&lt;/div&gt;&lt;p&gt;Por tanto:&lt;/p&gt;&lt;p style=\"text-align:center;\"&gt;{{Q1}} dal × 100 = {{A1}} dl&lt;/p&gt;","seed":{"parameters":[{"name":"Q1","label":null,"min":20,"max":100,"step":1}],"calculated":[{"name":"A1","label":"{{function}}","function":"{{Q1}}*100"}],"uniques":true},"algorithm":{"name":"calculateOperation","params":{"method":"equivLiteral","keyboard":"INTERMEDIATE"}}}</v>
      </c>
      <c r="C622" s="215" t="str">
        <f>Seeds!AA722</f>
        <v/>
      </c>
      <c r="D622" s="215">
        <f t="shared" si="1"/>
        <v>1</v>
      </c>
    </row>
    <row r="623" ht="15.75" customHeight="1">
      <c r="A623" s="215" t="str">
        <f>Seeds!AC723</f>
        <v>M6-MyM-20a-I-1</v>
      </c>
      <c r="B623" s="215" t="str">
        <f>Seeds!Z723</f>
        <v>{"id":"M6-MyM-20a-I-1","stimulus":"&lt;p&gt;Escoge la equivalencia correcta.&lt;/p&gt;","template":"&lt;p style=\"text-align:center;\"&gt;{{Q1}} l y {{Q2}} dl = {{response}} dl&lt;/p&gt;&lt;p style=\"text-align:center;\"&gt;{{T1}} ml = {{response}} dl y {{response}} ml&lt;/p&gt;","hint":"&lt;p&gt;&lt;div style=\"display:flex; justify-content:center;\"&gt;&lt;img src=\"https://blueberry-assets.oneclick.es/M6_MyM_3b_1.svg\" width=\"500\"&gt;&lt;/img&gt;&lt;/div&gt;&lt;/p&gt;","feedback":"&lt;div style=\"display:flex; justify-content:center;\"&gt;&lt;img src=\"https://blueberry-assets.oneclick.es/M6_MyM_3b_1.svg\" width=\"500\"&gt;&lt;/img&gt;&lt;/div&gt;","seed":{"parameters":[{"name":"Q1","label":null,"min":1,"max":99,"step":1},{"name":"Q2","label":null,"min":1,"max":9,"step":1},{"name":"Q3","label":null,"min":1,"max":9,"step":1},{"name":"Q4","label":null,"min":1,"max":9,"step":1}],"calculated":[{"name":"T2","label":"{{function}}","function":"{{Q3}}*100","temp":true},{"name":"T1","label":"{{function}}","function":"{{Q3}}*100+{{Q4}}","temp":true},{"name":"T3","label":"{{function}}","function":"{{Q1}}*10+{{Q2}}","temp":true},{"name":"A1","label":"{{function}}","function":"{{Q1}}*10+{{Q2}}","group":1,"feedback":"{{Q1}} l y {{Q2}} dl = {{Q1}} × 10 + {{Q2}} = {{T3}} dl"},{"name":"A2","label":"{{function}}","function":"{{Q1}}*100+{{Q2}}","incorrect":true,"group":1,"feedback":"{{Q1}} l y {{Q2}} dl = {{Q1}} × 10 + {{Q2}} = {{T3}} dl"},{"name":"A3","label":"{{function}}","function":"{{Q1}}/10+{{Q2}}","incorrect":true,"group":1,"feedback":"{{Q1}} l y {{Q2}} dl = {{Q1}} × 10 + {{Q2}} = {{T3}} dl"},{"name":"A4","label":"{{function}}","function":" {{Q3}}","incorrect":false,"group":2,"feedback":" {{T1}} ml = {{T2}} ml + {{Q4}} ml = {{Q3}} dl + {{Q4}} ml "},{"name":"A5","label":"{{function}}","function":" {{Q3}}*10","incorrect":true,"group":2,"feedback":" {{T1}} ml = {{T2}} ml + {{Q4}} ml = {{Q3}} dl + {{Q4}} ml "},{"name":"A6","label":"{{function}}","function":" {{Q3}}/10","incorrect":true,"group":2,"feedback":" {{T1}} ml = {{T2}} ml + {{Q4}} ml = {{Q3}} dl + {{Q4}} ml "},{"name":"A7","label":"{{function}}","function":" {{Q4}}","incorrect":false,"group":3,"feedback":" {{T1}} ml = {{T2}} ml + {{Q4}} ml = {{Q3}} dl + {{Q4}} ml "},{"name":"A8","label":"{{function}}","function":" {{Q4}}*10","incorrect":true,"group":3,"feedback":" {{T1}} ml = {{T2}} ml + {{Q4}} ml = {{Q3}} dl + {{Q4}} ml "},{"name":"A9","label":"{{function}}","function":" {{Q4}}*100","incorrect":true,"group":3,"feedback":" {{T1}} ml = {{T2}} ml + {{Q4}} ml = {{Q3}} dl + {{Q4}} ml "}],"uniques":true},"algorithm":{"name":"groupResponses","template":"Cloze with drop down"}}</v>
      </c>
      <c r="C623" s="215" t="str">
        <f>Seeds!AA723</f>
        <v/>
      </c>
      <c r="D623" s="215">
        <f t="shared" si="1"/>
        <v>1</v>
      </c>
    </row>
    <row r="624" ht="15.75" customHeight="1">
      <c r="A624" s="215" t="str">
        <f>Seeds!AC724</f>
        <v>M6-MyM-20a-I-2</v>
      </c>
      <c r="B624" s="215" t="str">
        <f>Seeds!Z724</f>
        <v>{"id":"M6-MyM-20a-I-2","stimulus":"&lt;p&gt;Escoge la equivalencia correcta.&lt;/p&gt;","template":"&lt;p style=\"text-align:center;\"&gt;{{T1}} hl = {{response}} kl y {{response}} hl&lt;/p&gt;&lt;p style=\"text-align:center;\"&gt;{{Q3}} dal y {{Q4}} cl = {{response}} cl&lt;/p&gt;","hint":"&lt;div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10,"max":90,"step":10},{"name":"Q2","label":null,"min":1,"max":99,"step":1},{"name":"Q3","label":null,"min":1,"max":10,"step":1},{"name":"Q4","label":null,"min":1,"max":99,"step":1}],"calculated":[{"name":"T1","label":"{{function}}","function":"{{Q1}}*10+{{Q2}}","temp":true},{"name":"T2","label":"{{function}}","function":"{{Q1}}*10","temp":true},{"name":"T3","label":"{{function}}","function":"{{Q3}}*1000+{{Q4}}","temp":true},{"name":"A1","label":"{{function}}","function":"{{Q1}}","group":1},{"name":"A2","label":"{{function}}","function":"{{Q1}}*10","incorrect":true,"feedback":"{{T1}} hl = {{T2}} hl + {{Q2}} hl = {{Q1}} kl y {{Q2}} hl","group":1},{"name":"A3","label":"{{function}}","function":"{{Q1}}/10","incorrect":true,"feedback":"{{T1}} hl = {{T2}} hl + {{Q2}} hl = {{Q1}} kl y {{Q2}} hl","group":1},{"name":"A4","label":"{{function}}","function":"{{Q2}}","group":2},{"name":"A5","label":"{{function}}","function":"{{Q2}}*10","incorrect":true,"feedback":"{{T1}} hl = {{T2}} hl + {{Q2}} hl = {{Q1}} kl y {{Q2}} hl","group":2},{"name":"A6","label":"{{function}}","function":"{{Q2}}/10","incorrect":true,"feedback":"{{T1}} hl = {{T2}} hl + {{Q2}} hl = {{Q1}} kl y {{Q2}} hl","group":2},{"name":"A7","label":"{{function}}","function":"{{Q3}}*1000+{{Q4}}","group":3},{"name":"A8","label":"{{function}}","function":"{{Q3}}*100+{{Q4}}","incorrect":true,"feedback":"{{Q3}} dal y {{Q4}} cl = {{Q3}} × 1 000 + {{Q4}} = {{T3}} cl","group":3},{"name":"A9","label":"{{function}}","function":"{{Q3}}*10+{{Q4}}","incorrect":true,"feedback":"{{Q3}} dal y {{Q4}} cl = {{Q3}} × 1 000 + {{Q4}} = {{T3}} cl","group":3}],"uniques":true},"algorithm":{"name":"groupResponses","template":"Cloze with drop down"}}</v>
      </c>
      <c r="C624" s="215" t="str">
        <f>Seeds!AA724</f>
        <v/>
      </c>
      <c r="D624" s="215">
        <f t="shared" si="1"/>
        <v>1</v>
      </c>
    </row>
    <row r="625" ht="15.75" customHeight="1">
      <c r="A625" s="215" t="str">
        <f>Seeds!AC725</f>
        <v>M6-MyM-20a-E-1</v>
      </c>
      <c r="B625" s="215" t="str">
        <f>Seeds!Z725</f>
        <v>{"id":"M6-MyM-20a-E-1","stimulus":"&lt;p&gt;Calcula estas equivalencias.&lt;/p&gt;","template":"&lt;p style=\"text-align:center;\"&gt;{{T1}} l = {{response}} kl y {{response}} l&lt;/p&gt;&lt;p style=\"text-align:center;\"&gt;{{Q3}} hl y {{Q4}} dl =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99,"step":1},{"name":"Q2","label":null,"min":1,"max":999,"step":1},{"name":"Q3","label":null,"min":1,"max":9,"step":1},{"name":"Q4","label":null,"min":1,"max":999,"step":1}],"calculated":[{"name":"T1","label":"{{function}}","function":"{{Q1}}*1000 + {{Q2}}","temp":true},{"name":"T3","label":"{{function}}","function":"{{Q3}}*1000 + {{Q4}}","temp":true},{"name":"A1","label":"{{function}}","function":"{{Q1}}","feedback":"&lt;p&gt;{{T1}} l = {{Q1}} 000 l y {{Q2}} l = {{Q1}} kl y {{Q2}} l&lt;/p&gt;"},{"name":"A2","label":"{{function}}","function":"{{Q2}}","feedback":"&lt;p&gt;{{T1}} l = {{Q1}} 000 l y {{Q2}} l = {{Q1}} kl y {{Q2}} l&lt;/p&gt;"},{"name":"A3","label":"{{function}}","function":"{{Q3}}*1000 + {{Q4}}","feedback":"&lt;p&gt;{{Q3}} hl y {{Q4}} dl = {{Q3}} × 1 000 + {{Q4}} = {{T3}} dl&lt;/p&gt;"}],"uniques":true},"algorithm":{"name":"calculateOperation","params":{"method":"equivLiteral","keyboard":"NUMERICAL"}}}</v>
      </c>
      <c r="C625" s="215" t="str">
        <f>Seeds!AA725</f>
        <v/>
      </c>
      <c r="D625" s="215">
        <f t="shared" si="1"/>
        <v>1</v>
      </c>
    </row>
    <row r="626" ht="15.75" customHeight="1">
      <c r="A626" s="215" t="str">
        <f>Seeds!AC726</f>
        <v>M6-MyM-20a-E-2</v>
      </c>
      <c r="B626" s="215" t="str">
        <f>Seeds!Z726</f>
        <v>{"id":"M6-MyM-20a-E-2","stimulus":"&lt;p&gt;Calcula estas equivalencias.&lt;/p&gt;","template":"&lt;p style=\"text-align:center;\"&gt;{{Q1}} l y {{Q2}} cl = {{response}} cl&lt;/p&gt;&lt;p style=\"text-align:center;\"&gt;{{T1}} dl = {{response}} dal y {{response}} dl&lt;/p&gt;","hint":"&lt;div style=\"display:flex; justify-content:center;\"&gt;&lt;img src=\"https://blueberry-assets.oneclick.es/M6_MyM_3b_1.svg\" width=\"500\"&gt;&lt;/img&gt;&lt;/div&gt;","feedback":"&lt;div style=\"display:flex; justify-content:center;\"&gt;&lt;img src=\"https://blueberry-assets.oneclick.es/M6_MyM_3b_1.svg\" width=\"500\"&gt;&lt;/img&gt;&lt;/div&gt;","seed":{"parameters":[{"name":"Q1","label":null,"min":1,"max":9,"step":1},{"name":"Q2","label":null,"min":1,"max":99,"step":1},{"name":"Q3","label":null,"min":1,"max":99,"step":1},{"name":"Q4","label":null,"min":1,"max":99,"step":1}],"calculated":[{"name":"T1","label":"{{function}}","function":"{{Q3}}*100 + {{Q4}}","temp":true},{"name":"T2","label":"{{function}}","function":"{{Q3}}*100","temp":true},{"name":"A1","label":"{{function}}","function":"{{Q1}}*100 + {{Q2}}","feedback":"&lt;p&gt;{{Q1}} l y {{Q2}} cl = {{Q1}} × 100 + {{Q2}} = {{function}} cl&lt;/p&gt;"},{"name":"A2","label":"{{function}}","function":"{{Q3}}","feedback":"&lt;p&gt;{{T1}} dl = {{T2}} dl y {{Q4}} dl = {{Q3}} dal y {{Q4}} dl&lt;/p&gt;"},{"name":"A4","label":"{{function}}","function":"{{Q4}}","feedback":"&lt;p&gt;{{T1}} dl = {{T2}} dl y {{Q4}} dl = {{Q3}} dal y {{Q4}} dl&lt;/p&gt;"}],"uniques":true},"algorithm":{"name":"calculateOperation","params":{"method":"equivLiteral","keyboard":"NUMERICAL"}}}</v>
      </c>
      <c r="C626" s="215" t="str">
        <f>Seeds!AA726</f>
        <v/>
      </c>
      <c r="D626" s="215">
        <f t="shared" si="1"/>
        <v>1</v>
      </c>
    </row>
    <row r="627" ht="15.75" customHeight="1">
      <c r="A627" s="215" t="str">
        <f>Seeds!AC727</f>
        <v>M6-MyM-20a-A-1</v>
      </c>
      <c r="B627" s="215" t="str">
        <f>Seeds!Z727</f>
        <v>{
    "id": "M6-MyM-20a-A-1",
    "seed": {
        "parameters": [
            {
                "name": "Q1",
                "label": null,
                "min": 50,
                "max": 99,
                "step": 1
            },
            {
                "name": "Q2",
                "label": null,
                "min": 1,
                "max": 9,
                "step": 1
            }
        ],
        "uniques": true
    },
    "scaffolding": [
        {
            "id": "step-0",
            "stimulus": "&lt;p&gt;Carlos ha colocado un cubo debajo de la gotera de su terraza para recoger el agua de lluvia. Después de una tormenta, el cubo contenía {{Q1}} dl y {{Q2}} cl de agua. ¿Cuántos decilitros de agua ha recogido?&lt;/p&gt;",
            "template": "&lt;p&gt;Ha recogido {{response}} dl de agua.&lt;/p&gt;",
            "seed": {
                "calculated": [
                    {
                        "name": "A1",
                        "label": "{{function}}",
                        "function": "{{Q1}}+{{Q2}}/10"
                    }
                ]
            },
            "algorithm": {
                "name": "calculateOperation",
                "params": {
                    "method": "equivLiteral",
                    "keyboard": "INTERMEDIATE"
                }
            }
        },
        {
            "id": "step-1",
            "stimulus": "&lt;p&gt;¿Qué cantidad de agua contiene el cubo tras la tormenta?&lt;/p&gt;",
            "template": "&lt;p&gt;Contiene {{response}} dl y {{response}} cl de agua.&lt;/p&gt;",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los decilitros de agua recogida.&lt;/p&gt;",
                        "incorrect": false
                    },
                    {
                        "name": "1-A2",
                        "label": "&lt;p&gt;Hallar los litros de agua recogida.&lt;/p&gt;",
                        "incorrect": true
                    },
                    {
                        "name": "1-A3",
                        "label": "&lt;p&gt;Hallar los centilitros de agua recogida.&lt;/p&gt;",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decilitros de agua recogida.&lt;/p&gt;",
            "template": "&lt;p style=\"text-align:center;\"&gt;{{Q1}} dl y {{Q2}} cl = {{Q1}} + {{Q2}} : 10 = {{response}} dl&lt;/p&gt;",
            "seed": {
                "calculated": [
                    {
                        "name": "A1",
                        "label": "{{function}}",
                        "function": " {{Q1}}+{{Q2}}/10"
                    }
                ]
            },
            "algorithm": {
                "name": "calculateOperation",
                "params": {
                    "method": "equivLiteral",
                    "keyboard": "INTERMEDIATE"
                }
            }
        }
    ]
}</v>
      </c>
      <c r="C627" s="215" t="str">
        <f>Seeds!AA727</f>
        <v/>
      </c>
      <c r="D627" s="215">
        <f t="shared" si="1"/>
        <v>1</v>
      </c>
    </row>
    <row r="628" ht="15.75" customHeight="1">
      <c r="A628" s="215" t="str">
        <f>Seeds!AC728</f>
        <v>M6-MyM-20a-A-2</v>
      </c>
      <c r="B628" s="215" t="str">
        <f>Seeds!Z728</f>
        <v>{"id":"M6-MyM-20a-A-2","seed":{"parameters":[{"name":"Q1","label":null,"list":[1,2,3,4]},{"name":"Q2","label":null,"min":1,"max":9,"step":1}],"uniques":true},"scaffolding":[{"id":"step-0","stimulus":"&lt;p&gt;Ana necesita {{T1}} l de pintura para reparar el frente de su casa. Expresa esta medida en forma compleja.&lt;/p&gt;","template":"&lt;p&gt;Ana ha comprado {{response}} dal y {{response}} l de pintura.&lt;/p&gt;","seed":{"calculated":[{"name":"T1","label":"{{function}}","function":"{{Q1}}*10+{{Q2}}","temp":true},{"name":"A1","label":"{{function}}","function":"{{Q1}}"},{"name":"A2","label":"{{function}}","function":"{{Q2}}"}]},"algorithm":{"name":"calculateOperation","params":{"method":"equivLiteral","keyboard":"NUMERICAL"}}},{"id":"step-1","stimulus":"&lt;p&gt;¿Qué cantidad de pintura ha comprado Ana?&lt;/p&gt;","template":"&lt;p&gt;Ha comprado {{response}} l.&lt;/p&gt;","seed":{"calculated":[{"name":"A2","label":"{{function}}","function":"{{Q1}}*10+{{Q2}}"}]},"algorithm":{"name":"calculateOperation","params":{"method":"equivLiteral","keyboard":"NUMERICAL"}}},{"id":"step-2","stimulus":"&lt;p&gt;¿Qué pide el enunciado?&lt;/p&gt;","seed":{"calculated":[{"name":"1-A1","label":"&lt;p&gt;Hallar la cantidad de pintura en decalitros y litros.&lt;/p&gt;","incorrect":false},{"name":"1-A2","label":"&lt;p&gt;Hallar la cantidad de pintura en decalitros y decilitros.&lt;/p&gt;","incorrect":true},{"name":"1-A3","label":"&lt;p&gt;Hallar la cantidad de pintura en litros y decilitros.&lt;/p&gt;","incorrect":true}]},"algorithm":{"name":"trueFalse","template":"Multiple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src=\"https://blueberry-assets.oneclick.es/M6_MyM_3b_1.svg\" width=\"450\"&gt;&lt;/img&gt;&lt;/div&gt;","incorrect":false},{"name":"1-A2","label":"&lt;div style=\"display:flex; justify-content:center;\"&gt;&lt;img src=\"https://blueberry-assets.oneclick.es/M5_MyM_3c_2.svg\" width=\"450\"&gt;&lt;/img&gt;&lt;/div&gt;","incorrect":true},{"name":"1-A3","label":"&lt;div style=\"display:flex; justify-content:center;\"&gt;&lt;img src=\"https://blueberry-assets.oneclick.es/M5_MyM_3c_3.svg\" width=\"450\"&gt;&lt;/img&gt;&lt;/div&gt;","incorrect":true}]},"algorithm":{"name":"trueFalse","template":"Multiple choice – standard","params":{"countCorrect":1,"countIncorrect":2,"showCheckIcon":false}}},{"id":"step-4","stimulus":"&lt;p&gt;Con esto en mente, completa el siguiente cálculo para obtener los decalitros y litros de pintura.&lt;/p&gt;","template":"&lt;p style=\"text-align:center;\"&gt;{{T1}} l = {{T2}} l + {{Q2}} l = {{response}} dal y {{response}} l&lt;/p&gt;","seed":{"calculated":[{"name":"T1","label":"{{function}}","function":"{{Q1}}*10+{{Q2}}","temp":true},{"name":"T2","label":"{{function}}","function":"{{Q1}}*10","temp":true},{"name":"A2","label":"{{function}}","function":"{{Q1}}"},{"name":"A4","label":"{{function}}","function":"{{Q2}}"}]},"algorithm":{"name":"calculateOperation","params":{"method":"equivLiteral","keyboard":"NUMERICAL"}}}]}</v>
      </c>
      <c r="C628" s="215" t="str">
        <f>Seeds!AA728</f>
        <v/>
      </c>
      <c r="D628" s="215">
        <f t="shared" si="1"/>
        <v>1</v>
      </c>
    </row>
    <row r="629" ht="15.75" customHeight="1">
      <c r="A629" s="215" t="str">
        <f>Seeds!AC729</f>
        <v>M6-MyM-20a-A-3</v>
      </c>
      <c r="B629" s="215" t="str">
        <f>Seeds!Z729</f>
        <v>{
    "id": "M6-MyM-20a-A-3",
    "seed": {
        "parameters": [
            {
                "name": "Q1",
                "label": null,
                "min": 20,
                "max": 100,
                "step": 5
            },
            {
                "name": "Q2",
                "label": null,
                "min": 1,
                "max": 9,
                "step": 1
            }
        ],
        "uniques": true
    },
    "scaffolding": [
        {
            "id": "step-0",
            "stimulus": "&lt;p&gt;En una perfumería se usan recipientes de {{Q1}} cl y {{Q2}} ml para que los clientes testen los perfumes. Expresa esta medida en centilitros.&lt;/p&gt;",
            "template": "&lt;p&gt;En un recipiente hay {{response}} cl de perfume.&lt;/p&gt;",
            "seed": {
                "calculated": [
                    {
                        "name": "A1",
                        "label": "{{function}}",
                        "function": "{{Q1}}+{{Q2}}/10"
                    }
                ]
            },
            "algorithm": {
                "name": "calculateOperation",
                "params": {
                    "method": "equivLiteral",
                    "keyboard": "INTERMEDIATE"
                }
            }
        },
        {
            "id": "step-1",
            "stimulus": "&lt;p&gt;¿Qué capacidad tiene un recipiente?&lt;/p&gt;",
            "template": "&lt;p&gt;Su capacidad es de {{response}} cl y {{response}} ml.&lt;/p&gt;",
            "seed": {
                "calculated": [
                    {
                        "name": "A2",
                        "label": "{{function}}",
                        "function": "{{Q1}}"
                    },
                    {
                        "name": "A3",
                        "label": "{{function}}",
                        "function": "{{Q2}}"
                    }
                ]
            },
            "algorithm": {
                "name": "calculateOperation",
                "params": {
                    "method": "equivLiteral",
                    "keyboard": "NUMERICAL"
                }
            }
        },
        {
            "id": "step-2",
            "stimulus": "&lt;p&gt;¿Qué pide el enunciado?&lt;/p&gt;",
            "seed": {
                "calculated": [
                    {
                        "name": "1-A1",
                        "label": "&lt;p&gt;Hallar la capacidad de un recipiente en centilitros.&lt;/p&gt;",
                        "incorrect": false
                    },
                    {
                        "name": "1-A2",
                        "label": "&lt;p&gt;Hallar la capacidad de un recipiente en litros.&lt;/p&gt;",
                        "incorrect": true
                    },
                    {
                        "name": "1-A3",
                        "label": "&lt;p&gt;Hallar la capacidad de un recipiente en mililitros.&lt;/p&gt;",
                        "incorrect": true
                    }
                ]
            },
            "algorithm": {
                "name": "trueFalse",
                "template": "Multiple choice – standard",
                "params": {
                    "countCorrect": 1,
                    "countIncorrect": 2,
                    "showCheckIcon": true
                }
            }
        },
        {
            "id": "step-3",
            "stimulus": "&lt;p&gt;¿En qué tabla están las conversiones de unidades correctas?&lt;/p&gt;",
            "seed": {
                "calculated": [
                    {
                        "name": "1-A1",
                        "label": "&lt;div style=\"display:flex; justify-content:center;\"&gt;&lt;img src=\"https://blueberry-assets.oneclick.es/M6_MyM_3b_1.svg\" width=\"450\"&gt;&lt;/img&gt;&lt;/div&gt;",
                        "incorrect": false
                    },
                    {
                        "name": "1-A2",
                        "label": "&lt;div style=\"display:flex; justify-content:center;\"&gt;&lt;img src=\"https://blueberry-assets.oneclick.es/M5_MyM_3c_2.svg\" width=\"450\"&gt;&lt;/img&gt;&lt;/div&gt;",
                        "incorrect": true
                    },
                    {
                        "name": "1-A3",
                        "label": "&lt;div style=\"display:flex; justify-content:center;\"&gt;&lt;img src=\"https://blueberry-assets.oneclick.es/M5_MyM_3c_3.svg\" width=\"450\"&gt;&lt;/img&gt;&lt;/div&gt;",
                        "incorrect": true
                    }
                ]
            },
            "algorithm": {
                "name": "trueFalse",
                "template": "Multiple choice – standard",
                "params": {
                    "countCorrect": 1,
                    "countIncorrect": 2,
                    "showCheckIcon": false
                }
            }
        },
        {
            "id": "step-4",
            "stimulus": "&lt;p&gt;Con esto en mente, completa el siguiente cálculo para obtener los centilitros de perfume.&lt;/p&gt;",
            "template": "&lt;p style=\"text-align:center;\"&gt;{{Q1}} cl y {{Q2}} ml = {{Q1}} + {{Q2}} : 10 = {{response}} cl&lt;/p&gt;",
            "seed": {
                "calculated": [
                    {
                        "name": "A4",
                        "label": "{{function}}",
                        "function": "{{Q1}}+{{Q2}}/10"
                    }
                ]
            },
            "algorithm": {
                "name": "calculateOperation",
                "params": {
                    "method": "equivLiteral",
                    "keyboard": "INTERMEDIATE"
                }
            }
        }
    ]
}</v>
      </c>
      <c r="C629" s="215" t="str">
        <f>Seeds!AA729</f>
        <v/>
      </c>
      <c r="D629" s="215">
        <f t="shared" si="1"/>
        <v>1</v>
      </c>
    </row>
    <row r="630" ht="15.75" customHeight="1">
      <c r="A630" s="215" t="str">
        <f>Seeds!AC730</f>
        <v>M6-MyM-3d-I-1</v>
      </c>
      <c r="B630" s="215" t="str">
        <f>Seeds!Z730</f>
        <v>{"id":"M6-MyM-3d-I-1","stimulus":"&lt;p&gt;Selecciona las afirmaciones correctas.&lt;/p&gt;","hint":"&lt;p style=\"text-align:center;\"&gt;1 kl = 1 000 l y 1 l = 1 000 ml&lt;/p&gt;","feedback":"&lt;p&gt;1 kl equivale a 1 000 l y 1 l equivale a 1 000 ml.&lt;/p&gt;","seed":{"parameters":[{"name":"Q1","label":null,"min":10,"max":30,"step":5},{"name":"Q2","label":null,"list":["dal","hl","kl","ml"]},{"name":"Q3","label":null,"min":5,"max":30,"step":5},{"name":"Q4","label":null,"list":["l","dal","hl","kl"]},{"name":"Q5","label":null,"min":100,"max":200,"step":5},{"name":"Q6","label":null,"list":["ml","dl","cl","kl"]},{"name":"Q7","label":null,"min":1,"max":20,"step":1},{"name":"Q8","label":null,"list":["ml","cl","kl"]}],"calculated":[{"name":"A1","label":"Una botella tiene una capacidad de 50 cl.","function":""},{"name":"A2","label":"Un vaso tiene una capacidad de 20 cl.","function":""},{"name":"A3","label":"Una bañera tiene una capacidad de 200 l.","function":""},{"name":"A4","label":"Una garrafa tiene una capacidad de 20 l.","function":""},{"name":"A5","label":"Una botella tiene una capacidad de {{Q1}} {{Q2}}.","function":"","incorrect":true,"feedback":"&lt;p&gt;La capacidad de una botella suele estar entre los 0.75 l y los 2 l.&lt;/p&gt;"},{"name":"A6","label":"Un vaso tiene una capacidad de {{Q3}} {{Q4}}.","function":"","incorrect":true,"feedback":"&lt;p&gt;La capacidad de un vaso suele ser de unos 250 cl.&lt;/p&gt;"},{"name":"A7","label":"Una bañera tiene una capacidad de {{Q5}} {{Q6}}.","function":"","incorrect":true,"feedback":"&lt;p&gt;La capacidad de una bañera está por encima de los 100 l.&lt;/p&gt;"},{"name":"A8","label":"Una garrafa tiene una capacidad de {{Q7}} {{Q8}}.","function":"","incorrect":true,"feedback":"&lt;p&gt;La capacidad de una garrafa suele estar entre los 5 l y los 20 l.&lt;/p&gt;"}],"uniques":true},"algorithm":{"name":"trueFalse","template":"Multiple choice – multiple response","params":{"countCorrect":2,"countIncorrect":1
        }
    }
}</v>
      </c>
      <c r="C630" s="215" t="str">
        <f>Seeds!AA730</f>
        <v/>
      </c>
      <c r="D630" s="215">
        <f t="shared" si="1"/>
        <v>1</v>
      </c>
    </row>
    <row r="631" ht="15.75" customHeight="1">
      <c r="A631" s="215" t="str">
        <f>Seeds!AC731</f>
        <v>M6-MyM-3d-E-1</v>
      </c>
      <c r="B631" s="215" t="str">
        <f>Seeds!Z731</f>
        <v>{"id":"M6-MyM-3d-E-1","stimulus":"&lt;p&gt;Completa estas oraciones con la unidad de capacidad que corresponda de forma abreviada.&lt;/p&gt;","template":"&lt;p&gt;El depósito de un coche tiene una capacidad de {{Q1}} {{response}}.&lt;/p&gt;&lt;p&gt;Una taza tiene una capacidad de {{Q2}} {{response}}.&lt;/p&gt;&lt;p&gt;El cartucho de tinta de una pluma tiene una capacidad de {{Q3}} {{response}}.&lt;/p&gt;","hint":"&lt;p style=\"text-align:center;\"&gt;1 kl = 1 000 l y 1 l = 1 000 ml&lt;/p&gt;","feedback":"&lt;p&gt;1 kl equivale a 1 000 l y 1 l equivale a 1 000 ml.&lt;/p&gt;","seed":{"parameters":[{"name":"Q1","label":null,"min":40,"max":70,"step":1},{"name":"Q2","label":null,"min":20,"max":30,"step":0.5},{"name":"Q3","label":null,"min":0.75,"max":1.45,"step":0.05}],"calculated":[{"name":"A1","label":"{{function}}","function":"l","feedback":"&lt;p&gt;El depósito de un coche tiene una capacidad de entre 40 l y 70 l.&lt;/p&gt;"},{"name":"A2","label":"{{function}}","function":"cl","feedback":"&lt;p&gt;Una taza tiene una capacidad de entre 20 y 30 cl.&lt;/p&gt;"},{"name":"A3","label":"{{function}}","function":"ml","feedback":"&lt;p&gt;La capacidad de un cartucho de tinta de una pluma está entre 0.75 ml y 1.45 ml.&lt;/p&gt;"}],"uniques":true},"algorithm":{"name":"calculateOperation","template":"Cloze with text"}}</v>
      </c>
      <c r="C631" s="215" t="str">
        <f>Seeds!AA731</f>
        <v/>
      </c>
      <c r="D631" s="215">
        <f t="shared" si="1"/>
        <v>1</v>
      </c>
    </row>
    <row r="632" ht="15.75" customHeight="1">
      <c r="A632" s="215" t="str">
        <f>Seeds!AC732</f>
        <v>M6-MyM-3d-E-2</v>
      </c>
      <c r="B632" s="215" t="str">
        <f>Seeds!Z732</f>
        <v>{"id":"M6-MyM-3d-E-2","stimulus":"&lt;p&gt;Completa estas oraciones con la unidad de capacidad que corresponda de forma abreviada.&lt;/p&gt;","template":"&lt;p&gt;La capacidad de una lata de leche de coco es de {{Q1}} {{response}}.&lt;/p&gt;&lt;p&gt;Es recomendable beber {{Q2}} {{response}} de agua al día.&lt;/p&gt;&lt;p&gt;Un brik de zumo tiene una capacidad de {{Q3}} {{response}}.&lt;/p&gt;","hint":"&lt;p style=\"text-align:center;\"&gt;1 kl = 1 000 l y 1 l = 1 000 ml&lt;/p&gt;","feedback":"&lt;p&gt;1 kl equivale a 1 000 l y 1 l equivale a 1 000 ml.&lt;/p&gt;","seed":{"parameters":[{"name":"Q1","label":null,"min":40,"max":50,"step":1},{"name":"Q2","label":null,"min":2,"max":3,"step":0.1},{"name":"Q3","label":null,"min":950,"max":1000,"step":1}],"calculated":[{"name":"A1","label":"{{function}}","function":"cl","feedback":"&lt;p&gt;La capacidad de una lata de leche de coco ronda los 40 cl y los 50 cl.&lt;/p&gt;"},{"name":"A2","label":"{{function}}","function":"l","feedback":"&lt;p&gt;Es recomendable beber al día entre 2 l y 3 l de agua.&lt;/p&gt;"},{"name":"A3","label":"{{function}}","function":"ml","feedback":"&lt;p&gt;La capacidad de un brik de zumo es de alrededor 1 l.&lt;/p&gt;"}],"uniques":true},"algorithm":{"name":"calculateOperation","template":"Cloze with text"}}</v>
      </c>
      <c r="C632" s="215" t="str">
        <f>Seeds!AA732</f>
        <v/>
      </c>
      <c r="D632" s="215">
        <f t="shared" si="1"/>
        <v>1</v>
      </c>
    </row>
    <row r="633" ht="15.75" customHeight="1">
      <c r="A633" s="215" t="str">
        <f>Seeds!AC733</f>
        <v>M6-MyM-3d-E-3</v>
      </c>
      <c r="B633" s="215" t="str">
        <f>Seeds!Z733</f>
        <v>{"id":"M6-MyM-3d-E-3","stimulus":"&lt;p&gt;Completa estas oraciones con la unidad de capacidad que corresponda de forma abreviada.&lt;/p&gt;","template":"&lt;p&gt;Para un lavado se necesitan {{Q1}} {{response}} de suavizante.&lt;/p&gt;&lt;p&gt;Un barreño tiene una capacidad de {{Q2}} {{response}}.&lt;/p&gt;&lt;p&gt;Una lata de refresco tiene una capacidad de {{Q3}} {{response}}.&lt;/p&gt;","hint":"&lt;p style=\"text-align:center;\"&gt;1 kl = 1 000 l y 1 l = 1 000 ml&lt;/p&gt;","feedback":"&lt;p&gt;1 kl equivale a 1 000 l y 1 l equivale a 1 000 ml.&lt;/p&gt;","seed":{"parameters":[{"name":"Q1","label":null,"min":20,"max":50,"step":1},{"name":"Q2","label":null,"min":5,"max":20,"step":2},{"name":"Q3","label":null,"min":33,"max":50,"step":1}],"calculated":[{"name":"A1","label":"{{function}}","function":"ml","feedback":"&lt;p&gt;La dosis de suavizante para un lavado está entre los 20 ml y 50 ml.&lt;/p&gt;"},{"name":"A2","label":"{{function}}","function":"l","feedback":"&lt;p&gt;La capacidad de un barreño suele estar entre los 5 l y los 20 l.&lt;/p&gt;"},{"name":"A3","label":"{{function}}","function":"cl","feedback":"&lt;p&gt;Una lata suele contener entre 33 cl o 50 cl de líquido.&lt;/p&gt;"}],"uniques":true},"algorithm":{"name":"calculateOperation","template":"Cloze with text"}}</v>
      </c>
      <c r="C633" s="215" t="str">
        <f>Seeds!AA733</f>
        <v/>
      </c>
      <c r="D633" s="215">
        <f t="shared" si="1"/>
        <v>1</v>
      </c>
    </row>
    <row r="634" ht="15.75" customHeight="1">
      <c r="A634" s="215" t="str">
        <f>Seeds!AC734</f>
        <v>M6-MyM-4a-I-1</v>
      </c>
      <c r="B634" s="215" t="str">
        <f>Seeds!Z734</f>
        <v>{"id":"M6-MyM-4a-I-1","stimulus":"&lt;p&gt;Escoge el resultado de la siguiente suma.&lt;/p&gt;&lt;p style=\"text-align:center;\"&gt;{{Q1}} {{Q3}} + {{Q2}} {{Q3}} = ...&lt;/p&gt;","hint":"&lt;p&gt;Para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max":500,"step":1},{"name":"Q2","label":null,"min":10,"max":300,"step":1},{"name":"Q3","label":null,"list":["kl","hl","dal","l","dl","cl","ml"]},{"name":"Q4","label":null,"list":["kl","hl","dal","l","dl","cl","ml"]},{"name":"Q5","label":null,"min":1,"max":99,"step":1},{"name":"Q6","label":null,"min":10,"max":90,"step":10},{"name":"Q7","label":null,"min":1,"max":99,"step":1},{"name":"Q8","label":null,"min":10,"max":90,"step":10}],"calculated":[{"name":"A1","label":"{{function}} {{Q3}}","function":"{{Q1}}+{{Q2}}"},{"name":"A2","label":"{{function}} {{Q4}}","function":"{{Q1}}+{{Q2}}","incorrect":true},{"name":"A3","label":"{{function}} {{Q3}}","function":"{{Q1}}+{{Q2}}+{{Q5}}","incorrect":true},{"name":"A4","label":"{{function}} {{Q3}}","function":"{{Q1}}+{{Q2}}+{{Q6}}","incorrect":true},{"name":"A5","label":"{{function}} {{Q3}}","function":"{{Q1}}+{{Q2}}-{{Q7}}","incorrect":true},{"name":"A6","label":"{{function}} {{Q3}}","function":"{{Q1}}+{{Q2}}-{{Q8}}","incorrect":true}],"uniques":true},"algorithm":{"name":"trueFalse","template":"Multiple choice – standard","params":{"countCorrect":1,"countIncorrect":2,"showCheckIcon":false,
            "columns": 3
        }
    }
}</v>
      </c>
      <c r="C634" s="215" t="str">
        <f>Seeds!AA734</f>
        <v/>
      </c>
      <c r="D634" s="215">
        <f t="shared" si="1"/>
        <v>1</v>
      </c>
    </row>
    <row r="635" ht="15.75" customHeight="1">
      <c r="A635" s="215" t="str">
        <f>Seeds!AC735</f>
        <v>M6-MyM-4a-I-2</v>
      </c>
      <c r="B635" s="215" t="str">
        <f>Seeds!Z735</f>
        <v>{"id":"M6-MyM-4a-I-2","stimulus":"&lt;p&gt;Escoge el resultado de la siguiente resta.&lt;/p&gt;&lt;p style=\"text-align:center;\"&gt;{{T1}} {{Q3}} − {{Q2}} {{Q3}} = ...&lt;/p&gt;","hint":"&lt;p&gt;Para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500,"step":1},{"name":"Q3","label":null,"list":["kl","hl","dal","l","dl","cl","ml"]},{"name":"Q4","label":null,"list":["kl","hl","dal","l","dl","cl","ml"]},{"name":"Q5","label":null,"min":1,"max":99,"step":1},{"name":"Q6","label":null,"min":10,"max":90,"step":10},{"name":"Q7","label":null,"min":1,"max":99,"step":1},{"name":"Q8","label":null,"min":10,"max":90,"step":10}],"calculated":[{"name":"T1","label":"{{function}}","function":"{{Q1}}+{{Q2}}","temp":true},{"name":"A1","label":"{{function}} {{Q3}}","function":"{{Q1}}"},{"name":"A2","label":"{{function}} {{Q4}}","function":"{{Q1}}","incorrect":true},{"name":"A3","label":"{{function}} {{Q3}}","function":"{{Q1}}+{{Q5}}","incorrect":true},{"name":"A4","label":"{{function}} {{Q3}}","function":"{{Q1}}+{{Q6}}","incorrect":true},{"name":"A5","label":"{{function}} {{Q3}}","function":"{{Q1}}-{{Q7}}","incorrect":true},{"name":"A6","label":"{{function}} {{Q3}}","function":"{{Q1}}-{{Q8}}","incorrect":true}],"uniques":true},"algorithm":{"name":"trueFalse","template":"Multiple choice – standard","params":{"countCorrect":1,"countIncorrect":2,"showCheckIcon":false, "columns": 3 } } }</v>
      </c>
      <c r="C635" s="215" t="str">
        <f>Seeds!AA735</f>
        <v/>
      </c>
      <c r="D635" s="215">
        <f t="shared" si="1"/>
        <v>1</v>
      </c>
    </row>
    <row r="636" ht="15.75" customHeight="1">
      <c r="A636" s="215" t="str">
        <f>Seeds!AC736</f>
        <v>M6-MyM-4a-E-1</v>
      </c>
      <c r="B636" s="215" t="str">
        <f>Seeds!Z736</f>
        <v>{"id":"M6-MyM-4a-E-1","stimulus":"&lt;p&gt;Calcula la siguiente suma.&lt;/p&gt;","template":"&lt;p style=\"text-align:center;\"&gt;{{Q1}} {{Q3}} + {{Q2}} {{Q3}} = {{response}} {{Q3}}&lt;/p&gt;","hint":"&lt;p&gt;Para realizar sumas con unidades de capacidad, todas las medidas tienen que estar expresadas en la misma unidad.&lt;/p&gt;","feedback":"&lt;p&gt;Para realizar sumas con unidades de capacidad, todas las medidas tienen que estar expresadas en la misma unidad.&lt;/p&gt;","seed":{"parameters":[{"name":"Q1","label":null,"min":100,"max":500,"step":1},{"name":"Q2","label":null,"min":100,"max":300,"step":1},{"name":"Q3","label":null,"list":["kl","hl","dal","l","dl","cl","ml"]}],"calculated":[{"name":"A1","label":"{{function}}","function":"{{Q1}}+{{Q2}}"}],"uniques":true},"algorithm":{"name":"calculateOperation","params":{"method":"equivLiteral","keyboard":"NUMERICAL"}}}</v>
      </c>
      <c r="C636" s="215" t="str">
        <f>Seeds!AA736</f>
        <v/>
      </c>
      <c r="D636" s="215">
        <f t="shared" si="1"/>
        <v>1</v>
      </c>
    </row>
    <row r="637" ht="15.75" customHeight="1">
      <c r="A637" s="215" t="str">
        <f>Seeds!AC737</f>
        <v>M6-MyM-4a-E-2</v>
      </c>
      <c r="B637" s="215" t="str">
        <f>Seeds!Z737</f>
        <v>{"id":"M6-MyM-4a-E-2","stimulus":"&lt;p&gt;Calcula la siguiente resta.&lt;/p&gt;","template":"&lt;p style=\"text-align:center;\"&gt;{{T1}} {{Q3}} − {{Q2}} {{Q3}} = {{response}} {{Q3}}&lt;/p&gt;","hint":"&lt;p&gt;Para realizar restas con unidades de capacidad, todas las medidas tienen que estar expresadas en la misma unidad.&lt;/p&gt;","feedback":"&lt;p&gt;Para realizar restas con unidades de capacidad, todas las medidas tienen que estar expresadas en la misma unidad.&lt;/p&gt;","seed":{"parameters":[{"name":"Q1","label":null,"min":100,"max":500,"step":1},{"name":"Q2","label":null,"min":100,"max":300,"step":1},{"name":"Q3","label":null,"list":["kl","hl","dal","l","dl","cl","ml"]}],"calculated":[{"name":"T1","label":"{{function}}","function":"{{Q1}}+{{Q2}}","temp":true},{"name":"A1","label":"{{function}}","function":"{{Q1}}"}],"uniques":true},"algorithm":{"name":"calculateOperation","params":{"method":"equivLiteral","keyboard":"NUMERICAL"}}}</v>
      </c>
      <c r="C637" s="215" t="str">
        <f>Seeds!AA737</f>
        <v/>
      </c>
      <c r="D637" s="215">
        <f t="shared" si="1"/>
        <v>1</v>
      </c>
    </row>
    <row r="638" ht="15.75" customHeight="1">
      <c r="A638" s="215" t="str">
        <f>Seeds!AC738</f>
        <v>M6-MyM-4a-A-1</v>
      </c>
      <c r="B638" s="215" t="str">
        <f>Seeds!Z738</f>
        <v>{"id":"M6-MyM-4a-A-1","stimulus":"&lt;p&gt;En un restaurante, Andrea ha pedido un refresco en un vaso de {{Q1}} cl y agua en un vaso de {{Q2}} cl. ¿Cuántos centilitros de bebida ha pedido en total?&lt;/p&gt;","template":"&lt;p&gt;Andrea ha pedido {{response}} cl de bebida.&lt;/p&gt;","hint":"&lt;p&gt;Para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cl + {{Q2}} cl = {{A1}} cl&lt;/p&gt;","seed":{"parameters":[{"name":"Q1","label":null,"min":200,"max":500,"step":50},{"name":"Q2","label":null,"min":500,"max":700,"step":50}],"calculated":[{"name":"A1","label":"{{function}}","function":"{{Q1}}+{{Q2}}"}],"uniques":true},"algorithm":{"name":"calculateOperation","params":{"method":"equivLiteral","keyboard":"NUMERICAL"}}}</v>
      </c>
      <c r="C638" s="215" t="str">
        <f>Seeds!AA738</f>
        <v/>
      </c>
      <c r="D638" s="215">
        <f t="shared" si="1"/>
        <v>1</v>
      </c>
    </row>
    <row r="639" ht="15.75" customHeight="1">
      <c r="A639" s="215" t="str">
        <f>Seeds!AC739</f>
        <v>M6-MyM-4a-A-2</v>
      </c>
      <c r="B639" s="215" t="str">
        <f>Seeds!Z739</f>
        <v>{"id":"M6-MyM-4a-A-2","stimulus":"&lt;p&gt;En una piscina de {{Q1}} l de capacidad se han echado {{Q2}} l de agua. ¿Cuántos litros faltan para llenarla?&lt;/p&gt;","template":"&lt;p&gt;Faltan {{response}} l.&lt;/p&gt;","hint":"&lt;p&gt;Para realizar restas con unidades de capacidad, todas las medidas tienen que estar expresadas en la misma unidad.&lt;/p&gt;","feedback":"&lt;p&gt;Para realizar restas con unidades de capacidad, todas las medidas tienen que estar expresadas en la misma unidad.&lt;/p&gt;&lt;p style=\"text-align:center;\"&gt;{{Q1}} l − {{Q2}} l = {{A1}} l&lt;/p&gt;","seed":{"parameters":[{"name":"Q1","label":null,"min":25000,"max":50000,"step":5000},{"name":"Q2","label":null,"min":1000,"max":1500,"step":50}],"calculated":[{"name":"A1","label":"{{function}}","function":"{{Q1}}-{{Q2}}"}],"uniques":true},"algorithm":{"name":"calculateOperation","params":{"method":"equivLiteral","keyboard":"NUMERICAL"}}}</v>
      </c>
      <c r="C639" s="215" t="str">
        <f>Seeds!AA739</f>
        <v/>
      </c>
      <c r="D639" s="215">
        <f t="shared" si="1"/>
        <v>1</v>
      </c>
    </row>
    <row r="640" ht="15.75" customHeight="1">
      <c r="A640" s="215" t="str">
        <f>Seeds!AC740</f>
        <v>M6-MyM-4a-A-3</v>
      </c>
      <c r="B640" s="215" t="str">
        <f>Seeds!Z740</f>
        <v>{"id":"M6-MyM-4a-A-3","stimulus":"&lt;p&gt;Una empresa de lácteos tiene dos depósitos para guardar leche, uno de {{Q1}} hl y otro de {{Q2}} hl. ¿Cuántos hectolitros almacena la empresa entre los dos depósitos?&lt;/p&gt;","template":"&lt;p&gt;La empresa almacena {{response}} hl en total.&lt;/p&gt;","hint":"&lt;p&gt;Para realizar sumas con unidades de capacidad, todas las medidas tienen que estar expresadas en la misma unidad.&lt;/p&gt;","feedback":"&lt;p&gt;Para realizar sumas con unidades de capacidad, todas las medidas tienen que estar expresadas en la misma unidad.&lt;/p&gt;&lt;p style=\"text-align:center;\"&gt;{{Q1}} hl + {{Q2}} hl = {{A1}} hl&lt;/p&gt;","seed":{"parameters":[{"name":"Q1","label":null,"min":100,"max":300,"step":1},{"name":"Q2","label":null,"min":100,"max":300,"step":1}],"calculated":[{"name":"A1","label":"{{function}}","function":"{{Q1}}+{{Q2}}"}],"uniques":true},"algorithm":{"name":"calculateOperation","params":{"method":"equivLiteral","keyboard":"NUMERICAL"}}}</v>
      </c>
      <c r="C640" s="215" t="str">
        <f>Seeds!AA740</f>
        <v/>
      </c>
      <c r="D640" s="215">
        <f t="shared" si="1"/>
        <v>1</v>
      </c>
    </row>
    <row r="641" ht="15.75" customHeight="1">
      <c r="A641" s="215" t="str">
        <f>Seeds!AC741</f>
        <v>M6-MyM-4c-I-1</v>
      </c>
      <c r="B641" s="215" t="str">
        <f>Seeds!Z741</f>
        <v>{"id":"M6-MyM-4c-I-1","stimulus":"&lt;p&gt;Arrastra el resultado de esta suma.&lt;/p&gt;","template":"&lt;p style=\"text-align:center;\"&gt;&lt;span class=\"no-break\"&gt;{{Q1}} l&lt;/span&gt; + &lt;span class=\"no-break\"&gt;{{Q2}} kl&lt;/span&gt; y &lt;span class=\"no-break\"&gt;{{Q3}} l&lt;/span&gt; = &lt;span class=\"no-break\"&gt;{{response}} l&lt;/span&gt;&lt;/p&gt;","hint":"&lt;p&gt;Expresa todas las magnitudes en la misma unidad.&lt;/p&gt;","feedback":"&lt;p&gt;Expresa todas las magnitudes en la misma unidad.&lt;/p&gt;&lt;p style=\"text-align:center;\"&gt;{{Q1}} l y {{Q2}} kl + {{Q3}} l = {{Q1}} + {{Q2}} × 1 000 + {{Q3}} = {{Q1}} + {{T1}} + {{Q3}} = {{A1}} l&lt;/p&gt;","seed":{"parameters":[{"name":"Q1","label":null,"min":1,"max":999,"step":0.1},{"name":"Q2","label":null,"min":1,"max":9,"step":1},{"name":"Q3","label":null,"min":1,"max":999,"step":1}],"calculated":[{"name":"T1","label":"{{function}}","function":"{{Q2}}*1000","temp":true},{"name":"A1","label":"{{function}}","function":" {{Q1}} + {{Q2}}*1000 + {{Q3}}"},{"name":"A2","label":"{{function}}","function":"{{Q1}} + {{Q2}}*100 + {{Q3}}","incorrect":true},{"name":"A3","label":"{{function}}","function":"{{Q1}} + {{Q2}}*10 + {{Q3}}","incorrect":true}],"uniques":true},"algorithm":{"name":"calculateOperation","template":"Cloze with drag &amp; drop","params":{"keyboard":"INTERMEDIATE"}}}</v>
      </c>
      <c r="C641" s="215" t="str">
        <f>Seeds!AA741</f>
        <v/>
      </c>
      <c r="D641" s="215">
        <f t="shared" si="1"/>
        <v>1</v>
      </c>
    </row>
    <row r="642" ht="15.75" customHeight="1">
      <c r="A642" s="215" t="str">
        <f>Seeds!AC742</f>
        <v>M6-MyM-4c-I-2</v>
      </c>
      <c r="B642" s="215" t="str">
        <f>Seeds!Z742</f>
        <v>{"id":"M6-MyM-4c-I-2","stimulus":"&lt;p&gt;Arrastra el resultado de esta resta.&lt;/p&gt;","template":"&lt;p style=\"text-align:center;\"&gt;&lt;span class=\"no-break\"&gt;{{Q4}} dl&lt;/span&gt; y &lt;span class=\"no-break\"&gt;{{Q5}} ml&lt;/span&gt; − &lt;span class=\"no-break\"&gt;{{Q6}} ml&lt;/span&gt; = &lt;span class=\"no-break\"&gt;{{response}} ml&lt;/span&gt;&lt;/p&gt;","hint":"&lt;p&gt;Expresa todas las magnitudes en la misma unidad.&lt;/p&gt;","feedback":"&lt;p&gt;Expresa todas las magnitudes en la misma unidad.&lt;/p&gt;&lt;p style=\"text-align:center;\"&gt;{{Q4}} dl y {{Q5}} ml − {{Q6}} ml = {{Q4}} × 100 + {{Q5}} − {{Q6}} = {{T1}} + {{Q5}} − {{Q6}} = {{A1}} ml&lt;/p&gt;","seed":{"parameters":[{"name":"Q4","label":null,"min":20,"max":99,"step":1},{"name":"Q5","label":null,"min":1,"max":99,"step":1},{"name":"Q6","label":null,"min":1,"max":1999,"step":1}],"calculated":[{"name":"T1","label":"{{function}}","function":"{{Q4}}*100","temp":true},{"name":"A1","label":"{{function}}","function":"{{Q4}}*100 +{{Q5}} - {{Q6}}"},{"name":"A2","label":"{{function}}","function":" math.abs({{Q4}}*10 +{{Q5}} - {{Q6}})","incorrect":true},{"name":"A3","label":"{{function}}","function":"math.abs({{Q4}}*1000 +{{Q5}} - {{Q6}})","incorrect":true}],"uniques":true},"algorithm":{"name":"calculateOperation","template":"Cloze with drag &amp; drop","params":{"keyboard":"INTERMEDIATE"}}}</v>
      </c>
      <c r="C642" s="215" t="str">
        <f>Seeds!AA742</f>
        <v/>
      </c>
      <c r="D642" s="215">
        <f t="shared" si="1"/>
        <v>1</v>
      </c>
    </row>
    <row r="643" ht="15.75" customHeight="1">
      <c r="A643" s="215" t="str">
        <f>Seeds!AC743</f>
        <v>M6-MyM-4c-E-1</v>
      </c>
      <c r="B643" s="215" t="str">
        <f>Seeds!Z743</f>
        <v>{"id":"M6-MyM-4c-E-1","stimulus":"&lt;p&gt;Halla el resultado de esta operación.&lt;/p&gt;","template":"&lt;p style=\"text-align:center;\"&gt;{{Q1}} ml + {{Q2}} cl y {{Q3}} ml = {{response}} ml&lt;/p&gt;","hint":"&lt;p&gt;Expresa todas las magnitudes en la misma unidad.&lt;/p&gt;","feedback":"&lt;p&gt;Para calcular la suma, expresa todas las magnitudes en la misma unidad.&lt;/p&gt;&lt;p style=\"text-align:center;\"&gt;{{Q1}} ml + {{Q2}} cl y {{Q3}} ml = {{Q1}} + {{Q2}} × 10 + {{Q3}} = {{Q1}} + {{T1}} + {{Q3}} = {{A1}} ml&lt;/p&gt;","seed":{"parameters":[{"name":"Q1","label":null,"min":1000,"max":9999,"step":1},{"name":"Q2","label":null,"min":1,"max":9,"step":1},{"name":"Q3","label":null,"min":1,"max":999,"step":1}],"calculated":[{"name":"A1","label":"{{function}}","function":"{{Q1}} + {{Q2}}*10 + {{Q3}}"},{"name":"T1","label":"{{function}}","function":"{{Q2}}*10","temp":true}],"uniques":true},"algorithm":{"name":"calculateOperation","params":{"method":"equivLiteral","keyboard":"NUMERICAL"}}}</v>
      </c>
      <c r="C643" s="215" t="str">
        <f>Seeds!AA743</f>
        <v/>
      </c>
      <c r="D643" s="215">
        <f t="shared" si="1"/>
        <v>1</v>
      </c>
    </row>
    <row r="644" ht="15.75" customHeight="1">
      <c r="A644" s="215" t="str">
        <f>Seeds!AC744</f>
        <v>M6-MyM-4c-E-2</v>
      </c>
      <c r="B644" s="215" t="str">
        <f>Seeds!Z744</f>
        <v>{"id":"M6-MyM-4c-E-2","stimulus":"&lt;p&gt;Halla el resultado de esta operación.&lt;/p&gt;","template":"&lt;p style=\"text-align:center;\"&gt;{{T1}} dal y {{T2}} cl − {{Q4}} cl = {{response}} cl&lt;/p&gt;","hint":"&lt;p&gt;Expresa todas las magnitudes en la misma unidad.&lt;/p&gt;","feedback":"&lt;p&gt;Para calcular la resta, expresa todas las magnitudes en la misma unidad.&lt;/p&gt;&lt;p style=\"text-align:center;\"&gt;{{T1}} dal y {{T2}} cl − {{Q4}} cl = {{T1}} × 1 000 + {{T2}} − {{Q4}} = {{T3}} + {{T2}} − {{Q4}} = {{A2}} cl&lt;/p&gt;","seed":{"parameters":[{"name":"Q4","label":null,"min":1000,"max":9999,"step":1},{"name":"Q5","label":null,"min":1,"max":9,"step":1}],"calculated":[{"name":"T1","label":"{{function}}","function":" math.floor(({{Q4}}+{{Q5}})/1000)","temp":true},{"name":"T2","label":"{{function}}","function":" {{Q4}}+{{Q5}}-math.floor(({{Q4}}+{{Q5}})/1000)*1000","temp":true},{"name":"T3","label":"{{function}}","function":" {{T1}}*1000","temp":true},{"name":"A2","label":"{{function}}","function":"{{Q5}}"}],"uniques":true},"algorithm":{"name":"calculateOperation","params":{"method":"equivLiteral","keyboard":"NUMERICAL"}}}</v>
      </c>
      <c r="C644" s="215" t="str">
        <f>Seeds!AA744</f>
        <v/>
      </c>
      <c r="D644" s="215">
        <f t="shared" si="1"/>
        <v>1</v>
      </c>
    </row>
    <row r="645" ht="15.75" customHeight="1">
      <c r="A645" s="215" t="str">
        <f>Seeds!AC745</f>
        <v>M6-MyM-4c-A-1</v>
      </c>
      <c r="B645" s="215" t="str">
        <f>Seeds!Z745</f>
        <v>{"id":"M6-MyM-4c-A-1","stimulus":"&lt;p&gt;Álex tiene dos fiambreras con distintas capacidades. Una es de &lt;span class=\"no-break\"&gt;{{Q1}} cl&lt;/span&gt; y la otra de &lt;span class=\"no-break\"&gt;{{Q2}} cl&lt;/span&gt; y &lt;span class=\"no-break\"&gt;{{Q3}} ml.&lt;/span&gt; ¿Cuántos mililitros caben en total entre las dos fiambreras?&lt;/p&gt;","template":"&lt;p&gt;La capacidad total es de &lt;span class=\"no-break\"&gt;{{response}} ml.&lt;/span&gt;&lt;/p&gt;","hint":"&lt;p&gt;Expresa todas las magnitudes en la misma unidad.&lt;/p&gt;","feedback":"&lt;p&gt;Expresa todas las magnitudes en la misma unidad.&lt;/p&gt;&lt;p style=\"text-align:center;\"&gt;{{Q1}} cl + {{Q2}} cl y {{Q3}} ml = {{Q1}} × 10 + {{Q2}} × 10 + {{Q3}} = {{T1}} + {{T2}} + {{Q3}} = {{A1}} ml&lt;/p&gt;","seed":{"parameters":[{"name":"Q1","label":null,"min":30,"max":80,"step":0.5},{"name":"Q2","label":null,"min":30,"max":80,"step":5},{"name":"Q3","label":null,"min":1,"max":9,"step":1}],"calculated":[{"name":"T1","label":"{{function}}","function":" {{Q1}}*10","temp":true},{"name":"T2","label":"{{function}}","function":" {{Q2}}*10","temp":true},{"name":"A1","label":"{{function}}","function":"{{Q1}}*10 + {{Q2}}*10 + {{Q3}}"}],"uniques":true},"algorithm":{"name":"calculateOperation","params":{"method":"equivLiteral","keyboard":"NUMERICAL"}}}</v>
      </c>
      <c r="C645" s="215" t="str">
        <f>Seeds!AA745</f>
        <v/>
      </c>
      <c r="D645" s="215">
        <f t="shared" si="1"/>
        <v>1</v>
      </c>
    </row>
    <row r="646" ht="15.75" customHeight="1">
      <c r="A646" s="215" t="str">
        <f>Seeds!AC746</f>
        <v>M6-MyM-4c-A-2</v>
      </c>
      <c r="B646" s="215" t="str">
        <f>Seeds!Z746</f>
        <v>{"id":"M6-MyM-4c-A-2","stimulus":"&lt;p&gt;Un camión de bomberos contiene &lt;span class=\"no-break\"&gt;{{T1}} kl&lt;/span&gt; y &lt;span class=\"no-break\"&gt;{{T2}} l&lt;/span&gt; de agua en la cisterna. Durante un incendio se utilizan &lt;span class=\"no-break\"&gt;{{Q1}} l&lt;/span&gt;. ¿Cuántos litros de agua quedan?&lt;/p&gt;","template":"&lt;p&gt;En el camión quedan {{response}} l de agua.&lt;/p&gt;","hint":"&lt;p&gt;Expresa todas las medidas en litros y resta.&lt;/p&gt;","feedback":"&lt;p&gt;Se expresan todas las medidas en litros y se resta a la capacidad del camión el agua que se ha gastado en el incendio.&lt;/p&gt;&lt;p&gt;Capacidad del camión:&lt;/p&gt;&lt;p style=\"text-align:center;\"&gt;{{T1}} kl y {{T2}} l = {{T1}} × 1 000 + {{T2}} = {{T01}} l&lt;/p&gt;&lt;p style=\"text-align:center;\"&gt;A estos {{T01}} l restamos el agua que se ha gastado para saber la que queda:&lt;/p&gt;&lt;p style=\"text-align:center;\"&gt;{{T01}} l - {{Q1}} l = {{Q2}} l.&lt;/p&gt;","seed":{"parameters":[{"name":"Q1","label":null,"min":1000,"max":5000,"step":1},{"name":"Q2","label":null,"min":1000,"max":5000,"step":1}],"calculated":[{"name":"A1","label":"{{function}}","function":"{{Q2}}"},{"name":"T1","label":"{{function}}","function":" math.floor(({{Q1}}+{{Q2}})/1000)","temp":true},{"name":"T2","label":"{{function}}","function":" {{Q1}}+{{Q2}}-math.floor(({{Q1}}+{{Q2}})/1000)*1000","temp":true},{"name":"T01","label":"{{function}}","function":" {{T1}}*1000+{{T2}}","temp":true}],"uniques":true},"algorithm":{"name":"calculateOperation","params":{"method":"equivLiteral","keyboard":"NUMERICAL"}}}</v>
      </c>
      <c r="C646" s="215" t="str">
        <f>Seeds!AA746</f>
        <v/>
      </c>
      <c r="D646" s="215">
        <f t="shared" si="1"/>
        <v>1</v>
      </c>
    </row>
    <row r="647" ht="15.75" customHeight="1">
      <c r="A647" s="215" t="str">
        <f>Seeds!AC747</f>
        <v>M6-MyM-4c-A-3</v>
      </c>
      <c r="B647" s="215" t="str">
        <f>Seeds!Z747</f>
        <v>{"id":"M6-MyM-4c-A-3","stimulus":"&lt;p&gt;Julieta ha preparado zumos de diferentes frutas. De uva ha elaborado {{Q1}} l; de naranja, {{Q2}} l y {{Q3}} dl; y de fresa ha preparado {{Q4}} cl. ¿Cuántos litros de zumo ha elaborado Julieta en total?&lt;/p&gt;","template":"&lt;p&gt;Julieta ha preparado {{response}} litros de zumo.&lt;/p&gt;","hint":"&lt;p&gt;Expresa todas las medidas en litros y suma.&lt;/p&gt;","feedback":"&lt;p&gt;Se expresan todas las medidas en litros y se suman las cantidades de los zumos.&lt;/p&gt;&lt;p&gt;El zumo de uva: {{Q1}} l.&lt;/p&gt;&lt;p&gt;El zumo de naranja: {{Q2}} l + {{Q3}} dl = {{Q2}} + {{Q3}} : 10 = {{T1}} l.&lt;/p&gt;&lt;p&gt;El zumo de fresas:&lt;/p&gt;&lt;p style=\"text-align:center;\"&gt;{{Q4}} cl = {{Q4}} : 100 = {{T2}} l.&lt;/p&gt;&lt;p&gt;Ha preparado:&lt;/p&gt;&lt;p style=\"text-align:center;\"&gt;{{Q1}} l +{{T1}} l + {{T2}} l = {{A1}} l de zumo.&lt;/p&gt;","seed":{"parameters":[{"name":"Q1","label":null,"min":0.5,"max":4,"step":0.25},{"name":"Q2","label":null,"min":1,"max":4,"step":0.25},{"name":"Q3","label":null,"min":1,"max":9,"step":1},{"name":"Q4","label":null,"min":50,"max":400,"step":25}],"calculated":[{"name":"T1","label":"{{function}}","function":"{{Q2}}+{{Q3}}/10","temp":true},{"name":"T2","label":"{{function}}","function":"{{Q4}}/100","temp":true},{"name":"A1","label":"{{function}}","function":"{{Q1}}+{{T1}}+{{T2}}"}],"uniques":true},"algorithm":{"name":"calculateOperation","params":{"method":"equivLiteral","keyboard":"NUMERICAL"}}}</v>
      </c>
      <c r="C647" s="215" t="str">
        <f>Seeds!AA747</f>
        <v/>
      </c>
      <c r="D647" s="215">
        <f t="shared" si="1"/>
        <v>1</v>
      </c>
    </row>
    <row r="648" ht="15.75" customHeight="1">
      <c r="A648" s="215" t="str">
        <f>Seeds!AC748</f>
        <v>M6-MyM-4b-I-1</v>
      </c>
      <c r="B648" s="215" t="str">
        <f>Seeds!Z748</f>
        <v>{"id":"M6-MyM-4b-I-1","stimulus":"&lt;p&gt;Arrastra el resultado correspondiente a la operación.&lt;/p&gt;","template":"&lt;p style=\"text-align:center;\"&gt;{{Q1}} {{Q11}} × {{Q2}} = {{response}} {{Q11}}&lt;/p&gt;","hint":"&lt;p&gt;Multiplica los números y mantén la misma unidad de capacidad.&lt;/p&gt;","feedback":"&lt;p&gt;Se operan los números y el resultado tiene la misma unidad de capacidad.&lt;/p&gt;&lt;p style=\"text-align:center;\"&gt;{{Q1}} {{Q11}} × {{Q2}} = {{A1}} {{Q11}}&lt;/p&gt;","seed":{"parameters":[{"name":"Q1","label":null,"min":100,"max":999,"step":0.1},{"name":"Q2","label":null,"min":2,"max":9,"step":1},{"name":"Q5","label":null,"min":1,"max":99,"step":0.1},{"name":"Q11","label":null,"list":["kl","hl","dal","l","dl","cl","ml"]}],"calculated":[{"name":"A1","label":"{{function}}","function":"Lemonlib.round({{Q1}}*{{Q2}},1)"},{"name":"A3","label":"{{function}}","function":"Lemonlib.round({{Q1}}*{{Q2}}+{{Q5}},1)","incorrect":true},{"name":"A5","label":"{{function}}","function":"Lemonlib.round({{Q1}}*{{Q2}}-{{Q5}},1)","incorrect":true}],"uniques":true},"algorithm":{"name":"calculateOperation","template":"Cloze with drag &amp; drop","params":{"keyboard":"INTERMEDIATE"}}}</v>
      </c>
      <c r="C648" s="215" t="str">
        <f>Seeds!AA748</f>
        <v/>
      </c>
      <c r="D648" s="215">
        <f t="shared" si="1"/>
        <v>1</v>
      </c>
    </row>
    <row r="649" ht="15.75" customHeight="1">
      <c r="A649" s="215" t="str">
        <f>Seeds!AC749</f>
        <v>M6-MyM-4b-I-2</v>
      </c>
      <c r="B649" s="215" t="str">
        <f>Seeds!Z749</f>
        <v>{"id":"M6-MyM-4b-I-2","stimulus":"&lt;p&gt;Arrastra el resultado correspondiente a la operación.&lt;/p&gt;","template":"&lt;p style=\"text-align:center;\"&gt;{{T1}} {{Q22}} : {{Q3}} = {{response}} {{Q22}}&lt;/p&gt;","hint":"&lt;p&gt;Divide los números y mantén la misma unidad de capacidad.&lt;/p&gt;","feedback":"&lt;p&gt;Se operan los números y el resultado tiene la misma unidad de capacidad.&lt;/p&gt;&lt;p style=\"text-align:center;\"&gt;{{T1}} {{Q22}} : {{Q3}} = {{A2}} {{Q22}}&lt;/p&gt;","seed":{"parameters":[{"name":"Q3","label":null,"min":2,"max":9,"step":1},{"name":"Q4","label":null,"min":100,"max":999,"step":0.1},{"name":"Q6","label":null,"min":1,"max":10,"step":0.1},{"name":"Q22","label":null,"list":["kl","hl","dal","l","dl","cl","ml"]}],"calculated":[{"name":"T1","label":"{{function}}","function":"Lemonlib.round({{Q3}}*{{Q4}},1)","temp":true},{"name":"A2","label":"{{function}}","function":"{{Q4}}"},{"name":"A4","label":"{{function}}","function":"Lemonlib.round({{Q4}}-{{Q6}},1)","incorrect":true},{"name":"A6","label":"{{function}}","function":"Lemonlib.round({{Q4}}+{{Q6}},1)","incorrect":true}],"uniques":true},"algorithm":{"name":"calculateOperation","template":"Cloze with drag &amp; drop","params":{"keyboard":"INTERMEDIATE"}}}</v>
      </c>
      <c r="C649" s="215" t="str">
        <f>Seeds!AA749</f>
        <v/>
      </c>
      <c r="D649" s="215">
        <f t="shared" si="1"/>
        <v>1</v>
      </c>
    </row>
    <row r="650" ht="15.75" customHeight="1">
      <c r="A650" s="215" t="str">
        <f>Seeds!AC750</f>
        <v>M6-MyM-4b-E-1</v>
      </c>
      <c r="B650" s="215" t="str">
        <f>Seeds!Z750</f>
        <v>{"id":"M6-MyM-4b-E-1","stimulus":"&lt;p&gt;Realiza la siguiente operación.&lt;/p&gt;","template":"&lt;p style=\"text-align:center;\"&gt;{{T1}} {{Q11}} : {{Q1}} = {{response}} {{Q11}}&lt;/p&gt;","hint":"&lt;p&gt;Divide los números y mantén la misma unidad de capacidad.&lt;/p&gt;","feedback":"&lt;p&gt;Se operan los números y el resultado tiene la misma unidad de capacidad.&lt;/p&gt;&lt;p style=\"text-align:center;\"&gt;{{T1}} {{Q11}} : {{Q1}} = {{T11}} {{Q11}}&lt;/p&gt;","seed":{"parameters":[{"name":"Q1","label":null,"min":100,"max":999,"step":0.1},{"name":"Q2","label":null,"min":2,"max":9,"step":1},{"name":"Q11","label":null,"list":["kl","hl","dal","l","dl","cl","ml"]}],"calculated":[{"name":"T1","label":"{{function}}","function":"Lemonlib.round({{Q1}}*{{Q2}},1)","temp":true},{"name":"A1","label":"{{function}}","function":"{{Q2}}"},{"name":"T11","label":"{{function}}","function":"{{Q2}}","temp":true}],"uniques":true},"algorithm":{"name":"calculateOperation","params":{"method":"equivLiteral","keyboard":"NUMERICAL"}}}</v>
      </c>
      <c r="C650" s="215" t="str">
        <f>Seeds!AA750</f>
        <v/>
      </c>
      <c r="D650" s="215">
        <f t="shared" si="1"/>
        <v>1</v>
      </c>
    </row>
    <row r="651" ht="15.75" customHeight="1">
      <c r="A651" s="215" t="str">
        <f>Seeds!AC751</f>
        <v>M6-MyM-4b-E-2</v>
      </c>
      <c r="B651" s="215" t="str">
        <f>Seeds!Z751</f>
        <v>{"id":"M6-MyM-4b-E-2","stimulus":"&lt;p&gt;Realiza la siguiente operación.&lt;/p&gt;","template":"&lt;p style=\"text-align:center;\"&gt;{{Q3}} {{Q22}} × {{Q4}} = {{response}} {{Q22}}&lt;/p&gt;","hint":"&lt;p&gt;Multiplica los números y mantén la misma unidad de capacidad.&lt;/p&gt;","feedback":"&lt;p&gt;Se operan los números y el resultado tiene la misma unidad de capacidad.&lt;/p&gt;&lt;p style=\"text-align:center;\"&gt;{{Q3}} {{Q22}} × {{Q4}} = {{T21}} {{Q22}}&lt;/p&gt;","seed":{"parameters":[{"name":"Q3","label":null,"min":2,"max":9,"step":1},{"name":"Q4","label":null,"min":100,"max":999,"step":0.1},{"name":"Q22","label":null,"list":["kl","hl","dal","l","dl","cl","ml"]}],"calculated":[{"name":"A2","label":"{{function}}","function":"Lemonlib.round({{Q3}}*{{Q4}},1)"},{"name":"T21","label":"{{function}}","function":"Lemonlib.round({{Q3}}*{{Q4}},1)","temp":true}],"uniques":true},"algorithm":{"name":"calculateOperation","params":{"method":"equivLiteral","keyboard":"NUMERICAL"}}}</v>
      </c>
      <c r="C651" s="215" t="str">
        <f>Seeds!AA751</f>
        <v/>
      </c>
      <c r="D651" s="215">
        <f t="shared" si="1"/>
        <v>1</v>
      </c>
    </row>
    <row r="652" ht="15.75" customHeight="1">
      <c r="A652" s="215" t="str">
        <f>Seeds!AC752</f>
        <v>M6-MyM-4b-A-1</v>
      </c>
      <c r="B652" s="215" t="str">
        <f>Seeds!Z752</f>
        <v>{"id":"M6-MyM-4b-A-1","stimulus":"&lt;p&gt;Para pintar un aula se necesitan &lt;span class=\"no-break\"&gt;{{Q1}} dl&lt;/span&gt; de pintura. ¿Cuántos decilitros se necesitan para pintar {{Q2}} aulas?&lt;/p&gt;","template":"&lt;p&gt;Se necesitan {{response}} dl de pintura.&lt;/p&gt;","hint":"&lt;p&gt;Multiplica la cantidad de pintura que se necesita para un aula por el número de aulas que se quieren pintar.&lt;/p&gt;","feedback":"&lt;p&gt;Multiplica la cantidad de pintura que se necesita para un aula por el número de aulas que se quieren pintar.&lt;/p&gt;&lt;p style=\"text-align:center;\"&gt;{{Q1}} dl × {{Q2}} aulas = {{A1}} dl de pintura&lt;/p&gt;","seed":{"parameters":[{"name":"Q1","label":null,"min":150,"max":250,"step":1},{"name":"Q2","label":null,"min":3,"max":9,"step":1}],"calculated":[{"name":"A1","label":"{{function}}","function":"{{Q1}}*{{Q2}}"}],"uniques":true},"algorithm":{"name":"calculateOperation","params":{"method":"equivLiteral","keyboard":"NUMERICAL"}}}</v>
      </c>
      <c r="C652" s="215" t="str">
        <f>Seeds!AA752</f>
        <v/>
      </c>
      <c r="D652" s="215">
        <f t="shared" si="1"/>
        <v>1</v>
      </c>
    </row>
    <row r="653" ht="15.75" customHeight="1">
      <c r="A653" s="215" t="str">
        <f>Seeds!AC753</f>
        <v>M6-MyM-4b-A-2</v>
      </c>
      <c r="B653" s="215" t="str">
        <f>Seeds!Z753</f>
        <v>{"id":"M6-MyM-4b-A-2","stimulus":"&lt;p&gt;Una granja ha tenido una producción de &lt;span class=\"no-break\"&gt;{{T1}} l&lt;/span&gt; de leche que se han distribuido en {{Q1}} tanques. ¿Cuántos litros contiene cada tanque?&lt;/p&gt;","template":"&lt;p&gt;Cada tanque contiene {{response}} l de leche.&lt;/p&gt;","hint":"&lt;p&gt;Divide la cantidad de litros de leche entre el número de tanques.&lt;/p&gt;","feedback":"&lt;p&gt;Divide la cantidad de litros de leche producida entre el número de tanques.&lt;/p&gt;&lt;p style=\"text-align:center;\"&gt;{{T1}} l : {{Q1}} tanques = {{Q2}} l de leche&lt;/p&gt;","seed":{"parameters":[{"name":"Q1","label":null,"min":3,"max":9,"step":1},{"name":"Q2","label":null,"min":250,"max":1000,"step":10}],"calculated":[{"name":"T1","label":"{{function}}","function":"{{Q1}}*{{Q2}}","temp":true},{"name":"A1","label":"{{function}}","function":"{{Q2}}"}],"uniques":true},"algorithm":{"name":"calculateOperation","params":{"method":"equivLiteral","keyboard":"NUMERICAL"}}}</v>
      </c>
      <c r="C653" s="215" t="str">
        <f>Seeds!AA753</f>
        <v/>
      </c>
      <c r="D653" s="215">
        <f t="shared" si="1"/>
        <v>1</v>
      </c>
    </row>
    <row r="654" ht="15.75" customHeight="1">
      <c r="A654" s="215" t="str">
        <f>Seeds!AC754</f>
        <v>M6-MyM-4b-A-3</v>
      </c>
      <c r="B654" s="215" t="str">
        <f>Seeds!Z754</f>
        <v>{"id":"M6-MyM-4b-A-3","stimulus":"&lt;p&gt;Una colmena de abejas produce en un año {{Q1}} cl de miel. ¿Cuantos centilitros de miel producirá en {{Q2}} años?&lt;/p&gt;","template":"&lt;p&gt;Producirá {{response}} cl de miel.&lt;/p&gt;","hint":"&lt;p&gt;Multiplica los centilitros de miel que se producen en un año por los años a calcular.&lt;/p&gt;","feedback":"&lt;p&gt;Multiplica los centilitros de miel que se producen en un año por los años a calcular.&lt;/p&gt;&lt;p style=\"text-align:center;\"&gt;{{Q1}} cl × {{Q2}} años = {{A1}} cl de miel&lt;/p&gt;","seed":{"parameters":[{"name":"Q1","label":null,"min":2800,"max":7000,"step":100},{"name":"Q2","label":null,"min":2,"max":5,"step":1}],"calculated":[{"name":"A1","label":"{{function}}","function":"{{Q1}}*{{Q2}}"}],"uniques":true},"algorithm":{"name":"calculateOperation","params":{"method":"equivLiteral","keyboard":"NUMERICAL"}}}</v>
      </c>
      <c r="C654" s="215" t="str">
        <f>Seeds!AA754</f>
        <v/>
      </c>
      <c r="D654" s="215">
        <f t="shared" si="1"/>
        <v>1</v>
      </c>
    </row>
    <row r="655" ht="15.75" customHeight="1">
      <c r="A655" s="215" t="str">
        <f>Seeds!AC755</f>
        <v>M6-MyM-4d-I-1</v>
      </c>
      <c r="B655" s="215" t="str">
        <f>Seeds!Z755</f>
        <v>{"id":"M6-MyM-4d-I-1","stimulus":"&lt;p&gt;Selecciona el resultado de la operación.&lt;/p&gt;","template":"&lt;p style=\"text-align:center;\"&gt;{{T1}} kl y {{T2}} l : {{Q1}} = {{response}} kl y {{response}} 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655" s="215" t="str">
        <f>Seeds!AA755</f>
        <v/>
      </c>
      <c r="D655" s="215">
        <f t="shared" si="1"/>
        <v>1</v>
      </c>
    </row>
    <row r="656" ht="15.75" customHeight="1">
      <c r="A656" s="215" t="str">
        <f>Seeds!AC756</f>
        <v>M6-MyM-4d-I-2</v>
      </c>
      <c r="B656" s="215" t="str">
        <f>Seeds!Z756</f>
        <v>{"id":"M6-MyM-4d-I-2","stimulus":"&lt;p&gt;Selecciona el resultado de la operación.&lt;/p&gt;","template":"&lt;p style=\"text-align:center;\"&gt;{{Q21}} dl y {{Q22}} ml × {{Q2}} = {{response}} dl y {{response}} ml&lt;/p&gt;","hint":"&lt;p&gt;Multiplica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656" s="215" t="str">
        <f>Seeds!AA756</f>
        <v/>
      </c>
      <c r="D656" s="215">
        <f t="shared" si="1"/>
        <v>1</v>
      </c>
    </row>
    <row r="657" ht="15.75" customHeight="1">
      <c r="A657" s="215" t="str">
        <f>Seeds!AC757</f>
        <v>M6-MyM-4d-I-3</v>
      </c>
      <c r="B657" s="215" t="str">
        <f>Seeds!Z757</f>
        <v>{"id":"M6-MyM-4d-I-3","stimulus":"&lt;p&gt;Selecciona el resultado de la operación.&lt;/p&gt;","template":"&lt;p style=\"text-align:center;\"&gt;{{T1}} hl y {{T2}} cl : {{Q1}} = {{response}} hl y {{response}} cl&lt;/p&gt;","hint":"&lt;p&gt;Divide como con los números naturales.&lt;/p&gt;","feedback":"&lt;p&gt;Divide como con los números naturales.&lt;/p&gt;","seed":{"parameters":[{"name":"Q1","label":null,"min":2,"max":15,"step":1},{"name":"Q2","label":null,"min":2,"max":10,"step":1},{"name":"Q11","label":null,"min":2,"max":10,"step":1},{"name":"Q12","label":null,"min":20,"max":50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657" s="215" t="str">
        <f>Seeds!AA757</f>
        <v/>
      </c>
      <c r="D657" s="215">
        <f t="shared" si="1"/>
        <v>1</v>
      </c>
    </row>
    <row r="658" ht="15.75" customHeight="1">
      <c r="A658" s="215" t="str">
        <f>Seeds!AC758</f>
        <v>M6-MyM-4d-I-4</v>
      </c>
      <c r="B658" s="215" t="str">
        <f>Seeds!Z758</f>
        <v>{"id":"M6-MyM-4d-I-4","stimulus":"&lt;p&gt;Selecciona el resultado de la operación.&lt;/p&gt;","template":"&lt;p style=\"text-align:center;\"&gt;{{Q21}} dal y {{Q22}} l × {{Q2}} = {{response}} dal y {{response}} l&lt;/p&gt;","hint":"&lt;p&gt;Multiplica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658" s="215" t="str">
        <f>Seeds!AA758</f>
        <v/>
      </c>
      <c r="D658" s="215">
        <f t="shared" si="1"/>
        <v>1</v>
      </c>
    </row>
    <row r="659" ht="15.75" customHeight="1">
      <c r="A659" s="215" t="str">
        <f>Seeds!AC759</f>
        <v>M6-MyM-4d-E-1</v>
      </c>
      <c r="B659" s="215" t="str">
        <f>Seeds!Z759</f>
        <v>{"id":"M6-MyM-4d-E-1","stimulus":"&lt;p&gt;Calcula esta operación con unidades de capacidad.&lt;/p&gt;","template":"&lt;p style=\"text-align:center;\"&gt;{{T1}} hl y {{T2}} l : {{Q1}} = {{response}} hl y {{response}} 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v>
      </c>
      <c r="C659" s="215" t="str">
        <f>Seeds!AA759</f>
        <v/>
      </c>
      <c r="D659" s="215">
        <f t="shared" si="1"/>
        <v>1</v>
      </c>
    </row>
    <row r="660" ht="15.75" customHeight="1">
      <c r="A660" s="215" t="str">
        <f>Seeds!AC760</f>
        <v>M6-MyM-4d-E-2</v>
      </c>
      <c r="B660" s="215" t="str">
        <f>Seeds!Z760</f>
        <v>{"id":"M6-MyM-4d-E-2","stimulus":"&lt;p&gt;Calcula esta operación con unidades de capacidad.&lt;/p&gt;","template":"&lt;p style=\"text-align:center;\"&gt;{{Q21}} l y {{Q22}} ml × {{Q2}} = {{response}} l y {{response}} ml&lt;/p&gt;","hint":"&lt;p&gt;Multiplica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v>
      </c>
      <c r="C660" s="215" t="str">
        <f>Seeds!AA760</f>
        <v/>
      </c>
      <c r="D660" s="215">
        <f t="shared" si="1"/>
        <v>1</v>
      </c>
    </row>
    <row r="661" ht="15.75" customHeight="1">
      <c r="A661" s="215" t="str">
        <f>Seeds!AC761</f>
        <v>M6-MyM-4d-E-3</v>
      </c>
      <c r="B661" s="215" t="str">
        <f>Seeds!Z761</f>
        <v>{"id":"M6-MyM-4d-E-3","stimulus":"&lt;p&gt;Calcula esta operación con unidades de capacidad.&lt;/p&gt;","template":"&lt;p style=\"text-align:center;\"&gt;{{T1}} kl y {{T2}} cl : {{Q1}} = {{response}} kl y {{response}} cl&lt;/p&gt;","hint":"&lt;p&gt;Divide como con los números naturales.&lt;/p&gt;","feedback":"&lt;p&gt;Divide como con los números naturales.&lt;/p&gt;","seed":{"parameters":[{"name":"Q1","label":null,"min":2,"max":15,"step":1},{"name":"Q11","label":null,"min":2,"max":10,"step":1},{"name":"Q12","label":null,"min":1,"max":6,"step":1}],"calculated":[{"name":"T1","label":"{{function}}","function":"{{Q1}}*{{Q11}}","temp":true},{"name":"T2","label":"{{function}}","function":"{{Q1}}*{{Q12}}","temp":true},{"name":"A1","label":"{{function}}","function":"{{Q11}}"},{"name":"A2","label":"{{function}}","function":"{{Q12}}"}],"uniques":true},"algorithm":{"name":"calculateOperation","params":{"method":"equivLiteral","keyboard":"NUMERICAL"}}}</v>
      </c>
      <c r="C661" s="215" t="str">
        <f>Seeds!AA761</f>
        <v/>
      </c>
      <c r="D661" s="215">
        <f t="shared" si="1"/>
        <v>1</v>
      </c>
    </row>
    <row r="662" ht="15.75" customHeight="1">
      <c r="A662" s="215" t="str">
        <f>Seeds!AC762</f>
        <v>M6-MyM-4d-E-4</v>
      </c>
      <c r="B662" s="215" t="str">
        <f>Seeds!Z762</f>
        <v>{"id":"M6-MyM-4d-E-4","stimulus":"&lt;p&gt;Calcula esta operación con unidades de capacidad.&lt;/p&gt;","template":"&lt;p style=\"text-align:center;\"&gt;{{Q21}} dal y {{Q22}} dl × {{Q2}} = {{response}} dal y {{response}} dl&lt;/p&gt;","hint":"&lt;p&gt;Multiplica como con los números naturales.&lt;/p&gt;","feedback":"&lt;p&gt;Multiplica como con los números naturales.&lt;/p&gt;","seed":{"parameters":[{"name":"Q2","label":null,"min":2,"max":20,"step":1},{"name":"Q21","label":null,"min":2,"max":20,"step":1},{"name":"Q22","label":null,"min":1,"max":45,"step":1}],"calculated":[{"name":"A3","label":"{{function}}","function":"{{Q21}}*{{Q2}}"},{"name":"A4","label":"{{function}}","function":"{{Q22}}*{{Q2}}"}],"uniques":true},"algorithm":{"name":"calculateOperation","params":{"method":"equivLiteral","keyboard":"NUMERICAL"}}}</v>
      </c>
      <c r="C662" s="215" t="str">
        <f>Seeds!AA762</f>
        <v/>
      </c>
      <c r="D662" s="215">
        <f t="shared" si="1"/>
        <v>1</v>
      </c>
    </row>
    <row r="663" ht="15.75" customHeight="1">
      <c r="A663" s="215" t="str">
        <f>Seeds!AC763</f>
        <v>M6-MyM-4d-A-1</v>
      </c>
      <c r="B663" s="215" t="str">
        <f>Seeds!Z763</f>
        <v>{"id":"M6-MyM-4d-A-1","stimulus":"&lt;p&gt;Amalia quiere distribuir {{T1}} dl y {{T2}} ml de agua en {{Q1}} recipientes. ¿Cuántos dl y ml de agua tendrán los recipientes?&lt;/p&gt;","template":"&lt;p&gt;Cada recipiente tendrá {{response}} dl y {{response}} ml de agua.&lt;/p&gt;","hint":"&lt;p&gt;Divide como con los números naturales.&lt;/p&gt;","feedback":"&lt;p&gt;Divide como con los números naturales.&lt;/p&gt;&lt;p style=\"text-align:center;\"&gt;{{T1}} dl y {{T2}} ml : {{Q1}} = {{A1}} dl y {{A2}} m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v>
      </c>
      <c r="C663" s="215" t="str">
        <f>Seeds!AA763</f>
        <v/>
      </c>
      <c r="D663" s="215">
        <f t="shared" si="1"/>
        <v>1</v>
      </c>
    </row>
    <row r="664" ht="15.75" customHeight="1">
      <c r="A664" s="215" t="str">
        <f>Seeds!AC764</f>
        <v>M6-MyM-4d-A-2</v>
      </c>
      <c r="B664" s="215" t="str">
        <f>Seeds!Z764</f>
        <v>{"id":"M6-MyM-4d-A-2","stimulus":"&lt;p&gt;Susana tiene que repartir {{T1}} hl y {{T2}} l aceite de coche entre {{Q1}} talleres mecánicos. ¿Cuántos hl y l de aceite recibirá cada taller?&lt;/p&gt;","template":"&lt;p&gt;Recibirá {{response}} hl y {{response}} l de aceite.&lt;/p&gt;","hint":"&lt;p&gt;Divide como con los números naturales.&lt;/p&gt;","feedback":"&lt;p&gt;Divide como con los números naturales.&lt;/p&gt;&lt;p style=\"text-align:center;\"&gt;{{T1}} hl y {{T2}} l : {{Q1}} = {{A1}} hl y {{A2}} l&lt;/p&gt;","seed":{"parameters":[{"name":"Q1","label":null,"min":2,"max":10,"step":1},{"name":"Q11","label":null,"min":2,"max":10,"step":1},{"name":"Q12","label":null,"min":1,"max":9,"step":1}],"calculated":[{"name":"T1","label":"{{function}}","function":"{{Q1}}*{{Q11}}","temp":true},{"name":"T2","label":"{{function}}","function":"{{Q1}}*{{Q12}}","temp":true},{"name":"A1","label":"{{function}}","function":"{{Q11}}"},{"name":"A2","label":"{{function}}","function":"{{Q12}}"}],"uniques":true},"algorithm":{"name":"calculateOperation","params":{"method":"equivLiteral","keyboard":"NUMERICAL"}}}</v>
      </c>
      <c r="C664" s="215" t="str">
        <f>Seeds!AA764</f>
        <v/>
      </c>
      <c r="D664" s="215">
        <f t="shared" si="1"/>
        <v>1</v>
      </c>
    </row>
    <row r="665" ht="15.75" customHeight="1">
      <c r="A665" s="215" t="str">
        <f>Seeds!AC765</f>
        <v>M6-MyM-4d-A-3</v>
      </c>
      <c r="B665" s="215" t="str">
        <f>Seeds!Z765</f>
        <v>{"id":"M6-MyM-4d-A-3","stimulus":"&lt;p&gt;Enrique ha comprado {{Q1}} envases de espuma de afeitar. La capacidad de cada uno es de {{Q11}} dl y {{Q12}} ml. ¿Cuántos dl y ml de espuma de afeitar tiene Enrique?&lt;/p&gt;","template":"&lt;p&gt;Tiene {{response}} dl y {{response}} ml.&lt;/p&gt;","hint":"&lt;p&gt;Multiplica como con los números naturales.&lt;/p&gt;","feedback":"&lt;p&gt;Multiplica como con los números naturales.&lt;/p&gt;&lt;p style=\"text-align:center;\"&gt;{{Q11}} dl y {{Q12}} ml × {{Q1}} = {{A1}} dl y {{A2}} ml&lt;/p&gt;","seed":{"parameters":[{"name":"Q1","label":null,"min":2,"max":8,"step":1},{"name":"Q11","label":null,"min":2,"max":9,"step":1},{"name":"Q12","label":null,"min":1,"max":12,"step":1}],"calculated":[{"name":"A1","label":"{{function}}","function":"{{Q1}}*{{Q11}}"},{"name":"A2","label":"{{function}}","function":"{{Q1}}*{{Q12}}"}],"uniques":true},"algorithm":{"name":"calculateOperation","params":{"method":"equivLiteral","keyboard":"NUMERICAL"}}}</v>
      </c>
      <c r="C665" s="215" t="str">
        <f>Seeds!AA765</f>
        <v/>
      </c>
      <c r="D665" s="215">
        <f t="shared" si="1"/>
        <v>1</v>
      </c>
    </row>
    <row r="666" ht="15.75" customHeight="1">
      <c r="A666" s="215" t="str">
        <f>Seeds!AC766</f>
        <v>M6-MyM-5a-I-1</v>
      </c>
      <c r="B666" s="215" t="str">
        <f>Seeds!Z766</f>
        <v>{"id":"M6-MyM-5a-I-1","stimulus":"Selecciona las medidas de masa.","template":"","hint":"Las unidades de medida de masa son submúltiplos y múltiplos del gramo.","feedback":"Las unidades de medida de masa son submúltiplos y múltiplos del gramo.\r","seed":{"parameters":[{"name":"Q1","min":0.1,"max":100,"step":0.1},{"name":"Q2","min":0.1,"max":100,"step":0.1},{"name":"Q3","min":0.1,"max":100,"step":0.1},{"name":"Q4","min":0.1,"max":100,"step":0.1},{"name":"Q5","list":["kg","dg","cg","g","mg","dag","hg"]},{"name":"Q51","list":["kg","dg","cg","g","mg","dag","hg"]},{"name":"Q6","list":["cl","m","kl","ml","mm","km"]},{"name":"Q61","list":["cl","m","kl","ml","mm","km"]}],"calculated":[{"name":"A1","label":"{{Q1}} {{Q6}}","incorrect":true},{"name":"A2","label":"{{Q2}} {{Q5}}"},{"name":"A3","label":"{{Q3}} {{Q61}}","incorrect":true},{"name":"A4","label":"{{Q4}} {{Q51}}"}],"uniques":true},"algorithm":{"name":"trueFalse","template":"Multiple choice – multiple response","params":{"countCorrect":2,"countIncorrect":1 ,
            "showCheckIcon": false,
            "columns": 3
        }
    }
}</v>
      </c>
      <c r="C666" s="215" t="str">
        <f>Seeds!AA766</f>
        <v/>
      </c>
      <c r="D666" s="215">
        <f t="shared" si="1"/>
        <v>1</v>
      </c>
    </row>
    <row r="667" ht="15.75" customHeight="1">
      <c r="A667" s="215" t="str">
        <f>Seeds!AC767</f>
        <v>M6-MyM-5a-E-1</v>
      </c>
      <c r="B667" s="215" t="str">
        <f>Seeds!Z767</f>
        <v>{"id":"M6-MyM-5a-E-1","stimulus":"&lt;p&gt;¿Qué unidad de masa es la más apropiada para esta medida? Escríbela en su forma abreviada.&lt;/p&gt;","template":"&lt;p&gt;Una persona pesa {{Q1}} {{response}}.&lt;/p&gt;","hint":"&lt;p&gt;Las unidades de medida de masa son submúltiplos y múltiplos del gramo.&lt;/p&gt;","feedback":"&lt;p&gt;Las unidades de medida de masa son submúltiplos y múltiplos del gramo. El peso de un adulto se encuentra entre los 40 kg y los 90 kg.&lt;/p&gt;","seed":{"parameters":[{"name":"Q1","min":40,"max":80,"step":1}],"calculated":[{"name":"A1","label":"kg"}],"uniques":true},"algorithm":{"name":"calculateOperation","template":"Cloze with text"}}</v>
      </c>
      <c r="C667" s="215" t="str">
        <f>Seeds!AA767</f>
        <v/>
      </c>
      <c r="D667" s="215">
        <f t="shared" si="1"/>
        <v>1</v>
      </c>
    </row>
    <row r="668" ht="15.75" customHeight="1">
      <c r="A668" s="215" t="str">
        <f>Seeds!AC768</f>
        <v>M6-MyM-5a-E-2</v>
      </c>
      <c r="B668" s="215" t="str">
        <f>Seeds!Z768</f>
        <v>{"id":"M6-MyM-5a-E-2","stimulus":"&lt;p&gt;¿Qué unidad de masa es la más apropiada para esta medida? Escríbela en su forma abreviada.&lt;/p&gt;","template":"&lt;p&gt;Un blíster de embutido pesa {{Q1}} {{response}}.&lt;/p&gt;","hint":"&lt;p&gt;Las unidades de medida de masa son submúltiplos y múltiplos del gramo.&lt;/p&gt;","feedback":"&lt;p&gt;Las unidades de medida de masa son submúltiplos y múltiplos del gramo. El peso de un blíster de embutido se encuentra entre los 100 g y los 250 g.&lt;/p&gt;\r","seed":{"parameters":[{"name":"Q1","min":100,"max":250,"step":10}],"calculated":[{"name":"A1","label":"g"}],"uniques":true},"algorithm":{"name":"calculateOperation","template":"Cloze with text"}}</v>
      </c>
      <c r="C668" s="215" t="str">
        <f>Seeds!AA768</f>
        <v/>
      </c>
      <c r="D668" s="215">
        <f t="shared" si="1"/>
        <v>1</v>
      </c>
    </row>
    <row r="669" ht="15.75" customHeight="1">
      <c r="A669" s="215" t="str">
        <f>Seeds!AC769</f>
        <v>M6-MyM-5a-E-3</v>
      </c>
      <c r="B669" s="215" t="str">
        <f>Seeds!Z769</f>
        <v>{"id":"M6-MyM-5a-E-3","stimulus":"&lt;p&gt;¿Qué unidad de masa es la más apropiada para esta medida? Escríbela en su forma abreviada.&lt;/p&gt;","template":"&lt;p&gt;Una pastilla para el dolor de cabeza pesa {{Q1}} {{response}}.&lt;/p&gt;","hint":"&lt;p&gt;Las unidades de medida de masa son submúltiplos y múltiplos del gramo.&lt;/p&gt;","feedback":"&lt;p&gt;Las unidades de medida de masa son submúltiplos y múltiplos del gramo. El peso de una pastilla para el dolor de cabeza se encuentra entre los 500 mg y los 600 mg.&lt;/p&gt;\r","seed":{"parameters":[{"name":"Q1","min":500,"max":600,"step":10}],"calculated":[{"name":"A1","label":"mg"}],"uniques":true},"algorithm":{"name":"calculateOperation","template":"Cloze with text"}}</v>
      </c>
      <c r="C669" s="215" t="str">
        <f>Seeds!AA769</f>
        <v/>
      </c>
      <c r="D669" s="215">
        <f t="shared" si="1"/>
        <v>1</v>
      </c>
    </row>
    <row r="670" ht="15.75" customHeight="1">
      <c r="A670" s="215" t="str">
        <f>Seeds!AC770</f>
        <v>M6-MyM-5b-I-1</v>
      </c>
      <c r="B670" s="215" t="str">
        <f>Seeds!Z770</f>
        <v>{"id":"M6-MyM-5b-I-1","stimulus":"&lt;p&gt;Selecciona la conversión de unidades correcta.&lt;/p&gt;","template":"&lt;p style=\"text-align:center;\"&gt;{{T1}} kg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kg = {{T1}} × 1 000 = {{A1}} g&lt;/p&gt;","seed":{"parameters":[{"name":"Q1","label":null,"min":1,"max":99,"step":1}],"calculated":[{"name":"T1","label":"{{function}}","function":" {{Q1}}/10","temp":true},{"name":"A1","label":"{{function}}","function":" {{Q1}}*100","group":1},{"name":"A2","label":"{{function}}","function":" {{Q1}}*10","group":1,"incorrect":true},{"name":"A3","label":"{{function}}","function":" {{Q1}}","group":1,"incorrect":true}],"uniques":true},"algorithm":{"name":"groupResponses","template":"Cloze with drop down"}}</v>
      </c>
      <c r="C670" s="215" t="str">
        <f>Seeds!AA770</f>
        <v/>
      </c>
      <c r="D670" s="215">
        <f t="shared" si="1"/>
        <v>1</v>
      </c>
    </row>
    <row r="671" ht="15.75" customHeight="1">
      <c r="A671" s="215" t="str">
        <f>Seeds!AC771</f>
        <v>M6-MyM-5b-I-2</v>
      </c>
      <c r="B671" s="215" t="str">
        <f>Seeds!Z771</f>
        <v>{"id":"M6-MyM-5b-I-2","stimulus":"&lt;p&gt;Selecciona la conversión de unidades correcta.&lt;/p&gt;","template":"&lt;p style=\"text-align:center;\"&gt;{{Q1}} dg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style=\"text-align:center;\"&gt;{{Q1}} dg = {{Q1}} : 100 = {{A1}} dag&lt;/p&gt;","seed":{"parameters":[{"name":"Q1","label":null,"min":100,"max":900,"step":10}],"calculated":[{"name":"A1","label":"{{function}}","function":"{{Q1}}/100","group":1},{"name":"A2","label":"{{function}}","function":"{{Q1}}/10","group":1,"incorrect":true},{"name":"A3","label":"{{function}}","function":"{{Q1}}*10","group":1,"incorrect":true}],"uniques":true},"algorithm":{"name":"groupResponses","template":"Cloze with drop down"}}</v>
      </c>
      <c r="C671" s="215" t="str">
        <f>Seeds!AA771</f>
        <v/>
      </c>
      <c r="D671" s="215">
        <f t="shared" si="1"/>
        <v>1</v>
      </c>
    </row>
    <row r="672" ht="15.75" customHeight="1">
      <c r="A672" s="215" t="str">
        <f>Seeds!AC772</f>
        <v>M6-MyM-5b-I-3</v>
      </c>
      <c r="B672" s="215" t="str">
        <f>Seeds!Z772</f>
        <v>{"id":"M6-MyM-5b-I-3","stimulus":"&lt;p&gt;Selecciona la conversión de unidades correcta.&lt;/p&gt;","template":"&lt;p style=\"text-align:center;\"&gt;{{T1}} dg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dg = {{T1}} × 100 = {{A1}} mg&lt;/p&gt;","seed":{"parameters":[{"name":"Q1","label":null,"min":1,"max":99,"step":1}],"calculated":[{"name":"T1","label":"{{function}}","function":"{{Q1}}/10","temp":true},{"name":"A1","label":"{{function}}","function":"{{Q1}}*10","group":1},{"name":"A2","label":"{{function}}","function":"{{Q1}}*100","group":1,"incorrect":true},{"name":"A3","label":"{{function}}","function":"{{Q1}}/10","group":1,"incorrect":true}],"uniques":true},"algorithm":{"name":"groupResponses","template":"Cloze with drop down"}}</v>
      </c>
      <c r="C672" s="215" t="str">
        <f>Seeds!AA772</f>
        <v/>
      </c>
      <c r="D672" s="215">
        <f t="shared" si="1"/>
        <v>1</v>
      </c>
    </row>
    <row r="673" ht="15.75" customHeight="1">
      <c r="A673" s="215" t="str">
        <f>Seeds!AC773</f>
        <v>M6-MyM-5b-E-1</v>
      </c>
      <c r="B673" s="215" t="str">
        <f>Seeds!Z773</f>
        <v>{"id":"M6-MyM-5b-E-1","stimulus":"&lt;p&gt;Calcula esta conversión.&lt;/p&gt;","template":"&lt;p style=\"text-align:center;\"&gt;{{T1}} hg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style=\"text-align:center;\"&gt;{{T1}} hg = {{T1}} × 10 = {{A1}} dag&lt;/p&gt;","seed":{"parameters":[{"name":"Q1","min":1,"max":999,"step":1}],"calculated":[{"name":"A1","function":"{{Q1}}"},{"name":"T1","function":"{{Q1}}/10","temp":"true"}],"uniques":true},"algorithm":{"name":"calculateOperation","params":{"method":"equivLiteral","keyboard":"NUMERICAL"}}}</v>
      </c>
      <c r="C673" s="215" t="str">
        <f>Seeds!AA773</f>
        <v/>
      </c>
      <c r="D673" s="215">
        <f t="shared" si="1"/>
        <v>1</v>
      </c>
    </row>
    <row r="674" ht="15.75" customHeight="1">
      <c r="A674" s="215" t="str">
        <f>Seeds!AC774</f>
        <v>M6-MyM-5b-E-2</v>
      </c>
      <c r="B674" s="215" t="str">
        <f>Seeds!Z774</f>
        <v>{"id":"M6-MyM-5b-E-2","stimulus":"&lt;p&gt;Calcula esta conversión.&lt;/p&gt;","template":"&lt;p style=\"text-align:center;\"&gt;{{Q1}} mg =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mg = {{T1}} : 1 000 = {{A1}} g&lt;/p&gt;","seed":{"parameters":[{"name":"Q1","min":10,"max":99,"step":1}],"calculated":[{"name":"A1","function":"{{Q1}}/1000"},{"name":"T1","function":"{{Q1}}","temp":"true"}],"uniques":true},"algorithm":{"name":"calculateOperation","params":{"method":"equivLiteral","keyboard":"INTERMEDIATE"}}}</v>
      </c>
      <c r="C674" s="215" t="str">
        <f>Seeds!AA774</f>
        <v/>
      </c>
      <c r="D674" s="215">
        <f t="shared" si="1"/>
        <v>1</v>
      </c>
    </row>
    <row r="675" ht="15.75" customHeight="1">
      <c r="A675" s="215" t="str">
        <f>Seeds!AC775</f>
        <v>M6-MyM-5b-E-3</v>
      </c>
      <c r="B675" s="215" t="str">
        <f>Seeds!Z775</f>
        <v>{"id":"M6-MyM-5b-E-3","stimulus":"&lt;p&gt;Calcula esta conversión.&lt;/p&gt;","template":"&lt;p style=\"text-align:center;\"&gt;{{T1}} 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manera:&lt;/p&gt;&lt;p style=\"text-align:center;\"&gt;{{T1}} g = {{T1}} : 10 = {{A1}} dag&lt;/p&gt;","seed":{"parameters":[{"name":"Q1","min":10,"max":99,"step":1}],"calculated":[{"name":"A1","function":"{{Q1}}/100"},{"name":"T1","function":"{{Q1}}/10","temp":"true"}],"uniques":true},"algorithm":{"name":"calculateOperation","params":{"method":"equivLiteral","keyboard":"INTERMEDIATE"}}}</v>
      </c>
      <c r="C675" s="215" t="str">
        <f>Seeds!AA775</f>
        <v/>
      </c>
      <c r="D675" s="215">
        <f t="shared" si="1"/>
        <v>1</v>
      </c>
    </row>
    <row r="676" ht="15.75" customHeight="1">
      <c r="A676" s="215" t="str">
        <f>Seeds!AC776</f>
        <v>M6-MyM-5b-A-1</v>
      </c>
      <c r="B676" s="215" t="str">
        <f>Seeds!Z776</f>
        <v>{"id":"M6-MyM-5b-A-1","stimulus":"&lt;p&gt;Ana ha comprado {{Q1}} dg de coliflor. ¿A cuántos gramos equivalen?&lt;/p&gt;","template":"&lt;p&gt;Equivalen a {{response}} 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dg = {{Q1}} : 10 = {{A1}} g&lt;/p&gt;","seed":{"parameters":[{"name":"Q1","min":5000,"max":20000,"step":1000}],"calculated":[{"name":"A1","function":"{{Q1}}/10"}],"uniques":true},"algorithm":{"name":"calculateOperation","params":{"method":"equivLiteral","keyboard":"NUMERICAL"}}}</v>
      </c>
      <c r="C676" s="215" t="str">
        <f>Seeds!AA776</f>
        <v/>
      </c>
      <c r="D676" s="215">
        <f t="shared" si="1"/>
        <v>1</v>
      </c>
    </row>
    <row r="677" ht="15.75" customHeight="1">
      <c r="A677" s="215" t="str">
        <f>Seeds!AC777</f>
        <v>M6-MyM-5b-A-2</v>
      </c>
      <c r="B677" s="215" t="str">
        <f>Seeds!Z777</f>
        <v>{"id":"M6-MyM-5b-A-2","stimulus":"&lt;p&gt;Un supermercado ha comprado {{Q1}} g de sal. ¿Cuántos hectogramos son?&lt;/p&gt;","template":"&lt;p&gt;Son {{response}} hg.&lt;/p&gt;","hint":"&lt;div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g = {{Q1}} : 100 = {{A1}} hg&lt;/p&gt;","seed":{"parameters":[{"name":"Q1","min":1000,"max":10000,"step":10}],"calculated":[{"name":"A1","function":"{{Q1}}/100"}],"uniques":true},"algorithm":{"name":"calculateOperation","params":{"method":"equivLiteral","keyboard":"INTERMEDIATE"}}}</v>
      </c>
      <c r="C677" s="215" t="str">
        <f>Seeds!AA777</f>
        <v/>
      </c>
      <c r="D677" s="215">
        <f t="shared" si="1"/>
        <v>1</v>
      </c>
    </row>
    <row r="678" ht="15.75" customHeight="1">
      <c r="A678" s="215" t="str">
        <f>Seeds!AC778</f>
        <v>M6-MyM-5b-A-3</v>
      </c>
      <c r="B678" s="215" t="str">
        <f>Seeds!Z778</f>
        <v>{"id":"M6-MyM-5b-A-3","stimulus":"&lt;p&gt;Una máquina muele {{Q1}} kg de maíz al dia. ¿Cuántos decagramos son?&lt;/p&gt;","template":"&lt;p&gt;Son {{response}} dag.&lt;/p&gt;","hint":"&lt;div style=\"display:flex; justify-content:center;\"&gt;&lt;img src=\"https://blueberry-assets.oneclick.es/M6_MyM_5b_1.svg\" width=\"500\"&gt;&lt;/img&gt;&lt;/div&gt;","feedback":"&lt;div style=\"display:flex; justify-content:center;\"&gt;&lt;img src=\"https://blueberry-assets.oneclick.es/M6_MyM_5b_1.svg\" width=\"500\"&gt;&lt;/img&gt;&lt;/div&gt;&lt;p&gt;Esta conversión se calcula de la siguiente forma:&lt;/p&gt;&lt;p style=\"text-align:center;\"&gt;{{Q1}} kg = {{Q1}} × 100 = {{A1}} dag&lt;/p&gt;","seed":{"parameters":[{"name":"Q1","min":10,"max":100,"step":1}],"calculated":[{"name":"A1","function":"{{Q1}}*100"}],"uniques":true},"algorithm":{"name":"calculateOperation","params":{"method":"equivLiteral","keyboard":"NUMERICAL"}}}</v>
      </c>
      <c r="C678" s="215" t="str">
        <f>Seeds!AA778</f>
        <v/>
      </c>
      <c r="D678" s="215">
        <f t="shared" si="1"/>
        <v>1</v>
      </c>
    </row>
    <row r="679" ht="15.75" customHeight="1">
      <c r="A679" s="215" t="str">
        <f>Seeds!AC779</f>
        <v>M6-MyM-21a-I-1</v>
      </c>
      <c r="B679" s="215" t="str">
        <f>Seeds!Z779</f>
        <v>{"id":"M6-MyM-21a-I-1","stimulus":"&lt;p&gt;Escoge la expresión simple de esta medida dada en forma compleja: {{Q1}} g y {{Q2}} dg.&lt;/p&gt;","hint":"&lt;div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{{Q2}} dg = {{Q1}} × 10 + {{Q2}} = {{A1}} dg&lt;/p&gt;","seed":{"parameters":[{"name":"Q1","label":null,"min":1,"max":99,"step":0.1},{"name":"Q2","label":null,"min":1,"max":9,"step":1}],"calculated":[{"name":"A1","label":"{{function}} dg","function":"{{Q1}}*10+{{Q2}}"},{"name":"A2","label":"{{function}} dg","function":"math.round({{Q1}}*100+{{Q2}})","incorrect":true},{"name":"A3","label":"{{function}} dg","function":"{{Q1}}*1000+{{Q2}}","incorrect":true}],"uniques":true},"algorithm":{"name":"trueFalse","template":"Multiple choice – standard","params":{"countCorrect":1,"countIncorrect":2,
            "showCheckIcon": false,
            "columns": 3
        }
    }
}</v>
      </c>
      <c r="C679" s="215" t="str">
        <f>Seeds!AA779</f>
        <v/>
      </c>
      <c r="D679" s="215">
        <f t="shared" si="1"/>
        <v>1</v>
      </c>
    </row>
    <row r="680" ht="15.75" customHeight="1">
      <c r="A680" s="215" t="str">
        <f>Seeds!AC780</f>
        <v>M6-MyM-21a-I-2</v>
      </c>
      <c r="B680" s="215" t="str">
        <f>Seeds!Z780</f>
        <v>{"id":"M6-MyM-21a-I-2","stimulus":"&lt;p&gt;Escoge la expresión simple de esta medida dada en forma compleja: {{Q1}} dag y {{Q2}}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dag + {{Q2}} cg = {{Q1}} × 1 000 + {{Q2}} = {{A2}} cg&lt;/p&gt;","seed":{"parameters":[{"name":"Q1","label":null,"min":0.1,"max":0.9,"step":0.01},{"name":"Q2","label":null,"min":1,"max":99,"step":1}],"calculated":[{"name":"A1","label":"{{function}} cg","function":"Lemonlib.round({{Q1}}*100+{{Q2}}, 1)","incorrect":true},{"name":"A2","label":"{{function}} cg","function":"{{Q1}}*1000+{{Q2}}"},{"name":"A3","label":"{{function}} cg","function":"math.round({{Q1}}*10000+{{Q2}})","incorrect":true}],"uniques":true},"algorithm":{"name":"trueFalse","template":"Multiple choice – standard","params":{"countCorrect":1,"countIncorrect":2,
            "showCheckIcon": false,
            "columns": 3
        }
    }
}</v>
      </c>
      <c r="C680" s="215" t="str">
        <f>Seeds!AA780</f>
        <v/>
      </c>
      <c r="D680" s="215">
        <f t="shared" si="1"/>
        <v>1</v>
      </c>
    </row>
    <row r="681" ht="15.75" customHeight="1">
      <c r="A681" s="215" t="str">
        <f>Seeds!AC781</f>
        <v>M6-MyM-21a-I-3</v>
      </c>
      <c r="B681" s="215" t="str">
        <f>Seeds!Z781</f>
        <v>{"id":"M6-MyM-21a-I-3","stimulus":"&lt;p&gt;Escoge la expresión compleja de esta medida dada en forma simple: {{T1}} kg.&lt;/p&gt;","hint":"&lt;div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style=\"text-align:center;\"&gt;{{T1}} kg = {{Q1}} + {{T4}} = {{Q1}} kg y {{Q2}} g&lt;/p&gt;","seed":{"parameters":[{"name":"Q1","label":null,"min":1,"max":9,"step":1},{"name":"Q2","label":null,"min":1,"max":999,"step":1}],"calculated":[{"name":"T1","function":"Lemonlib.round({{Q1}}+{{Q2}}/1000, 3)","temp":true},{"name":"T2","function":"{{Q2}}/100","temp":true},{"name":"T3","function":"{{Q2}}/10","temp":true},{"name":"T4","function":"{{Q2}}/1000","temp":true},{"name":"A1","label":"{{Q1}} kg y {{Q2}} g"},{"name":"A2","label":"{{function}}","function":"{{Q1}} kg y {{T2}} g","incorrect":true},{"name":"A3","label":"{{function}}","function":"{{Q1}} kg y {{T3}} g","incorrect":true}],"uniques":true},"algorithm":{"name":"trueFalse","template":"Multiple choice – standard","params":{"countCorrect":1,"countIncorrect":2,
            "showCheckIcon": false,
            "columns": 3
        }
    }
}</v>
      </c>
      <c r="C681" s="215" t="str">
        <f>Seeds!AA781</f>
        <v/>
      </c>
      <c r="D681" s="215">
        <f t="shared" si="1"/>
        <v>1</v>
      </c>
    </row>
    <row r="682" ht="15.75" customHeight="1">
      <c r="A682" s="215" t="str">
        <f>Seeds!AC782</f>
        <v>M6-MyM-21a-E-1</v>
      </c>
      <c r="B682" s="215" t="str">
        <f>Seeds!Z782</f>
        <v>{"id":"M6-MyM-21a-E-1","stimulus":"&lt;p&gt;Escribe la siguiente unidad en expresión compleja.&lt;/p&gt;","template":"&lt;p style=\"text-align:center;\"&gt;{{Q1}} g = {{response}} hg y {{response}} 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 {{T2}} g + {{A2}} g = {{A1}} hg y {{A2}} g&lt;/p&gt;","seed":{"parameters":[{"name":"Q1","label":null,"min":101,"max":999,"step":2}],"calculated":[{"name":"A1","function":"math.floor({{Q1}}/100)"},{"name":"T1","function":"math.floor({{Q1}}/100)","temp":true},{"name":"T2","label":"{{function}}","function":"{{T1}}*100","temp":true},{"name":"A2","function":"{{Q1}}-{{T1}}*100"}],"uniques":true},"algorithm":{"name":"calculateOperation","params":{"method":"equivLiteral","keyboard":"NUMERICAL"}}}</v>
      </c>
      <c r="C682" s="215" t="str">
        <f>Seeds!AA782</f>
        <v/>
      </c>
      <c r="D682" s="215">
        <f t="shared" si="1"/>
        <v>1</v>
      </c>
    </row>
    <row r="683" ht="15.75" customHeight="1">
      <c r="A683" s="215" t="str">
        <f>Seeds!AC783</f>
        <v>M6-MyM-21a-E-2</v>
      </c>
      <c r="B683" s="215" t="str">
        <f>Seeds!Z783</f>
        <v>{"id":"M6-MyM-21a-E-2","stimulus":"&lt;p&gt;Escribe las siguientes unidades en expresión simple.&lt;/p&gt;","template":"&lt;p style=\"text-align:center;\"&gt;{{Q1}} kg y {{Q2}} dag = {{response}} dag&lt;/p&gt;","hint":"&lt;div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kg y {{Q2}} dag = {{Q1}} × 100 + {{Q2}} = {{A1}} dag&lt;/p&gt;","seed":{"parameters":[{"name":"Q1","label":null,"min":1,"max":10,"step":1},{"name":"Q2","label":null,"min":1,"max":99,"step":1}],"calculated":[{"name":"A1","function":"{{Q2}}+{{Q1}}*100"}],"uniques":true},"algorithm":{"name":"calculateOperation","params":{"method":"equivLiteral","keyboard":"NUMERICAL"}}}</v>
      </c>
      <c r="C683" s="215" t="str">
        <f>Seeds!AA783</f>
        <v/>
      </c>
      <c r="D683" s="215">
        <f t="shared" si="1"/>
        <v>1</v>
      </c>
    </row>
    <row r="684" ht="15.75" customHeight="1">
      <c r="A684" s="215" t="str">
        <f>Seeds!AC784</f>
        <v>M6-MyM-21a-E-3</v>
      </c>
      <c r="B684" s="215" t="str">
        <f>Seeds!Z784</f>
        <v>{"id":"M6-MyM-21a-E-3","stimulus":"&lt;p&gt;Escribe la siguiente unidad en expresión compleja.&lt;/p&gt;","template":"&lt;p style=\"text-align:center;\"&gt;{{Q1}} cg = {{response}} dg y {{response}} cg&lt;/p&gt;","hint":"&lt;div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cg = {{T2}} cg + {{A2}} cg = {{A1}} dg y {{A2}} cg&lt;/p&gt;","seed":{"parameters":[{"name":"Q1","label":null,"min":101,"max":999,"step":2}],"calculated":[{"name":"A1","function":"math.floor({{Q1}}/10)"},{"name":"T1","function":"math.floor({{Q1}}/10)","temp":true},{"name":"T2","label":"{{function}}","function":"{{T1}}*10","temp":true},{"name":"A2","function":"{{Q1}}-{{T1}}*10"}],"uniques":true},"algorithm":{"name":"calculateOperation","params":{"method":"equivLiteral","keyboard":"NUMERICAL"}}}</v>
      </c>
      <c r="C684" s="215" t="str">
        <f>Seeds!AA784</f>
        <v/>
      </c>
      <c r="D684" s="215">
        <f t="shared" si="1"/>
        <v>1</v>
      </c>
    </row>
    <row r="685" ht="15.75" customHeight="1">
      <c r="A685" s="215" t="str">
        <f>Seeds!AC785</f>
        <v>M6-MyM-21a-E-4</v>
      </c>
      <c r="B685" s="215" t="str">
        <f>Seeds!Z785</f>
        <v>{"id":"M6-MyM-21a-E-4","stimulus":"&lt;p&gt;Escribe las siguientes unidades en expresión simple.&lt;/p&gt;","template":"&lt;p style=\"text-align:center;\"&gt;{{Q1}} g y {{Q2}} mg = {{response}} mg&lt;/p&gt;","hint":"&lt;div style=\"display:flex; justify-content:center;\"&gt;&lt;img src=\"https://blueberry-assets.oneclick.es/M6_MyM_5b_1.svg\" width=\"500\"&gt;&lt;/img&gt;&lt;/div&gt;","feedback":"&lt;div style=\"display:flex; justify-content:center;\"&gt;&lt;img src=\"https://blueberry-assets.oneclick.es/M6_MyM_5b_1.svg\" width=\"500\"&gt;&lt;/img&gt;&lt;/div&gt;&lt;p style=\"text-align:center;\"&gt;{{Q1}} g y {{Q2}} mg = {{Q1}} × 1000 + {{Q2}} = {{A1}} mg&lt;/p&gt;","seed":{"parameters":[{"name":"Q1","label":null,"min":1,"max":10,"step":1},{"name":"Q2","label":null,"min":100,"max":999,"step":1}],"calculated":[{"name":"A1","function":"{{Q2}}+{{Q1}}*1000"}],"uniques":true},"algorithm":{"name":"calculateOperation","params":{"method":"equivLiteral","keyboard":"NUMERICAL"}}}</v>
      </c>
      <c r="C685" s="215" t="str">
        <f>Seeds!AA785</f>
        <v/>
      </c>
      <c r="D685" s="215">
        <f t="shared" si="1"/>
        <v>1</v>
      </c>
    </row>
    <row r="686" ht="15.75" customHeight="1">
      <c r="A686" s="215" t="str">
        <f>Seeds!AC786</f>
        <v>M6-MyM-21a-A-1</v>
      </c>
      <c r="B686" s="215" t="str">
        <f>Seeds!Z786</f>
        <v>{
    "id": "M6-MyM-21a-A-1",
    "seed": {
        "parameters": [
            {
                "name": "Q1",
                "label": null,
                "min": 5,
                "max": 10,
                "step": 1
            },
            {
                "name": "Q2",
                "label": null,
                "min": 1,
                "max": 99,
                "step": 1
            }
        ],
        "uniques": true
    },
    "scaffolding": [
        {
            "id": "step-0",
            "stimulus": "&lt;p&gt;Un restaurante emplea {{Q1}} hg y {{Q2}} g de sal al día. ¿Cuántos gramos necesita diariamente?&lt;/p&gt;",
            "template": "&lt;p&gt;En el restaurante se utilizan {{response}} g de sal al día.&lt;/p&gt;",
            "seed": {
                "parameters": [],
                "calculated": [
                    {
                        "name": "0-A1",
                        "label": "{{function}}",
                        "function": "{{Q2}}+{{Q1}}*100"
                    }
                ]
            },
            "algorithm": {
                "name": "calculateOperation",
                "params": {
                    "method": "equivLiteral",
                    "keyboard": "NUMERICAL"
                }
            }
        },
        {
            "id": "step-1",
            "stimulus": "&lt;p&gt;¿Cuántos hectogramos y gramos de sal se emplean en el restaurante al día?&lt;/p&gt;",
            "template": "&lt;p&gt;Se utilizan &lt;span class=\"no-break\"&gt;{{response}} hg&lt;/span&gt; y &lt;span class=\"no-break\"&gt;{{response}} g.&lt;/span&gt;&lt;/p&gt;",
            "seed": {
                "parameters": [],
                "calculated": [
                    {
                        "name": "0-A1",
                        "label": "{{function}}",
                        "function": "{{Q1}}"
                    },
                    {
                        "name": "0-A2",
                        "label": "{{function}}",
                        "function": "{{Q2}}"
                    }
                ]
            },
            "algorithm": {
                "name": "calculateOperation",
                "params": {
                    "method": "equivLiteral",
                    "keyboard": "NUMERICAL"
                }
            }
        },
        {
            "id": "step-2",
            "stimulus": "&lt;p&gt;¿Qué pide el enunciado?&lt;/p&gt;",
            "seed": {
                "calculated": [
                    {
                        "name": "1-A1",
                        "label": "&lt;p&gt;Hallar el total de gramos de sal que se utilizan.&lt;/p&gt;",
                        "incorrect": false
                    },
                    {
                        "name": "1-A3",
                        "label": "&lt;p&gt;Hallar los gramos de sal que se utilizan sin contar los hectogramos.&lt;/p&gt;",
                        "incorrect": true
                    },
                    {
                        "name": "1-A4",
                        "label": "&lt;p&gt;Hallar los hectogramos de sal que se utilizan sin contar los gramos.&lt;/p&gt;",
                        "incorrect": true
                    }
                ]
            },
            "algorithm": {
                "name": "trueFalse",
                "template": "Multiple choice – standard",
                "params": {
                    "countCorrect": 1,
                    "countIncorrect": 2,
                    "showCheckIcon": true
                }
            }
        },
        {
            "id": "step-2",
            "stimulus": "&lt;p&gt;¿En qué tabla están las conversiones de unidades correctas?&lt;/p&gt;",
            "seed": {
                "calculated": [
                    {
                        "name": "2-A2",
                        "label": "&lt;p&gt;&lt;div style=\"display:flex; justify-content:center;\"&gt;&lt;img src=\"https://blueberry-assets.oneclick.es/M6_MyM_5b_1.svg\" width=\"500\"&gt;&lt;/img&gt;&lt;/div&gt;&lt;/p&gt;",
                        "incorrect": false
                    },
                    {
                        "name": "2-A3",
                        "label": "&lt;p&gt;&lt;div style=\"display:flex; justify-content:center;\"&gt;&lt;img src=\"https://blueberry-assets.oneclick.es/M6_MyM_5b_2.svg\" width=\"500\"&gt;&lt;/img&gt;&lt;/div&gt;&lt;/p&gt;",
                        "incorrect": true
                    },
                    {
                        "name": "2-A4",
                        "label": "&lt;p&gt;&lt;div style=\"display:flex; justify-content:center;\"&gt;&lt;img src=\"https://blueberry-assets.oneclick.es/M6_MyM_5b_3.svg\" width=\"500\"&gt;&lt;/img&gt;&lt;/div&gt;&lt;/p&gt;",
                        "incorrect": true
                    }
                ]
            },
            "algorithm": {
                "name": "trueFalse",
                "template": "Multiple choice – standard",
                "params": {
                    "showCheckIcon": false
                }
            }
        },
        {
            "id": "step-4",
            "stimulus": "&lt;p&gt;Con esto en mente, completa el siguiente cálculo para obtener los gramos de sal.&lt;/p&gt;",
            "template": "&lt;p style=\"text-align:center;\"&gt;{{Q1}} hg × 100 + {{Q2}} g = {{T1}} g + {{Q2}} g = {{response}} g.&lt;/p&gt;",
            "seed": {
                "parameters": [],
                "calculated": [
                    {
                        "name": "T1",
                        "label": "{{function}}",
                        "function": "{{Q1}}*100",
                        "temp": true
                    },
                    {
                        "name": "4-A1",
                        "label": "{{function}}",
                        "function": "{{T1}}+{{Q2}}"
                    }
                ]
            },
            "algorithm": {
                "name": "calculateOperation",
                "params": {
                    "method": "equivLiteral",
                    "keyboard": "NUMERICAL"
                }
            }
        }
    ]
}</v>
      </c>
      <c r="C686" s="215" t="str">
        <f>Seeds!AA786</f>
        <v/>
      </c>
      <c r="D686" s="215">
        <f t="shared" si="1"/>
        <v>1</v>
      </c>
    </row>
    <row r="687" ht="15.75" customHeight="1">
      <c r="A687" s="215" t="str">
        <f>Seeds!AC787</f>
        <v>M6-MyM-21a-A-2</v>
      </c>
      <c r="B687" s="215" t="str">
        <f>Seeds!Z787</f>
        <v>{"id":"M6-MyM-21a-A-2","seed":{"parameters":[{"name":"Q1","label":null,"min":48,"max":85,"step":1},{"name":"Q2","label":null,"min":1,"max":99,"step":1}],"uniques":true},"scaffolding":[{"id":"step-0","stimulus":"&lt;p&gt;Un colibrí pesa {{T1}} mg. ¿A cuántos decigramos y miligramos equivale su masa?&lt;/p&gt;","template":"&lt;p&gt;El colibrí pesa {{response}} dg y {{response}} mg.&lt;/p&gt;","seed":{"parameters":[],"calculated":[{"name":"T1","function":"{{Q2}}+{{Q1}}*100","temp":true},{"name":"0-A1","label":"{{function}}","function":"{{Q1}}"},{"name":"0-A1","label":"{{function}}","function":"{{Q2}}"}]},"algorithm":{"name":"calculateOperation","params":{"method":"equivLiteral","keyboard":"NUMERICAL"}}},{"id":"step-1","stimulus":"&lt;p&gt;¿Cuántos miligramos pesa un colibrí?&lt;/p&gt;","template":"&lt;p&gt;Pesa {{response}} mg.&lt;/p&gt;","seed":{"parameters":[],"calculated":[{"name":"T1","function":"{{Q2}}+{{Q1}}*100","temp":true},{"name":"0-A1","label":"{{function}}","function":"{{T1}}"}]},"algorithm":{"name":"calculateOperation","params":{"method":"equivLiteral","keyboard":"NUMERICAL"}}},{"id":"step-2","stimulus":"&lt;p&gt;¿Qué pide el enunciado?&lt;/p&gt;","seed":{"calculated":[{"name":"1-A1","label":"&lt;p&gt;La masa del colibrí expresada en decigramos y miligramos.&lt;/p&gt;","incorrect":false},{"name":"1-A3","label":"&lt;p&gt;La masa del colibrí expresada en decigramos.&lt;/p&gt;","incorrect":true},{"name":"1-A4","label":"&lt;p&gt;La masa del colibrí expresada en miligramos.&lt;/p&gt;","incorrect":true}]},"algorithm":{"name":"trueFalse","template":"Multiple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decigramos y miligramos.&lt;/p&gt;","template":"&lt;p style=\"text-align:center;\"&gt;{{T1}} mg = {{T2}} mg + {{Q2}} mg = {{response}} dg y {{response}} mg&lt;/p&gt;","seed":{"parameters":[],"calculated":[{"name":"T1","function":"{{Q2}}+{{Q1}}*100","temp":true},{"name":"T2","function":"{{Q1}}*100","temp":true},{"name":"4-A1","label":"{{function}}","function":"{{Q1}}"},{"name":"4-A2","label":"{{function}}","function":"{{Q2}}"}]},"algorithm":{"name":"calculateOperation","params":{"method":"equivLiteral","keyboard":"NUMERICAL"}}}]}</v>
      </c>
      <c r="C687" s="215" t="str">
        <f>Seeds!AA787</f>
        <v/>
      </c>
      <c r="D687" s="215">
        <f t="shared" si="1"/>
        <v>1</v>
      </c>
    </row>
    <row r="688" ht="15.75" customHeight="1">
      <c r="A688" s="215" t="str">
        <f>Seeds!AC788</f>
        <v>M6-MyM-21a-A-3</v>
      </c>
      <c r="B688" s="215" t="str">
        <f>Seeds!Z788</f>
        <v>{"id":"M6-MyM-21a-A-3","seed":{"parameters":[{"name":"Q1","label":null,"min":10,"max":20,"step":1},{"name":"Q2","label":null,"min":1,"max":9,"step":1}],"uniques":true},"scaffolding":[{"id":"step-0","stimulus":"&lt;p&gt;Agustín ha comprado {{T1}} hg de tierra fértil para su jardín. ¿A cuántos kilogramos y hectogramos equivalen?&lt;/p&gt;","template":"&lt;p&gt;Agustín ha comprado {{response}} kg y {{response}} hg.&lt;/p&gt;","seed":{"parameters":[],"calculated":[{"name":"T1","function":"{{Q2}}+{{Q1}}*10","temp":true},{"name":"0-A1","label":"{{function}}","function":"{{Q1}}"},{"name":"0-A1","label":"{{function}}","function":"{{Q2}}"}]},"algorithm":{"name":"calculateOperation","params":{"method":"equivLiteral","keyboard":"NUMERICAL"}}},{"id":"step-1","stimulus":"&lt;p&gt;¿Cuántos hectogramos de tierra fértil ha comprado Agustín?&lt;/p&gt;","template":"&lt;p&gt;Ha comprado {{response}} hg.&lt;/p&gt;","seed":{"parameters":[],"calculated":[{"name":"T1","function":"{{Q2}}+{{Q1}}*10","temp":true},{"name":"0-A1","label":"{{function}}","function":"{{T1}}"}]},"algorithm":{"name":"calculateOperation","params":{"method":"equivLiteral","keyboard":"NUMERICAL"}}},{"id":"step-2","stimulus":"&lt;p&gt;¿Qué pide el enunciado?&lt;/p&gt;","seed":{"calculated":[{"name":"1-A1","label":"&lt;p&gt;La cantidad de tierra que se ha comprado expresada en kilogramos y hectogramos.&lt;/p&gt;","incorrect":false},{"name":"1-A3","label":"&lt;p&gt;La cantidad de tierra que se ha comprado expresada en kilogramos.&lt;/p&gt;","incorrect":true},{"name":"1-A4","label":"&lt;p&gt;La cantidad de tierra que se ha comprado expresada en hectogramos.&lt;/p&gt;","incorrect":true}]},"algorithm":{"name":"trueFalse","template":"Multiple choice – standard","params":{"countCorrect":1,"countIncorrect":2,"showCheckIcon":true}}},{"id":"step-2","stimulus":"&lt;p&gt;¿En qué tabla están las conversiones de unidades correctas?&lt;/p&gt;","seed":{"calculated":[{"name":"2-A2","label":"&lt;p&gt;&lt;div style=\"display:flex; justify-content:center;\"&gt;&lt;img src=\"https://blueberry-assets.oneclick.es/M6_MyM_5b_1.svg\" width=\"500\"&gt;&lt;/img&gt;&lt;/div&gt;&lt;/p&gt;","incorrect":false},{"name":"2-A3","label":"&lt;p&gt;&lt;div style=\"display:flex; justify-content:center;\"&gt;&lt;img src=\"https://blueberry-assets.oneclick.es/M6_MyM_5b_2.svg\" width=\"500\"&gt;&lt;/img&gt;&lt;/div&gt;&lt;/p&gt;","incorrect":true},{"name":"2-A4","label":"&lt;p&gt;&lt;div style=\"display:flex; justify-content:center;\"&gt;&lt;img src=\"https://blueberry-assets.oneclick.es/M6_MyM_5b_3.svg\" width=\"500\"&gt;&lt;/img&gt;&lt;/div&gt;&lt;/p&gt;","incorrect":true}]},"algorithm":{"name":"trueFalse","template":"Multiple choice – standard",
                "params": {
                    "showCheckIcon": false
}}},{"id":"step-4","stimulus":"&lt;p&gt;Con esto en mente, completa el siguiente cálculo para obtener los kilogramos y hectogramos.&lt;/p&gt;","template":"&lt;p style=\"text-align:center;\"&gt;{{T1}} hg = {{T2}} hg + {{Q2}} hg = {{response}} kg y {{response}} hg&lt;/p&gt;","seed":{"parameters":[],"calculated":[{"name":"T1","function":"{{Q2}}+{{Q1}}*10","temp":true},{"name":"T2","function":"{{Q1}}*10","temp":true},{"name":"4-A1","label":"{{function}}","function":"{{Q1}}"},{"name":"4-A2","label":"{{function}}","function":"{{Q2}}"}]},"algorithm":{"name":"calculateOperation","params":{"method":"equivLiteral","keyboard":"NUMERICAL"}}}]}</v>
      </c>
      <c r="C688" s="215" t="str">
        <f>Seeds!AA788</f>
        <v/>
      </c>
      <c r="D688" s="215">
        <f t="shared" si="1"/>
        <v>1</v>
      </c>
    </row>
    <row r="689" ht="15.75" customHeight="1">
      <c r="A689" s="215" t="str">
        <f>Seeds!AC789</f>
        <v>M6-MyM-5d-I-1</v>
      </c>
      <c r="B689" s="215" t="str">
        <f>Seeds!Z789</f>
        <v>{
    "id": "M6-MyM-5d-I-1",
    "stimulus": "&lt;p&gt;Arrastra la unidad más adecuada para expresar la masa de los siguientes elementos.&lt;/p&gt;",
    "template": "&lt;p style=\"text-align:center;\"&gt;{{Q1}}: {{response}}&lt;/p&gt;&lt;p style=\"text-align:center;\"&gt;{{Q2}}: {{response}}&lt;/p&gt;&lt;p style=\"text-align:center;\"&gt;{{Q3}}: {{response}}&lt;/p&gt;",
    "hint": "&lt;p style=\"text-align:center;\"&gt;1 kg = 1 000 g y 1 g = 1 000 mg&lt;/p&gt;",
    "feedback": "&lt;p style=\"text-align:center;\"&gt;1 kg = 1 000 g y 1 g = 1 000 mg&lt;/p&gt;",
    "seed": {
        "parameters": [
            {
                "name": "Q1",
                "label": null,
                "list": [
                    "Una lata de conservas",
                    "Una tableta de chocolate",
                    "Una bolsa de caramelos"
                ]
            },
            {
                "name": "Q2",
                "label": null,
                "list": [
                    "Una persona",
                    "Una mesa",
                    "Una leona"
                ]
            },
            {
                "name": "Q3",
                "label": null,
                "list": [
                    "Una pizca de sal",
                    "Una gota de agua",
                    "La hoja de un árbol"
                ]
            }
        ],
        "calculated": [
            {
                "name": "A1x",
                "label": "g",
                "feedback": "&lt;p&gt;Por comparar, el peso de una tableta de chocolate suele estar en alrededor de unos 120 g.&lt;/p&gt;"
            },
            {
                "name": "A2",
                "label": "kg",
                "feedback": "&lt;p&gt;Por comparar, el peso de una mesa de comedor suele estar en alrededor de unos 100 kg.&lt;/p&gt;"
            },
            {
                "name": "A3",
                "label": "mg",
                "feedback": "&lt;p&gt;Por comparar, el peso de una gota de agua suele estar en alrededor de unos 50 mg.&lt;/p&gt;"
            }
        ],
        "uniques": true
    },
    "algorithm": {
        "name": "calculateOperation",
        "template": "Cloze with drag &amp; drop",
        "params": {
            "keyboard": "INTERMEDIATE"
        }
    }
}</v>
      </c>
      <c r="C689" s="215" t="str">
        <f>Seeds!AA789</f>
        <v/>
      </c>
      <c r="D689" s="215">
        <f t="shared" si="1"/>
        <v>1</v>
      </c>
    </row>
    <row r="690" ht="15.75" customHeight="1">
      <c r="A690" s="215" t="str">
        <f>Seeds!AC790</f>
        <v>M6-MyM-5d-I-2</v>
      </c>
      <c r="B690" s="215" t="str">
        <f>Seeds!Z790</f>
        <v>{"id":"M6-MyM-5d-I-2","stimulus":"&lt;p&gt;Arrastra la unidad más adecuada para expresar la masa de los siguientes elementos.&lt;/p&gt;","template":"&lt;p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persona","Una mesa","Una leona"]},{"name":"Q2","label":null,"list":["Una lata de conservas","Una tableta de chocolate","Una bolsa de caramelos"]},{"name":"Q3","label":null,"list":["Una pizca de sal","Una gota de agua","La hoja de un árbol"]}],"calculated":[{"name":"A1","label":"kg","feedback":"&lt;p&gt;Por comparar, el peso de una mesa de comedor suele estar en alrededor de unos 100 kg.&lt;/p&gt;"},{"name":"A2","label":"g","feedback":"&lt;p&gt;Por comparar, el peso de una tableta de chocolate suele estar en alrededor de unos 120 g.&lt;/p&gt;"},{"name":"A3","label":"mg","feedback":"&lt;p&gt;Por comparar, el peso de una gota de agua suele estar en alrededor de unos 50 mg.&lt;/p&gt;"}],"uniques":true},"algorithm":{"name":"calculateOperation","template":"Cloze with drag &amp; drop","params":{"keyboard":"INTERMEDIATE"}}}</v>
      </c>
      <c r="C690" s="215" t="str">
        <f>Seeds!AA790</f>
        <v/>
      </c>
      <c r="D690" s="215">
        <f t="shared" si="1"/>
        <v>1</v>
      </c>
    </row>
    <row r="691" ht="15.75" customHeight="1">
      <c r="A691" s="215" t="str">
        <f>Seeds!AC791</f>
        <v>M6-MyM-5d-E-1</v>
      </c>
      <c r="B691" s="215" t="str">
        <f>Seeds!Z791</f>
        <v>{"id":"M6-MyM-5d-E-1","stimulus":"&lt;p&gt;Escribe,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 grano de arroz","Una gota de agua"]},{"name":"Q2","label":null,"list":["Una nevera","Una bicicleta","Un coche"]},{"name":"Q3","label":null,"list":["Una naranja","Un libro","Un vaso"]}],"calculated":[{"name":"A1","label":"mg","feedback":"&lt;p&gt;Por comparar, el peso de un grano de arroz suele estar en alrededor de unos 4 mg.&lt;/p&gt;"},{"name":"A2","label":"kg","feedback":"&lt;p&gt;Por comparar, el peso de una nevera suele estar en alrededor de unos 100 kg.&lt;/p&gt;"},{"name":"A3","label":"g","feedback":"&lt;p&gt;Por comparar, el peso de un libro suele estar en alrededor de unos 500 g.&lt;/p&gt;"}],"uniques":true},"algorithm":{"name":"calculateOperation","template":"Cloze with text"}}</v>
      </c>
      <c r="C691" s="215" t="str">
        <f>Seeds!AA791</f>
        <v/>
      </c>
      <c r="D691" s="215">
        <f t="shared" si="1"/>
        <v>1</v>
      </c>
    </row>
    <row r="692" ht="15.75" customHeight="1">
      <c r="A692" s="215" t="str">
        <f>Seeds!AC792</f>
        <v>M6-MyM-5d-E-2</v>
      </c>
      <c r="B692" s="215" t="str">
        <f>Seeds!Z792</f>
        <v>{"id":"M6-MyM-5d-E-2","stimulus":"&lt;p&gt;Escribe, en su forma abreviada, en qué unidad de masa (kilogramos, gramos o miligramos) se expresan mejor las masas de los siguientes objetos.&lt;/p&gt;","template":"&lt;p style=\"text-align:center;\"&gt;{{Q1}}: {{response}}&lt;/p&gt;&lt;p style=\"text-align:center;\"&gt;{{Q2}}: {{response}}&lt;/p&gt;&lt;p style=\"text-align:center;\"&gt;{{Q3}}: {{response}}&lt;/p&gt;","hint":"&lt;p style=\"text-align:center;\"&gt;1 kg = 1 000 g y 1 g = 1 000 mg&lt;/p&gt;","feedback":"&lt;p style=\"text-align:center;\"&gt;1 kg = 1 000 g y 1 g = 1 000 mg&lt;/p&gt;","seed":{"parameters":[{"name":"Q1","label":null,"list":["Una naranja","Un libro","Un vaso"]},{"name":"Q2","label":null,"list":["Un grano de arroz","Una gota de agua"]},{"name":"Q3","label":null,"list":["Una nevera","Una bicicleta","Un coche"]}],"calculated":[{"name":"A1","label":"g","feedback":"&lt;p&gt;Por comparar, el peso de un libro suele estar en alrededor de unos 500 g.&lt;/p&gt;"},{"name":"A2","label":"mg","feedback":"&lt;p&gt;Por comparar, el peso de un grano de arroz suele estar en alrededor de unos 4 mg.&lt;/p&gt;"},{"name":"A3","label":"kg","feedback":"&lt;p&gt;Por comparar, el peso de una nevera suele estar en alrededor de unos 100 kg.&lt;/p&gt;"}],"uniques":true},"algorithm":{"name":"calculateOperation","template":"Cloze with text"}}</v>
      </c>
      <c r="C692" s="215" t="str">
        <f>Seeds!AA792</f>
        <v/>
      </c>
      <c r="D692" s="215">
        <f t="shared" si="1"/>
        <v>1</v>
      </c>
    </row>
    <row r="693" ht="15.75" customHeight="1">
      <c r="A693" s="215" t="str">
        <f>Seeds!AC793</f>
        <v>M6-MyM-6a-I-1</v>
      </c>
      <c r="B693" s="215" t="str">
        <f>Seeds!Z793</f>
        <v>{"id":"M6-MyM-6a-I-1","stimulus":"&lt;p&gt;Indica si los resultados de estas operaciones son correctos.&lt;/p&gt;","hint":"&lt;p&gt;Como están expresadas en la misma unidad, hay que sumar o restar como si fuesen números naturales.&lt;/p&gt;","feedback":"&lt;p&gt;Como están expresadas en la misma unidad, hay que sumar o restar como si fuesen números naturales.&lt;/p&gt;","seed":{"parameters":[{"name":"Q1","label":null,"min":100,"max":999,"step":1},{"name":"Q2","label":null,"min":100,"max":999,"step":1},{"name":"Q3","label":null,"min":100,"max":500,"step":1},{"name":"Q4","label":null,"min":100,"max":500,"step":1},{"name":"Q5","label":null,"min":100,"max":999,"step":1},{"name":"Q6","label":null,"min":100,"max":999,"step":1},{"name":"Q7","label":null,"min":100,"max":999,"step":1},{"name":"Q8","label":null,"min":100,"max":500,"step":1},{"name":"Q9","label":null,"min":100,"max":500,"step":1},{"name":"Q10","label":null,"min":100,"max":500,"step":1},{"name":"Q11","label":null,"list":["kg","hg","dag","g","dg","cg","mg"]},{"name":"Q12","label":null,"list":["kg","hg","dag","g","dg","cg","mg"]},{"name":"Q13","label":null,"list":["kg","hg","dag","g","dg","cg","mg"]}],"calculated":[{"name":"T1","label":"{{function}}","function":"{{Q1}}+{{Q2}}","temp":true},{"name":"T2","label":"{{function}}","function":"{{Q3}}+{{Q4}}","temp":true},{"name":"T3","label":"{{function}}","function":"{{Q5}}+{{Q7}}","temp":true},{"name":"T4","label":"{{function}}","function":"{{Q8}}+{{Q9}}","temp":true},{"name":"T5","label":"{{function}}","function":"{{Q5}}+{{Q6}}","temp":true},{"name":"A1","label":"{{Q1}} {{Q11}} + {{Q2}} {{Q11}} = {{T1}} {{Q11}}"},{"name":"A2","label":"{{T2}} {{Q12}} − {{Q3}} {{Q12}} = {{Q4}} {{Q12}}"},{"name":"A3","label":"{{Q5}} {{Q13}} + {{Q6}} {{Q13}} = {{T3}} {{Q13}}","incorrect":true,"feedback":"&lt;p&gt;El resultado correcto es:&lt;/p&gt;{{Q5}} {{Q13}} + {{Q6}} {{Q13}} = {{T5}} {{Q13}}"},{"name":"A4","label":"{{T4}} {{Q13}} − {{Q8}} {{Q13}} = {{Q10}} {{Q13}}","incorrect":true,"feedback":"&lt;p&gt;El resultado correcto es:&lt;/p&gt;{{T4}} {{Q13}} − {{Q8}} {{Q13}} = {{Q9}} {{Q13}}"}],"uniques":true},"algorithm":{"name":"trueFalse","template":"Choice matrix – inline","params":{"countCorrect":2,"countIncorrect":1,"showCheckIcon":false,"options":["Correcto","Incorrecto"]}}}</v>
      </c>
      <c r="C693" s="215" t="str">
        <f>Seeds!AA793</f>
        <v/>
      </c>
      <c r="D693" s="215">
        <f t="shared" si="1"/>
        <v>1</v>
      </c>
    </row>
    <row r="694" ht="15.75" customHeight="1">
      <c r="A694" s="215" t="str">
        <f>Seeds!AC794</f>
        <v>M6-MyM-6a-E-1</v>
      </c>
      <c r="B694" s="215" t="str">
        <f>Seeds!Z794</f>
        <v>{"id":"M6-MyM-6a-E-1","stimulus":"&lt;p&gt;Escribe el resultado de esta suma.&lt;/p&gt;","template":"&lt;p style=\"text-align:center;\"&gt;{{Q1}} {{Q3}} + {{Q2}} {{Q3}} = {{response}} {{Q3}}&lt;/p&gt;","hint":"&lt;p&gt;Como están expresadas en la misma unidad, hay que sumar como si fuesen números naturales.&lt;/p&gt;","feedback":"&lt;p&gt;Como están expresadas en la misma unidad, hay que sumar como si fuesen números naturales.&lt;/p&gt;","seed":{"parameters":[{"name":"Q1","label":null,"min":100,"max":9999,"step":10},{"name":"Q2","label":null,"min":100,"max":5999,"step":10},{"name":"Q3","label":null,"list":["kg","hg","dag","g","dg","cg","mg"]}],"calculated":[{"name":"A1","label":"{{function}}","function":"{{Q1}}+{{Q2}}"}],"uniques":true},"algorithm":{"name":"calculateOperation","params":{"method":"equivLiteral","keyboard":"NUMERICAL"}}}</v>
      </c>
      <c r="C694" s="215" t="str">
        <f>Seeds!AA794</f>
        <v/>
      </c>
      <c r="D694" s="215">
        <f t="shared" si="1"/>
        <v>1</v>
      </c>
    </row>
    <row r="695" ht="15.75" customHeight="1">
      <c r="A695" s="215" t="str">
        <f>Seeds!AC795</f>
        <v>M6-MyM-6a-E-2</v>
      </c>
      <c r="B695" s="215" t="str">
        <f>Seeds!Z795</f>
        <v>{"id":"M6-MyM-6a-E-2","stimulus":"&lt;p&gt;Escribe el resultado de esta resta.&lt;/p&gt;","template":"&lt;p style=\"text-align:center;\"&gt;{{T1}} {{Q3}} − {{Q2}} {{Q3}} = {{response}} {{Q3}}&lt;/p&gt;","hint":"&lt;p&gt;Como están expresadas en la misma unidad, hay que restar como si fuesen números naturales.&lt;/p&gt;","feedback":"&lt;p&gt;Como están expresadas en la misma unidad, hay que restar como si fuesen números naturales.&lt;/p&gt;","seed":{"parameters":[{"name":"Q1","label":null,"min":1000,"max":5000,"step":1},{"name":"Q2","label":null,"min":1000,"max":5000,"step":1},{"name":"Q3","label":null,"list":["kg","hg","dag","g","dg","cg","mg"]}],"calculated":[{"name":"T1","label":"{{function}}","function":"{{Q1}}+{{Q2}}","temp":true},{"name":"A1","label":"{{function}}","function":"{{Q1}}"}],"uniques":true},"algorithm":{"name":"calculateOperation","params":{"method":"equivLiteral","keyboard":"NUMERICAL"}}}</v>
      </c>
      <c r="C695" s="215" t="str">
        <f>Seeds!AA795</f>
        <v/>
      </c>
      <c r="D695" s="215">
        <f t="shared" si="1"/>
        <v>1</v>
      </c>
    </row>
    <row r="696" ht="15.75" customHeight="1">
      <c r="A696" s="215" t="str">
        <f>Seeds!AC796</f>
        <v>M6-MyM-6a-A-1</v>
      </c>
      <c r="B696" s="215" t="str">
        <f>Seeds!Z796</f>
        <v>{"id":"M6-MyM-6a-A-1","stimulus":"&lt;p&gt;Tres amigos se han subido a un ascensor. Cada uno pesa {{Q1}} kg, {{Q2}} kg y {{Q3}} kg. ¿Cuánto pesan entre los tres?&lt;/p&gt;","template":"&lt;p&gt;Los tres amigos pesan {{response}} kg.&lt;/p&gt;","hint":"&lt;p&gt;Como están expresadas en la misma unidad, hay que sumar como si fuesen números naturales.&lt;/p&gt;","feedback":"&lt;p&gt;Como están expresadas en la misma unidad, hay que sumar como si fuesen números naturales.&lt;/p&gt;&lt;p style=\"text-align:center;\"&gt;{{Q1}} kg + {{Q2}} kg + {{Q3}} kg = {{A1}} kg&lt;/p&gt;","seed":{"parameters":[{"name":"Q1","label":null,"min":45,"max":65,"step":1},{"name":"Q2","label":null,"min":45,"max":65,"step":1},{"name":"Q3","label":null,"min":45,"max":65,"step":1}],"calculated":[{"name":"A1","label":"{{function}}","function":" {{Q1}}+{{Q2}}+{{Q3}}"}],"uniques":true},"algorithm":{"name":"calculateOperation","params":{"method":"equivLiteral","keyboard":"NUMERICAL"}}}</v>
      </c>
      <c r="C696" s="215" t="str">
        <f>Seeds!AA796</f>
        <v/>
      </c>
      <c r="D696" s="215">
        <f t="shared" si="1"/>
        <v>1</v>
      </c>
    </row>
    <row r="697" ht="15.75" customHeight="1">
      <c r="A697" s="215" t="str">
        <f>Seeds!AC797</f>
        <v>M6-MyM-6a-A-2</v>
      </c>
      <c r="B697" s="215" t="str">
        <f>Seeds!Z797</f>
        <v>{"id":"M6-MyM-6a-A-2","stimulus":"&lt;p&gt;Cuando la verdulería abrió esta mañana, tenía {{T1}} kg de productos en venta. A lo largo del día le han comprado {{Q1}} kg de frutas y verduras. ¿Cuántos kilogramos le quedan por vender?&lt;/p&gt;","template":"&lt;p&gt;Le quedan por vender {{response}} kg.&lt;/p&gt;","hint":"&lt;p&gt;Como están expresadas en la misma unidad, hay que restar como si fuesen números naturales.&lt;/p&gt;","feedback":"&lt;p&gt;Como están expresadas en la misma unidad, hay que restar como si fuesen números naturales.&lt;/p&gt;&lt;p style=\"text-align:center;\"&gt;{{T1}} kg − {{Q1}} kg = {{Q2}} kg&lt;/p&gt;","seed":{"parameters":[{"name":"Q1","label":null,"min":10,"max":300,"step":1},{"name":"Q2","label":null,"min":10,"max":300,"step":1}],"calculated":[{"name":"T1","label":"{{function}}","function":"{{Q1}}+{{Q2}}","temp":true},{"name":"A1","label":"{{function}}","function":"{{Q2}}"}],"uniques":true},"algorithm":{"name":"calculateOperation","params":{"method":"equivLiteral","keyboard":"NUMERICAL"}}}</v>
      </c>
      <c r="C697" s="215" t="str">
        <f>Seeds!AA797</f>
        <v/>
      </c>
      <c r="D697" s="215">
        <f t="shared" si="1"/>
        <v>1</v>
      </c>
    </row>
    <row r="698" ht="15.75" customHeight="1">
      <c r="A698" s="215" t="str">
        <f>Seeds!AC798</f>
        <v>M6-MyM-6a-A-3</v>
      </c>
      <c r="B698" s="215" t="str">
        <f>Seeds!Z798</f>
        <v>{"id":"M6-MyM-6a-A-3","stimulus":"&lt;p&gt;Al volver de sus vacaciones, las maletas de Mariana pesaban {{Q1}} hg y {{Q2}} hg cada una. ¿Cuánto pesaban entre las dos?&lt;/p&gt;","template":"&lt;p&gt;Las dos maletas pesaban {{response}} hg.&lt;/p&gt;","hint":"&lt;p&gt;Como están expresadas en la misma unidad, hay que sumar como si fuesen números naturales.&lt;/p&gt;","feedback":"&lt;p&gt;Como están expresadas en la misma unidad, hay que sumar como si fuesen números naturales.&lt;/p&gt;&lt;p style=\"text-align:center;\"&gt;{{Q1}} kg + {{Q2}} kg = {{A1}} kg&lt;/p&gt;","seed":{"parameters":[{"name":"Q1","label":null,"min":100,"max":250,"step":1},{"name":"Q2","label":null,"min":100,"max":250,"step":1}],"calculated":[{"name":"A1","label":"{{function}}","function":"{{Q2}}+{{Q1}}"}],"uniques":true},"algorithm":{"name":"calculateOperation","params":{"method":"equivLiteral","keyboard":"NUMERICAL"}}}</v>
      </c>
      <c r="C698" s="215" t="str">
        <f>Seeds!AA798</f>
        <v/>
      </c>
      <c r="D698" s="215">
        <f t="shared" si="1"/>
        <v>1</v>
      </c>
    </row>
    <row r="699" ht="15.75" customHeight="1">
      <c r="A699" s="215" t="str">
        <f>Seeds!AC799</f>
        <v>M6-MyM-22a-I-1</v>
      </c>
      <c r="B699" s="215" t="str">
        <f>Seeds!Z799</f>
        <v>{"id":"M6-MyM-22a-I-1","stimulus":"&lt;p&gt;Selecciona si las siguientes operaciones son correctas o no.&lt;/p&gt;","hint":"&lt;p&gt;Expresa todas las medidas en la misma unidad y opera.&lt;/p&gt;","feedback":"&lt;p&gt;Expresa todas las medidas en la misma unidad y opera.&lt;/p&gt;","seed":{"parameters":[{"name":"Q1","label":null,"min":1,"max":999,"step":0.1},{"name":"Q2","label":null,"min":1,"max":8,"step":1},{"name":"Q3","label":null,"min":1,"max":999,"step":1},{"name":"Q4","label":null,"min":20,"max":99,"step":1},{"name":"Q5","label":null,"min":1,"max":99,"step":1},{"name":"Q6","label":null,"min":1,"max":1999,"step":1},{"name":"Q7","label":null,"min":4000,"max":9999,"step":1},{"name":"Q8","label":null,"min":10,"max":390,"step":1},{"name":"Q9","label":null,"min":1,"max":9,"step":1},{"name":"Q10","label":null,"min":1,"max":8,"step":1},{"name":"Q11","label":null,"min":1,"max":999,"step":1},{"name":"Q12","label":null,"min":1,"max":999,"step":0.1},{"name":"Q13","label":null,"min":30,"max":99,"step":1},{"name":"Q14","label":null,"min":1,"max":99,"step":1},{"name":"Q15","label":null,"min":1,"max":2999,"step":1},{"name":"Q16","label":null,"min":1,"max":9999,"step":0.1},{"name":"Q17","label":null,"min":1,"max":99,"step":0.1},{"name":"Q18","label":null,"min":1,"max":999,"step":1},{"name":"Q20","label":null,"min":1,"max":50,"step":1},{"name":"Q21","label":null,"min":1,"max":50,"step":1}],"calculated":[{"name":"T1","label":"{{function}}","function":"{{Q1}} + {{Q2}}*1000 + {{Q3}}","temp":true},{"name":"T2","label":"{{function}}","function":"{{Q4}}*100 +{{Q5}} - {{Q6}}","temp":true},{"name":"T3","label":"{{function}}","function":"{{Q7}} - {{Q8}}*10 - {{Q9}}","temp":true},{"name":"T4","label":"{{function}}","function":"{{Q10}}*1000 + {{Q11}} + {{Q12}} + {{Q20}}","temp":true},{"name":"T5","label":"{{function}}","function":"{{Q13}}*100 +{{Q14}} - {{Q15}} +{{Q21}}","temp":true},{"name":"T6","label":"{{function}}","function":"{{Q16}} + {{Q17}}*100 + {{Q18}}","temp":true},{"name":"A1","label":"1 &lt;span class=\"no-break\"&gt;{{Q1}} g&lt;/span&gt; + &lt;span class=\"no-break\"&gt;{{Q2}} kg&lt;/span&gt; y &lt;span class=\"no-break\"&gt;{{Q3}} g&lt;/span&gt; = &lt;span class=\"no-break\"&gt;{{T1}} g&lt;/span&gt;","function":"","feedback":"&lt;p&gt;{{Q1}} g + {{Q2}} kg y {{Q3}} g = {{Q1}} + {{Q2}} × 1 000 + {{Q3}} = {{Q1}} + {{T11}} + {{Q3}} = {{T1}} g&lt;/p&gt;"},{"name":"A2","label":"2 &lt;span class=\"no-break\"&gt;{{Q4}} dg&lt;/span&gt; y &lt;span class=\"no-break\"&gt;{{Q5}} mg&lt;/span&gt; − &lt;span class=\"no-break\"&gt;{{Q6}} mg&lt;/span&gt; = &lt;span class=\"no-break\"&gt;{{T2}} dg&lt;/span&gt;","function":"","feedback":"&lt;p&gt;{{Q4}} dg y {{Q5}} mg - {{Q6}} mg = {{Q4}} × 100 + {{Q5}} − {{Q6}} = {{T22}} + {{Q5}} − {{Q6}} = {{T2}} dg&lt;/p&gt;"},{"name":"A3","label":"3 &lt;span class=\"no-break\"&gt;{{Q7}} cg&lt;/span&gt; − &lt;span class=\"no-break\"&gt;{{Q8}} dg&lt;/span&gt; y &lt;span class=\"no-break\"&gt;{{Q9}} cg&lt;/span&gt; = &lt;span class=\"no-break\"&gt;{{T3}} cg&lt;/span&gt;","function":"","feedback":"&lt;p&gt;{{Q7}} cg − {{Q8}} dg y {{Q9}} cg = {{Q7}} − {{Q8}} × 10 − {{Q9}} = {{Q7}} − {{T33}} − {{Q9}} = {{T3}} cg&lt;/p&gt;"},{"name":"A4","label":"4 &lt;span class=\"no-break\"&gt;{{Q10}} kg&lt;/span&gt; y &lt;span class=\"no-break\"&gt;{{Q11}} g&lt;/span&gt; + &lt;span class=\"no-break\"&gt;{{Q12}} g&lt;/span&gt; = &lt;span class=\"no-break\"&gt;{{T4}} g&lt;/span&gt;","function":"","incorrect":true,"feedback":"&lt;p&gt;{{Q10}} kg y {{Q11}} g + {{Q12}} g = {{Q10}} × 1 000 + {{Q11}} + {{Q12}} = {{T44}} + {{Q11}} + {{Q12}} = {{T444}} g&lt;/p&gt;"},{"name":"A5","label":"5 &lt;span class=\"no-break\"&gt;{{Q13}} hg&lt;/span&gt; y &lt;span class=\"no-break\"&gt;{{Q14}} g&lt;/span&gt; − &lt;span class=\"no-break\"&gt;{{Q15}} g&lt;/span&gt; = &lt;span class=\"no-break\"&gt;{{T5}} g&lt;/span&gt;","function":"","incorrect":true,"feedback":"&lt;p&gt;{{Q13}} hg y {{Q14}} g − {{Q15}} g = {{Q13}} × 100 + {{Q14}} − {{Q15}} = {{T55}} + {{Q14}} − {{Q15}} = {{T555}} g&lt;/p&gt;"},{"name":"A6","label":"6 &lt;span class=\"no-break\"&gt;{{Q16}} dag&lt;/span&gt; + &lt;span class=\"no-break\"&gt;{{Q17}} hg&lt;/span&gt; y &lt;span class=\"no-break\"&gt;{{Q18}} dag&lt;/span&gt; = &lt;span class=\"no-break\"&gt;{{T6}} dag&lt;/span&gt;","function":"","incorrect":true,"feedback":"&lt;p&gt;{{Q16}} dag + {{Q17}} hg y {{Q18}} dag = {{Q16}} + {{Q17}} × 10 + {{Q18}} = {{Q16}} + {{T66}} + {{Q18}} = {{T666}} dag&lt;/p&gt;"},{"name":"T11","label":"{{function}}","function":"{{Q2}}*1000","temp":true},{"name":"T22","label":"{{function}}","function":"{{Q4}} *100","temp":true},{"name":"T33","label":"{{function}}","function":"{{Q8}}*10","temp":true},{"name":"T44","label":"{{function}}","function":"{{Q10}}*1000","temp":true},{"name":"T444","label":"{{function}}","function":"{{T44}}+{{Q11}}+{{Q12}}","temp":true},{"name":"T55","label":"{{function}}","function":"{{Q13}}*100","temp":true},{"name":"T555","label":"{{function}}","function":"{{T55}}+{{Q14}}−{{Q15}}","temp":true},{"name":"T66","label":"{{function}}","function":"{{Q17}}*10","temp":true},{"name":"T666","label":"{{function}}","function":"{{Q16}} + {{T66}} + {{Q18}}","temp":true}],"uniques":true},"algorithm":{"name":"trueFalse","template":"Choice matrix – inline","params":{"countCorrect":2,"countIncorrect":1,"showCheckIcon":false,"options":["Correcto","Incorrecto"]}}}</v>
      </c>
      <c r="C699" s="215" t="str">
        <f>Seeds!AA799</f>
        <v/>
      </c>
      <c r="D699" s="215">
        <f t="shared" si="1"/>
        <v>1</v>
      </c>
    </row>
    <row r="700" ht="15.75" customHeight="1">
      <c r="A700" s="215" t="str">
        <f>Seeds!AC800</f>
        <v>M6-MyM-22a-E-1</v>
      </c>
      <c r="B700" s="215" t="str">
        <f>Seeds!Z800</f>
        <v>{"id":"M6-MyM-22a-E-1","stimulus":"&lt;p&gt;Realiza la siguiente operación.&lt;/p&gt;","template":"&lt;p style=\"text-align:center;\"&gt;{{Q1}} mg + {{Q2}} g y {{Q3}} mg = {{response}} g&lt;/p&gt;","hint":"&lt;p&gt;Para calcular la suma, expresa todas las magnitudes en la misma unidad.&lt;/p&gt;","feedback":"&lt;p&gt;Para calcular la suma, expresa todas las magnitudes en la misma unidad.&lt;/p&gt;&lt;p style=\"text-align:center;\"&gt;{{Q1}} mg + {{Q2}} g y {{Q3}} mg = {{Q1}} : 1000 + {{Q2}} + {{Q3}} : 1000 = {{T1}} + {{Q2}} + {{T3}} = {{A1}} g&lt;/p&gt;","seed":{"parameters":[{"name":"Q1","label":null,"min":1000,"max":9999,"step":1},{"name":"Q2","label":null,"min":1,"max":999,"step":1},{"name":"Q3","label":null,"min":1000,"max":9999,"step":1}],"calculated":[{"name":"A1","label":"{{function}}","function":"Lemonlib.round({{Q1}}/1000+{{Q2}}+{{Q3}}/1000,3)"},{"name":"T1","label":"{{function}}","function":"{{Q1}}/1000","temp":true},{"name":"T3","label":"{{function}}","function":"{{Q3}}/1000","temp":true}],"uniques":true},"algorithm":{"name":"calculateOperation","params":{"method":"equivLiteral","keyboard":"INTERMEDIATE"}}}</v>
      </c>
      <c r="C700" s="215" t="str">
        <f>Seeds!AA800</f>
        <v/>
      </c>
      <c r="D700" s="215">
        <f t="shared" si="1"/>
        <v>1</v>
      </c>
    </row>
    <row r="701" ht="15.75" customHeight="1">
      <c r="A701" s="215" t="str">
        <f>Seeds!AC801</f>
        <v>M6-MyM-22a-E-2</v>
      </c>
      <c r="B701" s="215" t="str">
        <f>Seeds!Z801</f>
        <v>{"id":"M6-MyM-22a-E-2","stimulus":"&lt;p&gt;Realiza la siguiente operación.&lt;/p&gt;","template":"&lt;p style=\"text-align:center;\"&gt;{{T1}} g y {{T2}} mg − {{Q4}} mg = {{response}} mg&lt;/p&gt;","hint":"&lt;p&gt;Para calcular la resta, expresa todas las magnitudes en la misma unidad.&lt;/p&gt;","feedback":"&lt;p&gt;Para calcular la resta, expresa todas las magnitudes en la misma unidad.&lt;/p&gt;&lt;p style=\"text-align:center;\"&gt;{{T1}} g y {{T2}} mg − {{Q4}} mg = {{T1}} × 1000 + {{T2}} − {{Q4}} = {{T3}} + {{T2}} − {{Q4}} = {{A2}} mg&lt;/p&gt;","seed":{"parameters":[{"name":"Q4","label":null,"min":1000,"max":9999,"step":1},{"name":"Q5","label":null,"min":1000,"max":9999,"step":1}],"calculated":[{"name":"T1","label":"{{function}}","function":"math.floor(({{Q4}}+{{Q5}})/1000)","temp":true},{"name":"T2","label":"{{function}}","function":"{{Q4}}+{{Q5}}-math.floor(({{Q4}}+{{Q5}})/1000)*1000","temp":true},{"name":"A2","label":"{{function}}","function":"{{Q5}}"},{"name":"T3","label":"{{function}}","function":"{{T1}}*1000","temp":true}],"uniques":true},"algorithm":{"name":"calculateOperation","params":{"method":"equivLiteral","keyboard":"NUMERICAL"}}}</v>
      </c>
      <c r="C701" s="215" t="str">
        <f>Seeds!AA801</f>
        <v/>
      </c>
      <c r="D701" s="215">
        <f t="shared" si="1"/>
        <v>1</v>
      </c>
    </row>
    <row r="702" ht="15.75" customHeight="1">
      <c r="A702" s="215" t="str">
        <f>Seeds!AC802</f>
        <v>M6-MyM-22a-A-1</v>
      </c>
      <c r="B702" s="215" t="str">
        <f>Seeds!Z802</f>
        <v>{
    "id": "M6-MyM-22a-A-1",
    "stimulus": "&lt;p&gt;Un tigre pesa al nacer &lt;span class=\"no-break\"&gt;{{Q1}} kg.&lt;/span&gt; Ahora pesa &lt;span class=\"no-break\"&gt;{{Q2}} kg&lt;/span&gt; y &lt;span class=\"no-break\"&gt;{{Q3}} hg.&lt;/span&gt; ¿Cuántos kilogramos ha engordado?&lt;/p&gt;",
    "template": "&lt;p&gt;Su peso ha aumentado en &lt;span class=\"no-break\"&gt;{{response}} kg.&lt;/span&gt;&lt;/p&gt;",
    "hint": "&lt;p&gt;Para hacer el cálculo, expresa todas las magnitudes en la misma unidad.&lt;/p&gt;",
    "feedback": "&lt;p&gt;Expresa todas las magnitudes en la misma unidad. Luego, resta el peso inicial al peso actual para calcular la diferencia.&lt;/p&gt;&lt;p style=\"text-align:center;\"&gt;{{Q2}} kg + {{Q3}} hg = {{Q2}} + {{Q3}} : 10 = {{Q2}} + {{T4}} = {{T3}} kg&lt;/p&gt;&lt;p style=\"text-align:center;\"&gt;{{T3}} kg − {{Q1}} kg = {{A1}} kg&lt;/p&gt;",
    "seed": {
        "parameters": [
            {
                "name": "Q1",
                "label": null,
                "min": 0.8,
                "max": 1.5,
                "step": 0.01
            },
            {
                "name": "Q2",
                "label": null,
                "min": 100,
                "max": 199,
                "step": 1
            },
            {
                "name": "Q3",
                "label": null,
                "min": 100,
                "max": 990,
                "step": 10
            }
        ],
        "calculated": [
            {
                "name": "A1",
                "label": "{{function}}",
                "function": "({{Q2}} + {{Q3}}/10) - {{Q1}}"
            },
            {
                "name": "T3",
                "label": "{{function}}",
                "function": "{{Q2}} + {{Q3}}/10",
                "temp": true
            },
            {
                "name": "T4",
                "label": "{{function}}",
                "function": "{{Q3}}/10",
                "temp": true
            }
        ],
        "uniques": true
    },
    "algorithm": {
        "name": "calculateOperation",
        "params": {
            "method": "equivLiteral",
            "keyboard": "INTERMEDIATE"
        }
    }
}</v>
      </c>
      <c r="C702" s="215" t="str">
        <f>Seeds!AA802</f>
        <v/>
      </c>
      <c r="D702" s="215">
        <f t="shared" si="1"/>
        <v>1</v>
      </c>
    </row>
    <row r="703" ht="15.75" customHeight="1">
      <c r="A703" s="215" t="str">
        <f>Seeds!AC803</f>
        <v>M6-MyM-22a-A-2</v>
      </c>
      <c r="B703" s="215" t="str">
        <f>Seeds!Z803</f>
        <v>{"id":"M6-MyM-22a-A-2","stimulus":"&lt;p&gt;Pedro ha comprado una horma de queso de Fontina que pesa {{Q1}} kg y {{Q2}} dag, y una horma de queso azul de {{Q3}} dag. ¿Cúantos kilogramos de queso ha comprado?&lt;/p&gt;","template":"&lt;p&gt;Pedro ha comprado {{response}} kg de queso.&lt;/p&gt;","hint":"&lt;p&gt;Para hacer el cálculo, expresa todas las magnitudes en la misma unidad.&lt;/p&gt;","feedback":"&lt;p&gt;Expresa todas las magnitudes en la misma unidad y luego súmalas.&lt;/p&gt;&lt;p style=\"text-align:center;\"&gt;{{Q1}} kg + {{Q2}} dag + {{Q3}} dag = {{Q1}} + {{Q2}} : 100 + {{Q3}} : 100 = {{Q1}} + {{T3}} + {{T4}} = {{A1}} kg&lt;/p&gt;","seed":{"parameters":[{"name":"Q1","label":null,"min":3,"max":5,"step":0.5},{"name":"Q2","label":null,"min":10,"max":30,"step":1},{"name":"Q3","label":null,"min":200,"max":300,"step":10}],"calculated":[{"name":"A1","label":"{{function}}","function":"Lemonlib.round({{Q1}}+({{Q2}}+{{Q3}})/100,2)"},{"name":"T3","label":"{{function}}","function":"{{Q2}}/100","temp":true},{"name":"T4","label":"{{function}}","function":"{{Q3}}/100","temp":true}],"uniques":true},"algorithm":{"name":"calculateOperation","params":{"method":"equivLiteral","keyboard":"INTERMEDIATE"}}}</v>
      </c>
      <c r="C703" s="215" t="str">
        <f>Seeds!AA803</f>
        <v/>
      </c>
      <c r="D703" s="215">
        <f t="shared" si="1"/>
        <v>1</v>
      </c>
    </row>
    <row r="704" ht="15.75" customHeight="1">
      <c r="A704" s="215" t="str">
        <f>Seeds!AC804</f>
        <v>M6-MyM-22a-A-3</v>
      </c>
      <c r="B704" s="215" t="str">
        <f>Seeds!Z804</f>
        <v>{"id":"M6-MyM-22a-A-3","stimulus":"&lt;p&gt;En el Banco de España separan las monedas de 1 € en bolsas que pesan {{Q1}} g, y las de 2 € en bolsas de {{Q2}} g y {{Q3}} cg. Si se pesan ambas bolsas, ¿cuántos gramos de monedas hay en total?&lt;/p&gt;","template":"&lt;p&gt;Hay en total {{response}} gr de monedas.&lt;/p&gt;","hint":"&lt;p&gt;Para hacer el cálculo, expresa todas las magnitudes en la misma unidad.&lt;/p&gt;","feedback":"&lt;p&gt;Expresa todas las magnitudes en la misma unidad y luego súmalas.&lt;/p&gt;&lt;p style=\"text-align:center;\"&gt;{{Q1}} g + {{Q2}} g + {{Q3}} dg = {{Q1}} + {{Q2}} + {{Q3}} : 100 = {{Q1}} + {{Q2}} + {{T3}} = {{A1}} g&lt;/p&gt;","seed":{"parameters":[{"name":"Q1","label":null,"min":375,"max":750,"step":5},{"name":"Q2","label":null,"min":400,"max":800,"step":10},{"name":"Q3","label":null,"min":2500,"max":5000,"step":100}],"calculated":[{"name":"A1","label":"{{function}}","function":"{{Q1}}+{{Q2}}+{{Q3}}/100"},{"name":"T3","label":"{{function}}","function":"{{Q3}}/100","temp":true}],"uniques":true},"algorithm":{"name":"calculateOperation","params":{"method":"equivLiteral","keyboard":"NUMERICAL"}}}</v>
      </c>
      <c r="C704" s="215" t="str">
        <f>Seeds!AA804</f>
        <v/>
      </c>
      <c r="D704" s="215">
        <f t="shared" si="1"/>
        <v>1</v>
      </c>
    </row>
    <row r="705" ht="15.75" customHeight="1">
      <c r="A705" s="215" t="str">
        <f>Seeds!AC805</f>
        <v>M6-MyM-6b-I-1</v>
      </c>
      <c r="B705" s="215" t="str">
        <f>Seeds!Z805</f>
        <v>{"id":"M6-MyM-6b-I-1","stimulus":"&lt;p&gt;Arrastra el resultado de esta operación.&lt;/p&gt;","template":"&lt;p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5","label":null,"min":1,"max":100,"step":0.1},{"name":"Q6","label":null,"min":1,"max":10,"step":0.1},{"name":"Q11","label":null,"list":["kg","hg","dag","g","dg","cg","mg"]},{"name":"Q22","label":null,"list":["kg","hg","dag","g","dg","cg","mg"]},{"name":"Q33","label":null,"list":["kg","hg","dag","g","dg","cg","mg"]}],"calculated":[{"name":"T1","label":"{{function}}","function":"{{Q3}}*{{Q4}}","temp":true},{"name":"A1","label":"{{function}}","function":"Lemonlib.round({{Q1}}*{{Q2}}, 1)"},{"name":"A2","label":"{{function}}","function":"{{Q4}}","incorrect":true},{"name":"T2","label":"{{function}}","function":"{{Q5}}*{{Q6}}","temp":true},{"name":"A3","label":"{{function}}","function":"{{Q6}}","incorrect":true},{"name":"T11","label":"{{function}}","function":"{{Q1}}*{{Q2}}","temp":true},{"name":"T21","label":"{{function}}","function":"{{Q4}}","temp":true},{"name":"T31","label":"{{function}}","function":"{{Q6}}","temp":true}],"uniques":true},"algorithm":{"name":"calculateOperation","template":"Cloze with drag &amp; drop","params":{"keyboard":"INTERMEDIATE"}}}</v>
      </c>
      <c r="C705" s="215" t="str">
        <f>Seeds!AA805</f>
        <v/>
      </c>
      <c r="D705" s="215">
        <f t="shared" si="1"/>
        <v>1</v>
      </c>
    </row>
    <row r="706" ht="15.75" customHeight="1">
      <c r="A706" s="215" t="str">
        <f>Seeds!AC806</f>
        <v>M6-MyM-6b-I-2</v>
      </c>
      <c r="B706" s="215" t="str">
        <f>Seeds!Z806</f>
        <v>{
    "id": "M6-MyM-6b-I-2",
    "stimulus": "&lt;p&gt;Arrastra el resultado de esta operación.&lt;/p&gt;",
    "template": "&lt;p style=\"text-align:center;\"&gt;{{T1}} {{Q11}} : {{Q2}} = {{response}} {{Q11}}&lt;/p&gt;",
    "hint": "&lt;p&gt;Como están expresadas en la misma unidad, divide como si fuesen números naturales.&lt;/p&gt;",
    "feedback": "&lt;p&gt;Como están expresadas en la misma unidad, divide como si fuesen números naturales.&lt;/p&gt;",
    "seed": {
        "parameters": [
            {
                "name": "Q1",
                "label": null,
                "min": 100,
                "max": 999,
                "step": 0.1
            },
            {
                "name": "Q2",
                "label": null,
                "min": 2,
                "max": 9,
                "step": 1
            },
            {
                "name": "Q3",
                "label": null,
                "min": 2,
                "max": 9,
                "step": 1
            },
            {
                "name": "Q4",
                "label": null,
                "min": 2,
                "max": 9,
                "step": 1
            },
            {
                "name": "Q11",
                "label": null,
                "list": [
                    "kg",
                    "hg",
                    "dag",
                    "g",
                    "dg",
                    "cg",
                    "mg"
                ]
            }
        ],
        "calculated": [
            {
                "name": "T1",
                "label": "{{function}}",
                "function": "Lemonlib.round({{Q1}}*{{Q2}},1)",
                "temp": true
            },
            {
                "name": "A1",
                "label": "{{function}}",
                "function": "{{Q1}}"
            },
            {
                "name": "A2",
                "label": "{{function}}",
                "function": "{{Q1}}-{{Q3}}",
                "incorrect": "true"
            },
            {
                "name": "A3",
                "label": "{{function}}",
                "function": "{{Q1}}+{{Q4}}",
                "incorrect": "true"
            }
        ],
        "uniques": true
    },
    "algorithm": {
        "name": "calculateOperation",
        "template": "Cloze with drag &amp; drop",
        "params": {
            "keyboard": "INTERMEDIATE"
        }
    }
}</v>
      </c>
      <c r="C706" s="215" t="str">
        <f>Seeds!AA806</f>
        <v/>
      </c>
      <c r="D706" s="215">
        <f t="shared" si="1"/>
        <v>1</v>
      </c>
    </row>
    <row r="707" ht="15.75" customHeight="1">
      <c r="A707" s="215" t="str">
        <f>Seeds!AC807</f>
        <v>M6-MyM-6b-E-1</v>
      </c>
      <c r="B707" s="215" t="str">
        <f>Seeds!Z807</f>
        <v>{"id":"M6-MyM-6b-E-1","stimulus":"&lt;p&gt;Calcula esta multiplicación.&lt;/p&gt;","template":"&lt;p style=\"text-align:center;\"&gt;{{Q1}} {{Q11}} × {{Q2}} = {{response}} {{Q11}}&lt;/p&gt;","hint":"&lt;p&gt;Como están expresadas en la misma unidad, multiplica como si fuesen números naturales.&lt;/p&gt;","feedback":"&lt;p&gt;Como están expresadas en la misma unidad, multiplica como si fuesen números naturales.&lt;/p&gt;","seed":{"parameters":[{"name":"Q1","label":null,"min":100,"max":999,"step":0.1},{"name":"Q2","label":null,"min":2,"max":9,"step":1},{"name":"Q3","label":null,"min":1,"max":9,"step":1},{"name":"Q4","label":null,"min":100,"max":999,"step":0.1},{"name":"Q11","label":null,"list":["kg","hg","dag","g","dg","cg","mg"]}],"calculated":[{"name":"A1","label":"{{function}}","function":"Lemonlib.round({{Q1}}*{{Q2}},1)"},{"name":"T1","label":"{{function}}","function":"{{Q3}}*{{Q4}}","temp":true}],"uniques":true},"algorithm":{"name":"calculateOperation","params":{"method":"equivLiteral","keyboard":"INTERMEDIATE"}}}</v>
      </c>
      <c r="C707" s="215" t="str">
        <f>Seeds!AA807</f>
        <v/>
      </c>
      <c r="D707" s="215">
        <f t="shared" si="1"/>
        <v>1</v>
      </c>
    </row>
    <row r="708" ht="15.75" customHeight="1">
      <c r="A708" s="215" t="str">
        <f>Seeds!AC808</f>
        <v>M6-MyM-6b-E-2</v>
      </c>
      <c r="B708" s="215" t="str">
        <f>Seeds!Z808</f>
        <v>{"id":"M6-MyM-6b-E-2","stimulus":"&lt;p&gt;Calcula esta división.&lt;/p&gt;","template":"&lt;p style=\"text-align:center;\"&gt;{{T1}} {{Q11}} : {{Q2}} = {{response}} {{Q11}}&lt;/p&gt;","hint":"&lt;p&gt;Como están expresadas en la misma unidad, divide como si fuesen números naturales.&lt;/p&gt;","feedback":"&lt;p&gt;Como están expresadas en la misma unidad, divide como si fuesen números naturales.&lt;/p&gt;","seed":{"parameters":[{"name":"Q1","label":null,"min":100,"max":999,"step":0.1},{"name":"Q2","label":null,"min":2,"max":9,"step":1},{"name":"Q11","label":null,"list":["kg","hg","dag","g","dg","cg","mg"]}],"calculated":[{"name":"T1","label":"{{function}}","function":"Lemonlib.round({{Q1}}*{{Q2}},1)","temp":true},{"name":"A1","label":"{{function}}","function":"{{Q1}}"}],"uniques":true},"algorithm":{"name":"calculateOperation","params":{"method":"equivLiteral","keyboard":"INTERMEDIATE"}}}</v>
      </c>
      <c r="C708" s="215" t="str">
        <f>Seeds!AA808</f>
        <v/>
      </c>
      <c r="D708" s="215">
        <f t="shared" si="1"/>
        <v>1</v>
      </c>
    </row>
    <row r="709" ht="15.75" customHeight="1">
      <c r="A709" s="215" t="str">
        <f>Seeds!AC809</f>
        <v>M6-MyM-6b-A-1</v>
      </c>
      <c r="B709" s="215" t="str">
        <f>Seeds!Z809</f>
        <v>{"id":"M6-MyM-6b-A-1","stimulus":"&lt;p&gt;Maximiliano ha comido {{Q2}} yogures. Cada yogur tiene un aporte nutricional de &lt;span class=\"no-break\"&gt;{{Q1}} mg&lt;/span&gt; de calcio. ¿Cuántos miligramos de calcio ha ingerido gracias a estos yogures?&lt;/p&gt;","template":"&lt;p&gt;Ha ingerido &lt;span class=\"no-break\"&gt;{{response}} mg&lt;/span&gt; de calcio.&lt;/p&gt;","hint":"&lt;p&gt;Multiplica el número de yogures por los miligramos de calcio que aporta cada uno.&lt;/p&gt;","feedback":"&lt;p&gt;Multiplica el número de yogures por los miligramos de calcio que aporta cada uno.&lt;/p&gt;&lt;p style=\"text-align:center;\"&gt;{{Q2}} × {{Q1}} = {{A1}} mg&lt;/p&gt;","seed":{"parameters":[{"name":"Q1","label":null,"min":150,"max":200,"step":0.1},{"name":"Q2","label":null,"min":2,"max":9,"step":1}],"calculated":[{"name":"A1","label":"{{function}}","function":"Lemonlib.round({{Q1}}*{{Q2}}, 1)"}],"uniques":true},"algorithm":{"name":"calculateOperation","params":{"method":"equivLiteral","keyboard":"INTERMEDIATE"}}}</v>
      </c>
      <c r="C709" s="215" t="str">
        <f>Seeds!AA809</f>
        <v/>
      </c>
      <c r="D709" s="215">
        <f t="shared" si="1"/>
        <v>1</v>
      </c>
    </row>
    <row r="710" ht="15.75" customHeight="1">
      <c r="A710" s="215" t="str">
        <f>Seeds!AC810</f>
        <v>M6-MyM-6b-A-2</v>
      </c>
      <c r="B710" s="215" t="str">
        <f>Seeds!Z810</f>
        <v>{"id":"M6-MyM-6b-A-2","stimulus":"&lt;p&gt;Vera sigue un plan nutricional en el que debe ingerir {{Q1}} g de carbohidratos en cada comida. Si hace {{Q2}} comidas al día, ¿cuántos gramos de carbohidratos toma en un día?&lt;/p&gt;","template":"&lt;p&gt;Cada día toma {{response}} g de carbohidratos.&lt;/p&gt;","hint":"&lt;p&gt;Multiplica los gramos de carbohidratos que ingiere en cada comida por el número de comidas.&lt;/p&gt;","feedback":"&lt;p&gt;Multiplica los gramos de carbohidratos que ingiere en cada comida por el número de comidas.&lt;/p&gt;&lt;p style=\"text-align:center;\"&gt;{{Q1}} × {{Q2}} = {{A1}} g&lt;/p&gt;","seed":{"parameters":[{"name":"Q1","label":null,"min":30,"max":35,"step":0.1},{"name":"Q2","label":null,"min":2,"max":6,"step":1}],"calculated":[{"name":"A1","label":"{{function}}","function":"Lemonlib.round({{Q1}}*{{Q2}},1)"}],"uniques":true},"algorithm":{"name":"calculateOperation","params":{"method":"equivLiteral","keyboard":"INTERMEDIATE"}}}</v>
      </c>
      <c r="C710" s="215" t="str">
        <f>Seeds!AA810</f>
        <v/>
      </c>
      <c r="D710" s="215">
        <f t="shared" si="1"/>
        <v>1</v>
      </c>
    </row>
    <row r="711" ht="15.75" customHeight="1">
      <c r="A711" s="215" t="str">
        <f>Seeds!AC811</f>
        <v>M6-MyM-6b-A-3</v>
      </c>
      <c r="B711" s="215" t="str">
        <f>Seeds!Z811</f>
        <v>{"id":"M6-MyM-6b-A-3","stimulus":"&lt;p&gt;Un camión traslada {{Q1}} sacos que contienen {{Q2}} kg de arroz cada uno. ¿Cuántos kilogramos de arroz transporta en total?&lt;/p&gt;","template":"&lt;p&gt;Transporta {{response}} kg de arroz.&lt;/p&gt;","hint":"&lt;p&gt;Multiplica el número de sacos por los kilogramos de arroz que contiene cada uno de ellos.&lt;/p&gt;","feedback":"&lt;p&gt;Multiplica la cantidad de sacos por los kilogramos de arroz que cada uno de ellos contiene.&lt;/p&gt;&lt;p style=\"text-align:center;\"&gt;{{Q1}} × {{Q2}} = {{A1}} kg&lt;/p&gt;","seed":{"parameters":[{"name":"Q1","label":null,"min":10,"max":50,"step":1},{"name":"Q2","label":null,"min":25,"max":50,"step":1}],"calculated":[{"name":"A1","label":"{{function}}","function":"{{Q1}}*{{Q2}}"}],"uniques":true},"algorithm":{"name":"calculateOperation","params":{"method":"equivLiteral","keyboard":"INTERMEDIATE"}}}</v>
      </c>
      <c r="C711" s="215" t="str">
        <f>Seeds!AA811</f>
        <v/>
      </c>
      <c r="D711" s="215">
        <f t="shared" si="1"/>
        <v>1</v>
      </c>
    </row>
    <row r="712" ht="15.75" customHeight="1">
      <c r="A712" s="215" t="str">
        <f>Seeds!AC812</f>
        <v>M6-MyM-6b-A-4</v>
      </c>
      <c r="B712" s="215" t="str">
        <f>Seeds!Z812</f>
        <v>{"id":"M6-MyM-6b-A-4","stimulus":"&lt;p&gt;Un agricultor ha repartido los {{T1}} kg de aceitunas que ha recogido en {{Q2}} sacos. ¿Cuántos kilogramos pesa cada saco?&lt;/p&gt;","template":"&lt;p&gt;Cada saco pesa {{response}} kg.&lt;/p&gt;","hint":"&lt;p&gt;Divide los kilogramos de aceitunas entre el número de sacos.&lt;/p&gt;","feedback":"&lt;p&gt;Divide los kilogramos de aceitunas entre el número de sacos.&lt;/p&gt;&lt;p style=\"text-align:center;\"&gt;{{T1}} : {{Q2}} = {{A1}} kg&lt;/p&gt;","seed":{"parameters":[{"name":"Q1","label":null,"min":30,"max":50,"step":1},{"name":"Q2","label":null,"min":25,"max":50,"step":1}],"calculated":[{"name":"T1","label":"{{function}}","function":"{{Q1}}*{{Q2}}","temp":true},{"name":"A1","label":"{{function}}","function":"{{Q1}}"}],"uniques":true},"algorithm":{"name":"calculateOperation","params":{"method":"equivLiteral","keyboard":"INTERMEDIATE"}}}</v>
      </c>
      <c r="C712" s="215" t="str">
        <f>Seeds!AA812</f>
        <v/>
      </c>
      <c r="D712" s="215">
        <f t="shared" si="1"/>
        <v>1</v>
      </c>
    </row>
    <row r="713" ht="15.75" customHeight="1">
      <c r="A713" s="215" t="str">
        <f>Seeds!AC813</f>
        <v>M6-MyM-22b-I-1</v>
      </c>
      <c r="B713" s="215" t="str">
        <f>Seeds!Z813</f>
        <v>{"id":"M6-MyM-22b-I-1","stimulus":"&lt;p&gt;Selecciona el resultado de cada operación.&lt;/p&gt;","template":"&lt;p style=\"text-align:center;\"&gt;{{T1}} hg y {{T2}} dg : {{Q1}} = {{response}} hg y {{response}} dg&lt;/p&gt;","hint":"&lt;p&gt;Divide como con los números naturales.&lt;/p&gt;","feedback":"&lt;p&gt;Divide como con los números naturales.&lt;/p&gt;","seed":{"parameters":[{"name":"Q1","label":null,"min":2,"max":15,"step":1},{"name":"Q2","label":null,"min":2,"max":10,"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713" s="215" t="str">
        <f>Seeds!AA813</f>
        <v/>
      </c>
      <c r="D713" s="215">
        <f t="shared" si="1"/>
        <v>1</v>
      </c>
    </row>
    <row r="714" ht="15.75" customHeight="1">
      <c r="A714" s="215" t="str">
        <f>Seeds!AC814</f>
        <v>M6-MyM-22b-I-2</v>
      </c>
      <c r="B714" s="215" t="str">
        <f>Seeds!Z814</f>
        <v>{"id":"M6-MyM-22b-I-2","stimulus":"&lt;p&gt;Selecciona el resultado de cada operación.&lt;/p&gt;","template":"&lt;p style=\"text-align:center;\"&gt;{{Q21}} g y {{Q22}} cg × {{Q2}} = {{response}} g y {{response}} cg&lt;/p&gt;","hint":"&lt;p&gt;Multiplica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714" s="215" t="str">
        <f>Seeds!AA814</f>
        <v/>
      </c>
      <c r="D714" s="215">
        <f t="shared" si="1"/>
        <v>1</v>
      </c>
    </row>
    <row r="715" ht="15.75" customHeight="1">
      <c r="A715" s="215" t="str">
        <f>Seeds!AC815</f>
        <v>M6-MyM-22b-I-3</v>
      </c>
      <c r="B715" s="215" t="str">
        <f>Seeds!Z815</f>
        <v>{"id":"M6-MyM-22b-I-3","stimulus":"&lt;p&gt;Selecciona el resultado de cada operación.&lt;/p&gt;","template":"&lt;p style=\"text-align:center;\"&gt;{{T1}} kg y {{T2}} g : {{Q1}} = {{response}} kg y {{response}} g&lt;/p&gt;","hint":"&lt;p&gt;Divide como con los números naturales.&lt;/p&gt;","feedback":"&lt;p&gt;Divide como con los números naturales.&lt;/p&gt;","seed":{"parameters":[{"name":"Q2","label":null,"min":2,"max":10,"step":1},{"name":"Q1","label":null,"min":2,"max":15,"step":1},{"name":"Q11","label":null,"min":2,"max":10,"step":1},{"name":"Q12","label":null,"min":20,"max":60,"step":1},{"name":"Q3","label":null,"min":2,"max":9,"step":1}],"calculated":[{"name":"T1","label":"{{function}}","function":"{{Q1}}*{{Q11}}","temp":true},{"name":"T2","label":"{{function}}","function":"{{Q1}}*{{Q12}}","temp":true},{"name":"A1","label":"{{function}}","function":"{{Q11}}","group":1},{"name":"A2","label":"{{function}}","function":"{{Q11}}+{{Q12}}","incorrect":true,"group":1},{"name":"A3","label":"{{function}}","function":"{{Q11}}+{{Q3}}","incorrect":true,"group":1},{"name":"A4","label":"{{function}}","function":"{{Q12}}","group":2},{"name":"A5","label":"{{function}}","function":"{{Q12}}+{{Q3}}","incorrect":true,"group":2},{"name":"A6","label":"{{function}}","function":"{{Q12}}-{{Q2}}","incorrect":true,"group":2}],"uniques":true},"algorithm":{"name":"groupResponses","template":"Cloze with drop down"}}</v>
      </c>
      <c r="C715" s="215" t="str">
        <f>Seeds!AA815</f>
        <v/>
      </c>
      <c r="D715" s="215">
        <f t="shared" si="1"/>
        <v>1</v>
      </c>
    </row>
    <row r="716" ht="15.75" customHeight="1">
      <c r="A716" s="215" t="str">
        <f>Seeds!AC816</f>
        <v>M6-MyM-22b-I-4</v>
      </c>
      <c r="B716" s="215" t="str">
        <f>Seeds!Z816</f>
        <v>{"id":"M6-MyM-22b-I-4","stimulus":"&lt;p&gt;Selecciona el resultado de cada operación.&lt;/p&gt;","template":"&lt;p style=\"text-align:center;\"&gt;{{Q21}} dag y {{Q22}} mg × {{Q2}} = {{response}} dag y {{response}} mg&lt;/p&gt;","hint":"&lt;p&gt;Multiplica como con los números naturales.&lt;/p&gt;","feedback":"&lt;p&gt;Multiplica como con los números naturales.&lt;/p&gt;","seed":{"parameters":[{"name":"Q1","label":null,"min":2,"max":15,"step":1},{"name":"Q11","label":null,"min":2,"max":10,"step":1},{"name":"Q2","label":null,"min":2,"max":10,"step":1},{"name":"Q21","label":null,"min":2,"max":99,"step":1},{"name":"Q22","label":null,"min":1,"max":9,"step":1},{"name":"Q3","label":null,"min":2,"max":9,"step":1}],"calculated":[{"name":"T1","label":"{{function}}","function":"{{Q2}}*{{Q21}}","temp":true},{"name":"T2","label":"{{function}}","function":"{{Q2}}*{{Q22}}","temp":true},{"name":"A7","label":"{{function}}","function":"{{Q2}}*{{Q21}}","group":3},{"name":"A8","label":"{{function}}","function":"{{Q2}}*{{Q3}}","incorrect":true,"group":3},{"name":"A9","label":"{{function}}","function":"{{Q2}}*{{Q1}}","incorrect":true,"group":3},{"name":"A10","label":"{{function}}","function":"{{Q2}}*{{Q22}}","group":4},{"name":"A11","label":"{{function}}","function":"{{Q2}}*({{Q22}}-1)","incorrect":true,"group":4},{"name":"A12","label":"{{function}}","function":"{{Q2}}*{{Q11}}","incorrect":true,"group":4}],"uniques":true},"algorithm":{"name":"groupResponses","template":"Cloze with drop down"}}</v>
      </c>
      <c r="C716" s="215" t="str">
        <f>Seeds!AA816</f>
        <v/>
      </c>
      <c r="D716" s="215">
        <f t="shared" si="1"/>
        <v>1</v>
      </c>
    </row>
    <row r="717" ht="15.75" customHeight="1">
      <c r="A717" s="215" t="str">
        <f>Seeds!AC817</f>
        <v>M6-MyM-22b-E-1</v>
      </c>
      <c r="B717" s="215" t="str">
        <f>Seeds!Z817</f>
        <v>{"id":"M6-MyM-22b-E-1","stimulus":"&lt;p&gt;Calcula estas operaciones con unidades de masa.&lt;/p&gt;","template":"&lt;p style=\"text-align:center;\"&gt;{{T1}} g y {{T2}} mg : {{Q1}} = {{response}} g y {{response}} mg&lt;/p&gt;","hint":"&lt;p&gt;Divide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g : {{Q1}} = {{function}} g&lt;/p&gt;"},{"name":"A2","label":"{{function}}","function":"{{Q12}}","feedback":"&lt;p&gt;{{T2}} mg : {{Q1}} = {{function}} mg&lt;/p&gt;"}],"uniques":true},"algorithm":{"name":"calculateOperation","params":{"method":"equivLiteral","keyboard":"INTERMEDIATE"}}}</v>
      </c>
      <c r="C717" s="215" t="str">
        <f>Seeds!AA817</f>
        <v/>
      </c>
      <c r="D717" s="215">
        <f t="shared" si="1"/>
        <v>1</v>
      </c>
    </row>
    <row r="718" ht="15.75" customHeight="1">
      <c r="A718" s="215" t="str">
        <f>Seeds!AC818</f>
        <v>M6-MyM-22b-E-2</v>
      </c>
      <c r="B718" s="215" t="str">
        <f>Seeds!Z818</f>
        <v>{"id":"M6-MyM-22b-E-2","stimulus":"&lt;p&gt;Calcula estas operaciones con unidades de masa.&lt;/p&gt;","template":"&lt;p style=\"text-align:center;\"&gt;{{Q21}} dag y {{Q22}} cg × {{Q2}} = {{response}} dag y {{response}} cg&lt;/p&gt;","hint":"&lt;p&gt;Multiplica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dag × {{Q2}} = {{function}} dag&lt;/p&gt;"},{"name":"A4","label":"{{function}}","function":"{{Q22}}*{{Q2}}","feedback":"&lt;p&gt;{{Q22}} cg × {{Q2}} = {{function}} cg&lt;/p&gt;"}],"uniques":true},"algorithm":{"name":"calculateOperation","params":{"method":"equivLiteral","keyboard":"INTERMEDIATE"}}}</v>
      </c>
      <c r="C718" s="215" t="str">
        <f>Seeds!AA818</f>
        <v/>
      </c>
      <c r="D718" s="215">
        <f t="shared" si="1"/>
        <v>1</v>
      </c>
    </row>
    <row r="719" ht="15.75" customHeight="1">
      <c r="A719" s="215" t="str">
        <f>Seeds!AC819</f>
        <v>M6-MyM-22b-E-3</v>
      </c>
      <c r="B719" s="215" t="str">
        <f>Seeds!Z819</f>
        <v>{"id":"M6-MyM-22b-E-3","stimulus":"&lt;p&gt;Calcula estas operaciones con unidades de masa.&lt;/p&gt;","template":"&lt;p style=\"text-align:center;\"&gt;{{T1}} hg y {{T2}} dg : {{Q1}} = {{response}} hg y {{response}} dg&lt;/p&gt;","hint":"&lt;p&gt;Divide como con los números naturales.&lt;/p&gt;","feedback":"&lt;p&gt;Divide como con los números naturales.&lt;/p&gt;","seed":{"parameters":[{"name":"Q1","label":null,"min":2,"max":15,"step":1},{"name":"Q11","label":null,"min":2,"max":10,"step":1},{"name":"Q12","label":null,"min":1,"max":60,"step":1}],"calculated":[{"name":"T1","label":"{{function}}","function":"{{Q1}}*{{Q11}}","temp":true},{"name":"T2","label":"{{function}}","function":"{{Q1}}*{{Q12}}","temp":true},{"name":"A1","label":"{{function}}","function":"{{Q11}}","feedback":"&lt;p&gt;{{T1}} hg : {{Q1}} = {{function}} hg&lt;/p&gt;"},{"name":"A2","label":"{{function}}","function":"{{Q12}}","feedback":"&lt;p&gt;{{T2}} dg : {{Q1}} = {{function}} dg&lt;/p&gt;"}],"uniques":true},"algorithm":{"name":"calculateOperation","params":{"method":"equivLiteral","keyboard":"INTERMEDIATE"}}}</v>
      </c>
      <c r="C719" s="215" t="str">
        <f>Seeds!AA819</f>
        <v/>
      </c>
      <c r="D719" s="215">
        <f t="shared" si="1"/>
        <v>1</v>
      </c>
    </row>
    <row r="720" ht="15.75" customHeight="1">
      <c r="A720" s="215" t="str">
        <f>Seeds!AC820</f>
        <v>M6-MyM-22b-E-4</v>
      </c>
      <c r="B720" s="215" t="str">
        <f>Seeds!Z820</f>
        <v>{"id":"M6-MyM-22b-E-4","stimulus":"&lt;p&gt;Calcula estas operaciones con unidades de masa.&lt;/p&gt;","template":"&lt;p style=\"text-align:center;\"&gt;{{Q21}} kg y {{Q22}} cg × {{Q2}} = {{response}} kg y {{response}} mg&lt;/p&gt;","hint":"&lt;p&gt;Multiplica como con los números naturales.&lt;/p&gt;","feedback":"&lt;p&gt;Multiplica como con los números naturales.&lt;/p&gt;","seed":{"parameters":[{"name":"Q2","label":null,"min":2,"max":20,"step":1},{"name":"Q21","label":null,"min":2,"max":20,"step":1},{"name":"Q22","label":null,"min":1,"max":45,"step":1}],"calculated":[{"name":"A3","label":"{{function}}","function":"{{Q21}}*{{Q2}}","feedback":"&lt;p&gt;{{Q21}} kg × {{Q2}} = {{function}} kg&lt;/p&gt;"},{"name":"A4","label":"{{function}}","function":"{{Q22}}*{{Q2}}","feedback":"&lt;p&gt;{{Q22}} mg × {{Q2}} = {{function}} mg&lt;/p&gt;"}],"uniques":true},"algorithm":{"name":"calculateOperation","params":{"method":"equivLiteral","keyboard":"INTERMEDIATE"}}}</v>
      </c>
      <c r="C720" s="215" t="str">
        <f>Seeds!AA820</f>
        <v/>
      </c>
      <c r="D720" s="215">
        <f t="shared" si="1"/>
        <v>1</v>
      </c>
    </row>
    <row r="721" ht="15.75" customHeight="1">
      <c r="A721" s="215" t="str">
        <f>Seeds!AC821</f>
        <v>M6-MyM-22b-A-1</v>
      </c>
      <c r="B721" s="215" t="str">
        <f>Seeds!Z821</f>
        <v>{"id":"M6-MyM-22b-A-1","stimulus":"&lt;p&gt;Un camión lleva {{Q1}} sacos con {{Q2}} kg y {{Q3}} dag de arroz cada uno. ¿Cuántos kg y dag de arroz transporta en total?&lt;/p&gt;","template":"&lt;p&gt;En total lleva {{response}} kg y {{response}} dag de arroz.&lt;/p&gt;","hint":"&lt;p&gt;Multiplica como con los números naturales.&lt;/p&gt;","feedback":"&lt;p&gt;Multiplica como con los números naturales.&lt;/p&gt;&lt;p style=\"text-align:center;\"&gt;{{Q2}} kg y {{Q3}} dag × {{Q1}} = {{A1}} kg y {{A2}} dag&lt;/p&gt;","seed":{"parameters":[{"name":"Q1","label":null,"min":2,"max":10,"step":1},{"name":"Q2","label":null,"min":25,"max":50,"step":1},{"name":"Q3","label":null,"min":1,"max":9,"step":1}],"calculated":[{"name":"A1","label":"{{function}}","function":"{{Q1}}*{{Q2}}"},{"name":"A2","label":"{{function}}","function":"{{Q1}}*{{Q3}}"}],"uniques":true},"algorithm":{"name":"calculateOperation","params":{"method":"equivLiteral","keyboard":"INTERMEDIATE"}}}</v>
      </c>
      <c r="C721" s="215" t="str">
        <f>Seeds!AA821</f>
        <v/>
      </c>
      <c r="D721" s="215">
        <f t="shared" si="1"/>
        <v>1</v>
      </c>
    </row>
    <row r="722" ht="15.75" customHeight="1">
      <c r="A722" s="215" t="str">
        <f>Seeds!AC822</f>
        <v>M6-MyM-22b-A-2</v>
      </c>
      <c r="B722" s="215" t="str">
        <f>Seeds!Z822</f>
        <v>{"id":"M6-MyM-22b-A-2","stimulus":"&lt;p&gt;Una hoja de papel pesa {{Q2}} g y {{Q3}} cg. Si Lucas tiene {{Q1}} hojas, ¿cuánto pesan todas juntas?&lt;/p&gt;","template":"&lt;p&gt;Pesan {{response}} g y {{response}} cg.&lt;/p&gt;","hint":"&lt;p&gt;Multiplica como con los números naturales.&lt;/p&gt;","feedback":"&lt;p&gt;Multiplica como con los números naturales.&lt;/p&gt;&lt;p style=\"text-align:center;\"&gt;{{Q2}} g y {{Q3}} cg × {{Q1}} = {{A1}} g y {{A2}} cg&lt;/p&gt;","seed":{"parameters":[{"name":"Q1","label":null,"min":5,"max":20,"step":1},{"name":"Q2","label":null,"min":2,"max":10,"step":1},{"name":"Q3","label":null,"min":1,"max":4,"step":1}],"calculated":[{"name":"A1","label":"{{function}}","function":"{{Q1}}*{{Q2}}"},{"name":"A2","label":"{{function}}","function":"{{Q1}}*{{Q3}}"}],"uniques":true},"algorithm":{"name":"calculateOperation","params":{"method":"equivLiteral","keyboard":"INTERMEDIATE"}}}</v>
      </c>
      <c r="C722" s="215" t="str">
        <f>Seeds!AA822</f>
        <v/>
      </c>
      <c r="D722" s="215">
        <f t="shared" si="1"/>
        <v>1</v>
      </c>
    </row>
    <row r="723" ht="15.75" customHeight="1">
      <c r="A723" s="215" t="str">
        <f>Seeds!AC823</f>
        <v>M6-MyM-22b-A-3</v>
      </c>
      <c r="B723" s="215" t="str">
        <f>Seeds!Z823</f>
        <v>{"id":"M6-MyM-22b-A-3","stimulus":"&lt;p&gt;Un granjero vende su producción de patatas a {{Q1}} restaurantes. La cosecha de la semana es de {{T1}} hg y {{T2}} dg. ¿Cuántos hg y dg le corresponden a cada restaurante?&lt;/p&gt;","template":"&lt;p&gt;Cada restaurante compra {{response}} hg y {{response}} dg de patatas.&lt;/p&gt;","hint":"&lt;p&gt;Divide como con los números naturales.&lt;/p&gt;","feedback":"&lt;p&gt;Divide como con los números naturales.&lt;/p&gt;&lt;p style=\"text-align:center;\"&gt;{{T1}} hg y {{T2}} dg : {{Q1}} = {{A1}} hg y {{A2}} dg&lt;/p&gt;","seed":{"parameters":[{"name":"Q1","label":null,"min":5,"max":15,"step":1},{"name":"Q2","label":null,"min":10,"max":50,"step":1},{"name":"Q3","label":null,"min":20,"max":66,"step":1}],"calculated":[{"name":"T1","label":"{{function}}","function":"{{Q1}}*{{Q2}}","temp":true},{"name":"T2","label":"{{function}}","function":"{{Q1}}*{{Q3}}","temp":true},{"name":"A1","label":"{{function}}","function":"{{Q2}}"},{"name":"A2","label":"{{function}}","function":"{{Q3}}"}],"uniques":true},"algorithm":{"name":"calculateOperation","params":{"method":"equivLiteral","keyboard":"INTERMEDIATE"}}}</v>
      </c>
      <c r="C723" s="215" t="str">
        <f>Seeds!AA823</f>
        <v/>
      </c>
      <c r="D723" s="215">
        <f t="shared" si="1"/>
        <v>1</v>
      </c>
    </row>
    <row r="724" ht="15.75" customHeight="1">
      <c r="A724" s="215" t="str">
        <f>Seeds!AC824</f>
        <v>M6-MyM-7a-I-1</v>
      </c>
      <c r="B724" s="215" t="str">
        <f>Seeds!Z824</f>
        <v>{"id":"M6-MyM-7a-I-1","stimulus":"&lt;p&gt;Selecciona los dos relojes que marcan la misma hora.&lt;/p&gt;","hint":"&lt;p&gt;En los relojes analógicos, la manecilla corta señala la hora y la larga, los minutos. En los digitales, el número antes de los dos puntos marca la hora y el de después, los minutos.&lt;/p&gt;","feedback":"&lt;p&gt;En los relojes analógicos, la manecilla corta señala la hora y la larga, los minutos. En los digitales, el número antes de los dos puntos marca la hora y el de después, los minutos.&lt;/p&gt;","seed":{"parameters":[],"calculated":[{"name":"A1","label":"&lt;div style=\"display:flex; justify-content:center;\"&gt;&lt;img src=\"https://blueberry-assets.oneclick.es/M6_MyM_7a_1.svg\" width=\"300\"&gt;&lt;/img&gt;&lt;/div&gt;"},{"name":"A2","label":"&lt;div style=\"display:flex; justify-content:center;\"&gt;&lt;img src=\"https://blueberry-assets.oneclick.es/M6_MyM_7a_2.svg\"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src=\"https://blueberry-assets.oneclick.es/M6_MyM_7a_10.svg\" width=\"300\"&gt;&lt;/img&gt;&lt;/div&gt;","incorrect":true},{"name":"A5","label":"&lt;div style=\"display:flex; justify-content:center;\"&gt;&lt;img src=\"https://blueberry-assets.oneclick.es/M6_MyM_7a_11.svg\" width=\"300\"&gt;&lt;/img&gt;&lt;/div&gt;","incorrect":true},{"name":"A6","label":"&lt;div style=\"display:flex; justify-content:center;\"&gt;&lt;img src=\"https://blueberry-assets.oneclick.es/M6_MyM_7a_12.svg\" width=\"300\"&gt;&lt;/img&gt;&lt;/div&gt;","incorrect":true},{"name":"A7","label":"&lt;div style=\"display:flex; justify-content:center;\"&gt;&lt;img src=\"https://blueberry-assets.oneclick.es/M6_MyM_7a_13.svg\" width=\"300\"&gt;&lt;/img&gt;&lt;/div&gt;","incorrect":true},{"name":"A8","label":"&lt;div style=\"display:flex; justify-content:center;\"&gt;&lt;img src=\"https://blueberry-assets.oneclick.es/M6_MyM_7a_14.svg\" width=\"300\"&gt;&lt;/img&gt;&lt;/div&gt;","incorrect":true},{"name":"A9","label":"&lt;div style=\"display:flex; justify-content:center;\"&gt;&lt;img src=\"https://blueberry-assets.oneclick.es/M6_MyM_7a_15.svg\" width=\"300\"&gt;&lt;/img&gt;&lt;/div&gt;","incorrect":true},{"name":"A10","label":"&lt;div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C724" s="215" t="str">
        <f>Seeds!AA824</f>
        <v/>
      </c>
      <c r="D724" s="215">
        <f t="shared" si="1"/>
        <v>1</v>
      </c>
    </row>
    <row r="725" ht="15.75" customHeight="1">
      <c r="A725" s="215" t="str">
        <f>Seeds!AC825</f>
        <v>M6-MyM-7a-I-2</v>
      </c>
      <c r="B725" s="215" t="str">
        <f>Seeds!Z825</f>
        <v>{
    "id": "M6-MyM-7a-I-2",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src=\"https://blueberry-assets.oneclick.es/M6_MyM_7a_3.svg\" width=\"300\"&gt;&lt;/img&gt;&lt;/div&gt;"
            },
            {
                "name": "A2",
                "label": "&lt;div style=\"display:flex; justify-content:center;\"&gt;&lt;img src=\"https://blueberry-assets.oneclick.es/M6_MyM_7a_4.svg\" width=\"300\"&gt;&lt;/img&gt;&lt;/div&gt;"
            },
            {
                "name": "A3",
                "label": "&lt;div style=\"display:flex; justify-content:center;\"&gt;&lt;img src=\"https://blueberry-assets.oneclick.es/M6_MyM_7a_9.svg\" width=\"300\"&gt;&lt;/img&gt;&lt;/div&gt;",
                "incorrect": true
            },
            {
                "name": "A4",
                "label": "&lt;div style=\"display:flex; justify-content:center;\"&gt;&lt;img src=\"https://blueberry-assets.oneclick.es/M6_MyM_7a_10.svg\" width=\"300\"&gt;&lt;/img&gt;&lt;/div&gt;",
                "incorrect": true
            },
            {
                "name": "A5",
                "label": "&lt;div style=\"display:flex; justify-content:center;\"&gt;&lt;img src=\"https://blueberry-assets.oneclick.es/M6_MyM_7a_11.svg\"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v>
      </c>
      <c r="C725" s="215" t="str">
        <f>Seeds!AA825</f>
        <v/>
      </c>
      <c r="D725" s="215">
        <f t="shared" si="1"/>
        <v>1</v>
      </c>
    </row>
    <row r="726" ht="15.75" customHeight="1">
      <c r="A726" s="215" t="str">
        <f>Seeds!AC826</f>
        <v>M6-MyM-7a-I-3</v>
      </c>
      <c r="B726" s="215" t="str">
        <f>Seeds!Z826</f>
        <v>{"id":"M6-MyM-7a-I-3","stimulus":"&lt;p&gt;Selecciona los dos relojes que marcan la misma hora.&lt;/p&gt;","hint":"&lt;p&gt;En los relojes analógicos, la manecilla corta señala la hora y la larga, los minutos.&lt;/p&gt;&lt;p&gt;En los digitales, el número antes de los dos puntos marca la hora y el de después, los minutos.&lt;/p&gt;","feedback":"&lt;p&gt;En los relojes analógicos, la manecilla corta señala la hora y la larga, los minutos.&lt;/p&gt;&lt;p&gt;En los digitales, el número antes de los dos puntos marca la hora y el de después, los minutos.&lt;/p&gt;","seed":{"parameters":[],"calculated":[{"name":"A1","label":"&lt;div style=\"display:flex; justify-content:center;\"&gt;&lt;img src=\"https://blueberry-assets.oneclick.es/M6_MyM_7a_5.svg\" width=\"300\"&gt;&lt;/img&gt;&lt;/div&gt;"},{"name":"A2","label":"&lt;div style=\"display:flex; justify-content:center;\"&gt;&lt;img src=\"https://blueberry-assets.oneclick.es/M6_MyM_7a_6.svg\" width=\"300\"&gt;&lt;/img&gt;&lt;/div&gt;"},{"name":"A3","label":"&lt;div style=\"display:flex; justify-content:center;\"&gt;&lt;img src=\"https://blueberry-assets.oneclick.es/M6_MyM_7a_9.svg\" width=\"300\"&gt;&lt;/img&gt;&lt;/div&gt;","incorrect":true},{"name":"A4","label":"&lt;div style=\"display:flex; justify-content:center;\"&gt;&lt;img src=\"https://blueberry-assets.oneclick.es/M6_MyM_7a_11.svg\" width=\"300\"&gt;&lt;/img&gt;&lt;/div&gt;","incorrect":true},{"name":"A5","label":"&lt;div style=\"display:flex; justify-content:center;\"&gt;&lt;img src=\"https://blueberry-assets.oneclick.es/M6_MyM_7a_12.svg\" width=\"300\"&gt;&lt;/img&gt;&lt;/div&gt;","incorrect":true},{"name":"A6","label":"&lt;div style=\"display:flex; justify-content:center;\"&gt;&lt;img src=\"https://blueberry-assets.oneclick.es/M6_MyM_7a_13.svg\" width=\"300\"&gt;&lt;/img&gt;&lt;/div&gt;","incorrect":true},{"name":"A7","label":"&lt;div style=\"display:flex; justify-content:center;\"&gt;&lt;img src=\"https://blueberry-assets.oneclick.es/M6_MyM_7a_14.svg\" width=\"300\"&gt;&lt;/img&gt;&lt;/div&gt;","incorrect":true},{"name":"A8","label":"&lt;div style=\"display:flex; justify-content:center;\"&gt;&lt;img src=\"https://blueberry-assets.oneclick.es/M6_MyM_7a_15.svg\" width=\"300\"&gt;&lt;/img&gt;&lt;/div&gt;","incorrect":true},{"name":"A9","label":"&lt;div style=\"display:flex; justify-content:center;\"&gt;&lt;img src=\"https://blueberry-assets.oneclick.es/M6_MyM_7a_16.svg\" width=\"300\"&gt;&lt;/img&gt;&lt;/div&gt;","incorrect":true}],"uniques":true},"algorithm":{"name":"trueFalse","template":"Multiple choice – multiple response","params":{"countCorrect":2,"countIncorrect":4,"showCheckIcon":false,"columns":3}}}</v>
      </c>
      <c r="C726" s="215" t="str">
        <f>Seeds!AA826</f>
        <v/>
      </c>
      <c r="D726" s="215">
        <f t="shared" si="1"/>
        <v>1</v>
      </c>
    </row>
    <row r="727" ht="15.75" customHeight="1">
      <c r="A727" s="215" t="str">
        <f>Seeds!AC827</f>
        <v>M6-MyM-7a-I-4</v>
      </c>
      <c r="B727" s="215" t="str">
        <f>Seeds!Z827</f>
        <v>{
    "id": "M6-MyM-7a-I-4",
    "stimulus": "&lt;p&gt;Selecciona los dos relojes que marcan la misma hora.&lt;/p&gt;",
    "hint": "&lt;p&gt;En los relojes analógicos, la manecilla corta señala la hora y la larga, los minutos.&lt;/p&gt;&lt;p&gt;En los digitales, el número antes de los dos puntos marca la hora y el de después, los minutos.&lt;/p&gt;",
    "feedback": "&lt;p&gt;En los relojes analógicos, la manecilla corta señala la hora y la larga, los minutos.&lt;/p&gt;&lt;p&gt;En los digitales, el número antes de los dos puntos marca la hora y el de después, los minutos.&lt;/p&gt;",
    "seed": {
        "parameters": [],
        "calculated": [
            {
                "name": "A1",
                "label": "&lt;div style=\"display:flex; justify-content:center;\"&gt;&lt;img src=\"https://blueberry-assets.oneclick.es/M6_MyM_7a_7.svg\" width=\"300\"&gt;&lt;/img&gt;&lt;/div&gt;"
            },
            {
                "name": "A2",
                "label": "&lt;div style=\"display:flex; justify-content:center;\"&gt;&lt;img src=\"https://blueberry-assets.oneclick.es/M6_MyM_7a_8.svg\" width=\"300\"&gt;&lt;/img&gt;&lt;/div&gt;"
            },
            {
                "name": "A3",
                "label": "&lt;div style=\"display:flex; justify-content:center;\"&gt;&lt;img src=\"https://blueberry-assets.oneclick.es/M6_MyM_7a_10.svg\" width=\"300\"&gt;&lt;/img&gt;&lt;/div&gt;",
                "incorrect": true
            },
            {
                "name": "A4",
                "label": "&lt;div style=\"display:flex; justify-content:center;\"&gt;&lt;img src=\"https://blueberry-assets.oneclick.es/M6_MyM_7a_11.svg\" width=\"300\"&gt;&lt;/img&gt;&lt;/div&gt;",
                "incorrect": true
            },
            {
                "name": "A5",
                "label": "&lt;div style=\"display:flex; justify-content:center;\"&gt;&lt;img src=\"https://blueberry-assets.oneclick.es/M6_MyM_7a_12.svg\" width=\"300\"&gt;&lt;/img&gt;&lt;/div&gt;",
                "incorrect": true
            },
            {
                "name": "A6",
                "label": "&lt;div style=\"display:flex; justify-content:center;\"&gt;&lt;img src=\"https://blueberry-assets.oneclick.es/M6_MyM_7a_13.svg\" width=\"300\"&gt;&lt;/img&gt;&lt;/div&gt;",
                "incorrect": true
            },
            {
                "name": "A7",
                "label": "&lt;div style=\"display:flex; justify-content:center;\"&gt;&lt;img src=\"https://blueberry-assets.oneclick.es/M6_MyM_7a_14.svg\" width=\"300\"&gt;&lt;/img&gt;&lt;/div&gt;",
                "incorrect": true
            },
            {
                "name": "A8",
                "label": "&lt;div style=\"display:flex; justify-content:center;\"&gt;&lt;img src=\"https://blueberry-assets.oneclick.es/M6_MyM_7a_15.svg\" width=\"300\"&gt;&lt;/img&gt;&lt;/div&gt;",
                "incorrect": true
            },
            {
                "name": "A9",
                "label": "&lt;div style=\"display:flex; justify-content:center;\"&gt;&lt;img src=\"https://blueberry-assets.oneclick.es/M6_MyM_7a_16.svg\" width=\"300\"&gt;&lt;/img&gt;&lt;/div&gt;",
                "incorrect": true
            }
        ],
        "uniques": true
    },
    "algorithm": {
        "name": "trueFalse",
        "template": "Multiple choice – multiple response",
        "params": {
            "countCorrect": 2,
            "countIncorrect": 4,
            "showCheckIcon": false,
            "columns": 3
        }
    }
}</v>
      </c>
      <c r="C727" s="215" t="str">
        <f>Seeds!AA827</f>
        <v/>
      </c>
      <c r="D727" s="215">
        <f t="shared" si="1"/>
        <v>1</v>
      </c>
    </row>
    <row r="728" ht="15.75" customHeight="1">
      <c r="A728" s="215" t="str">
        <f>Seeds!AC828</f>
        <v>M6-MyM-7a-E-1</v>
      </c>
      <c r="B728" s="215" t="str">
        <f>Seeds!Z828</f>
        <v>{"id":"M6-MyM-7a-E-1","stimulus":"&lt;p&gt;Mueve las agujas del reloj para que marque las {{T11}} {{T12}}.&lt;/p&gt;","feedback":"&lt;p&gt;En los relojes analógicos, la manecilla corta señala la hora y la larga, los minutos.&lt;/p&gt;","hint":"&lt;p&gt;En los relojes analógicos, la manecilla corta señala la hora y la larga,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'es')","temp":true},{"name":"A1","label":"{{function}}","function":"{{Q1}}"},{"name":"A2","label":"{{function}}","function":"{{Q2}}"}],"uniques":false},"algorithm":{"name":"clock","params":{"type":"analog"}}}</v>
      </c>
      <c r="C728" s="215" t="str">
        <f>Seeds!AA828</f>
        <v/>
      </c>
      <c r="D728" s="215">
        <f t="shared" si="1"/>
        <v>1</v>
      </c>
    </row>
    <row r="729" ht="15.75" customHeight="1">
      <c r="A729" s="215" t="str">
        <f>Seeds!AC829</f>
        <v>M6-MyM-7a-E-2</v>
      </c>
      <c r="B729" s="215" t="str">
        <f>Seeds!Z829</f>
        <v>{"id":"M6-MyM-7a-E-2","stimulus":"&lt;p&gt;Haz clic en las flechas de este reloj para que marque las {{T11}} {{T12}}.&lt;/p&gt;","feedback":"&lt;p&gt;En los relojes digitales, el número antes de los dos puntos marca la hora y el de después, los minutos.&lt;/p&gt;","hint":"&lt;p&gt;En los relojes digitales, el número antes de los dos puntos marca la hora y el de después, los minutos.&lt;/p&gt;","seed":{"parameters":[{"name":"Q1","label":null,"min":2,"max":11,"step":1},{"name":"Q2","label":null,"min":0,"max":59,"step":1}],"calculated":[{"name":"T11","function":"if ({{Q2}} &lt; 31) {Lemonlib.numToWords({{Q1}}, 'es')} else Lemonlib.numToWords({{Q1}}+1, 'es')","temp":true},{"name":"T12","function":"if ({{Q2}} == 15) {'y cuarto' } else if ({{Q2}} == 30) {'y media'} else if ({{Q2}} == 0) {'en punto'} else if ({{Q2}} == 45) {'menos cuarto'} else if ({{Q2}}&lt;30) {'y '+Lemonlib.numToWords({{Q2}}, 'es')} else 'menos '+Lemonlib.numToWords(60-{{Q2}}, 'es')","temp":true},{"name":"A1","label":"{{function}}","function":"{{Q1}}"},{"name":"A2","label":"{{function}}","function":"{{Q2}}"}],"uniques":false},"algorithm":{"name":"clock","params":{"type":"digital"}}}</v>
      </c>
      <c r="C729" s="215" t="str">
        <f>Seeds!AA829</f>
        <v/>
      </c>
      <c r="D729" s="215">
        <f t="shared" si="1"/>
        <v>1</v>
      </c>
    </row>
    <row r="730" ht="15.75" customHeight="1">
      <c r="A730" s="215" t="str">
        <f>Seeds!AC830</f>
        <v>M6-MyM-7b-I-1</v>
      </c>
      <c r="B730" s="215" t="str">
        <f>Seeds!Z830</f>
        <v>{"id":"M6-MyM-7b-I-1","stimulus":"&lt;p&gt;Arrastra cada periodo con su equivalente.&lt;/p&gt;","hint":"&lt;p&gt;Los periodos de tiempo mayores que el día son, de menor a mayor:&lt;/p&gt;&lt;p&gt;semana, quincena, mes, trimestre, año, lustro, década, siglo y milenio.&lt;/p&gt;","feedback":"&lt;p&gt;Los períodos de tiempo mayores que el día son, de menor a mayor: semana, quincena, mes, trimestre, año, lustro, década, siglo y milenio.&lt;/p&gt;&lt;ul&gt;&lt;li&gt;1 año son 12 meses.&lt;/li&gt;&lt;li&gt;1 trimestre son 3 meses.&lt;/li&gt;&lt;li&gt;1 lustro son 5 años, cada uno de 12 meses.&lt;/li&gt;&lt;/ul&gt;","seed":{"parameters":[{"name":"Q1","label":null,"list":[2,3,4,5]},{"name":"Q2","label":null,"list":[2,3,4,5]},{"name":"Q3","label":null,"list":[2,3,4,5]}],"calculated":[{"name":"T1","label":"{{function}}","function":" {{Q1}}*12","temp":true},{"name":"T2","label":"{{function}}","function":" {{Q2}}*3","temp":true},{"name":"T3","label":"{{function}}","function":" {{Q3}}*60","temp":true},{"name":"A1","label":"{{Q1}} años","function":" {{T1}} meses"},{"name":"A2","label":"{{Q2}} trimestres","function":"{{T2}} meses"},{"name":"A3","label":"{{Q3}} lustros","function":"{{T3}} meses"}],"uniques":true},"algorithm":{"name":"linkOperationResult","params":{"invert":true},"template":"Match list"}}</v>
      </c>
      <c r="C730" s="215" t="str">
        <f>Seeds!AA830</f>
        <v/>
      </c>
      <c r="D730" s="215">
        <f t="shared" si="1"/>
        <v>1</v>
      </c>
    </row>
    <row r="731" ht="15.75" customHeight="1">
      <c r="A731" s="215" t="str">
        <f>Seeds!AC831</f>
        <v>M6-MyM-7b-I-2</v>
      </c>
      <c r="B731" s="215" t="str">
        <f>Seeds!Z831</f>
        <v>{"id":"M6-MyM-7b-I-2","stimulus":"&lt;p&gt;Arrastra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semana son 7 días.&lt;/li&gt;&lt;li&gt;1 mes puede ser de 28, 29, 30 o 31 días.&lt;/li&gt;&lt;li&gt;1 quincena son 15 días.&lt;/li&gt;&lt;/ul&gt;","seed":{"parameters":[{"name":"Q1","label":null,"list":[2,3,7,5]},{"name":"Q2","label":null,"list":[2,3,7,5]},{"name":"Q3","label":null,"list":[2,3,7,5]}],"calculated":[{"name":"T1","label":"{{function}}","function":" {{Q1}}*7","temp":true},{"name":"T2","label":"{{function}}","function":" {{Q2}}*30","temp":true},{"name":"T3","label":"{{function}}","function":" {{Q3}}*15","temp":true},{"name":"A1","label":"{{Q1}} semanas","function":" {{T1}} días"},{"name":"A2","label":"{{Q2}} meses","function":"{{T2}} días"},{"name":"A3","label":"{{Q3}} quincenas","function":"{{T3}} días"}],"uniques":true},"algorithm":{"name":"linkOperationResult","params":{"invert":true},"template":"Match list"}}</v>
      </c>
      <c r="C731" s="215" t="str">
        <f>Seeds!AA831</f>
        <v/>
      </c>
      <c r="D731" s="215">
        <f t="shared" si="1"/>
        <v>1</v>
      </c>
    </row>
    <row r="732" ht="15.75" customHeight="1">
      <c r="A732" s="215" t="str">
        <f>Seeds!AC832</f>
        <v>M6-MyM-7b-I-3</v>
      </c>
      <c r="B732" s="215" t="str">
        <f>Seeds!Z832</f>
        <v>{"id":"M6-MyM-7b-I-3","stimulus":"&lt;p&gt;Arrastra cada periodo con su equivalente.&lt;/p&gt;","hint":"&lt;p&gt;Los periodos de tiempo mayores que el día son, de menor a mayor:&lt;/p&gt;&lt;p&gt;semana, quincena, mes, trimestre, año, lustro, década, siglo y milenio.&lt;/p&gt;","feedback":"&lt;p&gt;Los periodos de tiempo mayores que el día son, de menor a mayor: semana, quincena, mes, trimestre, año, lustro, década, siglo y milenio.&lt;/p&gt;&lt;ul&gt;&lt;li&gt;1 lustro son 5 años.&lt;/li&gt;&lt;li&gt;1 década son 10 años.&lt;/li&gt;&lt;li&gt;1 siglo son 100 años.&lt;/li&gt;&lt;/ul&gt;","seed":{"parameters":[{"name":"Q1","label":null,"list":[2,3,4,5]},{"name":"Q2","label":null,"list":[2,3,4,5]},{"name":"Q3","label":null,"list":[2,3,4,5]}],"calculated":[{"name":"T1","label":"{{function}}","function":" {{Q1}}*5","temp":true},{"name":"T2","label":"{{function}}","function":" {{Q2}}*10","temp":true},{"name":"T3","label":"{{function}}","function":" {{Q3}}*100","temp":true},{"name":"A1","label":"{{Q1}} lustros","function":" {{T1}} años"},{"name":"A2","label":"{{Q2}} décadas","function":"{{T2}} años"},{"name":"A3","label":"{{Q3}} siglos","function":"{{T3}} años"}],"uniques":true},"algorithm":{"name":"linkOperationResult","params":{"invert":true},"template":"Match list"}}</v>
      </c>
      <c r="C732" s="215" t="str">
        <f>Seeds!AA832</f>
        <v/>
      </c>
      <c r="D732" s="215">
        <f t="shared" si="1"/>
        <v>1</v>
      </c>
    </row>
    <row r="733" ht="15.75" customHeight="1">
      <c r="A733" s="215" t="str">
        <f>Seeds!AC833</f>
        <v>M6-MyM-7b-E-1</v>
      </c>
      <c r="B733" s="215" t="str">
        <f>Seeds!Z833</f>
        <v>{"id":"M6-MyM-7b-E-1","stimulus":"&lt;p&gt;Completa esta oración.&lt;/p&gt;","template":"&lt;p&gt;{{T1}} días equivalen a {{response}} semanas.&lt;/p&gt;","hint":"&lt;p&gt;Los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semana son 7 días.&lt;/p&gt;","seed":{"parameters":[{"name":"Q1","label":null,"min":2,"max":7,"step":1}],"calculated":[{"name":"T1","label":"{{function}}","function":"{{Q1}}*7","temp":true},{"name":"A1","label":"{{function}}","function":"{{Q1}}"}],"uniques":true},"algorithm":{"name":"calculateOperation","params":{"method":"equivLiteral","keyboard":"NUMERICAL"}}}</v>
      </c>
      <c r="C733" s="215" t="str">
        <f>Seeds!AA833</f>
        <v/>
      </c>
      <c r="D733" s="215">
        <f t="shared" si="1"/>
        <v>1</v>
      </c>
    </row>
    <row r="734" ht="15.75" customHeight="1">
      <c r="A734" s="215" t="str">
        <f>Seeds!AC834</f>
        <v>M6-MyM-7b-E-2</v>
      </c>
      <c r="B734" s="215" t="str">
        <f>Seeds!Z834</f>
        <v>{"id":"M6-MyM-7b-E-2","stimulus":"&lt;p&gt;Completa esta oración.&lt;/p&gt;","template":"&lt;p&gt;{{Q1}} años equivalen a {{response}}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año son 12 meses.&lt;/p&gt;","seed":{"parameters":[{"name":"Q1","label":null,"min":2,"max":7,"step":1}],"calculated":[{"name":"A1","label":"{{function}}","function":"{{Q1}}*12"}],"uniques":true},"algorithm":{"name":"calculateOperation","params":{"method":"equivLiteral","keyboard":"NUMERICAL"}}}</v>
      </c>
      <c r="C734" s="215" t="str">
        <f>Seeds!AA834</f>
        <v/>
      </c>
      <c r="D734" s="215">
        <f t="shared" si="1"/>
        <v>1</v>
      </c>
    </row>
    <row r="735" ht="15.75" customHeight="1">
      <c r="A735" s="215" t="str">
        <f>Seeds!AC835</f>
        <v>M6-MyM-7b-E-3</v>
      </c>
      <c r="B735" s="215" t="str">
        <f>Seeds!Z835</f>
        <v>{"id":"M6-MyM-7b-E-3","stimulus":"&lt;p&gt;Completa esta oración.&lt;/p&gt;","template":"&lt;p&gt;{{Q1}} lustros equivalen a {{response}} años.&lt;/p&gt;","hint":"&lt;p&gt;Los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7,"step":1}],"calculated":[{"name":"A1","label":"{{function}}","function":"{{Q1}}*5"}],"uniques":true},"algorithm":{"name":"calculateOperation","params":{"method":"equivLiteral","keyboard":"NUMERICAL"}}}</v>
      </c>
      <c r="C735" s="215" t="str">
        <f>Seeds!AA835</f>
        <v/>
      </c>
      <c r="D735" s="215">
        <f t="shared" si="1"/>
        <v>1</v>
      </c>
    </row>
    <row r="736" ht="15.75" customHeight="1">
      <c r="A736" s="215" t="str">
        <f>Seeds!AC836</f>
        <v>M6-MyM-7b-A-1</v>
      </c>
      <c r="B736" s="215" t="str">
        <f>Seeds!Z836</f>
        <v>{"id":"M6-MyM-7b-A-1","stimulus":"&lt;p&gt;El ayuntamiento de una ciudad se edificó hace {{T1}} años. ¿Cuántos siglos han pasado desde entonces?&lt;/p&gt;","template":"&lt;p&gt;{{response}} siglos.&lt;/p&gt;","hint":"&lt;p&gt;Los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siglo son 100 años.&lt;/p&gt;","seed":{"parameters":[{"name":"Q1","label":null,"min":2,"max":8,"step":1}],"calculated":[{"name":"T1","label":"{{function}}","function":"{{Q1}}*100","temp":true},{"name":"A1","label":"{{function}}","function":"{{Q1}}"}],"uniques":true},"algorithm":{"name":"calculateOperation","params":{"method":"equivLiteral","keyboard":"NUMERICAL"}}}</v>
      </c>
      <c r="C736" s="215" t="str">
        <f>Seeds!AA836</f>
        <v/>
      </c>
      <c r="D736" s="215">
        <f t="shared" si="1"/>
        <v>1</v>
      </c>
    </row>
    <row r="737" ht="15.75" customHeight="1">
      <c r="A737" s="215" t="str">
        <f>Seeds!AC837</f>
        <v>M6-MyM-7b-A-2</v>
      </c>
      <c r="B737" s="215" t="str">
        <f>Seeds!Z837</f>
        <v>{"id":"M6-MyM-7b-A-2","stimulus":"&lt;p&gt;Joaquín lleva trabajando {{T1}} años. ¿A cuántos lustros equivalen?&lt;/p&gt;","template":"&lt;p&gt;{{response}} lustros.&lt;/p&gt;","hint":"&lt;p&gt;Los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lustro son 5 años.&lt;/p&gt;","seed":{"parameters":[{"name":"Q1","label":null,"min":2,"max":5,"step":1}],"calculated":[{"name":"T1","label":"{{function}}","function":"{{Q1}}*5","temp":true},{"name":"A1","label":"{{function}}","function":"{{Q1}}"}],"uniques":true},"algorithm":{"name":"calculateOperation","params":{"method":"equivLiteral","keyboard":"NUMERICAL"}}}</v>
      </c>
      <c r="C737" s="215" t="str">
        <f>Seeds!AA837</f>
        <v/>
      </c>
      <c r="D737" s="215">
        <f t="shared" si="1"/>
        <v>1</v>
      </c>
    </row>
    <row r="738" ht="15.75" customHeight="1">
      <c r="A738" s="215" t="str">
        <f>Seeds!AC838</f>
        <v>M6-MyM-7b-A-3</v>
      </c>
      <c r="B738" s="215" t="str">
        <f>Seeds!Z838</f>
        <v>{"id":"M6-MyM-7b-A-3","stimulus":"&lt;p&gt;Isabel ha comprado un vuelo para ir a Egipto con {{Q1}} trimestres de antelación. ¿Cuántos meses faltan para el viaje?&lt;/p&gt;","template":"&lt;p&gt;{{response}} meses.&lt;/p&gt;","hint":"&lt;p&gt;Los periodos de tiempo mayores que el día son, de menor a mayor: semana, quincena, mes, trimestre, año, lustro, década, siglo y milenio.&lt;/p&gt;","feedback":"&lt;p&gt;Los periodos de tiempo mayores que el día son, de menor a mayor: semana, quincena, mes, trimestre, año, lustro, década, siglo y milenio.&lt;/p&gt;&lt;p&gt;1 trimestre son 3 meses.&lt;/p&gt;","seed":{"parameters":[{"name":"Q1","label":null,"min":2,"max":8,"step":1}],"calculated":[{"name":"A1","label":"{{function}}","function":"{{Q1}}*3"}],"uniques":true},"algorithm":{"name":"calculateOperation","params":{"method":"equivLiteral","keyboard":"NUMERICAL"}}}</v>
      </c>
      <c r="C738" s="215" t="str">
        <f>Seeds!AA838</f>
        <v/>
      </c>
      <c r="D738" s="215">
        <f t="shared" si="1"/>
        <v>1</v>
      </c>
    </row>
    <row r="739" ht="15.75" customHeight="1">
      <c r="A739" s="215" t="str">
        <f>Seeds!AC839</f>
        <v>M6-MyM-7c-I-1</v>
      </c>
      <c r="B739" s="215" t="str">
        <f>Seeds!Z839</f>
        <v>{"id":"M6-MyM-7c-I-1","stimulus":"&lt;p&gt;¿Cuáles de estas oraciones son correctas?&lt;/p&gt;","hint":"&lt;p&gt;El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2022,"step":1},{"name":"Q2","label":null,"min":1000,"max":2000,"step":100},{"name":"Q3","label":null,"min":1000,"max":2022,"step":1},{"name":"Q4","label":null,"min":1000,"max":2000,"step":100}],"calculated":[{"name":"T1","label":"{{function}}","function":"Lemonlib.numToRoman(math.ceil({{Q1}}/100))","temp":true},{"name":"T2","label":"{{function}}","function":"Lemonlib.numToRoman({{Q2}}/100)","temp":true},{"name":"T3","label":"{{function}}","function":"Lemonlib.numToRoman(math.floor(({{Q3}}-1)/100))","temp":true},{"name":"T4","label":"{{function}}","function":"Lemonlib.numToRoman(({{Q4}})/100+1)","temp":true},{"name":"A1","label":"El año {{Q1}} pertenece al siglo {{T1}}.","function":""},{"name":"A2","label":"El año {{Q2}} pertenece al siglo {{T2}}.","function":""},{"name":"A3","label":"El año {{Q3}} pertenece al siglo {{T3}}.","function":"","incorrect":true},{"name":"A4","label":"El año {{Q4}} pertenece al siglo {{T4}}.","function":"","incorrect":true}],"uniques":true},"algorithm":{"name":"trueFalse","template":"Multiple choice – multiple response","params":{"countCorrect":2,"countIncorrect":1}}}</v>
      </c>
      <c r="C739" s="215" t="str">
        <f>Seeds!AA839</f>
        <v/>
      </c>
      <c r="D739" s="215">
        <f t="shared" si="1"/>
        <v>1</v>
      </c>
    </row>
    <row r="740" ht="15.75" customHeight="1">
      <c r="A740" s="215" t="str">
        <f>Seeds!AC840</f>
        <v>M6-MyM-7c-E-1</v>
      </c>
      <c r="B740" s="215" t="str">
        <f>Seeds!Z840</f>
        <v>{"id":"M6-MyM-7c-E-1","stimulus":"&lt;p&gt;Escribe el siglo del año {{Q1}}.&lt;/p&gt;","template":"{{response}}","hint":"&lt;p&gt;El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1500,"max":2022,"step":1}],"calculated":[{"name":"A1","label":"{{function}}","function":"Lemonlib.numToRoman(math.ceil({{Q1}}/100))"}],"uniques":true},"algorithm":{"name":"calculateOperation","template":"Cloze with text"}}</v>
      </c>
      <c r="C740" s="215" t="str">
        <f>Seeds!AA840</f>
        <v/>
      </c>
      <c r="D740" s="215">
        <f t="shared" si="1"/>
        <v>1</v>
      </c>
    </row>
    <row r="741" ht="15.75" customHeight="1">
      <c r="A741" s="215" t="str">
        <f>Seeds!AC841</f>
        <v>M6-MyM-7c-E-2</v>
      </c>
      <c r="B741" s="215" t="str">
        <f>Seeds!Z841</f>
        <v>{"id":"M6-MyM-7c-E-2","stimulus":"&lt;p&gt;Escribe el siglo del año {{Q1}}.&lt;/p&gt;","template":"&lt;p&gt;{{response}}&lt;/p&gt;","hint":"&lt;p&gt;El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1000,"max":2000,"step":100}],"calculated":[{"name":"A1","label":"{{function}}","function":"Lemonlib.numToRoman(math.ceil({{Q1}}/100))"}],"uniques":true},"algorithm":{"name":"calculateOperation","template":"Cloze with text"}}</v>
      </c>
      <c r="C741" s="215" t="str">
        <f>Seeds!AA841</f>
        <v/>
      </c>
      <c r="D741" s="215">
        <f t="shared" si="1"/>
        <v>1</v>
      </c>
    </row>
    <row r="742" ht="15.75" customHeight="1">
      <c r="A742" s="215" t="str">
        <f>Seeds!AC842</f>
        <v>M6-MyM-7c-A-1</v>
      </c>
      <c r="B742" s="215" t="str">
        <f>Seeds!Z842</f>
        <v>{"id":"M6-MyM-7c-A-1","stimulus":"&lt;p&gt;Un cuadro de un museo de arte se pintó en el año {{Q1}}. ¿A qué siglo pertenece?&lt;/p&gt;","template":"&lt;p&gt;Pertenece 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v>
      </c>
      <c r="C742" s="215" t="str">
        <f>Seeds!AA842</f>
        <v/>
      </c>
      <c r="D742" s="215">
        <f t="shared" si="1"/>
        <v>1</v>
      </c>
    </row>
    <row r="743" ht="15.75" customHeight="1">
      <c r="A743" s="215" t="str">
        <f>Seeds!AC843</f>
        <v>M6-MyM-7c-A-2</v>
      </c>
      <c r="B743" s="215" t="str">
        <f>Seeds!Z843</f>
        <v>{"id":"M6-MyM-7c-A-2","stimulus":"&lt;p&gt;En una escultura se ha tallado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1400,"max":2000,"step":1}],"calculated":[{"name":"A1","label":"{{function}}","function":"Lemonlib.numToRoman(math.ceil({{Q1}}/100))"}],"uniques":true},"algorithm":{"name":"calculateOperation","template":"Cloze with text"}}</v>
      </c>
      <c r="C743" s="215" t="str">
        <f>Seeds!AA843</f>
        <v/>
      </c>
      <c r="D743" s="215">
        <f t="shared" si="1"/>
        <v>1</v>
      </c>
    </row>
    <row r="744" ht="15.75" customHeight="1">
      <c r="A744" s="215" t="str">
        <f>Seeds!AC844</f>
        <v>M6-MyM-7c-A-3</v>
      </c>
      <c r="B744" s="215" t="str">
        <f>Seeds!Z844</f>
        <v>{"id":"M6-MyM-7c-A-3","stimulus":"&lt;p&gt;Un libro antiguo tiene escrito el año {{Q1}}. ¿A qué siglo hace referencia?&lt;/p&gt;","template":"&lt;p&gt;Al siglo {{response}}.&lt;/p&gt;","hint":"&lt;p&gt;El siglo I empieza en el año 1 y acaba en el año 100.&lt;/p&gt;&lt;p&gt;El siglo II empieza en el año 101 y acaba en el año 200.&lt;/p&gt;&lt;p&gt;El siglo III empieza en el año 201 y acaba en el año 300.&lt;/p&gt;&lt;p&gt;Y así sucesivamente.&lt;/p&gt;","feedback":"&lt;p&gt;El siglo I empieza en el año 1 y acaba en el año 100.&lt;/p&gt;&lt;p&gt;El siglo II empieza en el año 101 y acaba en el año 200.&lt;/p&gt;&lt;p&gt;El siglo III empieza en el año 201 y acaba en el año 300.&lt;/p&gt;&lt;p&gt;Y así sucesivamente.&lt;/p&gt;","seed":{"parameters":[{"name":"Q1","label":null,"min":100,"max":1000,"step":100}],"calculated":[{"name":"A1","label":"{{function}}","function":"Lemonlib.numToRoman({{Q1}}/100)"}],"uniques":true},"algorithm":{"name":"calculateOperation","template":"Cloze with text"}}</v>
      </c>
      <c r="C744" s="215" t="str">
        <f>Seeds!AA844</f>
        <v/>
      </c>
      <c r="D744" s="215">
        <f t="shared" si="1"/>
        <v>1</v>
      </c>
    </row>
    <row r="745" ht="15.75" customHeight="1">
      <c r="A745" s="215" t="str">
        <f>Seeds!AC845</f>
        <v>M6-MyM-8a-I-1</v>
      </c>
      <c r="B745" s="215" t="str">
        <f>Seeds!Z845</f>
        <v>{"id":"M6-MyM-8a-I-1","stimulus":"&lt;p&gt;¿Cuál de las siguientes unidades es de tiempo? Seleccionala.&lt;/p&gt;","hint":"&lt;p&gt;Las unidades de tiempo más pequeñas que el día son las horas, los minutos y los segundos.&lt;/p&gt;","feedback":"&lt;p&gt;Las unidades de tiempo más pequeñas que el día son las horas, los minutos y los segundos.&lt;/p&gt;","seed":{"parameters":[],"calculated":[{"name":"A1","label":"{{function}}","function":"Hora"},{"name":"A2","label":"{{function}}","function":"Minuto"},{"name":"A3","label":"{{function}}","function":"Segundo"},{"name":"A4","label":"{{function}}","function":"Gramo","incorrect":true},{"name":"A5","label":"{{function}}","function":"Metro","incorrect":true},{"name":"A6","label":"{{function}}","function":"Litro","incorrect":true},{"name":"A7","label":"{{function}}","function":"Grado","incorrect":true}],"uniques":true},"algorithm":{"name":"trueFalse","template":"Multiple choice – standard","params":{"countCorrect":2,"countIncorrect":2,"showCheckIcon":false,"columns":4}}}</v>
      </c>
      <c r="C745" s="215" t="str">
        <f>Seeds!AA845</f>
        <v/>
      </c>
      <c r="D745" s="215">
        <f t="shared" si="1"/>
        <v>1</v>
      </c>
    </row>
    <row r="746" ht="15.75" customHeight="1">
      <c r="A746" s="215" t="str">
        <f>Seeds!AC846</f>
        <v>M6-MyM-8b-I-1</v>
      </c>
      <c r="B746" s="215" t="str">
        <f>Seeds!Z846</f>
        <v>{"id":"M6-MyM-8b-I-1","stimulus":"&lt;p&gt;Selecciona si las siguientes equivalencias son correctas o no.&lt;/p&gt;","hint":"&lt;p style=\"text-align:center;\"&gt;1 h = 60 min&lt;/p&gt;&lt;p style=\"text-align:center;\"&gt;1 min = 60 s&lt;/p&gt;","feedback":"&lt;p style=\"text-align:center;\"&gt;1 h = 60 min&lt;/p&gt;&lt;p style=\"text-align:center;\"&gt;1 min = 60 s&lt;/p&gt;","seed":{"parameters":[{"name":"Q1","label":null,"min":1,"max":20,"step":1},{"name":"Q2","label":null,"min":1,"max":20,"step":1},{"name":"Q3","label":null,"min":1,"max":20,"step":1},{"name":"Q4","label":null,"min":1,"max":20,"step":1},{"name":"Q5","label":null,"min":1,"max":20,"step":1},{"name":"Q6","label":null,"min":1,"max":20,"step":1}],"calculated":[{"name":"T1","label":"{{function}}","function":"{{Q1}}*60","temp":true},{"name":"T2","label":"{{function}}","function":"{{Q2}}*60","temp":true},{"name":"T3","label":"{{function}}","function":"{{Q3}}*60","temp":true},{"name":"T4","label":"{{function}}","function":"{{Q4}}*100","temp":true},{"name":"T5","label":"{{function}}","function":"{{Q5}}*3600","temp":true},{"name":"T6","label":"{{function}}","function":"{{Q5}}*60","temp":true},{"name":"T7","label":"{{function}}","function":"{{Q4}}*60","temp":true},{"name":"T8","label":"{{function}}","function":"{{Q6}}*3600","temp":true},{"name":"T9","label":"{{function}}","function":"{{Q6}}*60","temp":true},{"name":"A1","label":"&lt;p&gt;&lt;span class=\"no-break\"&gt;{{Q1}} h&lt;/span&gt; = &lt;span class=\"no-break\"&gt;{{T1}} min&lt;/span&gt;&lt;/p&gt;","function":""},{"name":"A2","label":"&lt;p&gt;&lt;span class=\"no-break\"&gt;{{Q2}} min&lt;/span&gt; = &lt;span class=\"no-break\"&gt;{{T2}} s&lt;/span&gt;&lt;/p&gt;","function":""},{"name":"A3","label":"&lt;p&gt;&lt;span class=\"no-break\"&gt;{{T3}} s&lt;/span&gt; = &lt;span class=\"no-break\"&gt;{{Q3}} min&lt;/span&gt;&lt;/p&gt;","function":""},{"name":"A4","label":"&lt;p&gt;&lt;span class=\"no-break\"&gt;{{Q4}} h&lt;/span&gt; = &lt;span class=\"no-break\"&gt;{{T4}} min&lt;/span&gt;&lt;/p&gt;","function":"","incorrect":true,"feedback":"&lt;p&gt;El cálculo correcto es:&lt;/p&gt;&lt;p&gt;{{Q4}} h = {{Q4}} × 60 = {{T7}} min&lt;/p&gt;"},{"name":"A5","label":"&lt;p&gt;&lt;span class=\"no-break\"&gt;{{T5}} s&lt;/span&gt; = &lt;span class=\"no-break\"&gt;{{T6}} h&lt;/span&gt;&lt;/p&gt;","function":"","incorrect":true,"feedback":"&lt;p&gt;El cálculo correcto es:&lt;/p&gt;{{T5}} s = {{T5}} : 3 600 = {{Q5}} h&lt;/p&gt;"},{"name":"A6","label":"&lt;p&gt;&lt;span class=\"no-break\"&gt;{{T8}} min&lt;/span&gt; = &lt;span class=\"no-break\"&gt;{{Q6}} h&lt;/span&gt;&lt;/p&gt;","function":"","incorrect":true,"feedback":"&lt;p&gt;El cálculo correcto es:&lt;/p&gt;{{T8}} min = {{T8}} : 60 = {{T9}} h&lt;/p&gt;"}],"uniques":true},"algorithm":{"name":"trueFalse","template":"Choice matrix – inline","params":{"countCorrect":2,"countIncorrect":1,"showCheckIcon":false,"options":["Correcto","Incorrecto"]}}}</v>
      </c>
      <c r="C746" s="215" t="str">
        <f>Seeds!AA846</f>
        <v/>
      </c>
      <c r="D746" s="215">
        <f t="shared" si="1"/>
        <v>1</v>
      </c>
    </row>
    <row r="747" ht="15.75" customHeight="1">
      <c r="A747" s="215" t="str">
        <f>Seeds!AC847</f>
        <v>M6-MyM-8b-E-1</v>
      </c>
      <c r="B747" s="215" t="str">
        <f>Seeds!Z847</f>
        <v>{"id":"M6-MyM-8b-E-1","stimulus":"&lt;p&gt;Calcula esta igualdad.&lt;/p&gt;","template":"&lt;p style=\"text-align:center;\"&gt;&lt;span class=\"no-break\"&gt;{{T1}} min&lt;/span&gt;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min = {{T1}} : 60 = {{A1}} h&lt;/p&gt;","seed":{"parameters":[{"name":"Q1","label":null,"min":1,"max":20,"step":1}],"calculated":[{"name":"T1","label":"{{function}}","function":"{{Q1}}*60","temp":true},{"name":"A1","label":"{{function}}","function":"{{Q1}}"}],"uniques":true},"algorithm":{"name":"calculateOperation","params":{"method":"equivLiteral","keyboard":"NUMERICAL"}}}</v>
      </c>
      <c r="C747" s="215" t="str">
        <f>Seeds!AA847</f>
        <v/>
      </c>
      <c r="D747" s="215">
        <f t="shared" si="1"/>
        <v>1</v>
      </c>
    </row>
    <row r="748" ht="15.75" customHeight="1">
      <c r="A748" s="215" t="str">
        <f>Seeds!AC848</f>
        <v>M6-MyM-8b-E-2</v>
      </c>
      <c r="B748" s="215" t="str">
        <f>Seeds!Z848</f>
        <v>{"id":"M6-MyM-8b-E-2","stimulus":"&lt;p&gt;Calcula esta igualdad.&lt;/p&gt;","template":"&lt;p style=\"text-align:center;\"&gt;&lt;span class=\"no-break\"&gt;{{Q1}} min&lt;/span&gt; = &lt;span class=\"no-break\"&gt;{{response}} s&lt;/span&gt;&lt;/p&gt;","hint":"&lt;p style=\"text-align:center;\"&gt;1 h = 60 min&lt;/p&gt;&lt;p style=\"text-align:center;\"&gt;1 min = 60 s&lt;/p&gt;","feedback":"&lt;p style=\"text-align:center;\"&gt;1 h = 60 min&lt;/p&gt;&lt;p style=\"text-align:center;\"&gt;1 min = 60 s&lt;/p&gt;&lt;p&gt;En este caso:&lt;/p&gt;&lt;p style=\"text-align:center;\"&gt;{{Q1}} min = {{Q1}} × 60 = {{A1}} s&lt;/p&gt;","seed":{"parameters":[{"name":"Q1","label":null,"min":1,"max":100,"step":1}],"calculated":[{"name":"A1","label":"{{function}}","function":"{{Q1}}*60"}],"uniques":true},"algorithm":{"name":"calculateOperation","params":{"method":"equivLiteral","keyboard":"NUMERICAL"}}}</v>
      </c>
      <c r="C748" s="215" t="str">
        <f>Seeds!AA848</f>
        <v/>
      </c>
      <c r="D748" s="215">
        <f t="shared" si="1"/>
        <v>1</v>
      </c>
    </row>
    <row r="749" ht="15.75" customHeight="1">
      <c r="A749" s="215" t="str">
        <f>Seeds!AC849</f>
        <v>M6-MyM-8b-E-3</v>
      </c>
      <c r="B749" s="215" t="str">
        <f>Seeds!Z849</f>
        <v>{"id":"M6-MyM-8b-E-3","stimulus":"&lt;p&gt;Calcula esta igualdad.&lt;/p&gt;","template":"&lt;p style=\"text-align:center;\"&gt;&lt;span class=\"no-break\"&gt;{{T1}} s&lt;/span&gt; = &lt;span class=\"no-break\"&gt;{{response}} h&lt;/span&gt;&lt;/p&gt;","hint":"&lt;p style=\"text-align:center;\"&gt;1 h = 60 min&lt;/p&gt;&lt;p style=\"text-align:center;\"&gt;1 min = 60 s&lt;/p&gt;","feedback":"&lt;p style=\"text-align:center;\"&gt;1 h = 60 min&lt;/p&gt;&lt;p style=\"text-align:center;\"&gt;1 min = 60 s&lt;/p&gt;&lt;p&gt;En este caso:&lt;/p&gt;&lt;p style=\"text-align:center;\"&gt;{{T1}} s = {{T1}} : 3 600 = {{Q1}} h&lt;/p&gt;","seed":{"parameters":[{"name":"Q1","label":null,"min":1,"max":5,"step":1}],"calculated":[{"name":"T1","label":"{{function}}","function":"{{Q1}}*3600","temp":true},{"name":"A1","label":"{{function}}","function":"{{Q1}}"}],"uniques":true},"algorithm":{"name":"calculateOperation","params":{"method":"equivLiteral","keyboard":"NUMERICAL"}}}</v>
      </c>
      <c r="C749" s="215" t="str">
        <f>Seeds!AA849</f>
        <v/>
      </c>
      <c r="D749" s="215">
        <f t="shared" si="1"/>
        <v>1</v>
      </c>
    </row>
    <row r="750" ht="15.75" customHeight="1">
      <c r="A750" s="215" t="str">
        <f>Seeds!AC850</f>
        <v>M6-MyM-8b-A-1</v>
      </c>
      <c r="B750" s="215" t="str">
        <f>Seeds!Z850</f>
        <v>{"id":"M6-MyM-8b-A-1","seed":{"parameters":[{"name":"Q1","label":null,"min":3,"max":26,"step":1}],"uniques":true},"scaffolding":[{"id":"step-0","stimulus":"&lt;p&gt;Un avión ha tardado &lt;span class=\"no-break\"&gt;{{T1}} s&lt;/span&gt; en llegar a Sídney. Calcula las horas de vuelo.&lt;/p&gt;","template":"&lt;p&gt;Han sido {{response}} h.&lt;/p&gt;","seed":{"calculated":[{"name":"T1","label":"{{function}}","function":"{{Q1}}*3600","temp":true},{"name":"A3","label":"{{function}}","function":"{{Q1}}"}]},"algorithm":{"name":"calculateOperation","params":{"method":"equivLiteral","keyboard":"NUMERICAL"}}},{"id":"step-1","stimulus":"&lt;p&gt;¿Cuánto ha durado el vuelo?&lt;/p&gt;","template":"&lt;p&gt;La duración del vuelo ha sido de {{response}} s.&lt;/p&gt;","seed":{"calculated":[{"name":"A5","label":"{{function}}","function":"{{Q1}}*3600"}]},"algorithm":{"name":"calculateOperation","params":{"method":"equivLiteral","keyboard":"NUMERICAL"}}},{"id":"step-2","stimulus":"&lt;p&gt;¿Qué pide el enunciado?&lt;/p&gt;","seed":{"calculated":[{"name":"1-A1","label":"&lt;p&gt;Convertir los segundos en horas.&lt;/p&gt;","incorrect":false},{"name":"1-A2","label":"&lt;p&gt;Convertir las horas en segundos.&lt;/p&gt;","incorrect":true},{"name":"1-A3","label":"&lt;p&gt;Convertir los segundos en minutos.&lt;/p&gt;","incorrect":true}]},"algorithm":{"name":"trueFalse","template":"Multiple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s.&lt;/p&gt;","template":"&lt;p style=\"text-align:center;\"&gt;{{T1}} s = {{T1}} : 3 600 = {{response}} h&lt;/p&gt;","seed":{"calculated":[{"name":"T1","label":"{{function}}","function":" {{Q1}}*3600","temp":true},{"name":"A1","label":"{{function}}","function":"{{Q1}}"}]},"algorithm":{"name":"calculateOperation","params":{"method":"equivLiteral","keyboard":"NUMERICAL"}}}]}</v>
      </c>
      <c r="C750" s="215" t="str">
        <f>Seeds!AA850</f>
        <v/>
      </c>
      <c r="D750" s="215">
        <f t="shared" si="1"/>
        <v>1</v>
      </c>
    </row>
    <row r="751" ht="15.75" customHeight="1">
      <c r="A751" s="215" t="str">
        <f>Seeds!AC851</f>
        <v>M6-MyM-8b-A-2</v>
      </c>
      <c r="B751" s="215" t="str">
        <f>Seeds!Z851</f>
        <v>{"id":"M6-MyM-8b-A-2","seed":{"parameters":[{"name":"Q1","label":null,"min":45,"max":120,"step":1}],"uniques":true},"scaffolding":[{"id":"step-0","stimulus":"&lt;p&gt;Jorge ha estado esperando &lt;span class=\"no-break\"&gt;{{Q1}} min&lt;/span&gt; a que la grúa recogiera su coche. ¿Cuántos segundos son?&lt;/p&gt;","template":"&lt;p&gt;Son {{response}} s.&lt;/p&gt;","seed":{"calculated":[{"name":"A1","label":"{{function}}","function":"{{Q1}}*60"}]},"algorithm":{"name":"calculateOperation","params":{"method":"equivLiteral","keyboard":"NUMERICAL"}}},{"id":"step-1","stimulus":"&lt;p&gt;¿Cuánto ha tardado en llegar la grúa?&lt;/p&gt;","template":"&lt;p&gt;Ha tardado {{response}} min.&lt;/p&gt;","seed":{"calculated":[{"name":"A1","label":"{{function}}","function":"{{Q1}}"}]},"algorithm":{"name":"calculateOperation","params":{"method":"equivLiteral","keyboard":"NUMERICAL"}}},{"id":"step-2","stimulus":"&lt;p&gt;¿Qué pide el enunciado?&lt;/p&gt;","seed":{"calculated":[{"name":"1-A1","label":"&lt;p&gt;Convertir los minutos en segundos.&lt;/p&gt;","incorrect":false},{"name":"1-A2","label":"&lt;p&gt;Convertir los segundos en minutos.&lt;/p&gt;","incorrect":true},{"name":"1-A3","label":"&lt;p&gt;Convertir los minutos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a cuántos segundos equivalen {{Q1}} min.&lt;/p&gt;","template":"&lt;p style=\"text-align:center;\"&gt;{{Q1}} min = {{Q1}} × 60 = {{response}} s&lt;/p&gt;","seed":{"calculated":[{"name":"A1","label":"{{function}}","function":"{{Q1}}*60"}]},"algorithm":{"name":"calculateOperation","params":{"method":"equivLiteral","keyboard":"NUMERICAL"}}}]}</v>
      </c>
      <c r="C751" s="215" t="str">
        <f>Seeds!AA851</f>
        <v/>
      </c>
      <c r="D751" s="215">
        <f t="shared" si="1"/>
        <v>1</v>
      </c>
    </row>
    <row r="752" ht="15.75" customHeight="1">
      <c r="A752" s="215" t="str">
        <f>Seeds!AC852</f>
        <v>M6-MyM-8b-A-3</v>
      </c>
      <c r="B752" s="215" t="str">
        <f>Seeds!Z852</f>
        <v>{"id":"M6-MyM-8b-A-3","seed":{"parameters":[{"name":"Q1","label":null,"min":3,"max":12,"step":1}],"uniques":true},"scaffolding":[{"id":"step-0","stimulus":"&lt;p&gt;Claudia ha dedicado &lt;span class=\"no-break\"&gt;{{T1}} min&lt;/span&gt; a componer uno de los &lt;i&gt;singles&lt;/i&gt; de su disco. ¿A cuántas horas equivalen?&lt;/p&gt;","template":"&lt;p&gt;Equivalen a {{response}} h.&lt;/p&gt;","seed":{"calculated":[{"name":"T1","label":"{{function}}","function":"{{Q1}}*60","temp":true},{"name":"A1","label":"{{function}}","function":"{{Q1}}"}]},"algorithm":{"name":"calculateOperation","params":{"method":"equivLiteral","keyboard":"NUMERICAL"}}},{"id":"step-1","stimulus":"&lt;p&gt;¿Cuánto tiempo ha necesitado para componer?&lt;/p&gt;","template":"&lt;p&gt;Ha necesitado {{response}} min.&lt;/p&gt;","seed":{"calculated":[{"name":"A1","label":"{{function}}","function":"{{Q1}}*60"}]},"algorithm":{"name":"calculateOperation","params":{"method":"equivLiteral","keyboard":"NUMERICAL"}}},{"id":"step-2","stimulus":"&lt;p&gt;¿Qué pide el enunciado?&lt;/p&gt;","seed":{"calculated":[{"name":"1-A1","label":"&lt;p&gt;Convertir los minutos en horas.&lt;/p&gt;","incorrect":false},{"name":"1-A2","label":"&lt;p&gt;Convertir las horas en minutos.&lt;/p&gt;","incorrect":true},{"name":"1-A3","label":"&lt;p&gt;Convertir los segundos en horas.&lt;/p&gt;","incorrect":true}]},"algorithm":{"name":"trueFalse","template":"Multiple choice – standard","params":{"countCorrect":1,"countIncorrect":2,"showCheckIcon":true}}},{"id":"step-3","stimulus":"&lt;p&gt;¿En qué tabla están las conversiones de unidades correctas?&lt;/p&gt;","seed":{"calculated":[{"name":"1-A1","label":"&lt;div style=\"display:flex; justify-content:center;\"&gt;&lt;img src=\"https://blueberry-assets.oneclick.es/M6_MyM_8b_1.svg\" width=\"400\"&gt;&lt;/img&gt;&lt;/div&gt;","incorrect":false},{"name":"1-A2","label":"&lt;div style=\"display:flex; justify-content:center;\"&gt;&lt;img src=\"https://blueberry-assets.oneclick.es/M6_MyM_8b_2.svg\" width=\"400\"&gt;&lt;/img&gt;&lt;/div&gt;","incorrect":true},{"name":"1-A3","label":"&lt;div style=\"display:flex; justify-content:center;\"&gt;&lt;img src=\"https://blueberry-assets.oneclick.es/M6_MyM_8b_3.svg\" width=\"400\"&gt;&lt;/img&gt;&lt;/div&gt;","incorrect":true}]},"algorithm":{"name":"trueFalse","template":"Multiple choice – standard","params":{"countCorrect":1,"countIncorrect":2,"showCheckIcon":false}}},{"id":"step-4","stimulus":"&lt;p&gt;Sabiendo esto, calcula cuántas horas hay en {{T1}} min.&lt;/p&gt;","template":"&lt;p style=\"text-align:center;\"&gt;{{T1}} min = {{T1}} : 60 = {{response}} h&lt;/p&gt;","seed":{"calculated":[{"name":"T1","label":"{{function}}","function":"{{Q1}}*60","temp":true},{"name":"A1","label":"{{function}}","function":"{{Q1}}"}]},"algorithm":{"name":"calculateOperation","params":{"method":"equivLiteral","keyboard":"NUMERICAL"}}}]}</v>
      </c>
      <c r="C752" s="215" t="str">
        <f>Seeds!AA852</f>
        <v/>
      </c>
      <c r="D752" s="215">
        <f t="shared" si="1"/>
        <v>1</v>
      </c>
    </row>
    <row r="753" ht="15.75" customHeight="1">
      <c r="A753" s="215" t="str">
        <f>Seeds!AC853</f>
        <v>M6-MyM-9a-I-1</v>
      </c>
      <c r="B753" s="215" t="str">
        <f>Seeds!Z853</f>
        <v>{"id":"M6-MyM-9a-I-1","stimulus":"&lt;p&gt;Arrastra el resultado correcto de esta suma.&lt;/p&gt;","template":"&lt;p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horas.&lt;/p&gt;","feedback":"&lt;p&gt;Suma horas con horas y minutos con minutos como si fueran números naturales. Si los minutos son más de 59, se convierten 60 minutos en una hora y se añade a la suma de las horas.&lt;/p&gt;&lt;p style=\"text-align:center;\"&gt;{{Q2}} min + {{Q4}} min = {{T3}} min = 1 h y {{T2}} min&lt;/p&gt;&lt;p style=\"text-align:center;\"&gt;{{Q1}} h + {{Q3}} h + 1 h y {{T2}} min = {{T1}} h y {{T2}} min&lt;/p&gt;","seed":{"parameters":[{"name":"Q1","label":null,"min":1,"max":100,"step":1},{"name":"Q2","label":null,"min":30,"max":59,"step":1},{"name":"Q3","label":null,"min":1,"max":100,"step":1},{"name":"Q4","label":null,"min":30,"max":59,"step":1}],"calculated":[{"name":"T1","label":"{{function}}","function":" {{Q1}}+{{Q3}}+1","temp":true},{"name":"T2","label":"{{function}}","function":"{{Q2}}+{{Q4}}-60","temp":true},{"name":"T3","label":"{{function}}","function":"{{Q2}}+{{Q4}}","temp":true},{"name":"T6","label":"{{function}}","function":" {{T1}} + 1","temp":true},{"name":"A1","label":" {{T1}} h {{T2}} min"},{"name":"A2","label":"{{T1}} h {{T3}} min","incorrect":true},{"name":"A3","label":" {{T6}} h {{T2}} min","incorrect":true}],"uniques":true},"algorithm":{"name":"calculateOperation","template":"Cloze with drag &amp; drop","params":{"keyboard":"INTERMEDIATE"}}}</v>
      </c>
      <c r="C753" s="215" t="str">
        <f>Seeds!AA853</f>
        <v/>
      </c>
      <c r="D753" s="215">
        <f t="shared" si="1"/>
        <v>1</v>
      </c>
    </row>
    <row r="754" ht="15.75" customHeight="1">
      <c r="A754" s="215" t="str">
        <f>Seeds!AC854</f>
        <v>M6-MyM-9a-I-2</v>
      </c>
      <c r="B754" s="215" t="str">
        <f>Seeds!Z854</f>
        <v>{"id":"M6-MyM-9a-I-2","stimulus":"&lt;p&gt;Arrastra el resultado correcto de esta resta.&lt;/p&gt;","template":"&lt;p style=\"text-align:center;\"&gt;{{Q6}} min y {{Q7}} s − {{Q8}} min y {{Q9}} s = {{response}}&lt;/p&gt;","hint":"&lt;p&gt;Como {{Q7}} s es menor que {{Q9}} s, hay que transformar 1 min en 60 s para calcular la resta.&lt;/p&gt;","feedback":"&lt;p&gt;Como {{Q7}} s es menor que {{Q9}} s, se transforma 1 min en 60 s para calcular la resta.&lt;/p&gt;&lt;p style=\"text-align:center;\"&gt;({{Q6}} − 1) min y ({{Q7}} + 60) s − {{Q8}} min y {{Q9}} s =&lt;/p&gt;&lt;p style=\"text-align:center;\"&gt;{{T5}} min y {{T6}} s − {{Q8}} min y {{Q9}} s = {{T1}} min y {{T2}} s&lt;/p&gt;","seed":{"parameters":[{"name":"Q6","label":null,"min":30,"max":59,"step":1},{"name":"Q9","label":null,"min":30,"max":59,"step":1},{"name":"Q7","label":null,"min":1,"max":29,"step":1},{"name":"Q8","label":null,"min":1,"max":20,"step":1}],"calculated":[{"name":"T1","label":"{{function}}","function":" {{Q6}}-{{Q8}}-1","temp":true},{"name":"T2","label":"{{function}}","function":"60+{{Q7}}-{{Q9}}","temp":true},{"name":"T3","label":"{{function}}","function":"{{Q6}}-{{Q8}}","temp":true},{"name":"T4","label":"{{function}}","function":" {{Q9}}-{{Q7}}","temp":true},{"name":"T5","label":"{{function}}","function":"{{Q6}}-1","temp":true},{"name":"T6","label":"{{function}}","function":"{{Q7}}+60","temp":true},{"name":"A1","label":" {{T1}} min {{T2}} s"},{"name":"A2","label":" {{T3}} min {{T2}} s","incorrect":true},{"name":"A3","label":" {{T1}} min {{T4}} s","incorrect":true}],"uniques":true},"algorithm":{"name":"calculateOperation","template":"Cloze with drag &amp; drop","params":{"keyboard":"INTERMEDIATE"}}}</v>
      </c>
      <c r="C754" s="215" t="str">
        <f>Seeds!AA854</f>
        <v/>
      </c>
      <c r="D754" s="215">
        <f t="shared" si="1"/>
        <v>1</v>
      </c>
    </row>
    <row r="755" ht="15.75" customHeight="1">
      <c r="A755" s="215" t="str">
        <f>Seeds!AC855</f>
        <v>M6-MyM-9a-I-3</v>
      </c>
      <c r="B755" s="215" t="str">
        <f>Seeds!Z855</f>
        <v>{"id":"M6-MyM-9a-I-3","stimulus":"&lt;p&gt;Arrastra el resultado de esta operación.&lt;/p&gt;","template":"&lt;p style=\"text-align:center;\"&gt;{{Q1}} h y {{Q2}} min + {{Q3}} h y {{Q4}} min = {{response}}&lt;/p&gt;","hint":"&lt;p&gt;Suma horas con horas y minutos con minutos como si fueran números naturales. Si los minutos son más de 59, se convierten 60 minutos en una hora y se añade a la suma de las horas.&lt;/p&gt;","feedback":"&lt;p&gt;Se suman horas con horas y minutos con minutos como si fueran números naturales. Si los minutos son más de 59, se convierten 60 minutos en una hora y se añade a la suma de las horas. En este caso no se da esa situación.&lt;/p&gt;","seed":{"parameters":[{"name":"Q1","label":null,"min":1,"max":100,"step":1},{"name":"Q3","label":null,"min":1,"max":100,"step":1},{"name":"Q2","label":null,"min":1,"max":29,"step":1},{"name":"Q4","label":null,"min":1,"max":29,"step":1}],"calculated":[{"name":"T1","label":"{{function}}","function":" {{Q1}}+{{Q3}}","temp":true},{"name":"T2","label":"{{function}}","function":"{{Q2}}+{{Q4}}","temp":true},{"name":"T3","label":"{{function}}","function":"{{Q1}}+{{Q3}}-1","temp":true},{"name":"T4","label":"{{function}}","function":" {{Q2}}+{{Q4}}+60","temp":true},{"name":"A1","label":" {{T1}} h {{T2}} min"},{"name":"A2","label":" {{T3}} h {{T2}} min","incorrect":true},{"name":"A3","label":" {{T3}} h {{T4}} min","incorrect":true}],"uniques":true},"algorithm":{"name":"calculateOperation","template":"Cloze with drag &amp; drop","params":{"keyboard":"INTERMEDIATE"}}}</v>
      </c>
      <c r="C755" s="215" t="str">
        <f>Seeds!AA855</f>
        <v/>
      </c>
      <c r="D755" s="215">
        <f t="shared" si="1"/>
        <v>1</v>
      </c>
    </row>
    <row r="756" ht="15.75" customHeight="1">
      <c r="A756" s="215" t="str">
        <f>Seeds!AC856</f>
        <v>M6-MyM-9a-I-4</v>
      </c>
      <c r="B756" s="215" t="str">
        <f>Seeds!Z856</f>
        <v>{"id":"M6-MyM-9a-I-4","stimulus":"&lt;p&gt;Arrastra el resultado de esta operación.&lt;/p&gt;","template":"&lt;p style=\"text-align:center;\"&gt;{{Q6}} min y {{Q7}} s − {{Q8}} min y {{Q9}} s = {{response}}&lt;/p&gt;","hint":"&lt;p&gt;Resta los minutos y los segundos como si fueran números naturales.&lt;/p&gt;","feedback":"&lt;p&gt;Resta los minutos y los segundos como si fueran números naturales.&lt;/p&gt;","seed":{"parameters":[{"name":"Q6","label":null,"min":30,"max":59,"step":1},{"name":"Q7","label":null,"min":30,"max":59,"step":1},{"name":"Q8","label":null,"min":1,"max":29,"step":1},{"name":"Q9","label":null,"min":1,"max":29,"step":1}],"calculated":[{"name":"T1","label":"{{function}}","function":" {{Q6}}-{{Q8}}","temp":true},{"name":"T2","label":"{{function}}","function":" {{Q7}}-{{Q9}}","temp":true},{"name":"T3","label":"{{function}}","function":"{{Q6}}-{{Q8}}-1","temp":true},{"name":"T4","label":"{{function}}","function":" {{Q9}}-{{Q7}}+60","temp":true},{"name":"A1","label":" {{T1}} min {{T2}} s"},{"name":"A2","label":" {{T3}} min {{T2}} s","incorrect":true},{"name":"A3","label":" {{T1}} min {{T4}} s","incorrect":true}],"uniques":true},"algorithm":{"name":"calculateOperation","template":"Cloze with drag &amp; drop","params":{"keyboard":"INTERMEDIATE"}}}</v>
      </c>
      <c r="C756" s="215" t="str">
        <f>Seeds!AA856</f>
        <v/>
      </c>
      <c r="D756" s="215">
        <f t="shared" si="1"/>
        <v>1</v>
      </c>
    </row>
    <row r="757" ht="15.75" customHeight="1">
      <c r="A757" s="215" t="str">
        <f>Seeds!AC857</f>
        <v>M6-MyM-9a-E-1</v>
      </c>
      <c r="B757" s="215" t="str">
        <f>Seeds!Z857</f>
        <v>{"id":"M6-MyM-9a-E-1","stimulus":"&lt;p&gt;Calcula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seed":{"parameters":[{"name":"Q1","label":null,"min":1,"max":29,"step":1},{"name":"Q2","label":null,"min":1,"max":29,"step":1},{"name":"Q3","label":null,"min":1,"max":29,"step":1},{"name":"Q4","label":null,"min":1,"max":29,"step":1}],"calculated":[{"name":"A1","label":"{{function}}","function":"{{Q1}}+{{Q3}}"},{"name":"A2","label":"{{function}}","function":"{{Q2}}+{{Q4}}"}],"uniques":true},"algorithm":{"name":"calculateOperation","params":{"method":"equivLiteral","keyboard":"NUMERICAL"}}}</v>
      </c>
      <c r="C757" s="215" t="str">
        <f>Seeds!AA857</f>
        <v/>
      </c>
      <c r="D757" s="215">
        <f t="shared" si="1"/>
        <v>1</v>
      </c>
    </row>
    <row r="758" ht="15.75" customHeight="1">
      <c r="A758" s="215" t="str">
        <f>Seeds!AC858</f>
        <v>M6-MyM-9a-E-2</v>
      </c>
      <c r="B758" s="215" t="str">
        <f>Seeds!Z858</f>
        <v>{"id":"M6-MyM-9a-E-2","stimulus":"&lt;p&gt;Calcula esta resta con unidades de tiempo.&lt;/p&gt;","template":"&lt;p style=\"text-align:center;\"&gt;{{Q6}} min y {{Q7}} s − {{Q9}} min y {{Q10}} s = {{response}} min {{response}} s&lt;/p&gt;","hint":"&lt;p&gt;Resta los minutos y los segundos como si fueran números naturales.&lt;/p&gt;","feedback":"&lt;p&gt;Se restan los minutos y los segundos como si fueran números naturales.&lt;/p&gt;","seed":{"parameters":[{"name":"Q6","label":null,"min":30,"max":59,"step":1},{"name":"Q7","label":null,"min":30,"max":59,"step":1},{"name":"Q9","label":null,"min":1,"max":29,"step":1},{"name":"Q10","label":null,"min":1,"max":29,"step":1}],"calculated":[{"name":"A4","label":"{{function}}","function":"{{Q6}}-{{Q9}}"},{"name":"A5","label":"{{function}}","function":"{{Q7}}-{{Q10}}"}],"uniques":true},"algorithm":{"name":"calculateOperation","params":{"method":"equivLiteral","keyboard":"NUMERICAL"}}}</v>
      </c>
      <c r="C758" s="215" t="str">
        <f>Seeds!AA858</f>
        <v/>
      </c>
      <c r="D758" s="215">
        <f t="shared" si="1"/>
        <v>1</v>
      </c>
    </row>
    <row r="759" ht="15.75" customHeight="1">
      <c r="A759" s="215" t="str">
        <f>Seeds!AC859</f>
        <v>M6-MyM-9a-E-3</v>
      </c>
      <c r="B759" s="215" t="str">
        <f>Seeds!Z859</f>
        <v>{"id":"M6-MyM-9a-E-3","stimulus":"&lt;p&gt;Calcula esta suma con unidades de tiempo.&lt;/p&gt;","template":"&lt;p style=\"text-align:center;\"&gt;{{Q1}} min y {{Q2}} s + {{Q3}} min y {{Q4}} s = {{response}} min y {{response}} s&lt;/p&gt;","hint":"&lt;p&gt;Suma minutos con minutos y segundos con segundos como si fueran números naturales. Si los segundos son más de 59, convierte 60 segundos en un minuto y añádelo a la suma de los minutos.&lt;/p&gt;","feedback":"&lt;p&gt;Se suman minutos con minutos y segundos con segundos como si fueran números naturales. Si los segundos son más de 59, se convierten 60 segundos en un minuto y se añade a la suma de los minutos.&lt;/p&gt;&lt;p style=\"text-align:center;\"&gt;{{Q2}} s + {{Q4}} s = {{T3}} s = 1 min y {{T2}} s&lt;/p&gt;&lt;p style=\"text-align:center;\"&gt;{{Q1}} min + {{Q3}} min + 1 min y {{T2}} s = {{T1}} min y {{T2}} s&lt;/p&gt;","seed":{"parameters":[{"name":"Q1","label":null,"min":1,"max":29,"step":1},{"name":"Q2","label":null,"min":30,"max":59,"step":1},{"name":"Q3","label":null,"min":1,"max":29,"step":1},{"name":"Q4","label":null,"min":30,"max":59,"step":1}],"calculated":[{"name":"A1","label":"{{function}}","function":"{{Q1}}+{{Q3}}+1"},{"name":"A2","label":"{{function}}","function":"{{Q2}}+{{Q4}}-60"},{"name":"T3","label":"{{function}}","function":"{{Q2}}+{{Q4}}","temp":true},{"name":"T2","label":"{{function}}","function":"{{T3}}-60","temp":true},{"name":"T1","label":"{{function}}","function":"{{Q1}}+{{Q3}}+1","temp":true}],"uniques":true},"algorithm":{"name":"calculateOperation","params":{"method":"equivLiteral","keyboard":"NUMERICAL"}}}</v>
      </c>
      <c r="C759" s="215" t="str">
        <f>Seeds!AA859</f>
        <v/>
      </c>
      <c r="D759" s="215">
        <f t="shared" si="1"/>
        <v>1</v>
      </c>
    </row>
    <row r="760" ht="15.75" customHeight="1">
      <c r="A760" s="215" t="str">
        <f>Seeds!AC860</f>
        <v>M6-MyM-9a-E-4</v>
      </c>
      <c r="B760" s="215" t="str">
        <f>Seeds!Z860</f>
        <v>{"id":"M6-MyM-9a-E-4","stimulus":"&lt;p&gt;Calcula esta resta con unidades de tiempo.&lt;/p&gt;","template":"&lt;p style=\"text-align:center;\"&gt;{{Q6}} min y {{Q7}} s − {{Q8}} min y {{Q9}} s = {{response}} min {{response}} s&lt;/p&gt;","hint":"&lt;p&gt;Como {{Q7}} s es menor que {{Q9}} s, hay que transformar 1 min en 60 s para calcular la resta.&lt;/p&gt;","feedback":"&lt;p&gt;Como {{Q7}} s es menor que {{Q9}} s, se convierte 1 min en 60 s para calcular la resta.&lt;/p&gt;&lt;p style=\"text-align:center;\"&gt;({{Q6}} − 1) min y ({{Q7}} + 60) s − {{Q8}} min y {{Q9}} s =&lt;/p&gt;&lt;p style=\"text-align:center;\"&gt;= {{T5}} min y {{T6}} s − {{Q8}} min y {{Q9}} s = {{T7}} min y {{T8}} s&lt;/p&gt;","seed":{"parameters":[{"name":"Q6","label":null,"min":30,"max":59,"step":1},{"name":"Q7","label":null,"min":1,"max":29,"step":1},{"name":"Q8","label":null,"min":1,"max":28,"step":1},{"name":"Q9","label":null,"min":30,"max":59,"step":1}],"calculated":[{"name":"A4","label":"{{function}}","function":"{{Q6}}-{{Q8}}-1"},{"name":"A5","label":"{{function}}","function":"{{Q7}}-{{Q9}}+60"},{"name":"T5","label":"{{function}}","function":"{{Q6}}-1","temp":true},{"name":"T6","label":"{{function}}","function":"{{Q7}}+60","temp":true},{"name":"T7","label":"{{function}}","function":"{{Q6}}-{{Q8}}-1","temp":true},{"name":"T8","label":"{{function}}","function":"{{Q7}}-{{Q9}}+60","temp":true}],"uniques":true},"algorithm":{"name":"calculateOperation","params":{"method":"equivLiteral","keyboard":"NUMERICAL"}}}</v>
      </c>
      <c r="C760" s="215" t="str">
        <f>Seeds!AA860</f>
        <v/>
      </c>
      <c r="D760" s="215">
        <f t="shared" si="1"/>
        <v>1</v>
      </c>
    </row>
    <row r="761" ht="15.75" customHeight="1">
      <c r="A761" s="215" t="str">
        <f>Seeds!AC861</f>
        <v>M6-MyM-9a-A-1</v>
      </c>
      <c r="B761" s="215" t="str">
        <f>Seeds!Z861</f>
        <v>{"id":"M6-MyM-9a-A-1","stimulus":"&lt;p&gt;En una carrera de atletismo, Mateo ha realizado el recorrido en {{Q1}} h, {{Q2}} min y {{Q3}} s, mientras que Antonio ha tardado {{Q1}} h, {{Q4}} min y {{Q5}} s. ¿Cuál ha sido la diferencia de tiempo entre ambos?&lt;/p&gt;","template":"&lt;p&gt;La diferencia de tiempo ha sido de {{response}} min y {{response}} s.&lt;/p&gt;","hint":"&lt;p&gt;Como {{Q3}} s es menor que {{Q5}} s, hay que transformar 1 min en 60 s para calcular la resta.&lt;/p&gt;","feedback":"&lt;p&gt;Como {{Q3}} s es menor que {{Q5}} s, se convierte 1 min en 60 s:&lt;/p&gt;&lt;p style=\"text-align:center;\"&gt;{{Q1}} h {{Q2}} min y {{Q3}} s = {{Q1}} h {{T1}} min y {{T2}} s&lt;/p&gt;&lt;p&gt;Después, se restan las cantidades con las mismas unidades:&lt;/p&gt;&lt;p style=\"text-align:center;\"&gt;{{Q1}} h {{T1}} min y {{T2}} s − {{Q1}} h {{Q4}} min y {{Q5}} s = {{T3}} min y {{T4}} s&lt;/p&gt;","seed":{"parameters":[{"name":"Q1","label":null,"min":1,"max":2,"step":1},{"name":"Q2","label":null,"min":30,"max":59,"step":1},{"name":"Q3","label":null,"min":1,"max":29,"step":1},{"name":"Q4","label":null,"min":1,"max":29,"step":1},{"name":"Q5","label":null,"min":30,"max":59,"step":1}],"calculated":[{"name":"A1","label":"{{function}}","function":"{{Q2}}-{{Q4}}-1"},{"name":"A2","label":"{{function}}","function":"{{Q3}}-{{Q5}}+60"},{"name":"T1","label":"{{function}}","function":"{{Q2}}-1","temp":true},{"name":"T2","label":"{{function}}","function":"{{Q3}}+60","temp":true},{"name":"T3","label":"{{function}}","function":"{{Q2}}-{{Q4}}-1","temp":true},{"name":"T4","label":"{{function}}","function":"{{Q3}}-{{Q5}}+60","temp":true}],"uniques":true},"algorithm":{"name":"calculateOperation","params":{"method":"equivLiteral","keyboard":"NUMERICAL"}}}</v>
      </c>
      <c r="C761" s="215" t="str">
        <f>Seeds!AA861</f>
        <v/>
      </c>
      <c r="D761" s="215">
        <f t="shared" si="1"/>
        <v>1</v>
      </c>
    </row>
    <row r="762" ht="15.75" customHeight="1">
      <c r="A762" s="215" t="str">
        <f>Seeds!AC862</f>
        <v>M6-MyM-9a-A-2</v>
      </c>
      <c r="B762" s="215" t="str">
        <f>Seeds!Z862</f>
        <v>{"id":"M6-MyM-9a-A-2","stimulus":"&lt;p&gt;Bruna va a nadar todos los días a las {{Q1}} h y {{Q2}} min. Si la clase dura {{Q3}} min, ¿a qué hora termina de nadar?&lt;/p&gt;","template":"&lt;p&gt;La clase de natación termina a las {{response}} h y {{response}} min.&lt;/p&gt;","hint":"&lt;p&gt;Suma los minutos y ten en cuenta que no pueden tener un valor mayor que 59.&lt;/p&gt;","feedback":"&lt;p&gt;En primer lugar, se suman las cantidades con las mismas unidades:&lt;/p&gt;&lt;p style=\"text-align:center;\"&gt;{{Q1}} h y {{Q2}} min + {{Q3}} min = {{Q1}} h {{T2}} min&lt;/p&gt;&lt;p&gt;Sin embargo, como los minutos no pueden tener valores mayores que 59, se convierten los minutos de más en horas:&lt;/p&gt;&lt;p style=\"text-align:center;\"&gt;{{Q1}} h {{T2}} min = {{T3}} h {{T4}} min&lt;/p&gt;","seed":{"parameters":[{"name":"Q1","label":null,"min":8,"max":20,"step":1},{"name":"Q2","label":null,"min":0,"max":59,"step":1},{"name":"Q3","label":null,"min":60,"max":90,"step":1}],"calculated":[{"name":"A1","label":"{{function}}","function":"math.floor({{T1}})"},{"name":"A2","label":"{{function}}","function":"Lemonlib.round(({{T1}}-math.floor({{T1}}))*60,1)"},{"name":"T1","label":"{{function}}","function":"({{Q1}}*60+{{Q2}}+{{Q3}})/60","temp":true},{"name":"T2","label":"{{function}}","function":"{{Q2}}+{{Q3}}","temp":true},{"name":"T3","label":"{{function}}","function":"math.floor({{T1}})","temp":true},{"name":"T4","label":"{{function}}","function":"Lemonlib.round(({{T1}}-math.floor({{T1}}))*60,1)","temp":true}],"uniques":true},"algorithm":{"name":"calculateOperation","params":{"method":"equivLiteral","keyboard":"NUMERICAL"}}}</v>
      </c>
      <c r="C762" s="215" t="str">
        <f>Seeds!AA862</f>
        <v/>
      </c>
      <c r="D762" s="215">
        <f t="shared" si="1"/>
        <v>1</v>
      </c>
    </row>
    <row r="763" ht="15.75" customHeight="1">
      <c r="A763" s="215" t="str">
        <f>Seeds!AC863</f>
        <v>M6-MyM-9a-A-3</v>
      </c>
      <c r="B763" s="215" t="str">
        <f>Seeds!Z863</f>
        <v>{"id":"M6-MyM-9a-A-3","stimulus":"&lt;p&gt;Un viaje de Málaga a Madrid en autobús dura {{Q1}} h y {{Q2}} min. Si el autobús sale de la terminal a las {{Q3}} h y {{Q4}} min, ¿a qué hora llega a Madrid?&lt;/p&gt;","template":"&lt;p&gt;El autobús llega a Madrid a las {{response}} h y {{response}} min.&lt;/p&gt;","hint":"&lt;p&gt;Suma y resta las mismas unidades de tiempo.&lt;/p&gt;","feedback":"&lt;p&gt;Suma las mismas unidades de tiempo y opera al igual que con los números naturales. El autobús llega a Madrid a las {{T1}} h {{T2}} min.&lt;/p&gt;","seed":{"parameters":[{"name":"Q1","label":null,"list":[6,7]},{"name":"Q2","label":null,"min":0,"max":29,"step":1},{"name":"Q3","label":null,"min":1,"max":17,"step":1},{"name":"Q4","label":null,"min":0,"max":29,"step":1}],"calculated":[{"name":"A1","label":"{{function}}","function":"{{Q1}}+{{Q3}}"},{"name":"A2","label":"{{function}}","function":"{{Q2}}+{{Q4}}"},{"name":"T1","label":"{{function}}","function":"{{Q1}}+{{Q3}}","temp":true},{"name":"T2","label":"{{function}}","function":"{{Q2}}+{{Q4}}","temp":true}],"uniques":true},"algorithm":{"name":"calculateOperation","params":{"method":"equivLiteral","keyboard":"NUMERICAL"}}}</v>
      </c>
      <c r="C763" s="215" t="str">
        <f>Seeds!AA863</f>
        <v/>
      </c>
      <c r="D763" s="215">
        <f t="shared" si="1"/>
        <v>1</v>
      </c>
    </row>
    <row r="764" ht="15.75" customHeight="1">
      <c r="A764" s="215" t="str">
        <f>Seeds!AC864</f>
        <v>M6-MyM-23a-I-1</v>
      </c>
      <c r="B764" s="215" t="str">
        <f>Seeds!Z864</f>
        <v>{"id":"M6-MyM-23a-I-1","stimulus":"&lt;p&gt;Elige el resultado de esta operación.&lt;/p&gt;","template":"&lt;p style=\"text-align:center;\"&gt;{{Q1}} min y {{Q2}} s + {{Q3}} min y {{Q4}}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min + {{Q3}} min y {{Q2}} s + {{Q4}} s = {{T3}} min y {{T5}} s = {{T1}} min y {{T2}} s&lt;/p&gt;","seed":{"parameters":[{"name":"Q1","label":null,"min":1,"max":20,"step":1},{"name":"Q2","label":null,"min":30,"max":59,"step":1},{"name":"Q3","label":null,"min":1,"max":20,"step":1},{"name":"Q4","label":null,"min":30,"max":59,"step":1},{"name":"Q5","label":null,"min":30,"max":59,"step":1}],"calculated":[{"name":"T1","label":"{{function}}","function":"{{Q1}}+{{Q3}}+1","temp":true},{"name":"T2","label":"{{function}}","function":"{{Q2}}+{{Q4}}-60","temp":true},{"name":"T3","label":"{{function}}","function":"{{Q1}}+{{Q3}}","temp":true},{"name":"T4","label":"{{function}}","function":"{{Q2}}+{{Q5}}-60","temp":true},{"name":"T5","label":"{{function}}","function":"{{Q2}}+{{Q4}}","temp":true},{"name":"A1","label":"{{T1}} min {{T2}} s","function":"","group":1},{"name":"A2","label":"{{T3}} min {{T2}} s","function":"","incorrect":true,"group":1},{"name":"A3","label":"{{T1}} min {{T4}} s","function":"{{T3}}+1","incorrect":true,"group":1}],"uniques":true},"algorithm":{"name":"groupResponses","template":"Cloze with drop down"}}</v>
      </c>
      <c r="C764" s="215" t="str">
        <f>Seeds!AA864</f>
        <v/>
      </c>
      <c r="D764" s="215">
        <f t="shared" si="1"/>
        <v>1</v>
      </c>
    </row>
    <row r="765" ht="15.75" customHeight="1">
      <c r="A765" s="215" t="str">
        <f>Seeds!AC865</f>
        <v>M6-MyM-23a-I-2</v>
      </c>
      <c r="B765" s="215" t="str">
        <f>Seeds!Z865</f>
        <v>{"id":"M6-MyM-23a-I-2","stimulus":"&lt;p&gt;Elige el resultado de esta operación.&lt;/p&gt;","template":"&lt;p style=\"text-align:center;\"&gt;{{Q1}} h y {{Q2}} min + {{Q3}} h y {{Q4}} min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style=\"text-align:center;\"&gt;{{Q1}} h + {{Q3}} h y {{Q2}} min + {{Q4}} min = {{T4}} h y {{T5}} min = {{T1}} h y {{T2}} min&lt;/p&gt;","seed":{"parameters":[{"name":"Q1","label":null,"min":1,"max":20,"step":1},{"name":"Q2","label":null,"min":30,"max":59,"step":1},{"name":"Q3","label":null,"min":1,"max":20,"step":1},{"name":"Q4","label":null,"min":30,"max":59,"step":1}],"calculated":[{"name":"T1","label":"{{function}}","function":"{{Q1}}+{{Q3}}+math.floor(({{Q2}}+{{Q4}})/60)","temp":true},{"name":"T2","label":"{{function}}","function":"{{Q2}}+{{Q4}}-math.floor(({{Q2}}+{{Q4}})/60)*60","temp":true},{"name":"T3","label":"{{function}}","function":"{{T1}} + 1","temp":true},{"name":"T4","label":"{{function}}","function":"{{Q1}}+{{Q3}}","temp":true},{"name":"T5","label":"{{function}}","function":"{{Q2}}+{{Q4}}","temp":true},{"name":"A1","label":"{{T1}} h y {{T2}} min","function":"","group":1},{"name":"A2","label":"{{T3}} h y {{T2}} min","function":"","incorrect":true,"group":1},{"name":"A3","label":"{{function}} h y {{T2}} min","function":"{{T3}}+1","incorrect":true,"group":1}],"uniques":true},"algorithm":{"name":"groupResponses","template":"Cloze with drop down"}}</v>
      </c>
      <c r="C765" s="215" t="str">
        <f>Seeds!AA865</f>
        <v/>
      </c>
      <c r="D765" s="215">
        <f t="shared" si="1"/>
        <v>1</v>
      </c>
    </row>
    <row r="766" ht="15.75" customHeight="1">
      <c r="A766" s="215" t="str">
        <f>Seeds!AC866</f>
        <v>M6-MyM-23a-I-3</v>
      </c>
      <c r="B766" s="215" t="str">
        <f>Seeds!Z866</f>
        <v>{"id":"M6-MyM-23a-I-3","stimulus":"&lt;p&gt;Elige el resultado de esta operación.&lt;/p&gt;","template":"&lt;p style=\"text-align:center;\"&gt;{{Q5}} h, {{Q6}} min y {{Q7}} s − {{Q8}} h y {{Q9}} s = {{response}}&lt;/p&gt;","hint":"&lt;p&gt;El valor de los minutos y los segundos no puede ser mayor que 59 cuando se escribe la forma compleja.&lt;/p&gt;","feedback":"&lt;p&gt;Ten en cuenta que el valor de los minutos y los segundos no puede ser mayor que 59 cuando se escribe la forma compleja:&lt;/p&gt;&lt;p style=\"text-align:center;\"&gt;({{Q5}} h − {{Q8}} h), {{Q6}} min y ({{Q7}} s − {{Q9}} s) = {{T3}} h, {{T4}} min {{T5}} s&lt;/p&gt;","seed":{"parameters":[{"name":"Q5","label":null,"min":10,"max":20,"step":1},{"name":"Q6","label":null,"min":2,"max":58,"step":1},{"name":"Q7","label":null,"min":30,"max":59,"step":1},{"name":"Q8","label":null,"min":1,"max":9,"step":1},{"name":"Q9","label":null,"min":1,"max":29,"step":1}],"calculated":[{"name":"T3","label":"{{function}}","function":"{{Q5}}-{{Q8}}","temp":true},{"name":"T4","label":"{{function}}","function":"math.floor(({{Q6}}*60+{{Q7}}-{{Q9}})/60)","temp":true},{"name":"T5","label":"{{function}}","function":"{{Q6}}*60+{{Q7}}-{{Q9}}-{{T4}}*60","temp":true},{"name":"T7","label":"{{function}}","function":"{{T4}} + 1","temp":true},{"name":"A1","label":"{{T3}} h, {{T4}} min y {{T5}} s","function":"","group":1},{"name":"A2","label":"{{T3}} h, {{T7}} min y {{T5}} s","function":"","incorrect":true,"group":1},{"name":"A3","label":"{{T3}} h y {{T5}} s","function":"","incorrect":true,"group":1}],"uniques":true},"algorithm":{"name":"groupResponses","template":"Cloze with drop down"}}</v>
      </c>
      <c r="C766" s="215" t="str">
        <f>Seeds!AA866</f>
        <v/>
      </c>
      <c r="D766" s="215">
        <f t="shared" si="1"/>
        <v>1</v>
      </c>
    </row>
    <row r="767" ht="15.75" customHeight="1">
      <c r="A767" s="215" t="str">
        <f>Seeds!AC867</f>
        <v>M6-MyM-23a-E-1</v>
      </c>
      <c r="B767" s="215" t="str">
        <f>Seeds!Z867</f>
        <v>{"id":"M6-MyM-23a-E-1","stimulus":"&lt;p&gt;Calcula esta suma con unidades de tiempo.&lt;/p&gt;","template":"&lt;p style=\"text-align:center;\"&gt;{{Q1}} min y {{Q2}} s + {{Q3}} min y {{Q4}} s = {{response}} h {{response}} min {{response}} s&lt;/p&gt;","hint":"&lt;p&gt;Suma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31,"max":59,"step":1},{"name":"Q2","label":null,"min":1,"max":59,"step":1},{"name":"Q3","label":null,"min":31,"max":59,"step":1},{"name":"Q4","label":null,"min":1,"max":59,"step":1}],"calculated":[{"name":"A1","label":"{{function}}","function":"1"},{"name":"A2","label":"{{function}}","function":"{{Q1}}+{{Q3}}-math.floor(({{Q1}}+{{Q3}})/60)*60+math.floor(({{Q2}}+{{Q4}})/60)"},{"name":"A3","label":"{{function}}","function":"{{Q2}}+{{Q4}}-math.floor(({{Q2}}+{{Q4}})/60)*60"}],"uniques":true},"algorithm":{"name":"calculateOperation","params":{"method":"equivLiteral","keyboard":"NUMERICAL"}}}</v>
      </c>
      <c r="C767" s="215" t="str">
        <f>Seeds!AA867</f>
        <v/>
      </c>
      <c r="D767" s="215">
        <f t="shared" si="1"/>
        <v>1</v>
      </c>
    </row>
    <row r="768" ht="15.75" customHeight="1">
      <c r="A768" s="215" t="str">
        <f>Seeds!AC868</f>
        <v>M6-MyM-23a-E-2</v>
      </c>
      <c r="B768" s="215" t="str">
        <f>Seeds!Z868</f>
        <v>{"id":"M6-MyM-23a-E-2","stimulus":"&lt;p&gt;Calcula esta resta con unidades de tiempo.&lt;/p&gt;","template":"&lt;p style=\"text-align:center;\"&gt;{{Q1}} min y {{Q2}} s − {{Q3}} min y {{Q4}} s = {{response}} min {{response}} s&lt;/p&gt;","hint":"&lt;p&gt;Resta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30,"max":59,"step":1},{"name":"Q2","label":null,"min":1,"max":59,"step":1},{"name":"Q3","label":null,"min":1,"max":27,"step":1},{"name":"Q4","label":null,"min":1,"max":59,"step":1}],"calculated":[{"name":"T1","label":"{{function}}","function":"math.floor(({{Q1}}*60-{{Q3}}*60+{{Q2}}-{{Q4}})/60)","temp":true},{"name":"A1","label":"{{function}}","function":"math.floor(({{Q1}}*60-{{Q3}}*60+{{Q2}}-{{Q4}})/60)"},{"name":"A2","label":"{{function}}","function":"{{Q1}}*60-{{Q3}}*60+{{Q2}}-{{Q4}}-{{T1}}*60"}],"uniques":true},"algorithm":{"name":"calculateOperation","params":{"method":"equivLiteral","keyboard":"NUMERICAL"}}}</v>
      </c>
      <c r="C768" s="215" t="str">
        <f>Seeds!AA868</f>
        <v/>
      </c>
      <c r="D768" s="215">
        <f t="shared" si="1"/>
        <v>1</v>
      </c>
    </row>
    <row r="769" ht="15.75" customHeight="1">
      <c r="A769" s="215" t="str">
        <f>Seeds!AC869</f>
        <v>M6-MyM-23a-A-1</v>
      </c>
      <c r="B769" s="215" t="str">
        <f>Seeds!Z869</f>
        <v>{"id":"M6-MyM-23a-A-1","stimulus":"&lt;p&gt;Un carpintero tarda {{Q1}} h y {{Q2}} min en medir, cortar y lijar las piezas de un mueble, y tarda {{Q3}} h y {{Q4}} min en ensamblarlas. ¿Cuánto tiempo le lleva en total fabricar el mueble?&lt;/p&gt;","template":"&lt;p&gt;Tarda {{response}} h y {{response}} min.&lt;/p&gt;","hint":"&lt;p&gt;Suma las mismas unidades de tiempo: los segundos con los segundos, los minutos con los minutos y las horas con las horas.&lt;/p&gt;","feedback":"&lt;p&gt;Suma las mismas unidades de tiempo: los segundos con los segundos, los minutos con los minutos y las horas con las horas.&lt;/p&gt;","seed":{"parameters":[{"name":"Q1","label":null,"min":1,"max":3,"step":1},{"name":"Q2","label":null,"min":1,"max":59,"step":1},{"name":"Q3","label":null,"min":1,"max":3,"step":1},{"name":"Q4","label":null,"min":1,"max":59,"step":1}],"calculated":[{"name":"A1","label":"{{function}}","function":"{{Q1}}+{{Q3}}+math.floor(({{Q2}}+{{Q4}})/60)"},{"name":"A2","label":"{{function}}","function":"{{Q2}}+{{Q4}}-math.floor(({{Q2}}+{{Q4}})/60)*60"}],"uniques":true},"algorithm":{"name":"calculateOperation","params":{"method":"equivLiteral","keyboard":"NUMERICAL"}}}</v>
      </c>
      <c r="C769" s="215" t="str">
        <f>Seeds!AA869</f>
        <v/>
      </c>
      <c r="D769" s="215">
        <f t="shared" si="1"/>
        <v>1</v>
      </c>
    </row>
    <row r="770" ht="15.75" customHeight="1">
      <c r="A770" s="215" t="str">
        <f>Seeds!AC870</f>
        <v>M6-MyM-23a-A-2</v>
      </c>
      <c r="B770" s="215" t="str">
        <f>Seeds!Z870</f>
        <v>{"id":"M6-MyM-23a-A-2","stimulus":"&lt;p&gt;Angélica tiene permitido usar pantallas durante {{Q1}} h y {{Q2}} min. Si ha jugado a la consola durante {{Q3}} h y {{Q4}} minutos, ¿cuánto tiempo usando pantallas le queda?&lt;/p&gt;","template":"&lt;p&gt;Tiene todavía {{response}} h y {{response}} min.&lt;/p&gt;","hint":"&lt;p&gt;Resta las mismas unidades de tiempo: los segundos con los segundos, los minutos con los minutos y las horas con las horas.&lt;/p&gt;","feedback":"&lt;p&gt;Resta las mismas unidades de tiempo: los segundos con los segundos, los minutos con los minutos y las horas con las horas.&lt;/p&gt;","seed":{"parameters":[{"name":"Q1","label":null,"min":4,"max":5,"step":1},{"name":"Q2","label":null,"min":1,"max":59,"step":1},{"name":"Q3","label":null,"min":1,"max":3,"step":1},{"name":"Q4","label":null,"min":1,"max":59,"step":1}],"calculated":[{"name":"T1","label":"{{function}}","function":"math.floor(({{Q1}}*60-{{Q3}}*60+{{Q2}}-{{Q4}})/60)","temp":true},{"name":"A1","label":"{{function}}","function":"math.floor(({{Q1}}*60-{{Q3}}*60+{{Q2}}-{{Q4}})/60)"},{"name":"A2","label":"{{function}}","function":"{{Q1}}*60-{{Q3}}*60+{{Q2}}-{{Q4}}-{{T1}}*60"}],"uniques":true},"algorithm":{"name":"calculateOperation","params":{"method":"equivLiteral","keyboard":"NUMERICAL"}}}</v>
      </c>
      <c r="C770" s="215" t="str">
        <f>Seeds!AA870</f>
        <v/>
      </c>
      <c r="D770" s="215">
        <f t="shared" si="1"/>
        <v>1</v>
      </c>
    </row>
    <row r="771" ht="15.75" customHeight="1">
      <c r="A771" s="215" t="str">
        <f>Seeds!AC871</f>
        <v>M6-MyM-23a-A-3</v>
      </c>
      <c r="B771" s="215" t="str">
        <f>Seeds!Z871</f>
        <v>{"id":"M6-MyM-23a-A-3","stimulus":"&lt;p&gt;Juan ha participado en una maratón. Si salió a las {{Q1}} h, {{Q2}} min y {{Q3}} s, y llegó a la meta a las {{Q4}} h y {{Q5}} s. ¿Cuánto tiempo ha estado corriendo?&lt;/p&gt;","template":"&lt;p&gt;Ha corrido durante {{response}} h, {{response}} min y {{response}} s.&lt;/p&gt;","hint":"&lt;p&gt;Resta las mismas unidades de tiempo: los segundos con lo segundos, los minutos con los minutos y las horas con las horas.&lt;/p&gt;","feedback":"&lt;p&gt;Resta las mismas unidades de tiempo: los segundos con lo segundos, los minutos con los minutos y las horas con las horas.&lt;/p&gt;","seed":{"parameters":[{"name":"Q1","label":null,"min":10,"max":15,"step":1},{"name":"Q2","label":null,"min":1,"max":29,"step":1},{"name":"Q3","label":null,"min":30,"max":59,"step":1},{"name":"Q4","label":null,"min":18,"max":22,"step":1},{"name":"Q5","label":null,"min":1,"max":29,"step":1}],"calculated":[{"name":"A1","label":"{{function}}","function":"{{Q4}}-{{Q1}}-1"},{"name":"A2","label":"{{function}}","function":"59-{{Q2}}"},{"name":"A3","label":"{{function}}","function":"60+{{Q5}}-{{Q3}}"}],"uniques":true},"algorithm":{"name":"calculateOperation","params":{"method":"equivLiteral","keyboard":"NUMERICAL"}}}</v>
      </c>
      <c r="C771" s="215" t="str">
        <f>Seeds!AA871</f>
        <v/>
      </c>
      <c r="D771" s="215">
        <f t="shared" si="1"/>
        <v>1</v>
      </c>
    </row>
    <row r="772" ht="15.75" customHeight="1">
      <c r="A772" s="215" t="str">
        <f>Seeds!AC872</f>
        <v>M6-MyM-9b-I-1</v>
      </c>
      <c r="B772" s="215" t="str">
        <f>Seeds!Z872</f>
        <v>{"id":"M6-MyM-9b-I-1","stimulus":"&lt;p&gt;Determina si las siguientes operaciones son correctas o incorrectas.&lt;/p&gt;","hint":"&lt;p&gt;Multiplica o divide como si se tratase de números naturales.&lt;/p&gt;","feedback":"&lt;p&gt;Multiplica o divide como si se tratase de números naturales.&lt;/p&gt;","seed":{"parameters":[{"name":"Q1","label":null,"min":1,"max":9,"step":1},{"name":"Q2","label":null,"min":1,"max":59,"step":1},{"name":"Q3","label":null,"min":2,"max":9,"step":1},{"name":"Q4","label":null,"min":2,"max":9,"step":1},{"name":"Q5","label":null,"min":1,"max":9,"step":1},{"name":"Q6","label":null,"min":1,"max":59,"step":1},{"name":"Q7","label":null,"min":1,"max":9,"step":1},{"name":"Q8","label":null,"min":30,"max":59,"step":1},{"name":"Q9","label":null,"min":2,"max":9,"step":1},{"name":"Q10","label":null,"min":2,"max":9,"step":1},{"name":"Q11","label":null,"min":1,"max":9,"step":1},{"name":"Q12","label":null,"min":1,"max":59,"step":1}],"calculated":[{"name":"T1","label":"{{function}}","function":"{{Q1}}*{{Q3}}+math.floor({{Q2}}*{{Q3}}/60)","temp":true},{"name":"T2","label":"{{function}}","function":"{{Q2}}*{{Q3}}-math.floor({{Q2}}*{{Q3}}/60)*60","temp":true},{"name":"T3","label":"{{function}}","function":"{{Q5}}*{{Q4}}+math.floor({{Q6}}*{{Q4}}/60)","temp":true},{"name":"T4","label":"{{function}}","function":"{{Q6}}*{{Q4}}-math.floor({{Q6}}*{{Q4}}/60)*60","temp":true},{"name":"T5","label":"{{function}}","function":"{{Q7}}*{{Q9}}","temp":true},{"name":"T6","label":"{{function}}","function":"{{Q8}}*{{Q9}}-math.floor({{Q8}}*{{Q9}}/60)*60","temp":true},{"name":"T7","label":"{{function}}","function":"{{Q10}}*{{Q11}}+math.floor({{Q12}}*{{Q10}}/60)","temp":true},{"name":"T8","label":"{{function}}","function":"{{Q12}}*{{Q10}}-math.floor({{Q12}}*{{Q10}}/60)*60","temp":true},{"name":"T9","label":"{{function}}","function":"{{Q11}}+1","temp":true},{"name":"A1","label":"{{Q1}} h y {{Q2}} min × {{Q3}} = {{T1}} h y {{T2}} min","function":""},{"name":"A2","label":"{{T3}} h y {{T4}} min : {{Q4}} = {{Q5}} h y {{Q6}} min","function":""},{"name":"A3","label":"{{Q7}} h y {{Q8}} min × {{Q9}} = {{T5}} h y {{T6}} min","function":"","incorrect":true,"feedback":"&lt;p&gt;El resultado de la multiplicación es incorrecto, ya que:&lt;/p&gt;&lt;p style=\"text-align:center;\"&gt;{{Q7}} h y {{Q8}} min × {{Q9}} = {{T10}} h y {{T11}} min&lt;/p&gt;"},{"name":"A4","label":"{{function}}","function":"{{T7}} h y {{T8}} min : {{Q10}} = {{T9}} h y {{Q12}} min","incorrect":true,"feedback":"&lt;p&gt;El resultado de la división es incorrecto, ya que:&lt;/p&gt;&lt;p style=\"text-align:center;\"&gt;{{T7}} h y {{T8}} min : {{Q10}} = {{Q11}} h y {{Q12}} min&lt;/p&gt;"},{"name":"T10","label":"{{function}}","function":"{{Q7}}*{{Q9}}+math.floor({{Q8}}*{{Q9}}/60)","temp":true},{"name":"T11","label":"{{function}}","function":"{{Q8}}*{{Q9}}-math.floor({{Q8}}*{{Q9}}/60)*60","temp":true}],"uniques":true},"algorithm":{"name":"trueFalse","template":"Choice matrix – inline","params":{"countCorrect":2,"countIncorrect":1,"showCheckIcon":false,"options":["Correcto","Incorrecto"]}}}</v>
      </c>
      <c r="C772" s="215" t="str">
        <f>Seeds!AA872</f>
        <v/>
      </c>
      <c r="D772" s="215">
        <f t="shared" si="1"/>
        <v>1</v>
      </c>
    </row>
    <row r="773" ht="15.75" customHeight="1">
      <c r="A773" s="215" t="str">
        <f>Seeds!AC873</f>
        <v>M6-MyM-9b-E-1</v>
      </c>
      <c r="B773" s="215" t="str">
        <f>Seeds!Z873</f>
        <v>{"id":"M6-MyM-9b-E-1","stimulus":"&lt;p&gt;Resuelve esta multiplicación.&lt;/p&gt;","template":"&lt;p style=\"text-align:center;\"&gt;{{Q1}} h y {{Q2}} min × {{Q3}} = {{response}} h y {{response}} min&lt;/p&gt;","hint":"&lt;p&gt;Ten en cuenta que los minutos no pueden tener valores mayores que 59.&lt;/p&gt;","feedback":"&lt;p&gt;Primero hay que calcular las dos multiplicaciones:&lt;/p&gt;&lt;p style=\"text-align:center;\"&gt;{{Q1}} h y {{Q2}} min × {{Q3}} = {{T1}} h y {{T2}} min&lt;/p&gt;&lt;p&gt;Como los minutos y segundos no pueden tener valores mayores que 59, hay que comprobar cuántas horas exactas hay en {{T2}} min:&lt;/p&gt;&lt;p style=\"text-align:center;\"&gt;{{T2}} : 60 = {{T4}}, con resto {{T3}}&lt;/p&gt;&lt;p&gt;Por tanto:&lt;/p&gt;&lt;p style=\"text-align:center;\"&gt;{{T1}} h y {{T2}} min = {{T11}} h y {{T22}} min&lt;/p&gt;","seed":{"parameters":[{"name":"Q1","label":null,"min":2,"max":9,"step":1},{"name":"Q2","label":null,"min":30,"max":59,"step":1},{"name":"Q3","label":null,"min":2,"max":9,"step":1}],"calculated":[{"name":"A1","label":"{{function}}","function":"{{Q1}}*{{Q3}}+math.floor({{Q2}}*{{Q3}}/60)"},{"name":"A2","label":"{{function}}","function":"Lemonlib.round(({{Q2}}*{{Q3}}/60-math.floor({{Q2}}*{{Q3}}/60))*60,1)"},{"name":"T1","label":"{{function}}","function":"{{Q1}}*{{Q3}}","temp":true},{"name":"T2","label":"{{function}}","function":"{{Q2}}*{{Q3}}","temp":true},{"name":"T3","label":"{{function}}","function":"{{Q2}}*{{Q3}}-math.floor({{Q2}}*{{Q3}}/60)*60","temp":true},{"name":"T4","label":"{{function}}","function":"math.floor({{Q2}}*{{Q3}}/60)","temp":true},{"name":"T11","label":"{{function}}","function":"{{Q1}}*{{Q3}}+math.floor({{Q2}}*{{Q3}}/60)","temp":true},{"name":"T22","label":"{{function}}","function":"Lemonlib.round(({{Q2}}*{{Q3}}/60-math.floor({{Q2}}*{{Q3}}/60))*60,1)","temp":true}],"uniques":true},"algorithm":{"name":"calculateOperation","params":{"method":"equivLiteral","keyboard":"NUMERICAL"}}}</v>
      </c>
      <c r="C773" s="215" t="str">
        <f>Seeds!AA873</f>
        <v/>
      </c>
      <c r="D773" s="215">
        <f t="shared" si="1"/>
        <v>1</v>
      </c>
    </row>
    <row r="774" ht="15.75" customHeight="1">
      <c r="A774" s="215" t="str">
        <f>Seeds!AC874</f>
        <v>M6-MyM-9b-E-2</v>
      </c>
      <c r="B774" s="215" t="str">
        <f>Seeds!Z874</f>
        <v>{"id":"M6-MyM-9b-E-2","stimulus":"&lt;p&gt;Calcula esta división con unidades de tiempo.&lt;/p&gt;","template":"&lt;p style=\"text-align:center;\"&gt;{{T1}} {{Q0}} : {{Q4}} = {{response}} {{Q0}}&lt;/p&gt;","hint":"&lt;p&gt;Divide como si se tratase de números naturales.&lt;/p&gt;","feedback":"&lt;p&gt;Divide como si se tratase de números naturales.&lt;/p&gt;","seed":{"parameters":[{"name":"Q4","label":null,"min":100,"max":999,"step":1},{"name":"Q5","label":null,"min":2,"max":9,"step":1},{"name":"Q0","label":null,"list":["h","Min","s"]}],"calculated":[{"name":"T1","label":"{{function}}","function":"{{Q4}}*{{Q5}}","temp":true},{"name":"A3","label":"{{function}}","function":"{{Q5}}"}],"uniques":true},"algorithm":{"name":"calculateOperation","params":{"method":"equivLiteral","keyboard":"NUMERICAL"}}}</v>
      </c>
      <c r="C774" s="215" t="str">
        <f>Seeds!AA874</f>
        <v/>
      </c>
      <c r="D774" s="215">
        <f t="shared" si="1"/>
        <v>1</v>
      </c>
    </row>
    <row r="775" ht="15.75" customHeight="1">
      <c r="A775" s="215" t="str">
        <f>Seeds!AC875</f>
        <v>M6-MyM-9b-E-3</v>
      </c>
      <c r="B775" s="215" t="str">
        <f>Seeds!Z875</f>
        <v>{"id":"M6-MyM-9b-E-3","stimulus":"&lt;p&gt;Calcula esta división con unidades de tiempo.&lt;/p&gt;","template":"&lt;p style=\"text-align:center;\"&gt;{{T1}} h y {{T2}} min : {{Q1}} = {{response}} h y {{response}} min&lt;/p&gt;","hint":"&lt;p&gt;Divide como si se tratase de números naturales.&lt;/p&gt;","feedback":"&lt;p&gt;Convierte las horas en minutos y divide como si se tratase de números naturales:&lt;/p&gt;&lt;p style=\"text-align:center;\"&gt;{{T1}} h y {{T2}} min = {{T3}} min&lt;/p&gt;&lt;p&gt;{{T3}} min : {{Q1}} = {{T4}} min&lt;/p&gt;&lt;p&gt;Como los minutos no pueden tener un valor mayor que 59, se tienen que transformar en horas y minutos:&lt;/p&gt;&lt;p style=\"text-align:center;\"&gt;{{T4}} min = {{A1}} h y {{A2}} min&lt;/p&gt;","seed":{"parameters":[{"name":"Q1","label":null,"min":2,"max":9,"step":1},{"name":"Q2","label":null,"min":1,"max":59,"step":1},{"name":"Q3","label":null,"min":1,"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5" s="215" t="str">
        <f>Seeds!AA875</f>
        <v/>
      </c>
      <c r="D775" s="215">
        <f t="shared" si="1"/>
        <v>1</v>
      </c>
    </row>
    <row r="776" ht="15.75" customHeight="1">
      <c r="A776" s="215" t="str">
        <f>Seeds!AC876</f>
        <v>M6-MyM-9b-E-4</v>
      </c>
      <c r="B776" s="215" t="str">
        <f>Seeds!Z876</f>
        <v>{"id":"M6-MyM-9b-E-4","stimulus":"&lt;p&gt;Calcula esta multiplicación con unidades de tiempo.&lt;/p&gt;","template":"&lt;p style=\"text-align:center;\"&gt;{{Q5}} {{Q6}} × {{Q7}} = {{response}} {{Q6}}&lt;/p&gt;","hint":"&lt;p&gt;Multiplica como si se tratase de números naturales.&lt;/p&gt;","feedback":"&lt;p&gt;Multiplica como si se tratase de números naturales.&lt;/p&gt;","seed":{"parameters":[{"name":"Q5","label":null,"min":100,"max":999,"step":1},{"name":"Q6","label":null,"list":["h","min","s"]},{"name":"Q7","label":null,"min":2,"max":9,"step":1}],"calculated":[{"name":"A4","label":"{{function}}","function":"{{Q5}}*{{Q7}}"}],"uniques":true},"algorithm":{"name":"calculateOperation","params":{"method":"equivLiteral","keyboard":"NUMERICAL"}}}</v>
      </c>
      <c r="C776" s="215" t="str">
        <f>Seeds!AA876</f>
        <v/>
      </c>
      <c r="D776" s="215">
        <f t="shared" si="1"/>
        <v>1</v>
      </c>
    </row>
    <row r="777" ht="15.75" customHeight="1">
      <c r="A777" s="215" t="str">
        <f>Seeds!AC877</f>
        <v>M6-MyM-9b-A-1</v>
      </c>
      <c r="B777" s="215" t="str">
        <f>Seeds!Z877</f>
        <v>{"id":"M6-MyM-9b-A-1","stimulus":"&lt;p&gt;Una &lt;i&gt;youtuber&lt;/i&gt; dedica &lt;span class=\"no-break\"&gt;{{Q1}} h&lt;/span&gt; y &lt;span class=\"no-break\"&gt;{{Q2}} min&lt;/span&gt; a grabar un vídeo. ¿Cuántas horas y minutos necesitará para grabar {{Q3}}?&lt;/p&gt;","template":"&lt;p&gt;Necesitará {{response}} h y {{response}} min.&lt;/span&gt;&lt;/p&gt;","hint":"&lt;p&gt;Multiplica como si se tratase de números naturales.&lt;/p&gt;","feedback":"&lt;p&gt;Multiplica como si se tratase de números naturales.&lt;/p&gt;&lt;p style=\"text-align:center;\"&gt;{{Q1}} h y {{Q2}} min × {{Q3}} = {{A1}} h y {{A2}} min&lt;/p&gt;","seed":{"parameters":[{"name":"Q2","label":null,"min":1,"max":59,"step":1},{"name":"Q3","label":null,"list":[2,3,4,5]},{"name":"Q1","label":null,"list":[1,2]}],"calculated":[{"name":"T1","label":"{{function}}","function":"{{Q1}}*{{Q3}}","temp":true},{"name":"T2","label":"{{function}}","function":"{{Q2}}*{{Q3}}","temp":true},{"name":"A1","label":"{{function}}","function":"{{T1}}+math.floor({{T2}}/60)"},{"name":"A2","label":"{{function}}","function":"{{T2}}-(math.floor({{T2}}/60))*60"}],"uniques":true},"algorithm":{"name":"calculateOperation","params":{"method":"equivLiteral","keyboard":"NUMERICAL"}}}</v>
      </c>
      <c r="C777" s="215" t="str">
        <f>Seeds!AA877</f>
        <v/>
      </c>
      <c r="D777" s="215">
        <f t="shared" si="1"/>
        <v>1</v>
      </c>
    </row>
    <row r="778" ht="15.75" customHeight="1">
      <c r="A778" s="215" t="str">
        <f>Seeds!AC878</f>
        <v>M6-MyM-9b-A-2</v>
      </c>
      <c r="B778" s="215" t="str">
        <f>Seeds!Z878</f>
        <v>{"id":"M6-MyM-9b-A-2","stimulus":"&lt;p&gt;Cada semana, Daniel entrena en el gimnasio durante {{T1}} h y {{T2}} min. Si va {{Q1}} días a la semana, ¿cuánto tiempo pasa en el gimnasio cada día?&lt;/p&gt;","template":"&lt;p&gt;Pasa {{response}} h y {{response}} min en el gimnasio cada día.&lt;/p&gt;","hint":"&lt;p&gt;Divide como si se tratase de números naturales.&lt;/p&gt;","feedback":"&lt;p&gt;Divide como si se tratase de números naturales.&lt;/p&gt;&lt;p style=\"text-align:center;\"&gt;{{T1}} h y {{T2}} min : {{Q1}} = {{A1}} h y {{A2}} min&lt;/p&gt;","seed":{"parameters":[{"name":"Q1","label":null,"list":[2,3,4,5,6,7]},{"name":"Q2","label":null,"list":[1,2,3]},{"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8" s="215" t="str">
        <f>Seeds!AA878</f>
        <v/>
      </c>
      <c r="D778" s="215">
        <f t="shared" si="1"/>
        <v>1</v>
      </c>
    </row>
    <row r="779" ht="15.75" customHeight="1">
      <c r="A779" s="215" t="str">
        <f>Seeds!AC879</f>
        <v>M6-MyM-9b-A-3</v>
      </c>
      <c r="B779" s="215" t="str">
        <f>Seeds!Z879</f>
        <v>{"id":"M6-MyM-9b-A-3","stimulus":"&lt;p&gt;María ha necesitado {{T1}} min y {{T2}} s para resolver las {{Q1}} actividades de Ciencias que les han puesto en clase. Si ha empleado el mismo tiempo en cada una, ¿cuánto ha necesitado para hacer cada actividad?&lt;/p&gt;","template":"&lt;p&gt;Ha empleado {{response}} min y {{response}} s en cada una.&lt;/p&gt;","hint":"&lt;p&gt;Divide como si se tratase de números naturales.&lt;/p&gt;","feedback":"&lt;p&gt;Divide como si se tratase de números naturales.&lt;/p&gt;&lt;p style=\"text-align:center;\"&gt;{{T1}} h y {{T2}} min : {{Q1}} = {{A1}} h y {{A2}} min&lt;/p&gt;","seed":{"parameters":[{"name":"Q1","label":null,"list":[2,3,4,5]},{"name":"Q2","label":null,"list":[4,5,6,7]},{"name":"Q3","label":null,"min":30,"max":59,"step":1}],"calculated":[{"name":"T1","label":"{{function}}","function":"{{Q1}}*{{Q2}}+math.floor({{Q1}}*{{Q3}}/60)","temp":true},{"name":"T2","label":"{{function}}","function":"{{Q1}}*{{Q3}}-math.floor({{Q1}}*{{Q3}}/60)*60","temp":true},{"name":"A1","label":"{{function}}","function":"{{Q2}}"},{"name":"A2","label":"{{function}}","function":"{{Q3}}"},{"name":"T3","label":"{{function}}","function":"{{T1}}*60+{{T2}}","temp":true},{"name":"T4","label":"{{function}}","function":"{{T3}}/{{Q1}}","temp":true}],"uniques":true},"algorithm":{"name":"calculateOperation","params":{"method":"equivLiteral","keyboard":"NUMERICAL"}}}</v>
      </c>
      <c r="C779" s="215" t="str">
        <f>Seeds!AA879</f>
        <v/>
      </c>
      <c r="D779" s="215">
        <f t="shared" si="1"/>
        <v>1</v>
      </c>
    </row>
    <row r="780" ht="15.75" customHeight="1">
      <c r="A780" s="215" t="str">
        <f>Seeds!AC880</f>
        <v>M6-MyM-23b-I-1</v>
      </c>
      <c r="B780" s="215" t="str">
        <f>Seeds!Z880</f>
        <v>{"id":"M6-MyM-23b-I-1","stimulus":"&lt;p&gt;Arrastra los minutos y segundos correctos del resultado de esta multiplicación.&lt;/p&gt;","template":"&lt;p style=\"text-align:center;\"&gt;{{Q1}} min y {{Q2}} s × {{Q3}} = {{response}} y {{response}}&lt;/p&gt;","hint":"&lt;p&gt;El valor de los minutos y los segundos no puede ser mayor que 59 cuando se escribe la forma compleja.&lt;/p&gt;","feedback":"&lt;p&gt;Primero hay que calcular las dos multiplicaciones:&lt;/p&gt;&lt;p style=\"text-align:center;\"&gt;{{Q1}} h y {{Q2}} min × {{Q3}} = {{T7}} h y {{T8}} min&lt;/p&gt;&lt;p&gt;Sin embargo, en forma compleja, el valor de los minutos y los segundos no puede ser mayor que 59. Por tanto:&lt;/p&gt;&lt;p style=\"text-align:center;\"&gt;{{T7}} h y {{T8}} min = {{T1}} h y {{T2}} min&lt;/p&gt;","seed":{"parameters":[{"name":"Q1","label":null,"min":1,"max":6,"step":1},{"name":"Q2","label":null,"min":1,"max":59,"step":1},{"name":"Q3","label":null,"min":2,"max":9,"step":1},{"name":"Q4","label":null,"min":1,"max":10,"step":1},{"name":"Q5","label":null,"min":1,"max":59,"step":1},{"name":"Q6","label":null,"min":1,"max":10,"step":1},{"name":"Q7","label":null,"min":1,"max":59,"step":1}],"calculated":[{"name":"T1","label":null,"function":"{{Q1}}*{{Q3}}+math.floor({{Q2}}*{{Q3}}/60)","temp":true},{"name":"T2","label":null,"function":"{{Q2}}*{{Q3}}-math.floor({{Q2}}*{{Q3}}/60)*60","temp":true},{"name":"T3","label":null,"function":"{{Q4}}*{{Q3}}+math.floor({{Q4}}*{{Q3}}/60)","temp":true},{"name":"T4","label":null,"function":"{{Q5}}*{{Q3}}-math.floor({{Q4}}*{{Q3}}/60)*60","temp":true},{"name":"T5","label":null,"function":"{{Q6}}*{{Q3}}+math.floor({{Q7}}*{{Q3}}/60)","temp":true},{"name":"T6","label":null,"function":"{{Q7}}*{{Q3}}-math.floor({{Q7}}*{{Q3}}/60)*60","temp":true},{"name":"T7","label":null,"function":"{{Q1}}*{{Q3}}","temp":true},{"name":"T8","label":null,"function":"{{Q2}}*{{Q3}}","temp":true},{"name":"A1","label":"{{T1}} min","function":""},{"name":"A2","label":"{{T2}} s","function":""},{"name":"A3","label":"{{T3}} min","function":"","incorrect":true},{"name":"A4","label":"{{T4}} min","function":"","incorrect":true},{"name":"A5","label":"{{T5}} s","function":"","incorrect":true},{"name":"A6","label":"{{T6}} s","function":"","incorrect":true}],"uniques":true},"algorithm":{"name":"calculateOperation","template":"Cloze with drag &amp; drop","params":{"keyboard":"INTERMEDIATE"}}}</v>
      </c>
      <c r="C780" s="215" t="str">
        <f>Seeds!AA880</f>
        <v/>
      </c>
      <c r="D780" s="215">
        <f t="shared" si="1"/>
        <v>1</v>
      </c>
    </row>
    <row r="781" ht="15.75" customHeight="1">
      <c r="A781" s="215" t="str">
        <f>Seeds!AC881</f>
        <v>M6-MyM-23b-I-2</v>
      </c>
      <c r="B781" s="215" t="str">
        <f>Seeds!Z881</f>
        <v>{"id":"M6-MyM-23b-I-2","stimulus":"&lt;p&gt;Arrastra los minutos y segundos correctos del resultado de esta división.&lt;/p&gt;","template":"&lt;p style=\"text-align:center;\"&gt;{{T1}} min {{T3}} : {{Q3}} = {{response}} y {{response}}&lt;/p&gt;","hint":"&lt;p&gt;El valor de los minutos y los segundos no puede ser mayor que 59 cuando se escribe la forma compleja.&lt;/p&gt;","feedback":"&lt;p&gt;Primero hay que dividir los minutos:&lt;/p&gt;&lt;p&gt;El cociente de {{T1}} min : {{Q3}} es {{Q1}} min y el resto, {{T4}} min.&lt;/p&gt;&lt;p&gt;A continuación, hay que dividir los segundos junto con el resto de la operación anterior:&lt;/p&gt;&lt;p style=\"text-align:center;\"&gt;{{T4}} min y {{T2}} s : {{Q3}} = ({{T5}} s + {{T2}} s) : {{Q3}} = {{T6}} s : {{Q3}} = {{Q2}} s&lt;/p&gt;","seed":{"parameters":[{"name":"Q1","label":null,"min":1,"max":6,"step":1},{"name":"Q2","label":null,"min":30,"max":59,"step":1},{"name":"Q3","label":null,"min":2,"max":9,"step":1},{"name":"Q4","label":null,"min":1,"max":10,"step":1},{"name":"Q5","label":null,"min":1,"max":10,"step":1},{"name":"Q6","label":null,"min":1,"max":59,"step":1},{"name":"Q7","label":null,"min":1,"max":59,"step":1}],"calculated":[{"name":"T1","label":null,"function":"{{Q1}}*{{Q3}}+math.floor({{Q2}}*{{Q3}}/60)","temp":true},{"name":"T2","label":null,"function":"{{Q2}}*{{Q3}}-math.floor({{Q2}}*{{Q3}}/60)*60","temp":true},{"name":"T3","label":null,"function":"if ({{T2}}!==0) {'y '+{{T2}}+' s'}","temp":true},{"name":"T4","label":null,"function":"{{T1}}%{{Q3}}","temp":true},{"name":"T5","label":null,"function":"{{T4}}*60","temp":true},{"name":"T6","label":null,"function":"{{T2}}+{{T5}}","temp":true},{"name":"A1","label":"{{Q1}} min","function":""},{"name":"A2","label":"{{Q2}} s","function":""},{"name":"A3","label":"{{Q4}} min","function":"","incorrect":true},{"name":"A4","label":"{{Q5}} min","function":"","incorrect":true},{"name":"A5","label":"{{Q6}} s","function":"","incorrect":true},{"name":"A6","label":"{{Q7}} s","function":"","incorrect":true}],"uniques":true},"algorithm":{"name":"calculateOperation","template":"Cloze with drag &amp; drop","params":{"keyboard":"INTERMEDIATE"}}}</v>
      </c>
      <c r="C781" s="215" t="str">
        <f>Seeds!AA881</f>
        <v/>
      </c>
      <c r="D781" s="215">
        <f t="shared" si="1"/>
        <v>1</v>
      </c>
    </row>
    <row r="782" ht="15.75" customHeight="1">
      <c r="A782" s="215" t="str">
        <f>Seeds!AC882</f>
        <v>M6-MyM-23b-E-1</v>
      </c>
      <c r="B782" s="215" t="str">
        <f>Seeds!Z882</f>
        <v>{"id":"M6-MyM-23b-E-1","stimulus":"&lt;p&gt;Resuelve esta multiplicación.&lt;/p&gt;","template":"&lt;p style=\"text-align:center;\"&gt;{{Q1}} h y {{Q2}} min × {{Q3}} = {{response}} h y {{response}} min&lt;/p&gt;","hint":"&lt;p&gt;El valor de los minutos y los segundos no puede ser mayor que 59 cuando se escribe la forma compleja.&lt;/p&gt;","feedback":"&lt;p&gt;Primero hay que calcular las dos multiplicaciones:&lt;/p&gt;&lt;p style=\"text-align:center;\"&gt;{{Q1}} h y {{Q2}} min × {{Q3}} = {{T1}} h y {{T2}} min&lt;/p&gt;&lt;p&gt;Sin embargo, en forma compleja, el valor de los minutos y los segundos no puede ser mayor que 59. Por tanto:&lt;/p&gt;&lt;p style=\"text-align:center;\"&gt;{{T1}} h y {{T2}} min = {{A1}} h y {{A2}} min&lt;/p&gt;","seed":{"parameters":[{"name":"Q1","label":null,"min":1,"max":20,"step":1},{"name":"Q2","label":null,"min":30,"max":59,"step":1},{"name":"Q3","label":null,"min":2,"max":9,"step":1}],"calculated":[{"name":"T1","label":"{{function}}","function":"{{Q1}}*{{Q3}}","temp":true},{"name":"T2","label":"{{function}}","function":"{{Q2}}*{{Q3}}","temp":true},{"name":"A1","label":"{{function}}","function":"{{Q1}}*{{Q3}}+math.floor({{Q2}}*{{Q3}}/60)"},{"name":"A2","label":"{{function}}","function":"{{Q2}}*{{Q3}}%60"}],"uniques":true},"algorithm":{"name":"calculateOperation","params":{"method":"equivLiteral","keyboard":"NUMERICAL"}}}</v>
      </c>
      <c r="C782" s="215" t="str">
        <f>Seeds!AA882</f>
        <v/>
      </c>
      <c r="D782" s="215">
        <f t="shared" si="1"/>
        <v>1</v>
      </c>
    </row>
    <row r="783" ht="15.75" customHeight="1">
      <c r="A783" s="215" t="str">
        <f>Seeds!AC883</f>
        <v>M6-MyM-23b-E-2</v>
      </c>
      <c r="B783" s="215" t="str">
        <f>Seeds!Z883</f>
        <v>{"id":"M6-MyM-23b-E-2","stimulus":"&lt;p&gt;Resuelve esta multiplicación.&lt;/p&gt;","template":"&lt;p style=\"text-align:center;\"&gt;{{Q1}} min y {{Q2}} s × {{Q3}} =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1,"max":6,"step":1},{"name":"Q2","label":null,"min":30,"max":37,"step":1},{"name":"Q3","label":null,"min":2,"max":8,"step":1}],"calculated":[{"name":"T1","label":"{{function}}","function":"{{Q1}}*{{Q3}}","temp":true},{"name":"T2","label":"{{function}}","function":"{{Q2}}*{{Q3}}","temp":true},{"name":"A1","label":"{{function}}","function":"{{Q1}}*{{Q3}}+math.floor({{Q2}}*{{Q3}}/60)"},{"name":"A2","label":"{{function}}","function":"{{Q2}}*{{Q3}}%60"}],"uniques":true},"algorithm":{"name":"calculateOperation","params":{"method":"equivLiteral","keyboard":"NUMERICAL"}}}</v>
      </c>
      <c r="C783" s="215" t="str">
        <f>Seeds!AA883</f>
        <v/>
      </c>
      <c r="D783" s="215">
        <f t="shared" si="1"/>
        <v>1</v>
      </c>
    </row>
    <row r="784" ht="15.75" customHeight="1">
      <c r="A784" s="215" t="str">
        <f>Seeds!AC884</f>
        <v>M6-MyM-23b-E-3</v>
      </c>
      <c r="B784" s="215" t="str">
        <f>Seeds!Z884</f>
        <v>{"id":"M6-MyM-23b-E-3","stimulus":"&lt;p&gt;Resuelve esta división.&lt;/p&gt;","template":"&lt;p style=\"text-align:center;\"&gt;{{T1}} h y {{T2}} min : {{Q3}} = {{response}} h y {{response}} min&lt;/p&gt;","hint":"&lt;p&gt;El valor de los minutos y los segundos no puede ser mayor que 59 cuando se escribe la forma compleja.&lt;/p&gt;","feedback":"&lt;p&gt;Primero hay que dividir las horas:&lt;/p&gt;&lt;p&gt;El cociente de {{T1}} h : {{Q3}} es {{Q1}} h y el resto, {{T3}} h.&lt;/p&gt;&lt;p&gt;A continuación, hay que dividir los minutos junto con el resto de la operación anterior:&lt;/p&gt;&lt;p style=\"text-align:center;\"&gt;{{T3}} h y {{T2}} min : {{Q3}} = ({{T4}} min + {{T2}} min) : {{Q3}} = {{T5}} min : {{Q3}} = {{Q2}} min&lt;/p&gt;","seed":{"parameters":[{"name":"Q1","label":null,"min":1,"max":20,"step":1},{"name":"Q2","label":null,"min":1,"max":59,"step":1},{"name":"Q3","label":null,"min":2,"max":9,"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v>
      </c>
      <c r="C784" s="215" t="str">
        <f>Seeds!AA884</f>
        <v/>
      </c>
      <c r="D784" s="215">
        <f t="shared" si="1"/>
        <v>1</v>
      </c>
    </row>
    <row r="785" ht="15.75" customHeight="1">
      <c r="A785" s="215" t="str">
        <f>Seeds!AC885</f>
        <v>M6-MyM-23b-E-4</v>
      </c>
      <c r="B785" s="215" t="str">
        <f>Seeds!Z885</f>
        <v>{"id":"M6-MyM-23b-E-4","stimulus":"&lt;p&gt;Resuelve esta división.&lt;/p&gt;","template":"&lt;p style=\"text-align:center;\"&gt;{{T1}} min y {{T2}} s : {{Q3}} = {{response}} min y {{response}} s&lt;/p&gt;","hint":"&lt;p&gt;El valor de los minutos y los segundos no puede ser mayor que 59 cuando se escribe la forma compleja.&lt;/p&gt;","feedback":"&lt;p&gt;Primero hay que dividir los minutos:&lt;/p&gt;&lt;p&gt;El cociente de {{T1}} min : {{Q3}} son {{Q1}} min y el resto, {{T3}} min.&lt;/p&gt;&lt;p&gt;A continuación, hay que dividir los segundos junto con el resto de la anterior operación:&lt;/p&gt;&lt;p style=\"text-align:center;\"&gt;{{T3}} min y {{T2}} s : {{Q3}} = ({{T4}} s + {{T2}} s) : {{Q3}} = {{T5}} s : {{Q3}} = {{Q2}} s&lt;/p&gt;","seed":{"parameters":[{"name":"Q1","label":null,"min":1,"max":6,"step":1},{"name":"Q2","label":null,"min":30,"max":37,"step":1},{"name":"Q3","label":null,"min":2,"max":8,"step":1}],"calculated":[{"name":"T1","label":"{{function}}","function":"{{Q1}}*{{Q3}}+math.floor({{Q2}}*{{Q3}}/60)","temp":true},{"name":"T2","label":"{{function}}","function":"{{Q2}}*{{Q3}}%60","temp":true},{"name":"T3","label":"{{function}}","function":"{{T1}}%{{Q3}}","temp":true},{"name":"T4","label":"{{function}}","function":"{{T3}}*60","temp":true},{"name":"T5","label":"{{function}}","function":"{{T3}}*60+{{T2}}","temp":true},{"name":"A1","label":"{{function}}","function":"{{Q1}}"},{"name":"A2","label":"{{function}}","function":"{{Q2}}"}],"uniques":true},"algorithm":{"name":"calculateOperation","params":{"method":"equivLiteral","keyboard":"NUMERICAL"}}}</v>
      </c>
      <c r="C785" s="215" t="str">
        <f>Seeds!AA885</f>
        <v/>
      </c>
      <c r="D785" s="215">
        <f t="shared" si="1"/>
        <v>1</v>
      </c>
    </row>
    <row r="786" ht="15.75" customHeight="1">
      <c r="A786" s="215" t="str">
        <f>Seeds!AC886</f>
        <v>M6-MyM-23b-A-1</v>
      </c>
      <c r="B786" s="215" t="str">
        <f>Seeds!Z886</f>
        <v>{"id":"M6-MyM-23b-A-1","stimulus":"&lt;p&gt;Agustín tarda {{Q1}} min y {{Q2}} s en ir y volver a su trabajo. En {{Q3}} días, ¿cuánto tiempo dedica a esos viajes de ida y vuelta?&lt;/p&gt;","template":"&lt;p&gt;Tarda {{response}} min y {{response}} s en ir y volver durante {{Q3}} días.&lt;/p&gt;","hint":"&lt;p&gt;El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9,"max":20,"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v>
      </c>
      <c r="C786" s="215" t="str">
        <f>Seeds!AA886</f>
        <v/>
      </c>
      <c r="D786" s="215">
        <f t="shared" si="1"/>
        <v>1</v>
      </c>
    </row>
    <row r="787" ht="15.75" customHeight="1">
      <c r="A787" s="215" t="str">
        <f>Seeds!AC887</f>
        <v>M6-MyM-23b-A-2</v>
      </c>
      <c r="B787" s="215" t="str">
        <f>Seeds!Z887</f>
        <v>{"id":"M6-MyM-23b-A-2","stimulus":"&lt;p&gt;Magdalena ha necesitado {{T11}} min y {{T12}} s en resolver {{Q1}} actividades del colegio. Si para cada una ha empleado la misma cantidad de tiempo, ¿cuánto le ha llevado una actividad?&lt;/p&gt;","template":"&lt;p&gt;Ha utilizado {{response}} min y {{response}} s para cada actividad.&lt;/p&gt;","hint":"&lt;p&gt;El valor de los minutos y los segundos no puede ser mayor que 59 cuando se escribe la forma compleja.&lt;/p&gt;","feedback":"&lt;p&gt;Divide los minutos y los segundos entre el número de actividades para hallar el resultado:&lt;/p&gt;&lt;p style=\"text-align:center;\"&gt;{{T11}} min y {{T12}} s : {{Q1}} = {{A1}} min y {{A2}} s&lt;/p&gt;","seed":{"parameters":[{"name":"Q1","label":null,"min":3,"max":6,"step":1},{"name":"Q2","label":null,"min":1,"max":3,"step":1},{"name":"Q3","label":null,"min":1,"max":59,"step":1}],"calculated":[{"name":"T11","label":"{{function}}","function":"{{Q2}}*{{Q1}}","temp":true},{"name":"T12","label":"{{function}}","function":"{{Q3}}*{{Q1}}","temp":true},{"name":"A1","label":"{{function}}","function":"{{Q2}}"},{"name":"A2","label":"{{function}}","function":"{{Q3}}"}],"uniques":true},"algorithm":{"name":"calculateOperation","params":{"method":"equivLiteral","keyboard":"NUMERICAL"}}}</v>
      </c>
      <c r="C787" s="215" t="str">
        <f>Seeds!AA887</f>
        <v/>
      </c>
      <c r="D787" s="215">
        <f t="shared" si="1"/>
        <v>1</v>
      </c>
    </row>
    <row r="788" ht="15.75" customHeight="1">
      <c r="A788" s="215" t="str">
        <f>Seeds!AC888</f>
        <v>M6-MyM-23b-A-3</v>
      </c>
      <c r="B788" s="215" t="str">
        <f>Seeds!Z888</f>
        <v>{"id":"M6-MyM-23b-A-3","stimulus":"&lt;p&gt;Una cocinera prepara una ensalada {{Q1}} min y {{Q2}} s. Ya que ha servido {{Q3}} ensaladas, ¿cuánto ha tardado en prepararlas todas?&lt;/p&gt;","template":"&lt;p&gt;Ha tardado {{response}} min y {{response}} s.&lt;/p&gt;","hint":"&lt;p&gt;El valor de los minutos y los segundos no puede ser mayor que 59 cuando se escribe la forma compleja.&lt;/p&gt;","feedback":"&lt;p&gt;Primero hay que calcular las dos multiplicaciones:&lt;/p&gt;&lt;p style=\"text-align:center;\"&gt;{{Q1}} min y {{Q2}} s × {{Q3}} = {{T1}} min y {{T2}} s&lt;/p&gt;&lt;p&gt;Sin embargo, en forma compleja el valor de los minutos y los segundos no puede ser mayor que 59. Por tanto:&lt;/p&gt;&lt;p style=\"text-align:center;\"&gt;{{T1}} min y {{T2}} s = {{A1}} min y {{A2}} s&lt;/p&gt;","seed":{"parameters":[{"name":"Q1","label":null,"min":5,"max":9,"step":1},{"name":"Q2","label":null,"min":10,"max":59,"step":1},{"name":"Q3","label":null,"min":2,"max":9,"step":1}],"calculated":[{"name":"T1","label":"{{function}}","function":"{{Q1}}*{{Q3}}","temp":true},{"name":"T2","label":"{{function}}","function":"{{Q2}}*{{Q3}}","temp":true},{"name":"A1","label":"{{function}}","function":"{{T1}}+math.floor({{T2}}/60)"},{"name":"A2","label":"{{function}}","function":"{{T2}}-(math.floor({{T2}}/60))*60"}],"uniques":true},"algorithm":{"name":"calculateOperation","params":{"method":"equivLiteral","keyboard":"NUMERICAL"}}}</v>
      </c>
      <c r="C788" s="215" t="str">
        <f>Seeds!AA888</f>
        <v/>
      </c>
      <c r="D788" s="215">
        <f t="shared" si="1"/>
        <v>1</v>
      </c>
    </row>
    <row r="789" ht="15.75" customHeight="1">
      <c r="A789" s="215" t="str">
        <f>Seeds!AC889</f>
        <v>M6-MyM-10a-I-1</v>
      </c>
      <c r="B789" s="215" t="str">
        <f>Seeds!Z889</f>
        <v>{"id":"M6-MyM-10a-I-1","stimulus":"&lt;p&gt;Selecciona la unidad de medida de información.&lt;/p&gt;","hint":"&lt;p&gt;La unidad básica de medida de información es el byte.&lt;/p&gt;","feedback":"&lt;p&gt;Las unidades de medida de información son:&lt;/p&gt;&lt;ul&gt;&lt;li&gt;Byte&lt;/li&gt;&lt;li&gt;Kilobyte&lt;/li&gt;&lt;li&gt;Megabyte&lt;/li&gt;&lt;li&gt;Gigabyte&lt;/li&gt;&lt;li&gt;Terabyte&lt;/ul&gt;","seed":{"parameters":[{"name":"Q1","label":null,"list":["Byte","Kilobyte","Megabyte","Gigabyte","Terabyte"]},{"name":"Q2","label":null,"list":["Metro","Kilómetro","Litro","Centilitro","Gramo","Kilogramo","Grado","Metro cuadrado","Día","Hora","Minuto","Segundo"]},{"name":"Q3","label":null,"list":["Metro","Kilómetro","Litro","Centilitro","Gramo","Kilogramo","Grado","Metro cuadrado","Día","Hora","Minuto","Segundo"]}],"calculated":[{"name":"A1","function":"","label":"{{Q1}}","incorrect":false},{"name":"A2","function":"","label":"{{Q2}}","incorrect":true},{"name":"A3","function":"","label":"{{Q3}}","incorrect":true}],"uniques":true},"algorithm":{"name":"trueFalse","template":"Multiple choice – standard","params":{"countCorrect":1,"countIncorrect":2,"showCheckIcon":false,
            "columns": 3
        }
    }
}</v>
      </c>
      <c r="C789" s="215" t="str">
        <f>Seeds!AA889</f>
        <v/>
      </c>
      <c r="D789" s="215">
        <f t="shared" si="1"/>
        <v>1</v>
      </c>
    </row>
    <row r="790" ht="15.75" customHeight="1">
      <c r="A790" s="215" t="str">
        <f>Seeds!AC890</f>
        <v>M6-MyM-10b-I-1</v>
      </c>
      <c r="B790" s="215" t="str">
        <f>Seeds!Z890</f>
        <v>{
    "id": "M6-MyM-10b-I-1",
    "stimulus": "&lt;p&gt;Une las siguientes medidas con su equivalencia en bytes (B).&lt;/p&gt;",
    "hint":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"feedback": "&lt;p&gt;Las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
    "seed": {
        "parameters": [
            {
                "name": "Q1",
                "label": null,
                "min": 1,
                "max": 9,
                "step": 1
            },
            {
                "name": "Q2",
                "label": null,
                "min": 1,
                "max": 9,
                "step": 1
            },
            {
                "name": "Q3",
                "label": null,
                "min": 1,
                "max": 9,
                "step": 1
            },
            {
                "name": "Q4",
                "label": null,
                "min": 1,
                "max": 9,
                "step": 1
            }
        ],
        "calculated": [
            {
                "name": "T1",
                "function": "{{Q1}}*math.pow(2,30)",
                "label": "{{function}}",
                "temp": true
            },
            {
                "name": "A1",
                "function": "{{T1}} B",
                "label": "{{Q1}} GB",
                "feedback": "{{Q1}} GB = {{Q1}} × 2&lt;sup&gt;30&lt;/sup&gt; = {{function}}"
            },
            {
                "name": "T2",
                "function": "{{Q2}}*math.pow(2,20)",
                "label": "{{function}}",
                "temp": true
            },
            {
                "name": "A2",
                "function": "{{T2}} B",
                "label": "{{Q2}} MB",
                "feedback": "{{Q2}} MB = {{Q2}} × 2&lt;sup&gt;20&lt;/sup&gt; = {{function}}"
            },
            {
                "name": "T3",
                "function": "{{Q3}}*math.pow(2,40)",
                "label": "{{function}}",
                "temp": true
            },
            {
                "name": "A3",
                "function": "{{T3}} B",
                "label": "{{Q3}} TB",
                "feedback": "{{Q3}} TB = {{Q3}} × 2&lt;sup&gt;40&lt;/sup&gt; = {{function}}"
            },
            {
                "name": "T4",
                "function": "{{Q4}}*math.pow(2,10)",
                "label": "{{function}}",
                "temp": true
            },
            {
                "name": "A4",
                "function": "{{T4}} B",
                "label": "{{Q4}} KB",
                "feedback": "{{Q4}} KB = {{Q4}} × 2&lt;sup&gt;10&lt;/sup&gt; = {{function}}"
            }
        ],
        "uniques": true
    },
    "algorithm": {
        "name": "linkOperationResult",
        "params": {
            "invert": true
        },
        "template": "Match list"
    }
}</v>
      </c>
      <c r="C790" s="215" t="str">
        <f>Seeds!AA890</f>
        <v/>
      </c>
      <c r="D790" s="215">
        <f t="shared" si="1"/>
        <v>1</v>
      </c>
    </row>
    <row r="791" ht="15.75" customHeight="1">
      <c r="A791" s="215" t="str">
        <f>Seeds!AC891</f>
        <v>M6-MyM-10b-E-1</v>
      </c>
      <c r="B791" s="215" t="str">
        <f>Seeds!Z891</f>
        <v>{"id":"M6-MyM-10b-E-1","stimulus":"&lt;p&gt;Calcula la siguiente igualdad.&lt;/p&gt;","template":"&lt;p style=\"text-align:center;\"&gt;{{Q1}} GB = {{response}} B&lt;/p&gt;","hint":"&lt;p style=\"text-align:center;\"&gt;1 GB = 2&lt;sup&gt;30&lt;/sup&gt; 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GB = {{Q1}} × 2&lt;sup&gt;30&lt;/sup&gt; = {{A1}} B&lt;/p&gt;","seed":{"parameters":[{"name":"Q1","label":null,"min":1,"max":9,"step":1}],"calculated":[{"name":"A1","label":"{{function}}","function":"{{Q1}}*math.pow(2,30)"}],"uniques":true},"algorithm":{"name":"calculateOperation","params":{"method":"equivLiteral","keyboard":"NUMERICAL"}}}</v>
      </c>
      <c r="C791" s="215" t="str">
        <f>Seeds!AA891</f>
        <v/>
      </c>
      <c r="D791" s="215">
        <f t="shared" si="1"/>
        <v>1</v>
      </c>
    </row>
    <row r="792" ht="15.75" customHeight="1">
      <c r="A792" s="215" t="str">
        <f>Seeds!AC892</f>
        <v>M6-MyM-10b-E-2</v>
      </c>
      <c r="B792" s="215" t="str">
        <f>Seeds!Z892</f>
        <v>{"id":"M6-MyM-10b-E-2","stimulus":"&lt;p&gt;Calcula la siguiente igualdad.&lt;/p&gt;","template":"&lt;p style=\"text-align:center;\"&gt;{{Q1}} MB ={{response}} KB&lt;/p&gt;","hint":"&lt;p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MB = {{Q1}} × 2&lt;sup&gt;10&lt;/sup&gt; = {{A1}} KB&lt;/p&gt;","seed":{"parameters":[{"name":"Q1","label":null,"min":1,"max":9,"step":1}],"calculated":[{"name":"A1","label":"{{function}}","function":"{{Q1}}*math.pow(2,10)"}],"uniques":true},"algorithm":{"name":"calculateOperation","params":{"method":"equivLiteral","keyboard":"NUMERICAL"}}}</v>
      </c>
      <c r="C792" s="215" t="str">
        <f>Seeds!AA892</f>
        <v/>
      </c>
      <c r="D792" s="215">
        <f t="shared" si="1"/>
        <v>1</v>
      </c>
    </row>
    <row r="793" ht="15.75" customHeight="1">
      <c r="A793" s="215" t="str">
        <f>Seeds!AC893</f>
        <v>M6-MyM-10b-E-3</v>
      </c>
      <c r="B793" s="215" t="str">
        <f>Seeds!Z893</f>
        <v>{"id":"M6-MyM-10b-E-3","stimulus":"&lt;p&gt;Calcula la siguiente igualdad.&lt;/p&gt;","template":"&lt;p style=\"text-align:center;\"&gt;{{Q1}} TB = {{response}} MB&lt;/p&gt;","hint":"&lt;p style=\"text-align:center;\"&gt;1 TB = 2&lt;sup&gt;20&lt;/sup&gt; MB&lt;/p&gt;","feedback":"&lt;p&gt;Las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style=\"text-align:center;\"&gt;{{Q1}} TB = {{Q1}} × 2&lt;sup&gt;20&lt;/sup&gt; = {{A1}} MB&lt;/p&gt;","seed":{"parameters":[{"name":"Q1","label":null,"min":1,"max":9,"step":1}],"calculated":[{"name":"A1","label":"{{function}}","function":"{{Q1}}*math.pow(2,20)"}],"uniques":true},"algorithm":{"name":"calculateOperation","params":{"method":"equivLiteral","keyboard":"NUMERICAL"}}}</v>
      </c>
      <c r="C793" s="215" t="str">
        <f>Seeds!AA893</f>
        <v/>
      </c>
      <c r="D793" s="215">
        <f t="shared" si="1"/>
        <v>1</v>
      </c>
    </row>
    <row r="794" ht="15.75" customHeight="1">
      <c r="A794" s="215" t="str">
        <f>Seeds!AC894</f>
        <v>M6-MyM-10b-E-4</v>
      </c>
      <c r="B794" s="215" t="str">
        <f>Seeds!Z894</f>
        <v>{"id":"M6-MyM-10b-E-4","stimulus":"&lt;p&gt;Calcula la siguiente igualdad.&lt;/p&gt;","template":"&lt;p style=\"text-align:center;\"&gt;{{T1}} KB ={{response}} MB&lt;/p&gt;","hint":"&lt;p style=\"text-align:center;\"&gt;1 MB = 2&lt;sup&gt;10&lt;/sup&gt; KB&lt;/p&gt;","feedback":"&lt;p&gt;Las equivalencias entre las unidades de medida de la información son:&lt;/p&gt;&lt;table style=\"width: 100%;\"&gt;&lt;tbody&gt;&lt;tr&gt;&lt;td style=\"width: 20%; text-align: center; background-color: #C77CB7;\"&gt;&lt;strong&gt;&lt;span style=\"color: rgb(255, 255, 255);\"&gt;B&lt;/span&gt;&lt;/strong&gt;&lt;/td&gt;&lt;td style=\"width: 20%; text-align: center; background-color: #C77CB7;\"&gt;&lt;strong&gt;&lt;span style=\"color: rgb(255, 255, 255);\"&gt;KB&lt;/span&gt;&lt;/strong&gt;&lt;/td&gt;&lt;td style=\"width: 20%; text-align: center; background-color: #C77CB7;\"&gt;&lt;strong&gt;&lt;span style=\"color: rgb(255, 255, 255);\"&gt;MB&lt;/span&gt;&lt;/strong&gt;&lt;/td&gt;&lt;td style=\"width: 20%; text-align: center; background-color: #C77CB7;\"&gt;&lt;strong&gt;&lt;span style=\"color: rgb(255, 255, 255);\"&gt;GB&lt;/span&gt;&lt;/strong&gt;&lt;/td&gt;&lt;td style=\"width: 20%; text-align: center; background-color: #C77CB7;\"&gt;&lt;strong&gt;&lt;span style=\"color: rgb(255, 255, 255);\"&gt;TB&lt;/span&gt;&lt;/strong&gt;&lt;/td&gt;&lt;/tr&gt;&lt;tr&gt;&lt;td style=\"width: 20%; text-align: center;\"&gt;1B&lt;/td&gt;&lt;td style=\"width: 20%; text-align: center;\"&gt;2&lt;sup&gt;10&lt;/sup&gt; B&lt;/td&gt;&lt;td style=\"width: 20%; text-align: center;\"&gt;2&lt;sup&gt;20&lt;/sup&gt; B&lt;/td&gt;&lt;td style=\"width: 20%; text-align: center;\"&gt;2&lt;sup&gt;30&lt;/sup&gt; B&lt;/td&gt;&lt;td style=\"width: 20%; text-align: center;\"&gt;2&lt;sup&gt;40&lt;/sup&gt; B&lt;/td&gt;&lt;/tr&gt;&lt;/tbody&gt;&lt;/table&gt;&lt;p style=\"text-align:center;\"&gt;{{T1}} KB = {{T1}} : 2&lt;sup&gt;10&lt;/sup&gt; = {{A1}} MB&lt;/p&gt;","seed":{"parameters":[{"name":"Q1","label":null,"min":1,"max":9,"step":1}],"calculated":[{"name":"T1","label":"{{function}}","function":"{{Q1}}*math.pow(2,10)","temp":true},{"name":"A1","label":"{{function}}","function":"{{Q1}}"}],"uniques":true},"algorithm":{"name":"calculateOperation","params":{"method":"equivLiteral","keyboard":"NUMERICAL"}}}</v>
      </c>
      <c r="C794" s="215" t="str">
        <f>Seeds!AA894</f>
        <v/>
      </c>
      <c r="D794" s="215">
        <f t="shared" si="1"/>
        <v>1</v>
      </c>
    </row>
    <row r="795" ht="15.75" customHeight="1">
      <c r="A795" s="215" t="str">
        <f>Seeds!AC895</f>
        <v>M6-MyM-10b-A-1</v>
      </c>
      <c r="B795" s="215" t="str">
        <f>Seeds!Z895</f>
        <v>{"id":"M6-MyM-10b-A-1","seed":{"parameters":[{"name":"Q1","label":null,"min":30,"max":80,"step":1}],"uniques":true},"scaffolding":[{"id":"step-0","stimulus":"&lt;p&gt;En el ordenador hay un documento que ocupa {{Q1}} KB. ¿Cuántos bytes son?&lt;/p&gt;","template":"&lt;p&gt;El documento ocupa {{response}} B.&lt;/p&gt;","seed":{"calculated":[{"name":"A1","label":"{{function}}","function":"{{Q1}}*1024"}]},"algorithm":{"name":"calculateOperation","params":{"method":"equivLiteral","keyboard":"NUMERICAL"}}},{"id":"step-1","stimulus":"&lt;p&gt;¿Cuánto ocupa el documento?&lt;/p&gt;","template":"&lt;p&gt;Ocupa {{response}} KB.&lt;/p&gt;","seed":{"calculated":[{"name":"A2","label":"{{function}}","function":"{{Q1}}"}]},"algorithm":{"name":"calculateOperation","params":{"method":"equivLiteral","keyboard":"NUMERICAL"}}},{"id":"step-2","stimulus":"&lt;p&gt;¿Qué pide el enunciado?&lt;/p&gt;","seed":{"calculated":[{"name":"1-A1","label":"&lt;p&gt;Convertir los kilobytes en bytes.&lt;/p&gt;","incorrect":false},{"name":"1-A2","label":"&lt;p&gt;Convertir los kilobytes en megabytes.&lt;/p&gt;","incorrect":true},{"name":"1-A3","label":"&lt;p&gt;Convertir los kilobytes en gigabytes.&lt;/p&gt;","incorrect":true}]},"algorithm":{"name":"trueFalse","template":"Multiple choice – standard","params":{"countCorrect":1,"countIncorrect":2,"showCheckIcon":true}}},{"id":"step-3","stimulus":"&lt;p&gt;¿Cuál es la equivalencia correcta para convertir kilobytes en bytes?&lt;/p&gt;","seed":{"calculated":[{"name":"1-A1","label":"1 KB = 2&lt;sup&gt;10&lt;/sup&gt; B","incorrect":false},{"name":"1-A2","label":"1 KB = 2&lt;sup&gt;20&lt;/sup&gt; B","incorrect":true},{"name":"1-A3","label":"1 KB = 2&lt;sup&gt;30&lt;/sup&gt; B","incorrect":true}]},"algorithm":{"name":"trueFalse","template":"Multiple choice – standard","params":{"countCorrect":1,"countIncorrect":2,"showCheckIcon":false, "columns": 3}}},{"id":"step-4","stimulus":"&lt;p&gt;Por tanto, completa el siguiente cálculo para saber cuánto ocupa el documento.&lt;/p&gt;","template":"&lt;p style=\"text-align:center;\"&gt;{{Q1}} KB = {{Q1}} × 2&lt;sup&gt;10&lt;/sup&gt; = {{response}} B&lt;/p&gt;","seed":{"calculated":[{"name":"A3","label":"{{function}}","function":"{{Q1}}*1024"}]},"algorithm":{"name":"calculateOperation","params":{"method":"equivLiteral","keyboard":"NUMERICAL"}}}]}</v>
      </c>
      <c r="C795" s="215" t="str">
        <f>Seeds!AA895</f>
        <v/>
      </c>
      <c r="D795" s="215">
        <f t="shared" si="1"/>
        <v>1</v>
      </c>
    </row>
    <row r="796" ht="15.75" customHeight="1">
      <c r="A796" s="215" t="str">
        <f>Seeds!AC896</f>
        <v>M6-MyM-10b-A-2</v>
      </c>
      <c r="B796" s="215" t="str">
        <f>Seeds!Z896</f>
        <v>{"id":"M6-MyM-10b-A-2","seed":{"parameters":[{"name":"Q1","label":null,"min":1,"max":6,"step":1}],"uniques":true},"scaffolding":[{"id":"step-0","stimulus":"&lt;p&gt;Pilar tiene una carpeta con fotografías que ocupa {{Q1}} GB. ¿A cuántos megabytes equivalen?&lt;/p&gt;","template":"&lt;p&gt;La carpeta ocupa {{response}} KB.&lt;/p&gt;","seed":{"calculated":[{"name":"A1","label":"{{function}}","function":"{{Q1}}*1024"}]},"algorithm":{"name":"calculateOperation","params":{"method":"equivLiteral","keyboard":"NUMERICAL"}}},{"id":"step-1","stimulus":"&lt;p&gt;¿Cuánto ocupa la carpeta de fotografías?&lt;/p&gt;","template":"&lt;p&gt;Ocupa {{response}} GB.&lt;/p&gt;","seed":{"calculated":[{"name":"A2","label":"{{function}}","function":"{{Q1}}"}]},"algorithm":{"name":"calculateOperation","params":{"method":"equivLiteral","keyboard":"NUMERICAL"}}},{"id":"step-2","stimulus":"&lt;p&gt;¿Qué pide el enunciado?&lt;/p&gt;","seed":{"calculated":[{"name":"1-A1","label":"&lt;p&gt;Convertir los gigabytes en megabytes.&lt;/p&gt;","incorrect":false},{"name":"1-A2","label":"&lt;p&gt;Convertir los gigabytes en kilobytes.&lt;/p&gt;","incorrect":true},{"name":"1-A3","label":"&lt;p&gt;Convertir los gigabytes en terabytes.&lt;/p&gt;","incorrect":true}]},"algorithm":{"name":"trueFalse","template":"Multiple choice – standard","params":{"countCorrect":1,"countIncorrect":2,"showCheckIcon":true}}},{"id":"step-3","stimulus":"&lt;p&gt;¿Cuál es la equivalencia correcta para convertir gigabytes en megabytes?&lt;/p&gt;","seed":{"calculated":[{"name":"1-A1","label":"1 GB = 2&lt;sup&gt;10&lt;/sup&gt; MB","incorrect":false},{"name":"1-A2","label":"1 GB = 2&lt;sup&gt;20&lt;/sup&gt; MB","incorrect":true},{"name":"1-A3","label":"1 GB = 2&lt;sup&gt;30&lt;/sup&gt; MB","incorrect":true}]},"algorithm":{"name":"trueFalse","template":"Multiple choice – standard","params":{"countCorrect":1,"countIncorrect":2,"showCheckIcon":false, "columns": 3}}},{"id":"step-4","stimulus":"&lt;p&gt;Por tanto, completa el siguiente cálculo para saber cuánto ocupa la carpeta.&lt;/p&gt;","template":"&lt;p style=\"text-align:center;\"&gt;{{Q1}} GB = {{Q1}} × 2&lt;sup&gt;10&lt;/sup&gt; = {{response}} MB&lt;/p&gt;","seed":{"calculated":[{"name":"A3","label":"{{function}}","function":"{{Q1}}*1024"}]},"algorithm":{"name":"calculateOperation","params":{"method":"equivLiteral","keyboard":"NUMERICAL"}}}]}</v>
      </c>
      <c r="C796" s="215" t="str">
        <f>Seeds!AA896</f>
        <v/>
      </c>
      <c r="D796" s="215">
        <f t="shared" si="1"/>
        <v>1</v>
      </c>
    </row>
    <row r="797" ht="15.75" customHeight="1">
      <c r="A797" s="215" t="str">
        <f>Seeds!AC897</f>
        <v>M6-MyM-10b-A-3</v>
      </c>
      <c r="B797" s="215" t="str">
        <f>Seeds!Z897</f>
        <v>{"id":"M6-MyM-10b-A-3","seed":{"parameters":[{"name":"Q1","label":null,"min":20,"max":99,"step":1}],"uniques":true},"scaffolding":[{"id":"step-0","stimulus":"&lt;p&gt;Mateo quiere instalar una aplicación en su teléfono móvil que ocupa {{Q1}} MB. ¿A cuántos kilobytes equivalen?&lt;/p&gt;","template":"&lt;p&gt;La aplicación ocupa {{response}} KB.&lt;/p&gt;","seed":{"calculated":[{"name":"A1","label":"{{function}}","function":"{{Q1}}*1024"}]},"algorithm":{"name":"calculateOperation","params":{"method":"equivLiteral","keyboard":"NUMERICAL"}}},{"id":"step-1","stimulus":"&lt;p&gt;¿Cuánto ocupa la aplicación?&lt;/p&gt;","template":"&lt;p&gt;Ocupa {{response}} MB.&lt;/p&gt;","seed":{"calculated":[{"name":"A2","label":"{{function}}","function":"{{Q1}}"}]},"algorithm":{"name":"calculateOperation","params":{"method":"equivLiteral","keyboard":"NUMERICAL"}}},{"id":"step-2","stimulus":"&lt;p&gt;¿Qué pide el enunciado?&lt;/p&gt;","seed":{"calculated":[{"name":"1-A1","label":"&lt;p&gt;Convertir los megabytes en kilobytes.&lt;/p&gt;","incorrect":false},{"name":"1-A2","label":"&lt;p&gt;Convertir los megabytes en bytes.&lt;/p&gt;","incorrect":true},{"name":"1-A3","label":"&lt;p&gt;Convertir los megabytes en gigabytes.&lt;/p&gt;","incorrect":true}]},"algorithm":{"name":"trueFalse","template":"Multiple choice – standard","params":{"countCorrect":1,"countIncorrect":2,"showCheckIcon":true}}},{"id":"step-3","stimulus":"&lt;p&gt;¿Cuál es la equivalencia correcta para convertir megabytes en kilobytes?&lt;/p&gt;","seed":{"calculated":[{"name":"1-A1","label":"1 MB = 2&lt;sup&gt;10&lt;/sup&gt; KB","incorrect":false},{"name":"1-A2","label":"1 MB = 2&lt;sup&gt;20&lt;/sup&gt; KB","incorrect":true},{"name":"1-A3","label":"1 MB = 2&lt;sup&gt;30&lt;/sup&gt; KB","incorrect":true}]},"algorithm":{"name":"trueFalse","template":"Multiple choice – standard","params":{"countCorrect":1,"countIncorrect":2,"showCheckIcon":false, "columns": 3}}},{"id":"step-4","stimulus":"&lt;p&gt;Por tanto, completa el siguiente cálculo para saber cuánto ocupa la aplicación.&lt;/p&gt;","template":"&lt;p style=\"text-align:center;\"&gt;{{Q1}} MB = {{Q1}} × 2&lt;sup&gt;10&lt;/sup&gt; = {{response}} KB&lt;/p&gt;","seed":{"calculated":[{"name":"A3","label":"{{function}}","function":"{{Q1}}*1024"}]},"algorithm":{"name":"calculateOperation","params":{"method":"equivLiteral","keyboard":"NUMERICAL"}}}]}</v>
      </c>
      <c r="C797" s="215" t="str">
        <f>Seeds!AA897</f>
        <v/>
      </c>
      <c r="D797" s="215">
        <f t="shared" si="1"/>
        <v>1</v>
      </c>
    </row>
    <row r="798" ht="15.75" customHeight="1">
      <c r="A798" s="215" t="str">
        <f>Seeds!AC898</f>
        <v>M6-MyM-11a-I-1</v>
      </c>
      <c r="B798" s="215" t="str">
        <f>Seeds!Z898</f>
        <v>{"id":"M6-MyM-11a-I-1","stimulus":"&lt;p&gt;¿Cuál es la unidad de medida de temperatura?&lt;/p&gt;","hint":"&lt;p&gt;La unidad de medida de la temperatura son los grados Celsius.&lt;/p&gt;","feedback":"&lt;p&gt;La unidad de medida de la temperatura son los grados Celsius (°C).&lt;/p&gt;","seed":{"parameters":[{"name":"Q1","list":["°","kg","g","mg","km","m","cm","l","cl","s","min","h"]},{"name":"Q2","list":["°","kg","g","mg","km","m","cm","l","cl","s","min","h"]}],"calculated":[{"name":"A1","label":"{{Q1}}","incorrect":true},{"name":"A2","label":"{{Q2}}","incorrect":true},{"name":"A3","label":"ºC"}],"uniques":true},"algorithm":{"name":"trueFalse","template":"Multiple choice – standard","params":{"countCorrect":1,"countIncorrect":2,"showCheckIcon":false,"columns":3}}}</v>
      </c>
      <c r="C798" s="215" t="str">
        <f>Seeds!AA898</f>
        <v/>
      </c>
      <c r="D798" s="215">
        <f t="shared" si="1"/>
        <v>1</v>
      </c>
    </row>
    <row r="799" ht="15.75" customHeight="1">
      <c r="A799" s="215" t="str">
        <f>Seeds!AC899</f>
        <v>M6-MyM-11a-E-1</v>
      </c>
      <c r="B799" s="215" t="str">
        <f>Seeds!Z899</f>
        <v>{"id":"M6-MyM-11a-E-1","stimulus":"&lt;p&gt;Selecciona la afirmación correcta.&lt;/p&gt;","hint":"&lt;p&gt;La unidad de medida de la temperatura son los grados Celsius.&lt;/p&gt;","feedback":"&lt;p&gt;La unidad de medida de la temperatura son los grados Celsius (°C).&lt;/p&gt;","seed":{"parameters":[{"name":"Q1","list":["°","kg","g","mg","km","m","cm","l","cl","s","min","h"]},{"name":"Q2","list":["°","kg","g","mg","km","m","cm","l","cl","s","min","h"]}],"calculated":[{"name":"A1","label":"La temperatura de una persona se mide en °C."},{"name":"A2","label":"La temperatura que hace en el día se mide en °C."},{"name":"A3","label":"La temperatura de una olla a presión se mide en °C."},{"name":"A4","label":"La temperatura de una persona se mide en {{Q1}}.","incorrect":true,"feedback":"La temperatura se mide en °C."},{"name":"A5","label":"La temperatura que hace en un día se mide en {{Q2}}.","incorrect":true,"feedback":"La temperatura se mide en °C."},{"name":"A6","label":"La duración de una película se mide en °C.","incorrect":true,"feedback":"Una duración se mide en horas, minutos o segundos."},{"name":"A7","label":"La capacidad de un vaso de agua se mide en °C.","incorrect":true,"feedback":"La capacidad se mide en litros."},{"name":"A8","label":"La distancia entre dos pueblos se mide en °C.","incorrect":true,"feedback":"La longitud se mide en metros."},{"name":"A9","label":"La masa de un saco de manzanas se mide en °C.","incorrect":true,"feedback":"La masa se mide en gramos."}],"uniques":true},"algorithm":{"name":"trueFalse","template":"Multiple choice – standard","params":{"countCorrect":1,"countIncorrect":2}}}</v>
      </c>
      <c r="C799" s="215" t="str">
        <f>Seeds!AA899</f>
        <v/>
      </c>
      <c r="D799" s="215">
        <f t="shared" si="1"/>
        <v>1</v>
      </c>
    </row>
    <row r="800" ht="15.75" customHeight="1">
      <c r="A800" s="215" t="str">
        <f>Seeds!AC900</f>
        <v>M6-MyM-11b-I-1</v>
      </c>
      <c r="B800" s="215" t="str">
        <f>Seeds!Z900</f>
        <v>{"id":"M6-MyM-11b-I-1","stimulus":"&lt;p&gt;Escoge el resultado de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name":"Q3","label":null,"min":0.1,"max":5,"step":0.1},{"name":"Q4","label":null,"min":0.1,"max":5,"step":0.1}],"calculated":[{"name":"A1","label":"{{function}}","function":"Lemonlib.round({{Q1}}+{{Q2}},1)","group":1},{"name":"A2","label":"{{function}}","function":"Lemonlib.round({{Q1}}+{{Q3}},1)","incorrect":true,"group":1},{"name":"A3","label":"{{function}}","function":"Lemonlib.round({{Q1}}+{{Q4}},1)","incorrect":true,"group":1}],"uniques":true},"algorithm":{"name":"groupResponses","template":"Cloze with drop down"}}</v>
      </c>
      <c r="C800" s="215" t="str">
        <f>Seeds!AA900</f>
        <v/>
      </c>
      <c r="D800" s="215">
        <f t="shared" si="1"/>
        <v>1</v>
      </c>
    </row>
    <row r="801" ht="15.75" customHeight="1">
      <c r="A801" s="215" t="str">
        <f>Seeds!AC901</f>
        <v>M6-MyM-11b-I-2</v>
      </c>
      <c r="B801" s="215" t="str">
        <f>Seeds!Z901</f>
        <v>{"id":"M6-MyM-11b-I-2","stimulus":"&lt;p&gt;Escoge el resultado de esta resta.&lt;/p&gt;","template":"&lt;p style=\"text-align:center;\"&gt;{{T1}} °C − {{Q1}} °C = {{response}} °C&lt;/p&gt;","hint":"&lt;p&gt;Resta los valores numéricos de las dos temperaturas.&lt;/p&gt;","feedback":"&lt;p&gt;Para restar dos temperaturas hay que restar sus valores numéricos.&lt;/p&gt;","seed":{"parameters":[{"name":"Q1","label":null,"min":0.1,"max":5,"step":0.1},{"name":"Q2","label":null,"min":10,"max":30,"step":0.1},{"name":"Q3","label":null,"min":10,"max":30,"step":0.1},{"name":"Q4","label":null,"min":10,"max":30,"step":0.1}],"calculated":[{"name":"T1","label":"{{function}}","function":"Lemonlib.round({{Q1}}+{{Q2}},1)","temp":true},{"name":"A1","label":"{{function}}","function":"{{Q2}}","group":1},{"name":"A2","label":"{{function}}","function":"{{Q3}}","incorrect":true,"group":1},{"name":"A3","label":"{{function}}","function":"{{Q4}}","incorrect":true,"group":1}],"uniques":true},"algorithm":{"name":"groupResponses","template":"Cloze with drop down"}}</v>
      </c>
      <c r="C801" s="215" t="str">
        <f>Seeds!AA901</f>
        <v/>
      </c>
      <c r="D801" s="215">
        <f t="shared" si="1"/>
        <v>1</v>
      </c>
    </row>
    <row r="802" ht="15.75" customHeight="1">
      <c r="A802" s="215" t="str">
        <f>Seeds!AC902</f>
        <v>M6-MyM-11b-E-1</v>
      </c>
      <c r="B802" s="215" t="str">
        <f>Seeds!Z902</f>
        <v>{"id":"M6-MyM-11b-E-1","stimulus":"&lt;p&gt;Calcula esta suma.&lt;/p&gt;","template":"&lt;p style=\"text-align:center;\"&gt;{{Q1}} °C + {{Q2}} °C = {{response}} °C&lt;/p&gt;","hint":"&lt;p&gt;Suma los valores numéricos de las dos temperaturas.&lt;/p&gt;","feedback":"&lt;p&gt;Para sumar dos temperaturas hay que sumar sus valores numéricos.&lt;/p&gt;","seed":{"parameters":[{"name":"Q1","label":null,"min":10,"max":30,"step":0.1},{"name":"Q2","label":null,"min":0.1,"max":5,"step":0.1}],"calculated":[{"name":"A1","label":"{{function}}","function":"Lemonlib.round({{Q1}}+{{Q2}},1)"}],"uniques":true},"algorithm":{"name":"calculateOperation","params":{"method":"equivLiteral","keyboard":"INTERMEDIATE"}}}</v>
      </c>
      <c r="C802" s="215" t="str">
        <f>Seeds!AA902</f>
        <v/>
      </c>
      <c r="D802" s="215">
        <f t="shared" si="1"/>
        <v>1</v>
      </c>
    </row>
    <row r="803" ht="15.75" customHeight="1">
      <c r="A803" s="215" t="str">
        <f>Seeds!AC903</f>
        <v>M6-MyM-11b-E-2</v>
      </c>
      <c r="B803" s="215" t="str">
        <f>Seeds!Z903</f>
        <v>{"id":"M6-MyM-11b-E-2","stimulus":"&lt;p&gt;Resuelve esta resta.&lt;/p&gt;","template":"&lt;p style=\"text-align:center;\"&gt;{{T1}} °C − {{Q1}} °C = {{response}} °C&lt;/p&gt;","hint":"&lt;p&gt;Resta los valores numéricos de las dos temperaturas.&lt;/p&gt;","feedback":"&lt;p&gt;Para restar dos temperaturas hay que restar sus valores numéricos.&lt;/p&gt;","seed":{"parameters":[{"name":"Q1","min":0.1,"max":5,"step":0.1},{"name":"Q2","min":10,"max":30,"step":0.1}],"calculated":[{"name":"T1","function":"Lemonlib.round({{Q1}}+{{Q2}}, 1)","temp":true},{"name":"A1","function":"{{Q2}}"}],"uniques":true},"algorithm":{"name":"calculateOperation","params":{"method":"equivLiteral","keyboard":"INTERMEDIATE"}}}</v>
      </c>
      <c r="C803" s="215" t="str">
        <f>Seeds!AA903</f>
        <v/>
      </c>
      <c r="D803" s="215">
        <f t="shared" si="1"/>
        <v>1</v>
      </c>
    </row>
    <row r="804" ht="15.75" customHeight="1">
      <c r="A804" s="215" t="str">
        <f>Seeds!AC904</f>
        <v>M6-MyM-11b-A-1</v>
      </c>
      <c r="B804" s="215" t="str">
        <f>Seeds!Z904</f>
        <v>{"id":"M6-MyM-11b-A-1","stimulus":"&lt;p&gt;Hace un rato, el aire acondicionado de una oficina estaba a {{Q2}} °C, pero se ha subido a {{T1}} °C. ¿Cuántos grados ha aumentado la temperatura?&lt;/p&gt;","template":"&lt;p&gt;Ha aumentado {{response}} °C.&lt;/p&gt;","hint":"&lt;p&gt;Resta los valores numéricos de las dos temperaturas.&lt;/p&gt;","feedback":"&lt;p&gt;Para restar dos temperaturas hay que restar sus valores numéricos.&lt;/p&gt;&lt;p style=\"text-align:center;\"&gt;{{T1}} °C − {{Q2}} °C = {{Q1}} °C&lt;/p&gt;","seed":{"parameters":[{"name":"Q1","label":null,"min":2,"max":5,"step":0.1},{"name":"Q2","label":null,"min":18,"max":22,"step":0.1}],"calculated":[{"name":"T1","label":"{{function}}","function":"Lemonlib.round({{Q1}}+{{Q2}},1)","temp":true},{"name":"A1","label":"{{function}}","function":"{{Q1}}"}],"uniques":true},"algorithm":{"name":"calculateOperation","params":{"method":"equivLiteral","keyboard":"INTERMEDIATE"}}}</v>
      </c>
      <c r="C804" s="215" t="str">
        <f>Seeds!AA904</f>
        <v/>
      </c>
      <c r="D804" s="215">
        <f t="shared" si="1"/>
        <v>1</v>
      </c>
    </row>
    <row r="805" ht="15.75" customHeight="1">
      <c r="A805" s="215" t="str">
        <f>Seeds!AC905</f>
        <v>M6-MyM-11b-A-2</v>
      </c>
      <c r="B805" s="215" t="str">
        <f>Seeds!Z905</f>
        <v>{"id":"M6-MyM-11b-A-2","stimulus":"&lt;p&gt;Para cocinar un pastel hay que poner el horno a {{T1}} °C y luego bajarlo {{Q2}} °C. ¿A qué temperatura se termina de hacer el pastel?&lt;/p&gt;","template":"&lt;p&gt;El pastel se termina de cocinar a los {{response}} °C.&lt;/p&gt;","hint":"&lt;p&gt;Resta los valores numéricos de las dos temperaturas.&lt;/p&gt;","feedback":"&lt;p&gt;Para sumar dos temperaturas hay que sumar sus valores numéricos.&lt;/p&gt;&lt;p style=\"text-align:center;\"&gt;{{T1}} °C − {{Q2}} °C = {{Q1}} °C&lt;/p&gt;","seed":{"parameters":[{"name":"Q1","label":null,"min":70,"max":90,"step":1},{"name":"Q2","label":null,"min":60,"max":90,"step":1}],"calculated":[{"name":"T1","label":"{{function}}","function":"Lemonlib.round({{Q1}}+{{Q2}},1)","temp":true},{"name":"A1","label":"{{function}}","function":"{{Q1}}"}],"uniques":true},"algorithm":{"name":"calculateOperation","params":{"method":"equivLiteral","keyboard":"INTERMEDIATE"}}}</v>
      </c>
      <c r="C805" s="215" t="str">
        <f>Seeds!AA905</f>
        <v/>
      </c>
      <c r="D805" s="215">
        <f t="shared" si="1"/>
        <v>1</v>
      </c>
    </row>
    <row r="806" ht="15.75" customHeight="1">
      <c r="A806" s="215" t="str">
        <f>Seeds!AC906</f>
        <v>M6-MyM-11b-A-3</v>
      </c>
      <c r="B806" s="215" t="str">
        <f>Seeds!Z906</f>
        <v>{"id":"M6-MyM-11b-A-3","stimulus":"&lt;p&gt;Cecilia se ha tomado la temperatura porque se sentía mal. Al principio el termómetro marcaba {{Q1}} °C, pero al cabo de un rato ha aumentado {{Q2}} °C. ¿Qué temperatura tiene Cecilia?&lt;/p&gt;","template":"&lt;p&gt;La temperatura de Cecilia es de {{response}} °C.&lt;/p&gt;","hint":"&lt;p&gt;Suma los valores numéricos de las dos temperaturas.&lt;/p&gt;","feedback":"&lt;p&gt;Para sumar dos temperaturas hay que sumar sus valores numéricos.&lt;/p&gt;&lt;p style=\"text-align:center;\"&gt;{{Q1}} °C + {{Q2}} °C = {{A1}} °C&lt;/p&gt;","seed":{"parameters":[{"name":"Q1","label":null,"min":35,"max":36.5,"step":0.1},{"name":"Q2","label":null,"min":0.5,"max":1.5,"step":0.1}],"calculated":[{"name":"A1","label":"{{function}}","function":"Lemonlib.round({{Q1}}+{{Q2}},1)"}],"uniques":true},"algorithm":{"name":"calculateOperation","params":{"method":"equivLiteral","keyboard":"INTERMEDIATE"}}}</v>
      </c>
      <c r="C806" s="215" t="str">
        <f>Seeds!AA906</f>
        <v/>
      </c>
      <c r="D806" s="215">
        <f t="shared" si="1"/>
        <v>1</v>
      </c>
    </row>
    <row r="807" ht="15.75" customHeight="1">
      <c r="A807" s="215" t="str">
        <f>Seeds!AC907</f>
        <v>M6-MyM-12a-I-1</v>
      </c>
      <c r="B807" s="215" t="str">
        <f>Seeds!Z907</f>
        <v>{
    "id": "M6-MyM-12a-I-1",
    "stimulus": "&lt;p&gt;Selecciona cuál de las siguientes opciones es una medida de superficie.&lt;/p&gt;",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"label": null,
                "min": 100,
                "max": 999,
                "step": 1
            },
            {
                "name": "Q2",
                "label": null,
                "min": 100,
                "max": 999,
                "step": 1
            },
            {
                "name": "Q3",
                "label": null,
                "min": 100,
                "max": 999,
                "step": 1
            },
            {
                "name": "Q4",
                "label": null,
                "min": 100,
                "max": 999,
                "step": 1
            },
            {
                "name": "Q5",
                "list": [
                    "km&lt;sup&gt;2&lt;/sup&gt;",
                    "hm&lt;sup&gt;2&lt;/sup&gt;",
                    "dam&lt;sup&gt;2&lt;/sup&gt;",
                    "m&lt;sup&gt;2&lt;/sup&gt;",
                    "dm&lt;sup&gt;2&lt;/sup&gt;",
                    "cm&lt;sup&gt;2&lt;/sup&gt;",
                    "mm&lt;sup&gt;2&lt;/sup&gt;"
                ]
            },
            {
                "name": "Q6",
                "list": [
                    "km",
                    "hm",
                    "dam",
                    "m",
                    "dm",
                    "cm",
                    "mm"
                ]
            },
            {
                "name": "Q7",
                "list": [
                    "kl",
                    "hl",
                    "dal",
                    "l",
                    "dl",
                    "cl",
                    "ml"
                ]
            },
            {
                "name": "Q8",
                "list": [
                    "kg",
                    "hg",
                    "dag",
                    "g",
                    "dg",
                    "cg",
                    "mg"
                ]
            }
        ],
        "calculated": [
            {
                "name": "A1",
                "label": "{{Q1}} {{Q5}}"
            },
            {
                "name": "A2",
                "label": "{{Q2}} {{Q6}}",
                "incorrect": true,
                "feedback": "Los metros son la unidad principal de longitud."
            },
            {
                "name": "A3",
                "label": "{{Q3}} {{Q7}}",
                "incorrect": true,
                "feedback": "Los litros son la unidad principal de capacidad."
            },
            {
                "name": "A4",
                "label": "{{Q4}} {{Q8}}",
                "incorrect": true,
                "feedback": "Los gramos son la unidad principal de masa."
            }
        ],
        "uniques": true
    },
    "algorithm": {
        "name": "trueFalse",
        "template": "Multiple choice – standard",
        "params": {
            "countCorrect": 1,
            "countIncorrect": 2,
            "showCheckIcon": false,
            "columns": true
        }
    }
}</v>
      </c>
      <c r="C807" s="215" t="str">
        <f>Seeds!AA907</f>
        <v/>
      </c>
      <c r="D807" s="215">
        <f t="shared" si="1"/>
        <v>1</v>
      </c>
    </row>
    <row r="808" ht="15.75" customHeight="1">
      <c r="A808" s="215" t="str">
        <f>Seeds!AC908</f>
        <v>M6-MyM-12a-E-1</v>
      </c>
      <c r="B808" s="215" t="str">
        <f>Seeds!Z908</f>
        <v>{
    "id": "M6-MyM-12a-E-1",
    "stimulus": "&lt;p&gt;Selecciona las afirmaciones que sean verdaderas.&lt;/p&gt;",
    "hint": "&lt;p&gt;El m&lt;sup&gt;2&lt;/sup&gt; es la unidad principal de superficie.&lt;/p&gt;",
    "feedback": "&lt;p&gt;La unidad principal de superficie es el m&lt;sup&gt;2&lt;/sup&gt;.&lt;/p&gt;&lt;table style=\"width: 100%;\"&gt;&lt;tbody&gt;&lt;tr&gt;&lt;td style=\"width: 14.2857%; text-align: center; background-color: #72D2CD;\"&gt;&lt;span style=\"color: rgb(255, 255, 255);\"&gt;km&lt;sup&gt;2&lt;/sup&gt;&lt;/span&gt;&lt;/td&gt;&lt;td style=\"width: 14.2857%; text-align: center; background-color: #72D2CD;\"&gt;&lt;span style=\"color: rgb(255, 255, 255);\"&gt;hm&lt;sup&gt;2&lt;/sup&gt;&lt;/span&gt;&lt;span style=\"color: rgb(255, 255, 255);\"&gt;&lt;/span&gt;&lt;/td&gt;&lt;td style=\"width: 14.2857%; text-align: center; background-color: #72D2CD;\"&gt;&lt;span style=\"color: rgb(255, 255, 255);\"&gt;dam&lt;sup&gt;2&lt;/sup&gt;&lt;/span&gt;&lt;/td&gt;&lt;td style=\"width: 14.2857%; text-align: center; background-color: #72D2CD;\"&gt;&lt;span style=\"color: rgb(255, 255, 255);\"&gt;m&lt;sup&gt;2&lt;/sup&gt;&lt;/span&gt;&lt;/td&gt;&lt;td style=\"width: 14.2857%; text-align: center; background-color: #72D2CD;\"&gt;&lt;span style=\"color: rgb(255, 255, 255);\"&gt;dm&lt;sup&gt;2&lt;/sup&gt;&lt;/span&gt;&lt;/td&gt;&lt;td style=\"width: 14.2857%; text-align: center; background-color: #72D2CD;\"&gt;&lt;span style=\"color: rgb(255, 255, 255);\"&gt;cm&lt;sup&gt;2&lt;/sup&gt;&lt;/span&gt;&lt;/td&gt;&lt;td style=\"width: 14.2857%; text-align: center; background-color: #72D2CD;\"&gt;&lt;span style=\"color: rgb(255, 255, 255);\"&gt;mm&lt;sup&gt;2&lt;/sup&gt;&lt;/span&gt;&lt;/td&gt;&lt;/tr&gt;&lt;/tbody&gt;&lt;/table&gt;",
    "seed": {
        "parameters": [
            {
                "name": "Q1",
                "list": [
                    "km&lt;sup&gt;2&lt;/sup&gt;",
                    "hm&lt;sup&gt;2&lt;/sup&gt;"
                ]
            },
            {
                "name": "Q2",
                "list": [
                    "dam&lt;sup&gt;2&lt;/sup&gt;",
                    "m&lt;sup&gt;2&lt;/sup&gt;"
                ]
            },
            {
                "name": "Q3",
                "list": [
                    "m&lt;sup&gt;2&lt;/sup&gt;",
                    "dm&lt;sup&gt;2&lt;/sup&gt;"
                ]
            },
            {
                "name": "Q4",
                "list": [
                    "m&lt;sup&gt;2&lt;/sup&gt;",
                    "dam&lt;sup&gt;2&lt;/sup&gt;"
                ]
            },
            {
                "name": "Q5",
                "list": [
                    "kg",
                    "litros",
                    "minutos",
                    "km"
                ]
            },
            {
                "name": "Q6",
                "list": [
                    "hg",
                    "cl",
                    "minutos",
                    "mm"
                ]
            },
            {
                "name": "Q7",
                "list": [
                    "g",
                    "hl",
                    "segundos",
                    "m"
                ]
            },
            {
                "name": "Q8",
                "list": [
                    "kg",
                    "cl",
                    "segundos",
                    "cm"
                ]
            },
            {
                "name": "Q9",
                "list": [
                    "m&lt;sup&gt;2&lt;/sup&gt;",
                    "dm&lt;sup&gt;2&lt;/sup&gt;",
                    "cm&lt;sup&gt;2&lt;/sup&gt;"
                ]
            },
            {
                "name": "Q10",
                "list": [
                    "m&lt;sup&gt;2&lt;/sup&gt;",
                    "dm&lt;sup&gt;2&lt;/sup&gt;",
                    "cm&lt;sup&gt;2&lt;/sup&gt;"
                ]
            },
            {
                "name": "Q11",
                "list": [
                    "m&lt;sup&gt;2&lt;/sup&gt;",
                    "dm&lt;sup&gt;2&lt;/sup&gt;",
                    "cm&lt;sup&gt;2&lt;/sup&gt;"
                ]
            },
            {
                "name": "Q12",
                "list": [
                    "hm&lt;sup&gt;2&lt;/sup&gt;",
                    "dam&lt;sup&gt;2&lt;/sup&gt;",
                    "m&lt;sup&gt;2&lt;/sup&gt;"
                ]
            }
        ],
        "calculated": [
            {
                "name": "A1",
                "label": "El área de un país se puede medir en {{Q1}}."
            },
            {
                "name": "A2",
                "label": "El área de una habitación se puede medir en {{Q2}}."
            },
            {
                "name": "A3",
                "label": "La superficie de un póster se puede medir en {{Q3}}."
            },
            {
                "name": "A4",
                "label": "La superficie del patio de un colegio se puede medir en {{Q4}}."
            },
            {
                "name": "A5",
                "label": "El área de un país se mide puede medir en {{Q5}}.",
                "incorrect": true,
                "feedback": "&lt;p&gt;Los {{Q5}} no son una unidad para medir áreas.&lt;/p&gt;"
            },
            {
                "name": "A6",
                "label": "El área de una habitación se puede medir en {{Q6}}.",
                "incorrect": true,
                "feedback": "&lt;p&gt;Los {{Q6}} no son una unidad para medir áreas.&lt;/p&gt;"
            },
            {
                "name": "A7",
                "label": "La superficie de un póster se puede medir en {{Q7}}.",
                "incorrect": true,
                "feedback": "&lt;p&gt;Los {{Q7}} no son una unidad para medir áreas.&lt;/p&gt;"
            },
            {
                "name": "A8",
                "label": "La superficie del patio de un colegio se puede medir en {{Q8}}.",
                "incorrect": true,
                "feedback": "&lt;p&gt;Los {{Q8}} no son una unidad para medir áreas.&lt;/p&gt;"
            },
            {
                "name": "A9",
                "label": "El volumen de una botella se puede medir en {{Q9}}.",
                "incorrect": true,
                "feedback": "&lt;p&gt;Los {{Q9}} se usan en medidas de superficie, no de volúmen.&lt;/p&gt;"
            },
            {
                "name": "A10",
                "label": "La capacidad de un cubo se puede medir en {{Q10}}.",
                "incorrect": true,
                "feedback": "&lt;p&gt;Los {{Q10}} se usan en medidas de superficie, no de volúmen.&lt;/p&gt;"
            },
            {
                "name": "A11",
                "label": "La longitud de un hilo se puede medir en {{Q11}}.",
                "incorrect": true,
                "feedback": "&lt;p&gt;Los {{Q11}} se usan en medidas de superficie, no de longitud.&lt;/p&gt;"
            },
            {
                "name": "A12",
                "label": "La distancia entre dos canastas se puede medir en {{Q12}}.",
                "incorrect": true,
                "feedback": "&lt;p&gt;Los {{Q12}} se usan en medidas de superficie, no de longitud.&lt;/p&gt;"
            }
        ],
        "uniques": true
    },
    "algorithm": {
        "name": "trueFalse",
        "template": "Multiple choice – multiple response",
        "params": {
            "countCorrect": 2,
            "countIncorrect": 1
        }
    }
}</v>
      </c>
      <c r="C808" s="215" t="str">
        <f>Seeds!AA908</f>
        <v/>
      </c>
      <c r="D808" s="215">
        <f t="shared" si="1"/>
        <v>1</v>
      </c>
    </row>
    <row r="809" ht="15.75" customHeight="1">
      <c r="A809" s="215" t="str">
        <f>Seeds!AC909</f>
        <v>M6-MyM-12b-I-1</v>
      </c>
      <c r="B809" s="215" t="str">
        <f>Seeds!Z909</f>
        <v>{"id":"M6-MyM-12b-I-1","stimulus":"&lt;p&gt;Arrastra cada área hasta su equivalente.&lt;/p&gt;","hint":"&lt;div style=\"display:flex; justify-content:center;\"&gt;&lt;img src=\"https://blueberry-assets.oneclick.es/M6_MyM_12b_1.svg\" width=\"500\"&gt;&lt;/img&gt;&lt;/div&gt;","feedback":"&lt;div style=\"display:flex; justify-content:center;\"&gt;&lt;img src=\"https://blueberry-assets.oneclick.es/M6_MyM_12b_1.svg\" width=\"500\"&gt;&lt;/img&gt;&lt;/div&gt;","seed":{"parameters":[{"name":"Q1","label":null,"min":1,"max":99,"step":1},{"name":"Q2","label":null,"min":1,"max":99,"step":1},{"name":"Q3","label":null,"min":1,"max":99,"step":1},{"name":"Q4","label":null,"min":1,"max":99,"step":1}],"calculated":[{"name":"T1","label":"{{function}}","function":"{{Q1}}*100","temp":true},{"name":"T2","label":"{{function}}","function":"{{Q2}}*1000000","temp":true},{"name":"T3","label":"{{function}}","function":"{{Q3}}/100","temp":true},{"name":"T4","label":"{{function}}","function":"{{Q4}}*10000","temp":true},{"name":"A1","label":"{{Q1}} m&lt;sup&gt;2&lt;/sup&gt;","function":"{{T1}} dm&lt;sup&gt;2&lt;/sup&gt;","feedback":"&lt;p&gt;{{Q1}} m&lt;sup&gt;2&lt;/sup&gt; = {{Q1}} × 100 = {{T1}} dm&lt;sup&gt;2&lt;/sup&gt;&lt;/p&gt;"},{"name":"A2","label":"{{Q2}} m&lt;sup&gt;2&lt;/sup&gt;","function":"{{T2}} mm&lt;sup&gt;2&lt;/sup&gt;","feedback":"&lt;p&gt;{{Q2}} m&lt;sup&gt;2&lt;/sup&gt; = {{Q2}} × 1 000 000 = {{T2}} mm&lt;sup&gt;2&lt;/sup&gt;&lt;/p&gt;"},{"name":"A3","label":"{{Q3}} m&lt;sup&gt;2&lt;/sup&gt;","function":"{{T3}} dam&lt;sup&gt;2&lt;/sup&gt;","feedback":"&lt;p&gt;{{Q3}} m&lt;sup&gt;2&lt;/sup&gt; = {{Q3}} : 100 = {{T3}} dam&lt;sup&gt;2&lt;/sup&gt;&lt;/p&gt;"},{"name":"A4","label":"{{Q4}} m&lt;sup&gt;2&lt;/sup&gt;","function":"{{T4}} cm&lt;sup&gt;2&lt;/sup&gt;","feedback":"&lt;p&gt;{{Q4}} m&lt;sup&gt;2&lt;/sup&gt; = {{Q4}} × 10 000 = {{T4}} cm&lt;sup&gt;2&lt;/sup&gt;&lt;/p&gt;"}],"uniques":true},"algorithm":{"name":"linkOperationResult","template":"Match list","params":{"invert":true}}}</v>
      </c>
      <c r="C809" s="215" t="str">
        <f>Seeds!AA909</f>
        <v/>
      </c>
      <c r="D809" s="215">
        <f t="shared" si="1"/>
        <v>1</v>
      </c>
    </row>
    <row r="810" ht="15.75" customHeight="1">
      <c r="A810" s="215" t="str">
        <f>Seeds!AC910</f>
        <v>M6-MyM-12b-E-1</v>
      </c>
      <c r="B810" s="215" t="str">
        <f>Seeds!Z910</f>
        <v>{"id":"M6-MyM-12b-E-1","stimulus":"&lt;p&gt;Elige la respuesta adecuada para esta equivalencia.&lt;/p&gt;","template":"&lt;p style=\"text-align:center;\"&gt;{{Q1}} m&lt;sup&gt;2&lt;/sup&gt; = {{response}} dm&lt;sup&gt;2&lt;/sup&gt;&lt;/p&gt;","hint":"&lt;p&gt;&lt;div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style=\"text-align:center;\"&gt;{{Q1}} m&lt;sup&gt;2&lt;/sup&gt; = {{Q1}} × 100 = {{A1}} dm&lt;sup&gt;2&lt;/sup&gt;&lt;/p&gt;","seed":{"parameters":[{"name":"Q1","label":null,"min":1,"max":9,"step":1}],"calculated":[{"name":"A1","label":"{{function}}","function":" {{Q1}}*100","group":1},{"name":"A2","label":"{{function}}","function":"{{Q1}}/100","incorrect":true,"group":1},{"name":"A3","label":"{{function}}","function":"{{Q1}}*10","incorrect":true,"group":1}],"uniques":true},"algorithm":{"name":"groupResponses","template":"Cloze with drop down"}}</v>
      </c>
      <c r="C810" s="215" t="str">
        <f>Seeds!AA910</f>
        <v/>
      </c>
      <c r="D810" s="215">
        <f t="shared" si="1"/>
        <v>1</v>
      </c>
    </row>
    <row r="811" ht="15.75" customHeight="1">
      <c r="A811" s="215" t="str">
        <f>Seeds!AC911</f>
        <v>M6-MyM-12b-E-2</v>
      </c>
      <c r="B811" s="215" t="str">
        <f>Seeds!Z911</f>
        <v>{"id":"M6-MyM-12b-E-2","stimulus":"&lt;p&gt;Elige la respuesta correcta.&lt;/p&gt;","template":"&lt;p style=\"text-align:center;\"&gt;{{Q2}} cm&lt;sup&gt;2&lt;/sup&gt;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style=\"text-align:center;\"&gt;{{Q2}} cm&lt;sup&gt;2&lt;/sup&gt; = {{Q2}} : 10 000 = {{A1}} m&lt;sup&gt;2&lt;/sup&gt;&lt;/p&gt;","seed":{"parameters":[{"name":"Q2","label":null,"min":10000,"max":99999,"step":1}],"calculated":[{"name":"A1","label":"{{function}}","function":"{{Q2}}/10000","group":1},{"name":"A2","label":"{{function}}","function":"{{Q2}}*100","incorrect":true,"group":1},{"name":"A3","label":"{{function}}","function":"{{Q2}}/100","incorrect":true,"group":1}],"uniques":true},"algorithm":{"name":"groupResponses","template":"Cloze with drop down"}}</v>
      </c>
      <c r="C811" s="215" t="str">
        <f>Seeds!AA911</f>
        <v/>
      </c>
      <c r="D811" s="215">
        <f t="shared" si="1"/>
        <v>1</v>
      </c>
    </row>
    <row r="812" ht="15.75" customHeight="1">
      <c r="A812" s="215" t="str">
        <f>Seeds!AC912</f>
        <v>M6-MyM-12b-E-3</v>
      </c>
      <c r="B812" s="215" t="str">
        <f>Seeds!Z912</f>
        <v>{"id":"M6-MyM-12b-E-3","stimulus":"&lt;p&gt;Elige la respuesta adecuada.&lt;/p&gt;","template":"&lt;p style=\"text-align:center;\"&gt;{{Q3}} dam&lt;sup&gt;2&lt;/sup&gt; = {{response}} m&lt;sup&gt;2&lt;/sup&gt;&lt;/p&gt;","hint":"&lt;p&gt;&lt;div style=\"display:flex; justify-content:center;\"&gt;&lt;img src=\"https://blueberry-assets.oneclick.es/M6_MyM_12b_1.svg\" width=\"500\"&gt;&lt;/img&gt;&lt;/div&gt;&lt;/p&gt;","feedback":"&lt;div style=\"display:flex; justify-content:center;\"&gt;&lt;img src=\"https://blueberry-assets.oneclick.es/M6_MyM_12b_1.svg\" width=\"500\"&gt;&lt;/img&gt;&lt;/div&gt;&lt;p style=\"text-align:center;\"&gt;{{Q3}} dam&lt;sup&gt;2&lt;/sup&gt; = {{Q3}} × 100 = {{A1}} m&lt;sup&gt;2&lt;/sup&gt;&lt;/p&gt;","seed":{"parameters":[{"name":"Q3","label":null,"min":1,"max":100,"step":1}],"calculated":[{"name":"A1","label":"{{function}}","function":"{{Q3}}*100","group":1},{"name":"A2","label":"{{function}}","function":"{{Q3}}*10000","incorrect":true,"group":1},{"name":"A3","label":"{{function}}","function":"{{Q3}}/100","incorrect":true,"group":1}],"uniques":true},"algorithm":{"name":"groupResponses","template":"Cloze with drop down"}}</v>
      </c>
      <c r="C812" s="215" t="str">
        <f>Seeds!AA912</f>
        <v/>
      </c>
      <c r="D812" s="215">
        <f t="shared" si="1"/>
        <v>1</v>
      </c>
    </row>
    <row r="813" ht="15.75" customHeight="1">
      <c r="A813" s="215" t="str">
        <f>Seeds!AC913</f>
        <v>M6-MyM-12b-A-1</v>
      </c>
      <c r="B813" s="215" t="str">
        <f>Seeds!Z913</f>
        <v>{"id":"M6-MyM-12b-A-1","stimulus":"&lt;p&gt;El armario que Estefanía quiere comprar tiene {{Q1}} mm&lt;sup&gt;2&lt;/sup&gt; de espacio libre. Sin embargo, ella necesita conocer su área en dm&lt;sup&gt;2&lt;/sup&gt; para saber si tendría espacio en su casa. Convierte el área a esta unidad.&lt;/p&gt;","template":"&lt;p&gt;Tiene {{response}} dm&lt;sup&gt;2&lt;/sup&gt; de espacio libre.&lt;/p&gt;","hint":"&lt;p&gt;&lt;div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mm&lt;sup&gt;2&lt;/sup&gt; = {{Q1}} : 10 000 = {{A1}} dm&lt;sup&gt;2&lt;/sup&gt;&lt;/p&gt;","seed":{"parameters":[{"name":"Q1","label":null,"min":1000000,"max":2000000,"step":100000}],"calculated":[{"name":"A1","label":"{{function}}","function":"{{Q1}}/10000"}],"uniques":true},"algorithm":{"name":"calculateOperation","params":{"method":"equivLiteral","keyboard":"NUMERICAL"}}}</v>
      </c>
      <c r="C813" s="215" t="str">
        <f>Seeds!AA913</f>
        <v/>
      </c>
      <c r="D813" s="215">
        <f t="shared" si="1"/>
        <v>1</v>
      </c>
    </row>
    <row r="814" ht="15.75" customHeight="1">
      <c r="A814" s="215" t="str">
        <f>Seeds!AC914</f>
        <v>M6-MyM-12b-A-2</v>
      </c>
      <c r="B814" s="215" t="str">
        <f>Seeds!Z914</f>
        <v>{"id":"M6-MyM-12b-A-2","stimulus":"&lt;p&gt;Raúl va a comprar un marco para enmarcar una foto que ocupa {{Q1}} cm&lt;sup&gt;2&lt;/sup&gt;. Sin embargo, en la tienda los marcos se miden en dm&lt;sup&gt;2&lt;/sup&gt;. ¿Podrías convertir el área de la foto a dm&lt;sup&gt;2&lt;/sup&gt;?&lt;/p&gt;","template":"&lt;p&gt;La foto tiene un área de {{response}} dm&lt;sup&gt;2&lt;/sup&gt;.&lt;/p&gt;","hint":"&lt;p&gt;&lt;div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cm&lt;sup&gt;2&lt;/sup&gt; = {{Q1}} : 100 = {{A1}} dm&lt;sup&gt;2&lt;/sup&gt;&lt;/p&gt;","seed":{"parameters":[{"name":"Q1","label":null,"min":50,"max":100,"step":1}],"calculated":[{"name":"A1","label":"{{function}}","function":"{{Q1}}/100"}],"uniques":true},"algorithm":{"name":"calculateOperation","params":{"method":"equivLiteral","keyboard":"INTERMEDIATE"}}}</v>
      </c>
      <c r="C814" s="215" t="str">
        <f>Seeds!AA914</f>
        <v/>
      </c>
      <c r="D814" s="215">
        <f t="shared" si="1"/>
        <v>1</v>
      </c>
    </row>
    <row r="815" ht="15.75" customHeight="1">
      <c r="A815" s="215" t="str">
        <f>Seeds!AC915</f>
        <v>M6-MyM-12b-A-3</v>
      </c>
      <c r="B815" s="215" t="str">
        <f>Seeds!Z915</f>
        <v>{"id":"M6-MyM-12b-A-3","stimulus":"&lt;p&gt;La granja que Roberta va a comprar es de {{Q1}} dam&lt;sup&gt;2&lt;/sup&gt;, pero ella quiere saber su área en metros cuadrados. ¿A cúanto equivale?&lt;/p&gt;","template":"&lt;p&gt;Equivale a {{response}} m&lt;sup&gt;2&lt;/sup&gt;.&lt;/p&gt;","hint":"&lt;p&gt;&lt;div style=\"display:flex; justify-content:center;\"&gt;&lt;img src=\"https://blueberry-assets.oneclick.es/M6_MyM_12b_1.svg\" width=\"500\"&gt;&lt;/img&gt;&lt;/div&gt;&lt;/p&gt;","feedback":"&lt;p&gt;&lt;div style=\"display:flex; justify-content:center;\"&gt;&lt;img src=\"https://blueberry-assets.oneclick.es/M6_MyM_12b_1.svg\" width=\"500\"&gt;&lt;/img&gt;&lt;/div&gt;&lt;/p&gt;&lt;p style=\"text-align:center;\"&gt;{{Q1}} dam&lt;sup&gt;2&lt;/sup&gt; = {{Q1}} × 100 = {{A1}} m&lt;sup&gt;2&lt;/sup&gt;&lt;/p&gt;","seed":{"parameters":[{"name":"Q1","label":null,"min":100,"max":200,"step":1}],"calculated":[{"name":"A1","label":"{{function}}","function":"{{Q1}}*100"}],"uniques":true},"algorithm":{"name":"calculateOperation","params":{"method":"equivLiteral","keyboard":"NUMERICAL"}}}</v>
      </c>
      <c r="C815" s="215" t="str">
        <f>Seeds!AA915</f>
        <v/>
      </c>
      <c r="D815" s="215">
        <f t="shared" si="1"/>
        <v>1</v>
      </c>
    </row>
    <row r="816" ht="15.75" customHeight="1">
      <c r="A816" s="215" t="str">
        <f>Seeds!AC916</f>
        <v>M6-MyM-24a-I-1</v>
      </c>
      <c r="B816" s="215" t="str">
        <f>Seeds!Z916</f>
        <v>{"id":"M6-MyM-24a-I-1","stimulus":"&lt;p&gt;Selecciona si las siguientes transformaciones de medidas de superficie son correctas o no.&lt;/p&gt;","hint":"&lt;p&gt;&lt;div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superior.&lt;/p&gt;&lt;div style=\"display:flex; justify-content:center;\"&gt;&lt;img src=\"https://blueberry-assets.oneclick.es/M6_MyM_24a_1.svg\" width=\"500\"&gt;&lt;/img&gt;&lt;/div&gt;","seed":{"parameters":[{"name":"Q1","label":null,"min":1,"max":99,"step":1},{"name":"Q2","label":null,"min":10000,"max":990000,"step":10000},{"name":"Q3","label":null,"min":1,"max":9,"step":1},{"name":"Q4","label":null,"min":1000000,"max":99000000,"step":1000000},{"name":"Q5","label":null,"min":1,"max":9,"step":1},{"name":"Q6","label":null,"min":100,"max":9990,"step":10},{"name":"Q7","label":null,"min":1,"max":99,"step":1},{"name":"Q8","label":null,"min":1,"max":99,"step":1},{"name":"Q9","label":null,"min":1,"max":99,"step":1},{"name":"Q10","label":null,"min":10000,"max":900000,"step":10000},{"name":"Q11","label":null,"min":1,"max":99,"step":1},{"name":"Q12","label":null,"min":10000,"max":900000,"step":10000},{"name":"Q13","label":null,"min":1,"max":9,"step":1},{"name":"Q14","label":null,"min":1000000,"max":99000000,"step":1000000},{"name":"Q15","label":null,"min":1,"max":9,"step":1},{"name":"Q16","label":null,"min":1,"max":99,"step":1},{"name":"Q17","label":null,"min":1,"max":9,"step":1},{"name":"Q18","label":null,"min":10000,"max":900000,"step":10000}],"calculated":[{"name":"T6","label":"{{function}}","function":"{{Q11}}+{{Q12}}/10000","temp":true},{"name":"T7","label":"{{function}}","function":"{{Q13}}+{{Q14}}/1000000","temp":true},{"name":"T8","label":"{{function}}","function":"{{Q15}}*100+{{Q16}}","temp":true},{"name":"T9","label":"{{function}}","function":"{{Q17}}+{{Q18}}/10000","temp":true},{"name":"A1","label":"&lt;span class=\"no-break\"&gt;{{Q1}} m&lt;sup&gt;2&lt;/sup&gt;&lt;/span&gt; y &lt;span class=\"no-break\"&gt;{{Q2}} cm&lt;sup&gt;2&lt;/sup&gt;&lt;/span&gt; = &lt;span class=\"no-break\"&gt;{{function}} m&lt;sup&gt;2&lt;/sup&gt;&lt;/span&gt;","function":"{{Q1}} + {{Q2}}/10000"},{"name":"A2","label":"&lt;span class=\"no-break\"&gt;{{Q3}} km&lt;sup&gt;2&lt;/sup&gt;&lt;/span&gt; y &lt;span class=\"no-break\"&gt;{{Q4}} m&lt;sup&gt;2&lt;/sup&gt;&lt;/span&gt; = &lt;span class=\"no-break\"&gt;{{function}} km&lt;sup&gt;2&lt;/sup&gt;&lt;/span&gt;","function":"{{Q3}} + {{Q4}}/1000000"},{"name":"A3","label":"&lt;span class=\"no-break\"&gt;{{Q5}} dam&lt;sup&gt;2&lt;/sup&gt;&lt;/span&gt; y &lt;span class=\"no-break\"&gt;{{Q6}} dm&lt;sup&gt;2&lt;/sup&gt;&lt;/span&gt; = &lt;span class=\"no-break\"&gt;{{function}} dm&lt;sup&gt;2&lt;/sup&gt;&lt;/span&gt;","function":"{{Q5}}*10000 + {{Q6}}"},{"name":"A4","label":"&lt;span class=\"no-break\"&gt;{{Q7}} cm&lt;sup&gt;2&lt;/sup&gt;&lt;/span&gt; y &lt;span class=\"no-break\"&gt;{{Q8}} mm&lt;sup&gt;2&lt;/sup&gt;&lt;/span&gt; = &lt;span class=\"no-break\"&gt;{{function}} mm&lt;sup&gt;2&lt;/sup&gt;&lt;/span&gt;","function":"{{Q7}}*100 + {{Q8}}"},{"name":"A5","label":"&lt;span class=\"no-break\"&gt;{{Q9}} hm&lt;sup&gt;2&lt;/sup&gt;&lt;/span&gt; y &lt;span class=\"no-break\"&gt;{{Q10}} m&lt;sup&gt;2&lt;/sup&gt;&lt;/span&gt; = &lt;span class=\"no-break\"&gt;{{function}} hm&lt;sup&gt;2&lt;/sup&gt;&lt;/span&gt;","function":"{{Q9}} + {{Q10}}/10000"},{"name":"A6","label":"&lt;span class=\"no-break\"&gt;{{Q11}} m&lt;sup&gt;2&lt;/sup&gt;&lt;/span&gt; y &lt;span class=\"no-break\"&gt;{{Q12}} cm&lt;sup&gt;2&lt;/sup&gt;&lt;/span&gt; = &lt;span class=\"no-break\"&gt;{{function}} m&lt;sup&gt;2&lt;/sup&gt;&lt;/span&gt;","function":"{{Q11}} + {{Q12}}/100","incorrect":true,"feedback":"&lt;span class=\"no-break\"&gt;{{Q11}} m&lt;sup&gt;2&lt;/sup&gt;&lt;/span&gt; y &lt;span class=\"no-break\"&gt;{{Q12}} cm&lt;sup&gt;2&lt;/sup&gt;&lt;/span&gt; = {{Q11}} + {{Q12}} : 10000 = &lt;span class=\"no-break\"&gt;{{T6}} m&lt;sup&gt;2&lt;/sup&gt;&lt;/span&gt;."},{"name":"A7","label":"&lt;span class=\"no-break\"&gt;{{Q13}} km&lt;sup&gt;2&lt;/sup&gt;&lt;/span&gt; y &lt;span class=\"no-break\"&gt;{{Q14}} m&lt;sup&gt;2&lt;/sup&gt;&lt;/span&gt; = &lt;span class=\"no-break\"&gt;{{function}} km&lt;sup&gt;2&lt;/sup&gt;&lt;/span&gt;","function":"{{Q13}} + {{Q14}}/10000","incorrect":true,"feedback":"&lt;span class=\"no-break\"&gt;{{Q13}} km&lt;sup&gt;2&lt;/sup&gt;&lt;/span&gt; y &lt;span class=\"no-break\"&gt;{{Q14}} m&lt;sup&gt;2&lt;/sup&gt;&lt;/span&gt; = &lt;span class=\"no-break\"&gt;{{T7}} km&lt;sup&gt;2&lt;/sup&gt;&lt;/span&gt;= {{Q13}} + {{Q14}} : 1000000 = &lt;span class=\"no-break\"&gt;{{T7}} km&lt;sup&gt;2&lt;/sup&gt;.&lt;/span&gt;"},{"name":"A8","label":"&lt;span class=\"no-break\"&gt;{{Q15}} cm&lt;sup&gt;2&lt;/sup&gt;&lt;/span&gt; y &lt;span class=\"no-break\"&gt;{{Q16}} mm&lt;sup&gt;2&lt;/sup&gt;&lt;/span&gt; = &lt;span class=\"no-break\"&gt;{{function}} mm&lt;sup&gt;2&lt;/sup&gt;&lt;/span&gt;","function":"{{Q15}}*10 + {{Q16}}","incorrect":true,"feedback":"&lt;span class=\"no-break\"&gt;{{Q15}} cm&lt;sup&gt;2&lt;/sup&gt;&lt;/span&gt; y &lt;span class=\"no-break\"&gt;{{Q16}} mm&lt;sup&gt;2&lt;/sup&gt;&lt;/span&gt; = {{Q15}} × 100 + {{Q16}} = &lt;span class=\"no-break\"&gt;{{T8}} mm&lt;sup&gt;2&lt;/sup&gt;.&lt;/span&gt;"},{"name":"A9","label":"&lt;span class=\"no-break\"&gt;{{Q17}} hm&lt;sup&gt;2&lt;/sup&gt;&lt;/span&gt; y &lt;span class=\"no-break\"&gt;{{Q18}} m&lt;sup&gt;2&lt;/sup&gt;&lt;/span&gt; = &lt;span class=\"no-break\"&gt;{{function}} hm&lt;sup&gt;2&lt;/sup&gt;&lt;/span&gt;","function":"{{Q17}} + {{Q18}}/100","incorrect":true,"feedback":"&lt;span class=\"no-break\"&gt;{{Q17}} hm&lt;sup&gt;2&lt;/sup&gt;&lt;/span&gt; y &lt;span class=\"no-break\"&gt;{{Q18}} m&lt;sup&gt;2&lt;/sup&gt;&lt;/span&gt; = {{Q17}} + {{Q18}} : 10000 = &lt;span class=\"no-break\"&gt;{{T9}} hm&lt;sup&gt;2&lt;/sup&gt;.&lt;/span&gt;"}],"uniques":true},"algorithm":{"name":"trueFalse","template":"Choice matrix – inline","params":{"countCorrect":2,"countIncorrect":1,"showCheckIcon":false,"options":["Correcto","Incorrecto"]}}}</v>
      </c>
      <c r="C816" s="215" t="str">
        <f>Seeds!AA916</f>
        <v/>
      </c>
      <c r="D816" s="215">
        <f t="shared" si="1"/>
        <v>1</v>
      </c>
    </row>
    <row r="817" ht="15.75" customHeight="1">
      <c r="A817" s="215" t="str">
        <f>Seeds!AC917</f>
        <v>M6-MyM-24a-E-1</v>
      </c>
      <c r="B817" s="215" t="str">
        <f>Seeds!Z917</f>
        <v>{"id":"M6-MyM-24a-E-1","stimulus":"&lt;p&gt;Completa las siguientes equivalencias de medidas de superficie.&lt;/p&gt;","template":"&lt;p style=\"text-align:center;\"&gt;&lt;span class=\"no-break\"&gt;{{Q1}} km&lt;sup&gt;2&lt;/sup&gt;&lt;/span&gt; y &lt;span class=\"no-break\"&gt;{{Q2}} m&lt;sup&gt;2&lt;/sup&gt;&lt;/span&gt; = &lt;span class=\"no-break\"&gt;{{response}} 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km&lt;sup&gt;2&lt;/sup&gt;&lt;/span&gt; = {{Q1}} × 1 000 000 = &lt;span class=\"no-break\"&gt;{{T2}} m&lt;sup&gt;2&lt;/sup&gt;&lt;/span&gt;&lt;/p&gt;&lt;p style=\"text-align:center;\"&gt;&lt;span class=\"no-break\"&gt;{{T2}} m&lt;sup&gt;2&lt;/sup&gt;&lt;/span&gt; + &lt;span class=\"no-break\"&gt;{{Q2}} m&lt;sup&gt;2&lt;/sup&gt;&lt;/span&gt; = &lt;span class=\"no-break\"&gt;{{A1}} m&lt;sup&gt;2&lt;/sup&gt;&lt;/span&gt;&lt;/p&gt;","seed":{"parameters":[{"name":"Q1","label":null,"min":1,"max":9,"step":1},{"name":"Q2","label":null,"min":100,"max":99999,"step":1}],"calculated":[{"name":"T1","label":"{{function}}","function":"{{Q1}}/{{Q2}}","temp":true},{"name":"T2","label":"{{function}}","function":"{{Q1}}*1000000","temp":true},{"name":"A1","label":"{{function}}","function":"{{Q1}}*1000000 + {{Q2}}"}],"uniques":true},"algorithm":{"name":"calculateOperation","params":{"method":"equivLiteral","keyboard":"NUMERICAL"}}}</v>
      </c>
      <c r="C817" s="215" t="str">
        <f>Seeds!AA917</f>
        <v/>
      </c>
      <c r="D817" s="215">
        <f t="shared" si="1"/>
        <v>1</v>
      </c>
    </row>
    <row r="818" ht="15.75" customHeight="1">
      <c r="A818" s="215" t="str">
        <f>Seeds!AC918</f>
        <v>M6-MyM-24a-E-2</v>
      </c>
      <c r="B818" s="215" t="str">
        <f>Seeds!Z918</f>
        <v>{"id":"M6-MyM-24a-E-2","stimulus":"&lt;p&gt;Completa las siguientes equivalencias de medidas de superficie.&lt;/p&gt;","template":"&lt;p style=\"text-align:center;\"&gt;&lt;span class=\"no-break\"&gt;{{Q1}} dam&lt;sup&gt;2&lt;/sup&gt;&lt;/span&gt; y &lt;span class=\"no-break\"&gt;{{Q2}} dm&lt;sup&gt;2&lt;/sup&gt;&lt;/span&gt; = &lt;span class=\"no-break\"&gt;{{response}} dm&lt;sup&gt;2&lt;/sup&gt;&lt;/span&gt;&lt;/p&gt;","hint":"&lt;p&gt;&lt;div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class=\"no-break\"&gt;{{Q1}} dam&lt;sup&gt;2&lt;/sup&gt;&lt;/span&gt; = {{Q1}} × 10 000 = &lt;span class=\"no-break\"&gt;{{T2}} dm&lt;sup&gt;2&lt;/sup&gt;&lt;/span&gt;&lt;/p&gt;&lt;p style=\"text-align:center;\"&gt;&lt;span class=\"no-break\"&gt;{{T2}} dm&lt;sup&gt;2&lt;/sup&gt;&lt;/span&gt; + &lt;span class=\"no-break\"&gt;{{Q2}} dm&lt;sup&gt;2&lt;/sup&gt;&lt;/span&gt; = &lt;span class=\"no-break\"&gt;{{A1}} dm&lt;sup&gt;2&lt;/sup&gt;&lt;/span&gt;&lt;/p&gt;","seed":{"parameters":[{"name":"Q1","label":null,"min":1,"max":9,"step":1},{"name":"Q2","label":null,"min":1000,"max":9900,"step":1}],"calculated":[{"name":"T1","label":"{{function}}","function":"{{Q1}}/{{Q2}}","temp":true},{"name":"T2","label":"{{function}}","function":"{{Q1}}*10000","temp":true},{"name":"A1","label":"{{function}}","function":"{{Q1}}*10000 + {{Q2}}"}],"uniques":true},"algorithm":{"name":"calculateOperation","params":{"method":"equivLiteral","keyboard":"NUMERICAL"}}}</v>
      </c>
      <c r="C818" s="215" t="str">
        <f>Seeds!AA918</f>
        <v/>
      </c>
      <c r="D818" s="215">
        <f t="shared" si="1"/>
        <v>1</v>
      </c>
    </row>
    <row r="819" ht="15.75" customHeight="1">
      <c r="A819" s="215" t="str">
        <f>Seeds!AC919</f>
        <v>M6-MyM-24a-E-3</v>
      </c>
      <c r="B819" s="215" t="str">
        <f>Seeds!Z919</f>
        <v>{"id":"M6-MyM-24a-E-3","stimulus":"&lt;p&gt;Completa las siguientes equivalencias de medidas de superficie.&lt;/p&gt;","template":"&lt;p style=\"text-align:center;\"&gt;&lt;span class=\"no-break\"&gt;{{T1}} mm&lt;sup&gt;2&lt;/sup&gt;&lt;/span&gt; = &lt;span class=\"no-break\"&gt;{{response}} dm&lt;sup&gt;2&lt;/sup&gt;&lt;/span&gt; y &lt;span class=\"no-break\"&gt;{{response}} mm&lt;sup&gt;2&lt;/sup&gt;&lt;/span&gt;&lt;/p&gt;","hint":"&lt;p&gt;&lt;div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mm&lt;sup&gt;2&lt;/sup&gt;&lt;/span&gt; = {{T1}} : 10 000 = &lt;span class=\"no-break\"&gt;{{T3}} dm&lt;sup&gt;2&lt;/sup&gt;&lt;/span&gt;&lt;/p&gt;&lt;p style=\"text-align:center;\"&gt;&lt;span class=\"no-break\"&gt;{{T3}} dm&lt;sup&gt;2&lt;/sup&gt;&lt;/span&gt; = &lt;span class=\"no-break\"&gt;{{Q3}} dm&lt;sup&gt;2&lt;/sup&gt;&lt;/span&gt; y &lt;span class=\"no-break\"&gt;{{Q4}} mm&lt;sup&gt;2&lt;/sup&gt;&lt;/span&gt;&lt;/p&gt;","seed":{"parameters":[{"name":"Q3","label":null,"min":10,"max":99,"step":1},{"name":"Q4","label":null,"min":10,"max":99,"step":1}],"calculated":[{"name":"T1","label":"{{function}}","function":"{{Q3}}*10000 + {{Q4}}","temp":true},{"name":"T3","label":"{{function}}","function":"{{Q3}} + {{Q4}}/10000","temp":true},{"name":"A1","label":"{{function}}","function":"{{Q3}}"},{"name":"A2","label":"{{function}}","function":"{{Q4}}"}],"uniques":true},"algorithm":{"name":"calculateOperation","params":{"method":"equivLiteral","keyboard":"NUMERICAL"}}}</v>
      </c>
      <c r="C819" s="215" t="str">
        <f>Seeds!AA919</f>
        <v/>
      </c>
      <c r="D819" s="215">
        <f t="shared" si="1"/>
        <v>1</v>
      </c>
    </row>
    <row r="820" ht="15.75" customHeight="1">
      <c r="A820" s="215" t="str">
        <f>Seeds!AC920</f>
        <v>M6-MyM-24a-E-4</v>
      </c>
      <c r="B820" s="215" t="str">
        <f>Seeds!Z920</f>
        <v>{"id":"M6-MyM-24a-E-4","stimulus":"&lt;p&gt;Completa las siguientes equivalencias de medidas de superficie.&lt;/p&gt;","template":"&lt;p style=\"text-align:center;\"&gt;&lt;span class=\"no-break\"&gt;{{T1}} km&lt;sup&gt;2&lt;/sup&gt;&lt;/span&gt; = &lt;span class=\"no-break\"&gt;{{response}} km&lt;sup&gt;2&lt;/sup&gt;&lt;/span&gt; y &lt;span class=\"no-break\"&gt;{{response}} hm&lt;sup&gt;2&lt;/sup&gt;&lt;/span&gt;&lt;/p&gt;","hint":"&lt;p&gt;&lt;div style=\"display:flex; justify-content:center;\"&gt;&lt;img src=\"https://blueberry-assets.oneclick.es/M6_MyM_24a_1.svg\" width=\"500\"&gt;&lt;/img&gt;&lt;/div&gt;&lt;/p&gt;","feedback":"&lt;p&gt;Cada unidad de superficie es 100 veces mayor que la inmediatamente inferior y 100 veces menor que la inmediatamente superior.&lt;/p&gt;&lt;p&gt;&lt;div style=\"display:flex; justify-content:center;\"&gt;&lt;img src=\"https://blueberry-assets.oneclick.es/M6_MyM_24a_1.svg\" width=\"500\"&gt;&lt;/img&gt;&lt;/div&gt;&lt;/p&gt;&lt;p style=\"text-align:center;\"&gt;&lt;span class=\"no-break\"&gt;{{T1}} km&lt;sup&gt;2&lt;/sup&gt;&lt;/span&gt; = &lt;span class=\"no-break\"&gt;{{Q3}} km&lt;sup&gt;2&lt;/sup&gt;&lt;/span&gt; y &lt;span class=\"no-break\"&gt;{{Q4}} hm&lt;sup&gt;2&lt;/sup&gt;&lt;/span&gt;&lt;/p&gt;","seed":{"parameters":[{"name":"Q3","label":null,"min":1,"max":99,"step":1},{"name":"Q4","label":null,"min":1,"max":99,"step":1}],"calculated":[{"name":"T1","label":"{{function}}","function":"{{Q3}} + {{Q4}}/100","temp":true},{"name":"A1","label":"{{function}}","function":"{{Q3}}"},{"name":"A2","label":"{{function}}","function":"{{Q4}}"}],"uniques":true},"algorithm":{"name":"calculateOperation","params":{"method":"equivLiteral","keyboard":"NUMERICAL"}}}</v>
      </c>
      <c r="C820" s="215" t="str">
        <f>Seeds!AA920</f>
        <v/>
      </c>
      <c r="D820" s="215">
        <f t="shared" si="1"/>
        <v>1</v>
      </c>
    </row>
    <row r="821" ht="15.75" customHeight="1">
      <c r="A821" s="215" t="str">
        <f>Seeds!AC921</f>
        <v>M6-MyM-24a-A-1</v>
      </c>
      <c r="B821" s="215" t="str">
        <f>Seeds!Z921</f>
        <v>{"id":"M6-MyM-24a-A-1","seed":{"parameters":[{"name":"Q1","label":null,"min":100,"max":999,"step":1},{"name":"Q2","label":null,"min":1000,"max":9999,"step":1}],"uniques":true},"scaffolding":[{"id":"step-0","stimulus":"&lt;p&gt;En el pueblo de Hugo han plantado girasoles en un terreno de &lt;span class=\"no-break\"&gt;{{Q1}} hm&lt;sup&gt;2&lt;/sup&gt;&lt;/span&gt; y &lt;span class=\"no-break\"&gt;{{Q2}} dam&lt;sup&gt;2&lt;/sup&gt;.&lt;/span&gt; ¿A cuántos kilómetros cuadrados equivale esta superficie?&lt;/p&gt;","template":"&lt;p&gt;El terreno tiene una superficie de &lt;span class=\"no-break\"&gt;{{response}} km&lt;sup&gt;2&lt;/sup&gt;.&lt;/span&gt;&lt;/p&gt;","seed":{"calculated":[{"name":"A1","label":"{{function}}","function":"{{Q1}}/100+{{Q2}}/10000"}]},"algorithm":{"name":"calculateOperation","params":{"method":"equivLiteral","keyboard":"INTERMEDIATE"}}},{"id":"step-1","stimulus":"&lt;p&gt;¿Cuál es la medida del terreno de girasoles?&lt;/p&gt;","template":"&lt;p&gt;El terreno mide &lt;span class=\"no-break\"&gt;{{response}} hm&lt;sup&gt;2&lt;/sup&gt;&lt;/span&gt; y &lt;span class=\"no-break\"&gt;{{response}} da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hm&lt;sup&gt;2&lt;/sup&gt;&lt;/span&gt; y &lt;span class=\"no-break\"&gt;{{Q2}} dam&lt;sup&gt;2&lt;/sup&gt;&lt;/span&gt; a kilómetros cuadrados.&lt;/p&gt;","incorrect":false},{"name":"1-A2","label":"&lt;p&gt;Convertir &lt;span class=\"no-break\"&gt;{{Q1}} hm&lt;sup&gt;2&lt;/sup&gt;&lt;/span&gt; y &lt;span class=\"no-break\"&gt;{{Q2}} dam&lt;sup&gt;2&lt;/sup&gt;&lt;/span&gt; a metros cuadrados.&lt;/p&gt;","incorrect":true},{"name":"1-A3","label":"&lt;p&gt;Convertir &lt;span class=\"no-break\"&gt;{{Q2}} hm&lt;sup&gt;2&lt;/sup&gt;&lt;/span&gt; y &lt;span class=\"no-break\"&gt;{{Q1}} dam&lt;sup&gt;2&lt;/sup&gt;&lt;/span&gt;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hm&lt;sup&gt;2&lt;/sup&gt; : 100 = {{response}} km&lt;sup&gt;2&lt;/sup&gt;&lt;/p&gt;&lt;p style=\"text-align:center;\"&gt;{{Q2}} dam&lt;sup&gt;2&lt;/sup&gt; : 10 000 = {{response}} km&lt;sup&gt;2&lt;/sup&gt;&lt;/p&gt;","seed":{"calculated":[{"name":"A1","label":"{{function}}","function":"{{Q1}}/100"},{"name":"A2","label":"{{function}}","function":"{{Q2}}/10000"}]},"algorithm":{"name":"calculateOperation","params":{"method":"equivLiteral","keyboard":"INTERMEDIATE"}}},{"id":"step-5","stimulus":"&lt;p&gt;Por tanto, el terreno de girasoles tiene las siguientes medidas.&lt;/p&gt;","template":"&lt;p style=\"text-align:center;\"&gt;{{Q1}} hm&lt;sup&gt;2&lt;/sup&gt; + {{Q2}} dam&lt;sup&gt;2&lt;/sup&gt; = {{T1}} km&lt;sup&gt;2&lt;/sup&gt; + {{T2}} km&lt;sup&gt;2&lt;/sup&gt; = {{response}} km&lt;sup&gt;2&lt;/sup&gt;&lt;/p&gt;","seed":{"calculated":[{"name":"T1","function":"{{Q1}}/100","temp":true},{"name":"T2","function":"{{Q2}}/10000","temp":true},{"name":"A1","label":"{{function}}","function":"{{Q1}}/100+{{Q2}}/10000"}]},"algorithm":{"name":"calculateOperation","params":{"method":"equivLiteral","keyboard":"INTERMEDIATE"}}}]}</v>
      </c>
      <c r="C821" s="215" t="str">
        <f>Seeds!AA921</f>
        <v/>
      </c>
      <c r="D821" s="215">
        <f t="shared" si="1"/>
        <v>1</v>
      </c>
    </row>
    <row r="822" ht="15.75" customHeight="1">
      <c r="A822" s="215" t="str">
        <f>Seeds!AC922</f>
        <v>M6-MyM-24a-A-2</v>
      </c>
      <c r="B822" s="215" t="str">
        <f>Seeds!Z922</f>
        <v>{"id":"M6-MyM-24a-A-2","seed":{"parameters":[{"name":"Q1","label":null,"min":100,"max":999,"step":1},{"name":"Q2","label":null,"min":1000,"max":9999,"step":1}],"uniques":true},"scaffolding":[{"id":"step-0","stimulus":"&lt;p&gt;La playa a la que va a veranear Adara con su familia tiene una extensión de &lt;span class=\"no-break\"&gt;{{Q1}} dam&lt;sup&gt;2&lt;/sup&gt;&lt;/span&gt; y &lt;span class=\"no-break\"&gt;{{Q2}} m&lt;sup&gt;2&lt;/sup&gt;.&lt;/span&gt; ¿A cuántos hectómetros cuadrados equivale esta medida? Redondea el resultado a las centésimas.&lt;/p&gt;","template":"&lt;p&gt;La playa se extiende a lo largo de &lt;span class=\"no-break\"&gt;{{response}} hm&lt;sup&gt;2&lt;/sup&gt;.&lt;/span&gt;&lt;/p&gt;","seed":{"calculated":[{"name":"A1","label":"{{function}}","function":"{{Q1}}/100+{{Q2}}/10000"}]},"algorithm":{"name":"calculateOperation","params":{"method":"equivLiteral","keyboard":"INTERMEDIATE"}}},{"id":"step-1","stimulus":"&lt;p&gt;¿Cuál es la medida de la playa?&lt;/p&gt;","template":"&lt;p&gt;La playa mide &lt;span class=\"no-break\"&gt;{{response}} dam&lt;sup&gt;2&lt;/sup&gt;&lt;/span&gt; y &lt;span class=\"no-break\"&gt;{{response}} m&lt;sup&gt;2&lt;/sup&gt;.&lt;/span&gt;&lt;/p&gt;","seed":{"calculated":[{"name":"A2","label":"{{function}}","function":"{{Q1}}"},{"name":"A3","label":"{{function}}","function":"{{Q2}}"}]},"algorithm":{"name":"calculateOperation","params":{"method":"equivLiteral","keyboard":"NUMERICAL"}}},{"id":"step-2","stimulus":"&lt;p&gt;¿Qué pide el enunciado?&lt;/p&gt;","seed":{"calculated":[{"name":"1-A1","label":"&lt;p&gt;Convertir &lt;span class=\"no-break\"&gt;{{Q1}} dam&lt;sup&gt;2&lt;/sup&gt;&lt;/span&gt; y &lt;span class=\"no-break\"&gt;{{Q2}} m&lt;sup&gt;2&lt;/sup&gt;&lt;/span&gt; a hectómetros cuadrados.&lt;/p&gt;","incorrect":false},{"name":"1-A2","label":"&lt;p&gt;Convertir &lt;span class=\"no-break\"&gt;{{Q1}} dam&lt;sup&gt;2&lt;/sup&gt;&lt;/span&gt; y &lt;span class=\"no-break\"&gt;{{Q2}} m&lt;sup&gt;2&lt;/sup&gt;&lt;/span&gt; a decámetros cuadrados.&lt;/p&gt;","incorrect":true},{"name":"1-A3","label":"&lt;p&gt;Convertir &lt;span class=\"no-break\"&gt;{{Q1}} dam&lt;sup&gt;2&lt;/sup&gt;&lt;/span&gt; y &lt;span class=\"no-break\"&gt;{{Q2}} m&lt;sup&gt;2&lt;/sup&gt;&lt;/span&gt; a kilómetros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 style=\"text-align:center;\"&gt;{{Q1}} dam&lt;sup&gt;2&lt;/sup&gt; : 100 = {{response}} hm&lt;sup&gt;2&lt;/sup&gt;&lt;/p&gt;&lt;p style=\"text-align:center;\"&gt;{{Q2}} m&lt;sup&gt;2&lt;/sup&gt; : 10 000 = {{response}} hm&lt;sup&gt;2&lt;/sup&gt;&lt;/p&gt;","seed":{"calculated":[{"name":"A1","label":"{{function}}","function":"{{Q1}}/100"},{"name":"A2","label":"{{function}}","function":"{{Q2}}/10000"}]},"algorithm":{"name":"calculateOperation","params":{"method":"equivLiteral","keyboard":"INTERMEDIATE"}}},{"id":"step-5","stimulus":"&lt;p&gt;Por tanto, el tamaño de la playa es el siguiente.&lt;/p&gt;","template":"&lt;p style=\"text-align:center;\"&gt;{{Q1}} dam&lt;sup&gt;2&lt;/sup&gt; + {{Q2}} m&lt;sup&gt;2&lt;/sup&gt; = {{T1}} hm&lt;sup&gt;2&lt;/sup&gt; + {{T2}} hm&lt;sup&gt;2&lt;/sup&gt; = {{response}} hm&lt;sup&gt;2&lt;/sup&gt;&lt;/p&gt;","seed":{"calculated":[{"name":"T1","function":"{{Q1}}/100","temp":true},{"name":"T2","function":"{{Q2}}/10000","temp":true},{"name":"A2","label":"{{function}}","function":"{{Q1}}/100+{{Q2}}/10000"}]},"algorithm":{"name":"calculateOperation","params":{"method":"equivLiteral","keyboard":"INTERMEDIATE"}}}]}</v>
      </c>
      <c r="C822" s="215" t="str">
        <f>Seeds!AA922</f>
        <v/>
      </c>
      <c r="D822" s="215">
        <f t="shared" si="1"/>
        <v>1</v>
      </c>
    </row>
    <row r="823" ht="15.75" customHeight="1">
      <c r="A823" s="215" t="str">
        <f>Seeds!AC923</f>
        <v>M6-MyM-24a-A-3</v>
      </c>
      <c r="B823" s="215" t="str">
        <f>Seeds!Z923</f>
        <v>{"id":"M6-MyM-24a-A-3","seed":{"parameters":[{"name":"Q1","label":null,"min":5,"max":19,"step":1},{"name":"Q2","label":null,"min":1,"max":99,"step":1}],"uniques":true},"scaffolding":[{"id":"step-0","stimulus":"&lt;p&gt;Mario ha comprado una bandeja con una superficie de &lt;span class=\"no-break\"&gt;{{T1}} cm&lt;sup&gt;2&lt;/sup&gt;.&lt;/span&gt; Expresa esta medida de forma compleja en decímetros y centímetros cuadrados.&lt;/p&gt;","template":"&lt;p&gt;La bandeja tiene una superficie de &lt;span class=\"no-break\"&gt;{{response}} dm&lt;sup&gt;2&lt;/sup&gt;&lt;/span&gt; y &lt;span class=\"no-break\"&gt;{{response}} cm&lt;sup&gt;2&lt;/sup&gt;.&lt;/span&gt;&lt;/p&gt;","seed":{"calculated":[{"name":"T1","function":"{{Q1}}*100+{{Q2}}","temp":true},{"name":"A1","label":"{{function}}","function":"{{Q1}}"},{"name":"A2","label":"{{function}}","function":"{{Q2}}"}]},"algorithm":{"name":"calculateOperation","params":{"method":"equivLiteral","keyboard":"NUMERICAL"}}},{"id":"step-1","stimulus":"&lt;p&gt;¿Cuál es la medida de la bandeja?&lt;/p&gt;","template":"&lt;p&gt;La bandeja mide &lt;span class=\"no-break\"&gt;{{response}} cm&lt;sup&gt;2&lt;/sup&gt;.&lt;/span&gt;&lt;/p&gt;","seed":{"calculated":[{"name":"A2","label":"{{function}}","function":"{{Q1}}*100+{{Q2}}"}]},"algorithm":{"name":"calculateOperation","params":{"method":"equivLiteral","keyboard":"NUMERICAL"}}},{"id":"step-2","stimulus":"&lt;p&gt;¿Qué pide el enunciado?&lt;/p&gt;","seed":{"calculated":[{"name":"T1","function":"{{Q1}}*100+{{Q2}}","temp":true},{"name":"1-A1","label":"&lt;p&gt;Convertir &lt;span class=\"no-break\"&gt;{{T1}} cm&lt;sup&gt;2&lt;/sup&gt;&lt;/span&gt; a decímetros y centímetros cuadrados.&lt;/p&gt;","incorrect":false},{"name":"1-A2","label":"&lt;p&gt;Convertir &lt;span class=\"no-break\"&gt;{{T1}} cm&lt;sup&gt;2&lt;/sup&gt;&lt;/span&gt; a centímetros y milímetros cuadrados.&lt;/p&gt;","incorrect":true},{"name":"1-A3","label":"&lt;p&gt;Convertir &lt;span class=\"no-break\"&gt;{{T1}} cm&lt;sup&gt;2&lt;/sup&gt;&lt;/span&gt; a metros y decímetros cuadrados.&lt;/p&gt;","incorrect":true}]},"algorithm":{"name":"trueFalse","template":"Multiple choice – standard","params":{"countCorrect":1,"countIncorrect":2,"showCheckIcon":true}}},{"id":"step-3","stimulus":"&lt;p&gt;Para hacer esta conversión, ¿qué tabla hay que usar?&lt;/p&gt;","seed":{"calculated":[{"name":"1-A1","label":"&lt;div style=\"display:flex; justify-content:center;\"&gt;&lt;img src=\"https://blueberry-assets.oneclick.es/M6_MyM_24a_1.svg\" width=\"500\"&gt;&lt;/img&gt;&lt;/div&gt;","incorrect":false},{"name":"1-A2","label":"&lt;div style=\"display:flex; justify-content:center;\"&gt;&lt;img src=\"https://blueberry-assets.oneclick.es/M6_MyM_24a_2.svg\" width=\"500\"&gt;&lt;/img&gt;&lt;/div&gt;","incorrect":true},{"name":"1-A3","label":"&lt;div style=\"display:flex; justify-content:center;\"&gt;&lt;img src=\"https://blueberry-assets.oneclick.es/M6_MyM_24a_3.svg\" width=\"500\"&gt;&lt;/img&gt;&lt;/div&gt;","incorrect":true}]},"algorithm":{"name":"trueFalse","template":"Multiple choice – standard","params":{"countCorrect":1,"countIncorrect":2,"showCheckIcon":false}}},{"id":"step-4","stimulus":"&lt;p&gt;Con la ayuda de la anterior tabla, completa estas conversiones de unidades.&lt;/p&gt;","template":"&lt;p&gt;Calcula cuántos decímetros cuadrados hay en {{T1}} cm&lt;sup&gt;2&lt;/sup&gt;. Para ello calcula el cociente de dividir {{T1}} cm&lt;sup&gt;2&lt;/sup&gt; entre 100, que es {{response}} dm&lt;sup&gt;2&lt;/sup&gt; y el resto, {{response}}, son centímetros cuadrados.&lt;/p&gt;","seed":{"calculated":[{"name":"T1","function":"{{Q1}}*100+{{Q2}}","temp":true},{"name":"A1","label":"{{function}}","function":"{{Q1}}"},{"name":"A2","label":"{{function}}","function":"{{Q2}}"}]},"algorithm":{"name":"calculateOperation","params":{"method":"equivLiteral","keyboard":"NUMERICAL"}}}]}</v>
      </c>
      <c r="C823" s="215" t="str">
        <f>Seeds!AA923</f>
        <v/>
      </c>
      <c r="D823" s="215">
        <f t="shared" si="1"/>
        <v>1</v>
      </c>
    </row>
    <row r="824" ht="15.75" customHeight="1">
      <c r="A824" s="215" t="str">
        <f>Seeds!AC924</f>
        <v>M6-MyM-12d-I-1</v>
      </c>
      <c r="B824" s="215" t="str">
        <f>Seeds!Z924</f>
        <v>{"id":"M6-MyM-12d-I-1","stimulus":"&lt;p&gt;Selecciona la equivalencia correcta.&lt;/p&gt;","template":"&lt;p style=\"text-align:center;\"&gt;{{Q1}} ha = {{response}} m&lt;sup&gt;2&lt;/sup&gt;&lt;/p&gt;","hint":"&lt;p style=\"text-align:center;\"&gt;1 ha = 10 000 m&lt;sup&gt;2&lt;/sup&gt;&lt;/p&gt;","feedback":"&lt;p style=\"text-align:center;\"&gt;1 ha = 10 000 m&lt;sup&gt;2&lt;/sup&gt;&lt;/p&gt;&lt;p style=\"text-align:center;\"&gt;{{Q1}} ha = {{Q1}} × 10 000 = {{A1}} m&lt;sup&gt;2&lt;/sup&gt;&lt;/p&gt;","seed":{"parameters":[{"name":"Q1","label":null,"min":1,"max":99,"step":0.01}],"calculated":[{"name":"A1","label":"{{function}}","function":"{{Q1}}*10000","group":1},{"name":"A2","label":"{{function}}","function":"{{Q1}}*1000","incorrect":true,"group":1},{"name":"A3","label":"{{function}}","function":"{{Q1}}*100","incorrect":true,"group":1}],"uniques":true},"algorithm":{"name":"groupResponses","template":"Cloze with drop down"}}</v>
      </c>
      <c r="C824" s="215" t="str">
        <f>Seeds!AA924</f>
        <v/>
      </c>
      <c r="D824" s="215">
        <f t="shared" si="1"/>
        <v>1</v>
      </c>
    </row>
    <row r="825" ht="15.75" customHeight="1">
      <c r="A825" s="215" t="str">
        <f>Seeds!AC925</f>
        <v>M6-MyM-12d-I-2</v>
      </c>
      <c r="B825" s="215" t="str">
        <f>Seeds!Z925</f>
        <v>{"id":"M6-MyM-12d-I-2","stimulus":"&lt;p&gt;Selecciona la equivalencia correcta.&lt;/p&gt;","template":"&lt;p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m&lt;sup&gt;2&lt;/sup&gt;&lt;/p&gt;","seed":{"parameters":[{"name":"Q1","label":null,"min":1,"max":99,"step":0.01}],"calculated":[{"name":"A1","label":"{{function}}","function":"Lemonlib.round({{Q1}}*100, 1)","group":1},{"name":"A2","label":"{{function}}","function":"Lemonlib.round({{Q1}}*1000, 1)","incorrect":true,"group":1},{"name":"A3","label":"{{function}}","function":"Lemonlib.round({{Q1}}*10, 1)","incorrect":true,"group":1}],"uniques":true},"algorithm":{"name":"groupResponses","template":"Cloze with drop down"}}</v>
      </c>
      <c r="C825" s="215" t="str">
        <f>Seeds!AA925</f>
        <v/>
      </c>
      <c r="D825" s="215">
        <f t="shared" si="1"/>
        <v>1</v>
      </c>
    </row>
    <row r="826" ht="15.75" customHeight="1">
      <c r="A826" s="215" t="str">
        <f>Seeds!AC926</f>
        <v>M6-MyM-12d-E-1</v>
      </c>
      <c r="B826" s="215" t="str">
        <f>Seeds!Z926</f>
        <v>{"id":"M6-MyM-12d-E-1","stimulus":"&lt;p&gt;Completa esta equivalencia.&lt;/p&gt;","template":"&lt;p style=\"text-align:center;\"&gt;{{T1}} ha = {{response}} m&lt;sup&gt;2&lt;/sup&gt;&lt;/p&gt;","hint":"&lt;p style=\"text-align:center;\"&gt;1 ha = 10 000 m&lt;sup&gt;2&lt;/sup&gt;&lt;/p&gt;","feedback":"&lt;p style=\"text-align:center;\"&gt;1 ha = 10 000 m&lt;sup&gt;2&lt;/sup&gt;&lt;/p&gt;&lt;p style=\"text-align:center;\"&gt;{{T1}} ha = {{T1}} × 10 000 = {{A1}} m&lt;sup&gt;2&lt;/sup&gt;&lt;/p&gt;","seed":{"parameters":[{"name":"Q1","label":null,"min":1,"max":99,"step":1}],"calculated":[{"name":"T1","label":"{{function}}","function":"{{Q1}}/100","temp":true},{"name":"A1","label":"{{function}}","function":"{{Q1}}*100"}],"uniques":true},"algorithm":{"name":"calculateOperation","params":{"method":"equivLiteral","keyboard":"NUMERICAL"}}}</v>
      </c>
      <c r="C826" s="215" t="str">
        <f>Seeds!AA926</f>
        <v/>
      </c>
      <c r="D826" s="215">
        <f t="shared" si="1"/>
        <v>1</v>
      </c>
    </row>
    <row r="827" ht="15.75" customHeight="1">
      <c r="A827" s="215" t="str">
        <f>Seeds!AC927</f>
        <v>M6-MyM-12d-E-2</v>
      </c>
      <c r="B827" s="215" t="str">
        <f>Seeds!Z927</f>
        <v>{"id":"M6-MyM-12d-E-2","stimulus":"&lt;p&gt;Completa esta equivalencia.&lt;/p&gt;","template":"&lt;p style=\"text-align:center;\"&gt;{{Q1}} a = {{response}} m&lt;sup&gt;2&lt;/sup&gt;&lt;/p&gt;","hint":"&lt;p style=\"text-align:center;\"&gt;1 a = 100 m&lt;sup&gt;2&lt;/sup&gt;&lt;/p&gt;","feedback":"&lt;p style=\"text-align:center;\"&gt;1 a = 100 m&lt;sup&gt;2&lt;/sup&gt;&lt;/p&gt;&lt;p style=\"text-align:center;\"&gt;{{Q1}} a = {{Q1}} × 100 = {{A1}} m&lt;sup&gt;2&lt;/sup&gt;&lt;/p&gt;","seed":{"parameters":[{"name":"Q1","label":null,"min":1,"max":99,"step":1}],"calculated":[{"name":"A1","label":"{{function}}","function":"{{Q1}}*100"}],"uniques":true},"algorithm":{"name":"calculateOperation","params":{"method":"equivLiteral","keyboard":"NUMERICAL"}}}</v>
      </c>
      <c r="C827" s="215" t="str">
        <f>Seeds!AA927</f>
        <v/>
      </c>
      <c r="D827" s="215">
        <f t="shared" si="1"/>
        <v>1</v>
      </c>
    </row>
    <row r="828" ht="15.75" customHeight="1">
      <c r="A828" s="215" t="str">
        <f>Seeds!AC928</f>
        <v>M6-MyM-12d-A-1</v>
      </c>
      <c r="B828" s="215" t="str">
        <f>Seeds!Z928</f>
        <v>{"id":"M6-MyM-12d-A-1","seed":{"parameters":[{"name":"Q1","label":null,"min":10,"max":99,"step":0.001}],"uniques":true},"scaffolding":[{"id":"step-0","stimulus":"&lt;p&gt;Tras un incendio, un ayuntamiento pretende reforestar &lt;span class=\"no-break\"&gt;{{Q1}} ha&lt;/span&gt; de un paraje natural. Para ello, necesita saber a cuántos metros cuadrados equivale esa área. Calcúlalo.&lt;/p&gt;","template":"&lt;p&gt;Equivale a {{response}} m&lt;sup&gt;2&lt;/sup&gt;.&lt;/p&gt;","seed":{"calculated":[{"name":"A1","label":"{{function}}","function":"math.round({{Q1}}*10000)"}]},"algorithm":{"name":"calculateOperation","params":{"method":"equivLiteral","keyboard":"INTERMEDIATE"}}},{"id":"step-1","stimulus":"&lt;p&gt;¿Cuánto mide el terreno que se quiere reforestar?&lt;/p&gt;","template":"&lt;p&gt;Mide {{response}} ha.&lt;/p&gt;","seed":{"calculated":[{"name":"A2","label":"{{function}}","function":"{{Q1}}"}]},"algorithm":{"name":"calculateOperation","params":{"method":"equivLiteral","keyboard":"INTERMEDIATE"}}},{"id":"step-2","stimulus":"&lt;p&gt;¿Qué pide el enunciado?&lt;/p&gt;","seed":{"calculated":[{"name":"1-A1","label":"&lt;p&gt;Convertir {{Q1}} ha en m&lt;sup&gt;2&lt;/sup&gt;.&lt;/p&gt;","incorrect":false},{"name":"1-A2","label":"&lt;p&gt;Convertir {{Q1}} a en m&lt;sup&gt;2&lt;/sup&gt;.&lt;/p&gt;","incorrect":true},{"name":"1-A3","label":"&lt;p&gt;Convertir {{Q1}} m&lt;sup&gt;2&lt;/sup&gt; en ha.&lt;/p&gt;","incorrect":true}]},"algorithm":{"name":"trueFalse","template":"Multiple choice – standard","params":{"countCorrect":1,"countIncorrect":2,"showCheckIcon":true}}},{"id":"step-3","stimulus":"&lt;p&gt;¿Cuál es la equivalencia correcta para convertir ha en m&lt;sup&gt;2&lt;/sup&gt;?&lt;/p&gt;","seed":{"calculated":[{"name":"1-A1","label":"1 ha = 10 000 m&lt;sup&gt;2&lt;/sup&gt;","incorrect":false},{"name":"1-A2","label":" 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los metros cuadrados que se quieren reforestar.&lt;/p&gt;","template":"&lt;p style=\"text-align:center;\"&gt;{{Q1}} ha = {{Q1}} × 10 000 = {{response}} m&lt;sup&gt;2&lt;/sup&gt;&lt;/p&gt;","seed":{"calculated":[{"name":"A1","label":"{{function}}","function":"math.round({{Q1}}*10000)"}]},"algorithm":{"name":"calculateOperation","params":{"method":"equivLiteral","keyboard":"INTERMEDIATE"}}}]}</v>
      </c>
      <c r="C828" s="215" t="str">
        <f>Seeds!AA928</f>
        <v/>
      </c>
      <c r="D828" s="215">
        <f t="shared" si="1"/>
        <v>1</v>
      </c>
    </row>
    <row r="829" ht="15.75" customHeight="1">
      <c r="A829" s="215" t="str">
        <f>Seeds!AC929</f>
        <v>M6-MyM-12d-A-2</v>
      </c>
      <c r="B829" s="215" t="str">
        <f>Seeds!Z929</f>
        <v>{"id":"M6-MyM-12d-A-2","seed":{"parameters":[{"name":"Q1","label":null,"min":100000,"max":900000,"step":1000}],"uniques":true},"scaffolding":[{"id":"step-0","stimulus":"&lt;p&gt;Un equipo de fútbol planea construir su nueva ciudad deportiva en un terreno de &lt;span class=\"no-break\"&gt;{{Q1}} m&lt;sup&gt;2&lt;/sup&gt;.&lt;/span&gt; ¿A cuánto equivale esta cantidad en hectáreas?&lt;/p&gt;","template":"&lt;p&gt;Equivale a {{response}} ha.&lt;/p&gt;","seed":{"calculated":[{"name":"A1","label":"{{function}}","function":"{{Q1}}/10000"}]},"algorithm":{"name":"calculateOperation","params":{"method":"equivLiteral","keyboard":"INTERMEDIATE"}}},{"id":"step-1","stimulus":"&lt;p&gt;¿Cuáles son las medidas del terreno para la ciudad deportiva?&lt;/p&gt;","template":"&lt;p&gt;Mide {{response}} m&lt;sup&gt;2&lt;/sup&gt;.&lt;/p&gt;","seed":{"calculated":[{"name":"A2","label":"{{function}}","function":"{{Q1}}"}]},"algorithm":{"name":"calculateOperation","params":{"method":"equivLiteral","keyboard":"INTERMEDIATE"}}},{"id":"step-2","stimulus":"&lt;p&gt;¿Qué pide el enunciado?&lt;/p&gt;","seed":{"calculated":[{"name":"1-A1","label":"&lt;p&gt;Convertir {{Q1}} m&lt;sup&gt;2&lt;/sup&gt; en ha.&lt;/p&gt;","incorrect":false},{"name":"1-A2","label":"&lt;p&gt;Convertir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m&lt;sup&gt;2&lt;/sup&gt; en ha?&lt;/p&gt;","seed":{"calculated":[{"name":"1-A1","label":"1 ha = 10 000 m&lt;sup&gt;2&lt;/sup&gt;","incorrect":false},{"name":"1-A2","label":"1 ha = 1 000 m&lt;sup&gt;2&lt;/sup&gt;","incorrect":true},{"name":"1-A3","label":"1 ha = 100 m&lt;sup&gt;2&lt;/sup&gt;","incorrect":true}]},"algorithm":{"name":"trueFalse","template":"Multiple choice – standard","params":{"countCorrect":1,"countIncorrect":2,"showCheckIcon":false, "columns": 3}}},{"id":"step-4","stimulus":"&lt;p&gt;Por tanto, completa el siguiente cálculo para hallar las hectáreas para la ciudad deportiva.&lt;/p&gt;","template":"&lt;p style=\"text-align:center;\"&gt;{{Q1}} m&lt;sup&gt;2&lt;/sup&gt; = {{Q1}} : 10 000 = {{response}} ha&lt;/p&gt;","seed":{"calculated":[{"name":"A1","label":"{{function}}","function":"{{Q1}}/10000"}]},"algorithm":{"name":"calculateOperation","params":{"method":"equivLiteral","keyboard":"INTERMEDIATE"}}}]}</v>
      </c>
      <c r="C829" s="215" t="str">
        <f>Seeds!AA929</f>
        <v/>
      </c>
      <c r="D829" s="215">
        <f t="shared" si="1"/>
        <v>1</v>
      </c>
    </row>
    <row r="830" ht="15.75" customHeight="1">
      <c r="A830" s="215" t="str">
        <f>Seeds!AC930</f>
        <v>M6-MyM-12d-A-3</v>
      </c>
      <c r="B830" s="215" t="str">
        <f>Seeds!Z930</f>
        <v>{"id":"M6-MyM-12d-A-3","seed":{"parameters":[{"name":"Q1","label":null,"min":10,"max":20,"step":0.01}],"uniques":true},"scaffolding":[{"id":"step-0","stimulus":"&lt;p&gt;Pepe y Juan van a comprar un chalet que, según el registro, está construido sobre una parcela que mide &lt;span class=\"no-break\"&gt;{{Q1}} a,&lt;/span&gt; pero quieren saber cuánto es esa superficie en metros cuadrados. Calcúlalo.&lt;/p&gt;","template":"&lt;p&gt;La parcela mide {{response}} m&lt;sup&gt;2&lt;/sup&gt;.&lt;/p&gt;","seed":{"calculated":[{"name":"A1","label":"{{function}}","function":"{{Q1}}*100"}]},"algorithm":{"name":"calculateOperation","params":{"method":"equivLiteral","keyboard":"INTERMEDIATE"}}},{"id":"step-1","stimulus":"&lt;p&gt;¿Cuánta superficie ocupa el chalet?&lt;/p&gt;","template":"&lt;p&gt;Ocupa {{response}} a.&lt;/p&gt;","seed":{"calculated":[{"name":"A2","label":"{{function}}","function":"{{Q1}}"}]},"algorithm":{"name":"calculateOperation","params":{"method":"equivLiteral","keyboard":"INTERMEDIATE"}}},{"id":"step-2","stimulus":"&lt;p&gt;¿Qué pide el enunciado?&lt;/p&gt;","seed":{"calculated":[{"name":"1-A1","label":"&lt;p&gt;Convertir {{Q1}} a en m&lt;sup&gt;2&lt;/sup&gt;.&lt;/p&gt;","incorrect":false},{"name":"1-A2","label":"&lt;p&gt;Convertir {{Q1}} ha en m&lt;sup&gt;2&lt;/sup&gt;.&lt;/p&gt;","incorrect":true},{"name":"1-A3","label":"&lt;p&gt;Convertir {{Q1}} m&lt;sup&gt;2&lt;/sup&gt; en a.&lt;/p&gt;","incorrect":true}]},"algorithm":{"name":"trueFalse","template":"Multiple choice – standard","params":{"countCorrect":1,"countIncorrect":2,"showCheckIcon":true}}},{"id":"step-3","stimulus":"&lt;p&gt;¿Cuál es la equivalencia correcta para convertir a en m&lt;sup&gt;2&lt;/sup&gt;?&lt;/p&gt;","seed":{"calculated":[{"name":"1-A1","label":"1 a = 100 m&lt;sup&gt;2&lt;/sup&gt;","incorrect":false},{"name":"1-A2","label":" 1 a = 1 000 m&lt;sup&gt;2&lt;/sup&gt;","incorrect":true},{"name":"1-A3","label":"1 a = 10 000 m&lt;sup&gt;2&lt;/sup&gt;","incorrect":true}]},"algorithm":{"name":"trueFalse","template":"Multiple choice – standard","params":{"countCorrect":1,"countIncorrect":2,"showCheckIcon":false, "columns": 3}}},{"id":"step-4","stimulus":"&lt;p&gt;Por tanto, completa el siguiente cálculo para hallar los metros cuadrados que ocupa el chalet.&lt;/p&gt;","template":"&lt;p style=\"text-align:center;\"&gt;{{Q1}} a = {{Q1}} × 100 = {{response}} m&lt;sup&gt;2&lt;/sup&gt;&lt;/p&gt;","seed":{"calculated":[{"name":"A1","label":"{{function}}","function":"{{Q1}}*100"}]},"algorithm":{"name":"calculateOperation","params":{"method":"equivLiteral","keyboard":"INTERMEDIATE"}}}]}</v>
      </c>
      <c r="C830" s="215" t="str">
        <f>Seeds!AA930</f>
        <v/>
      </c>
      <c r="D830" s="215">
        <f t="shared" si="1"/>
        <v>1</v>
      </c>
    </row>
    <row r="831" ht="15.75" customHeight="1">
      <c r="A831" s="215" t="str">
        <f>Seeds!AC931</f>
        <v>M6-MyM-12e-I-1</v>
      </c>
      <c r="B831" s="215" t="str">
        <f>Seeds!Z931</f>
        <v>{"id":"M6-MyM-12e-I-1","stimulus":"&lt;p&gt;Arrastra cada unidad de superficie al área que mejor expresa.&lt;/p&gt;","feedback":"&lt;p&gt;Para estimar el tamaño de una superficie, hay que escoger la unidad más cercana.&lt;/p&gt;","seed":{"parameters":[{"name":"Q1","list":["Un parque nacional","Una provincia","Un país"]},{"name":"Q2","list":["El patio de un colegio","El suelo de una casa","Un campo de fútbol"]},{"name":"Q3","list":["Un póster","Un puzle","La portada de un libro"]}],"calculated":[{"name":"A1","function":"{{Q1}}","label":"km&lt;sup&gt;2&lt;/sup&gt;"},{"name":"A2","function":"{{Q2}}","label":"m&lt;sup&gt;2&lt;/sup&gt;"},{"name":"A3","function":"{{Q3}}","label":"cm&lt;sup&gt;2&lt;/sup&gt;"}],"uniques":true},"algorithm":{"name":"linkOperationResult","params":{"invert":false},"template":"Match list"}}</v>
      </c>
      <c r="C831" s="215" t="str">
        <f>Seeds!AA931</f>
        <v/>
      </c>
      <c r="D831" s="215">
        <f t="shared" si="1"/>
        <v>1</v>
      </c>
    </row>
    <row r="832" ht="15.75" customHeight="1">
      <c r="A832" s="215" t="str">
        <f>Seeds!AC932</f>
        <v>M6-MyM-12e-E-1</v>
      </c>
      <c r="B832" s="215" t="str">
        <f>Seeds!Z932</f>
        <v>{"id":"M6-MyM-12e-E-1","stimulus":"&lt;p&gt;Arrastra estas superficies junto a la unidad en la que mejor se miden.&lt;/p&gt;","template":"&lt;p&gt;En km&lt;sup&gt;2&lt;/sup&gt;: {{response}}&lt;/p&gt;&lt;p&gt;En m&lt;sup&gt;2&lt;/sup&gt;: {{response}}&lt;/p&gt;","hint":"&lt;p&gt;Para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baloncesto"]}],"calculated":[{"name":"A1","label":"{{Q1}}"},{"name":"A2","label":"{{Q2}}"}],"uniques":true},"algorithm":{"name":"calculateOperation","template":"Cloze with drag &amp; drop","params":{"keyboard":"INTERMEDIATE"}}}</v>
      </c>
      <c r="C832" s="215" t="str">
        <f>Seeds!AA932</f>
        <v/>
      </c>
      <c r="D832" s="215">
        <f t="shared" si="1"/>
        <v>1</v>
      </c>
    </row>
    <row r="833" ht="15.75" customHeight="1">
      <c r="A833" s="215" t="str">
        <f>Seeds!AC933</f>
        <v>M6-MyM-12e-E-2</v>
      </c>
      <c r="B833" s="215" t="str">
        <f>Seeds!Z933</f>
        <v>{"id":"M6-MyM-12e-E-2","stimulus":"&lt;p&gt;Arrastra estas superficies junto a la unidad en la que mejor se miden.&lt;/p&gt;","hint":"&lt;p&gt;Para estimar el tamaño de una superficie, hay que escoger la unidad más cercana.&lt;/p&gt;","feedback":"&lt;p&gt;Para estimar el tamaño de una superficie, hay que escoger la unidad más cercana.&lt;/p&gt;","seed":{"parameters":[{"name":"Q1","list":["océano","país","bosque"]},{"name":"Q2","list":["piscina","plaza de un pueblo","pista de baloncesto"]}],"calculated":[{"name":"A1","label":"{{Q2}}"},{"name":"A2","label":"{{Q1}}"}],"uniques":true},"algorithm":{"name":"calculateOperation","template":"Cloze with drag &amp; drop","params":{"keyboard":"INTERMEDIATE"}},"template":"&lt;p&gt;En m&lt;sup&gt;2&lt;/sup&gt;: {{response}}&lt;/p&gt;&lt;p&gt;En km&lt;sup&gt;2&lt;/sup&gt;: {{response}}&lt;/p&gt;"}</v>
      </c>
      <c r="C833" s="215" t="str">
        <f>Seeds!AA933</f>
        <v/>
      </c>
      <c r="D833" s="215">
        <f t="shared" si="1"/>
        <v>1</v>
      </c>
    </row>
    <row r="834" ht="15.75" customHeight="1">
      <c r="A834" s="215" t="str">
        <f>Seeds!AC934</f>
        <v>M6-MyM-13a-I-1</v>
      </c>
      <c r="B834" s="215" t="str">
        <f>Seeds!Z934</f>
        <v>{"id":"M6-MyM-13a-I-1","stimulus":"&lt;p&gt;Resuelve esta resta.&lt;/p&gt;","template":"&lt;p style=\"text-align:center;\"&gt;{{T1}} {{Q5}} − {{Q2}} {{Q5}} = {{response}} {{Q5}}&lt;/p&gt;","hint":"&lt;p&gt;Como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T1","label":"{{function}}","function":"{{Q1}}+{{Q2}}","temp":true},{"name":"A1","label":"{{function}}","function":"{{Q1}}","group":1},{"name":"A2","label":"{{function}}","function":"{{Q3}}","incorrect":true,"group":1},{"name":"A3","label":"{{function}}","function":"{{Q4}}","incorrect":true,"group":1}],"uniques":true},"algorithm":{"name":"groupResponses","template":"Cloze with drop down"}}</v>
      </c>
      <c r="C834" s="215" t="str">
        <f>Seeds!AA934</f>
        <v/>
      </c>
      <c r="D834" s="215">
        <f t="shared" si="1"/>
        <v>1</v>
      </c>
    </row>
    <row r="835" ht="15.75" customHeight="1">
      <c r="A835" s="215" t="str">
        <f>Seeds!AC935</f>
        <v>M6-MyM-13a-I-2</v>
      </c>
      <c r="B835" s="215" t="str">
        <f>Seeds!Z935</f>
        <v>{"id":"M6-MyM-13a-I-2","stimulus":"&lt;p&gt;Resuelve esta suma.&lt;/p&gt;","template":"&lt;p style=\"text-align:center;\"&gt;{{Q1}} {{Q5}} + {{Q2}} {{Q5}} = {{response}} {{Q5}}&lt;/p&gt;","hint":"&lt;p&gt;Como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min":1000,"max":5000,"step":1},{"name":"Q4","label":null,"min":1000,"max":5000,"step":1},{"name":"Q5","label":null,"list":["km&lt;sup&gt;2&lt;/sup&gt;","hm&lt;sup&gt;2&lt;/sup&gt;","dam&lt;sup&gt;2&lt;/sup&gt;","m&lt;sup&gt;2&lt;/sup&gt;","dm&lt;sup&gt;2&lt;/sup&gt;","cm&lt;sup&gt;2&lt;/sup&gt;","mm&lt;sup&gt;2&lt;/sup&gt;"]},{"name":"Q6","label":null,"list":["km&lt;sup&gt;2&lt;/sup&gt;","hm&lt;sup&gt;2&lt;/sup&gt;","dam&lt;sup&gt;2&lt;/sup&gt;","m&lt;sup&gt;2&lt;/sup&gt;","dm&lt;sup&gt;2&lt;/sup&gt;","cm&lt;sup&gt;2&lt;/sup&gt;","mm&lt;sup&gt;2&lt;/sup&gt;"]},{"name":"Q7","label":null,"list":["km&lt;sup&gt;2&lt;/sup&gt;","hm&lt;sup&gt;2&lt;/sup&gt;","dam&lt;sup&gt;2&lt;/sup&gt;","m&lt;sup&gt;2&lt;/sup&gt;","dm&lt;sup&gt;2&lt;/sup&gt;","cm&lt;sup&gt;2&lt;/sup&gt;","mm&lt;sup&gt;2&lt;/sup&gt;"]}],"calculated":[{"name":"A1","label":"{{function}}","function":"{{Q1}}+{{Q2}}","group":1},{"name":"A2","label":"{{function}}","function":"{{Q1}}+{{Q3}}","incorrect":true,"group":1},{"name":"A3","label":"{{function}}","function":"{{Q1}}+{{Q4}}","incorrect":true,"group":1}],"uniques":true},"algorithm":{"name":"groupResponses","template":"Cloze with drop down"}}</v>
      </c>
      <c r="C835" s="215" t="str">
        <f>Seeds!AA935</f>
        <v/>
      </c>
      <c r="D835" s="215">
        <f t="shared" si="1"/>
        <v>1</v>
      </c>
    </row>
    <row r="836" ht="15.75" customHeight="1">
      <c r="A836" s="215" t="str">
        <f>Seeds!AC936</f>
        <v>M6-MyM-13a-E-1</v>
      </c>
      <c r="B836" s="215" t="str">
        <f>Seeds!Z936</f>
        <v>{"id":"M6-MyM-13a-E-1","stimulus":"&lt;p&gt;Resuelve esta resta.&lt;/p&gt;","template":"&lt;p style=\"text-align:center;\"&gt;{{T1}} {{Q3}} − {{Q2}} {{Q3}} = {{response}} {{Q3}}&lt;/p&gt;","hint":"&lt;p&gt;Como están expresadas en la misma unidad, resta como si fuesen números naturales.&lt;/p&gt;","feedback":"&lt;p&gt;Como están expresadas en la misma unidad, resta como si fuesen números naturales.&lt;/p&gt;","seed":{"parameters":[{"name":"Q1","label":null,"min":1000,"max":5000,"step":1},{"name":"Q2","label":null,"min":1000,"max":5000,"step":1},{"name":"Q3","label":null,"list":["km&lt;sup&gt;2&lt;/sup&gt;","hm&lt;sup&gt;2&lt;/sup&gt;","dam&lt;sup&gt;2&lt;/sup&gt;","m&lt;sup&gt;2&lt;/sup&gt;","dm&lt;sup&gt;2&lt;/sup&gt;","cm&lt;sup&gt;2&lt;/sup&gt;","mm&lt;sup&gt;2&lt;/sup&gt;"]}],"calculated":[{"name":"T1","label":"{{function}}","function":"{{Q1}}+{{Q2}}","temp":true},{"name":"A1","label":"{{function}}","function":"{{Q1}}"}],"uniques":true},"algorithm":{"name":"calculateOperation","params":{"method":"equivLiteral","keyboard":"NUMERICAL"}}}</v>
      </c>
      <c r="C836" s="215" t="str">
        <f>Seeds!AA936</f>
        <v/>
      </c>
      <c r="D836" s="215">
        <f t="shared" si="1"/>
        <v>1</v>
      </c>
    </row>
    <row r="837" ht="15.75" customHeight="1">
      <c r="A837" s="215" t="str">
        <f>Seeds!AC937</f>
        <v>M6-MyM-13a-E-2</v>
      </c>
      <c r="B837" s="215" t="str">
        <f>Seeds!Z937</f>
        <v>{"id":"M6-MyM-13a-E-2","stimulus":"&lt;p&gt;Resuelve esta suma.&lt;/p&gt;","template":"&lt;p style=\"text-align:center;\"&gt;{{Q1}} {{Q3}} + {{Q2}} {{Q3}} = {{response}} {{Q3}}&lt;/p&gt;","hint":"&lt;p&gt;Como están expresadas en la misma unidad, suma como si fuesen números naturales.&lt;/p&gt;","feedback":"&lt;p&gt;Como están expresadas en la misma unidad, suma como si fuesen números naturales.&lt;/p&gt;","seed":{"parameters":[{"name":"Q1","label":null,"min":1000,"max":5000,"step":1},{"name":"Q2","label":null,"min":1000,"max":5000,"step":1},{"name":"Q3","label":null,"list":["km&lt;sup&gt;2&lt;/sup&gt;","hm&lt;sup&gt;2&lt;/sup&gt;","dam&lt;sup&gt;2&lt;/sup&gt;","m&lt;sup&gt;2&lt;/sup&gt;","dm&lt;sup&gt;2&lt;/sup&gt;","cm&lt;sup&gt;2&lt;/sup&gt;","mm&lt;sup&gt;2&lt;/sup&gt;"]}],"calculated":[{"name":"A1","label":"{{function}}","function":"{{Q1}}+{{Q2}}"}],"uniques":true},"algorithm":{"name":"calculateOperation","params":{"method":"equivLiteral","keyboard":"NUMERICAL"}}}</v>
      </c>
      <c r="C837" s="215" t="str">
        <f>Seeds!AA937</f>
        <v/>
      </c>
      <c r="D837" s="215">
        <f t="shared" si="1"/>
        <v>1</v>
      </c>
    </row>
    <row r="838" ht="15.75" customHeight="1">
      <c r="A838" s="215" t="str">
        <f>Seeds!AC938</f>
        <v>M6-MyM-13a-A-1</v>
      </c>
      <c r="B838" s="215" t="str">
        <f>Seeds!Z938</f>
        <v>{"id":"M6-MyM-13a-A-1","stimulus":"&lt;p&gt;Juan Carlos fue contratado para pintar {{T1}} m&lt;sup&gt;2&lt;/sup&gt; de las paredes de la escuela. Ha pintado {{Q2}} m&lt;sup&gt;2&lt;/sup&gt;. ¿Cuántos m&lt;sup&gt;2&lt;/sup&gt; le faltan pintar?&lt;/p&gt;","template":"&lt;p&gt;Le falta pintar {{response}} 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v>
      </c>
      <c r="C838" s="215" t="str">
        <f>Seeds!AA938</f>
        <v/>
      </c>
      <c r="D838" s="215">
        <f t="shared" si="1"/>
        <v>1</v>
      </c>
    </row>
    <row r="839" ht="15.75" customHeight="1">
      <c r="A839" s="215" t="str">
        <f>Seeds!AC939</f>
        <v>M6-MyM-13a-A-2</v>
      </c>
      <c r="B839" s="215" t="str">
        <f>Seeds!Z939</f>
        <v>{"id":"M6-MyM-13a-A-2","stimulus":"&lt;p&gt;Susana necesita {{T1}} cm&lt;sup&gt;2&lt;/sup&gt; de tela para confeccionar pañuelos. Tiene {{Q2}} cm&lt;sup&gt;2&lt;/sup&gt; disponibles. ¿Cuántos cm&lt;sup&gt;2&lt;/sup&gt; de tela debe comprar para confeccionar los pañuelos?&lt;/p&gt;","template":"&lt;p&gt;Debe comprar {{response}} cm&lt;sup&gt;2&lt;/sup&gt;.&lt;/p&gt;","hint":"&lt;p&gt;Como están expresadas en la misma unidad, resta como si fuesen números naturales.&lt;/p&gt;","feedback":"&lt;p&gt;Como están expresadas en la misma unidad, resta como si fuesen números naturales.&lt;/p&gt;&lt;p style=\"text-align:center;\"&gt;{{T1}} − {{Q2}} = {{A1}} m&lt;sup&gt;2&lt;/sup&gt;&lt;/p&gt;","seed":{"parameters":[{"name":"Q1","label":null,"min":100,"max":200,"step":1},{"name":"Q2","label":null,"min":100,"max":200,"step":1}],"calculated":[{"name":"T1","label":"{{function}}","function":" {{Q1}}+{{Q2}}","temp":true},{"name":"A1","label":"{{function}}","function":" {{Q1}}"}],"uniques":true},"algorithm":{"name":"calculateOperation","params":{"method":"equivLiteral","keyboard":"NUMERICAL"}}}</v>
      </c>
      <c r="C839" s="215" t="str">
        <f>Seeds!AA939</f>
        <v/>
      </c>
      <c r="D839" s="215">
        <f t="shared" si="1"/>
        <v>1</v>
      </c>
    </row>
    <row r="840" ht="15.75" customHeight="1">
      <c r="A840" s="215" t="str">
        <f>Seeds!AC940</f>
        <v>M6-MyM-13a-A-3</v>
      </c>
      <c r="B840" s="215" t="str">
        <f>Seeds!Z940</f>
        <v>{"id":"M6-MyM-13a-A-3","stimulus":"&lt;p&gt;Marcelo compró {{Q1}} m&lt;sup&gt;2&lt;/sup&gt; de azulejos para alicatar la cocina y {{Q2}} m&lt;sup&gt;2&lt;/sup&gt; para el baño. ¿Cuántos metros cuadrados de azulejos compró Marcelo?&lt;/p&gt;","template":"&lt;p&gt;Compró {{response}} m&lt;sup&gt;2&lt;/sup&gt;.&lt;/p&gt;","hint":"&lt;p&gt;Como están expresadas en la misma unidad, suma como si fuesen números naturales.&lt;/p&gt;","feedback":"&lt;p&gt;Como están expresadas en la misma unidad, suma como si fuesen números naturales.&lt;/p&gt;&lt;p style=\"text-align:center;\"&gt;{{Q1}} + {{Q2}} = {{A1}} m&lt;sup&gt;2&lt;/sup&gt;&lt;/p&gt;","seed":{"parameters":[{"name":"Q1","label":null,"min":6,"max":15,"step":0.1},{"name":"Q2","label":null,"min":6,"max":15,"step":0.1}],"calculated":[{"name":"A1","label":"{{function}}","function":"Lemonlib.round({{Q1}}+{{Q2}}, 1)"}],"uniques":true},"algorithm":{"name":"calculateOperation","params":{"method":"equivLiteral","keyboard":"NUMERICAL"}}}</v>
      </c>
      <c r="C840" s="215" t="str">
        <f>Seeds!AA940</f>
        <v/>
      </c>
      <c r="D840" s="215">
        <f t="shared" si="1"/>
        <v>1</v>
      </c>
    </row>
    <row r="841" ht="15.75" customHeight="1">
      <c r="A841" s="215" t="str">
        <f>Seeds!AC941</f>
        <v>M6-MyM-28a-I-1</v>
      </c>
      <c r="B841" s="215" t="str">
        <f>Seeds!Z941</f>
        <v>{"id":"M6-MyM-28a-I-1","stimulus":"&lt;p&gt;Indica el resultado de la siguiente operación.&lt;/p&gt;","template":"&lt;p style=\"text-align:center;\"&gt;{{Q1}} km&lt;sup&gt;2&lt;/sup&gt; y {{Q2}} dam&lt;sup&gt;2&lt;/sup&gt; + {{Q3}} dam&lt;sup&gt;2&lt;/sup&gt; = {{response}} dam&lt;sup&gt;2&lt;/sup&gt;&lt;/p&gt;","hint":"&lt;p&gt;Expresa todas las medidas a la misma unidad y opera.&lt;/p&gt;","feedback":"&lt;p&gt;Expresa todas las medidas en la misma unidad y realiza la operacion.&lt;/p&gt;","seed":{"parameters":[{"name":"Q1","label":null,"min":10,"max":99,"step":1},{"name":"Q2","label":null,"min":100,"max":999,"step":1},{"name":"Q3","label":null,"min":1,"max":999,"step":1}],"calculated":[{"name":"T1","function":"{{Q1}}*10000+{{Q2}}+{{Q3}}","temp":true},{"name":"T2","function":"{{Q1}}*10000+{{Q2}}","temp":true},{"name":"A1","label":"{{function}}","function":"{{Q1}}*10000+{{Q2}}+{{Q3}}","group":1},{"name":"A2","label":"{{function}}","function":"{{Q1}}*1000+{{Q2}}+{{Q3}} ","group":1,"incorrect":true,"feedback":"&lt;p&gt;{{Q1}} km&lt;sup&gt;2&lt;/sup&gt; y {{Q2}} dam&lt;sup&gt;2&lt;/sup&gt; + {{Q3}} dam&lt;sup&gt;2&lt;/sup&gt; = {{T2}} dam&lt;sup&gt;2&lt;/sup&gt; + {{Q3}} dam&lt;sup&gt;2&lt;/sup&gt; = {{T1}} dam&lt;sup&gt;2&lt;/sup&gt;&lt;/p&gt;"},{"name":"A3","label":"{{function}}","function":"{{Q1}}*100+{{Q2}}+{{Q3}} ","group":1,"incorrect":true,"feedback":"&lt;p&gt;{{Q1}} km&lt;sup&gt;2&lt;/sup&gt; y {{Q2}} dam&lt;sup&gt;2&lt;/sup&gt; + {{Q3}} dam&lt;sup&gt;2&lt;/sup&gt; = {{T2}} dam&lt;sup&gt;2&lt;/sup&gt; + {{Q3}} dam&lt;sup&gt;2&lt;/sup&gt; = {{T1}} dam&lt;sup&gt;2&lt;/sup&gt;&lt;/p&gt;"}],"uniques":true},"algorithm":{"name":"groupResponses","template":"Cloze with drop down"}}</v>
      </c>
      <c r="C841" s="215" t="str">
        <f>Seeds!AA941</f>
        <v/>
      </c>
      <c r="D841" s="215">
        <f t="shared" si="1"/>
        <v>1</v>
      </c>
    </row>
    <row r="842" ht="15.75" customHeight="1">
      <c r="A842" s="215" t="str">
        <f>Seeds!AC942</f>
        <v>M6-MyM-28a-I-2</v>
      </c>
      <c r="B842" s="215" t="str">
        <f>Seeds!Z942</f>
        <v>{"id":"M6-MyM-28a-I-2","stimulus":"&lt;p&gt;Indica el resultado de la siguiente operación.&lt;/p&gt;","template":"&lt;p style=\"text-align:center;\"&gt;{{T1}} m&lt;sup&gt;2&lt;/sup&gt; − {{Q4}} dam&lt;sup&gt;2&lt;/sup&gt; y {{Q5}} m&lt;sup&gt;2&lt;/sup&gt; = {{response}} m&lt;sup&gt;2&lt;/sup&gt;&lt;/p&gt;","hint":"&lt;p&gt;Expresa todas las medidas a la misma unidad y opera.&lt;/p&gt;","feedback":"&lt;p&gt;Expresa todas las medidas en la misma unidad y realiza la operacion.&lt;/p&gt;","seed":{"parameters":[{"name":"Q2","label":null,"min":100,"max":999,"step":1},{"name":"Q3","label":null,"min":1,"max":9999,"step":1},{"name":"Q4","label":null,"min":10,"max":99,"step":1},{"name":"Q5","label":null,"min":1000,"max":9999,"step":1},{"name":"Q6","label":null,"min":1000,"max":9999,"step":1}],"calculated":[{"name":"T1","function":"{{Q4}}*100+{{Q5}}+{{Q6}}","temp":true},{"name":"T3","function":"{{Q4}}*100+{{Q5}}","temp":true},{"name":"A1","label":"{{function}}","function":"{{Q6}}","group":1},{"name":"A2","label":"{{function}}","function":"{{Q6}}+{{Q2}}","group":1,"incorrect":true,"feedback":"&lt;p&gt;{{T1}} m&lt;sup&gt;2&lt;/sup&gt; − {{Q4}} dam&lt;sup&gt;2&lt;/sup&gt; y {{Q5}} m&lt;sup&gt;2&lt;/sup&gt; = {{T1}} m&lt;sup&gt;2&lt;/sup&gt; − {{T3}} m&lt;sup&gt;2&lt;/sup&gt; = {{Q6}} m&lt;sup&gt;2&lt;/sup&gt;&lt;/p&gt;"},{"name":"A3","label":"{{function}}","function":"{{Q2}}+{{Q3}}","group":1,"incorrect":true,"feedback":"&lt;p&gt;{{T1}} m&lt;sup&gt;2&lt;/sup&gt; − {{Q4}} dam&lt;sup&gt;2&lt;/sup&gt; y {{Q5}} m&lt;sup&gt;2&lt;/sup&gt; = {{T1}} m&lt;sup&gt;2&lt;/sup&gt; − {{T3}} m&lt;sup&gt;2&lt;/sup&gt; = {{Q6}} m&lt;sup&gt;2&lt;/sup&gt;&lt;/p&gt;"}],"uniques":true},"algorithm":{"name":"groupResponses","template":"Cloze with drop down"}}</v>
      </c>
      <c r="C842" s="215" t="str">
        <f>Seeds!AA942</f>
        <v/>
      </c>
      <c r="D842" s="215">
        <f t="shared" si="1"/>
        <v>1</v>
      </c>
    </row>
    <row r="843" ht="15.75" customHeight="1">
      <c r="A843" s="215" t="str">
        <f>Seeds!AC943</f>
        <v>M6-MyM-28a-E-1</v>
      </c>
      <c r="B843" s="215" t="str">
        <f>Seeds!Z943</f>
        <v>{"id":"M6-MyM-28a-E-1","stimulus":"&lt;p&gt;Realiza las siguientes operaciones.&lt;/p&gt;","template":"&lt;p style=\"text-align:center;\"&gt;{{Q1}} cm&lt;sup&gt;2&lt;/sup&gt; + {{Q2}} dm&lt;sup&gt;2&lt;/sup&gt; y {{Q3}} cm&lt;sup&gt;2&lt;/sup&gt; = {{response}} cm&lt;sup&gt;2&lt;/sup&gt;&lt;/p&gt;","hint":"&lt;p&gt;Expresa todas las medidas a la misma unidad y opera.&lt;/p&gt;","feedback":"&lt;p&gt;Expresa todas las medidas en la misma unidad y realiza la operacion.&lt;/p&gt;&lt;p style=\"text-align:center;\"&gt;{{Q1}} cm&lt;sup&gt;2&lt;/sup&gt; + {{Q2}} dm&lt;sup&gt;2&lt;/sup&gt; y {{Q3}} cm&lt;sup&gt;2&lt;/sup&gt; = {{Q1}} + {{Q2}} × 100 + {{Q3}} = {{Q1}} cm&lt;sup&gt;2&lt;/sup&gt; + {{T3}} cm&lt;sup&gt;2&lt;/sup&gt; = {{A1}} cm&lt;sup&gt;2&lt;/sup&gt;&lt;/p&gt;","seed":{"parameters":[{"name":"Q1","label":null,"min":1000,"max":9999,"step":1},{"name":"Q2","label":null,"min":1,"max":9,"step":1},{"name":"Q3","label":null,"min":1,"max":999,"step":1}],"calculated":[{"name":"A1","label":"{{function}}","function":"{{Q1}}+{{Q2}}*100+{{Q3}} "},{"name":"T3","label":"{{function}}","function":"{{Q2}}*100+{{Q3}}","temp":true}],"uniques":true},"algorithm":{"name":"calculateOperation","params":{"method":"equivLiteral","keyboard":"NUMERICAL"}}}</v>
      </c>
      <c r="C843" s="215" t="str">
        <f>Seeds!AA943</f>
        <v/>
      </c>
      <c r="D843" s="215">
        <f t="shared" si="1"/>
        <v>1</v>
      </c>
    </row>
    <row r="844" ht="15.75" customHeight="1">
      <c r="A844" s="215" t="str">
        <f>Seeds!AC944</f>
        <v>M6-MyM-28a-E-2</v>
      </c>
      <c r="B844" s="215" t="str">
        <f>Seeds!Z944</f>
        <v>{"id":"M6-MyM-28a-E-2","stimulus":"&lt;p&gt;Realiza las siguientes operaciones.&lt;/p&gt;","template":"&lt;p style=\"text-align:center;\"&gt;{{T1}} hm&lt;sup&gt;2&lt;/sup&gt; y {{T2}} dam&lt;sup&gt;2&lt;/sup&gt; − {{Q4}} dam&lt;sup&gt;2&lt;/sup&gt; = {{response}} dam&lt;sup&gt;2&lt;/sup&gt;&lt;/p&gt;","hint":"&lt;p&gt;Expresa todas las medidas en la misma unidad y opera.&lt;/p&gt;","feedback":"&lt;p&gt;Expresa todas las medidas en la misma unidad y realiza la operacion.&lt;/p&gt;&lt;p style=\"text-align:center;\"&gt;{{T1}} hm&lt;sup&gt;2&lt;/sup&gt; y {{T2}} dam&lt;sup&gt;2&lt;/sup&gt; − {{Q4}} dam&lt;sup&gt;2&lt;/sup&gt; = {{T1}} × 100 + {{T2}} − {{Q4}} = {{T4}} dam&lt;sup&gt;2&lt;/sup&gt; − {{Q4}} dam&lt;sup&gt;2&lt;/sup&gt; = {{A2}} dam&lt;sup&gt;2&lt;/sup&gt;&lt;/p&gt;","seed":{"parameters":[{"name":"Q4","label":null,"min":1000,"max":9999,"step":1},{"name":"Q5","label":null,"min":1000,"max":9999,"step":1}],"calculated":[{"name":"T1","label":"{{function}}","function":"math.floor(({{Q4}}+{{Q5}})/100)","temp":true},{"name":"T2","label":"{{function}}","function":"{{Q4}}+{{Q5}}-math.floor(({{Q4}}+{{Q5}})/100)*100","temp":true},{"name":"T4","label":"{{function}}","function":"{{T1}}*100+{{T2}}","temp":true},{"name":"A2","label":"{{function}}","function":"{{Q5}} "},{"name":"T3","label":"{{function}}","function":"{{Q2}}*100+{{Q3}}","temp":true}],"uniques":true},"algorithm":{"name":"calculateOperation","params":{"method":"equivLiteral","keyboard":"NUMERICAL"}}}</v>
      </c>
      <c r="C844" s="215" t="str">
        <f>Seeds!AA944</f>
        <v/>
      </c>
      <c r="D844" s="215">
        <f t="shared" si="1"/>
        <v>1</v>
      </c>
    </row>
    <row r="845" ht="15.75" customHeight="1">
      <c r="A845" s="215" t="str">
        <f>Seeds!AC945</f>
        <v>M6-MyM-28a-A-1</v>
      </c>
      <c r="B845" s="215" t="str">
        <f>Seeds!Z945</f>
        <v>{"id":"M6-MyM-28a-A-1","stimulus":"&lt;p&gt;A una casa de {{T1}} dm&lt;sup&gt;2&lt;/sup&gt; y {{T2}} cm&lt;sup&gt;2&lt;/sup&gt; se le quiere poner suelo cerámico. Si se ha puesto {{Q1}} cm&lt;sup&gt;2&lt;/sup&gt;, ¿Cuántos faltan por instalar?&lt;/p&gt;","template":"&lt;p&gt;Faltan {{response}} cm&lt;sup&gt;2&lt;/sup&gt;.&lt;/p&gt;","hint":"&lt;p&gt;Expresa todas las medidas en la misma unidad.&lt;/p&gt;","feedback":"&lt;p&gt;Expresa todas las medidas en cm&lt;sup&gt;2&lt;/sup&gt; y resta las superficies.&lt;/p&gt;&lt;p style=\"text-align:center;\"&gt;{{T1}} dm&lt;sup&gt;2&lt;/sup&gt; y {{T2}} cm&lt;sup&gt;2&lt;/sup&gt; − {{Q1}} cm&lt;sup&gt;2&lt;/sup&gt; = {{T3}} cm&lt;sup&gt;2&lt;/sup&gt; − {{Q1}} cm&lt;sup&gt;2&lt;/sup&gt; = {{A1}} cm&lt;sup&gt;2&lt;/sup&gt;&lt;/p&gt;","seed":{"parameters":[{"name":"Q1","label":null,"min":10000,"max":99999,"step":1},{"name":"Q2","label":null,"min":10000,"max":99999,"step":1}],"calculated":[{"name":"T1","label":"{{function}}","function":" math.floor(({{Q1}}+{{Q2}})/100)","temp":true},{"name":"T2","label":"{{function}}","function":"{{Q1}}+{{Q2}}-math.floor(({{Q1}}+{{Q2}})/100)*100","temp":true},{"name":"T2","label":"{{function}}","function":"{{Q1}}+{{Q2}}-math.floor(({{Q1}}+{{Q2}})/100)*100","temp":true},{"name":"T3","label":"{{function}}","function":"{{T1}}*100+{{T2}}","temp":true},{"name":"A1","label":"{{function}}","function":" {{Q2}}"}],"uniques":true},"algorithm":{"name":"calculateOperation","params":{"method":"equivLiteral","keyboard":"NUMERICAL"}}}</v>
      </c>
      <c r="C845" s="215" t="str">
        <f>Seeds!AA945</f>
        <v/>
      </c>
      <c r="D845" s="215">
        <f t="shared" si="1"/>
        <v>1</v>
      </c>
    </row>
    <row r="846" ht="15.75" customHeight="1">
      <c r="A846" s="215" t="str">
        <f>Seeds!AC946</f>
        <v>M6-MyM-28a-A-2</v>
      </c>
      <c r="B846" s="215" t="str">
        <f>Seeds!Z946</f>
        <v>{"id":"M6-MyM-28a-A-2","stimulus":"&lt;p&gt;Para confeccionar el vestuario de una obra de teatro se necesitan {{Q1}} dam&lt;sup&gt;2&lt;/sup&gt; y {{Q2}} m&lt;sup&gt;2&lt;/sup&gt; de tela blanca y {{Q3}} m&lt;sup&gt;2&lt;/sup&gt; de tela negra. ¿Cuántos metros cuadrados de tela se necesitan en total?&lt;/p&gt;","template":"&lt;p&gt;Se necesitan {{response}} m&lt;sup&gt;2&lt;/sup&gt;.&lt;/p&gt;","hint":"&lt;p&gt;Expresa todas las medidas en la misma unidad.&lt;/p&gt;","feedback":"&lt;p&gt;Expresa todas las medidas en la misma unidad y realiza la operacion.&lt;/p&gt;&lt;p style=\"text-align:center;\"&gt;{{Q1}} dam&lt;sup&gt;2&lt;/sup&gt; y {{Q2}} m&lt;sup&gt;2&lt;/sup&gt; + {{Q3}} m&lt;sup&gt;2&lt;/sup&gt; = {{T1}} m&lt;sup&gt;2&lt;/sup&gt; + {{Q3}} m&lt;sup&gt;2&lt;/sup&gt; = {{A1}} m&lt;sup&gt;2&lt;/sup&gt;&lt;/p&gt;","seed":{"parameters":[{"name":"Q1","label":null,"min":10,"max":99,"step":1},{"name":"Q2","label":null,"min":10,"max":999,"step":1},{"name":"Q3","label":null,"min":1,"max":99,"step":1}],"calculated":[{"name":"T1","label":"{{function}}","function":"{{Q1}}*100+{{Q2}}","temp":true},{"name":"T2","label":"{{function}}","function":"{{Q1}}+{{Q2}}-math.floor(({{Q1}}+{{Q2}})/100)*100","temp":true},{"name":"T2","label":"{{function}}","function":"{{Q1}}+{{Q2}}-math.floor(({{Q1}}+{{Q2}})/100)*100","temp":true},{"name":"T3","label":"{{function}}","function":"{{T1}}*100+{{T2}}","temp":true},{"name":"A1","label":"{{function}}","function":"{{Q1}}*100+{{Q2}}+{{Q3}}"}],"uniques":true},"algorithm":{"name":"calculateOperation","params":{"method":"equivLiteral","keyboard":"NUMERICAL"}}}</v>
      </c>
      <c r="C846" s="215" t="str">
        <f>Seeds!AA946</f>
        <v/>
      </c>
      <c r="D846" s="215">
        <f t="shared" si="1"/>
        <v>1</v>
      </c>
    </row>
    <row r="847" ht="15.75" customHeight="1">
      <c r="A847" s="215" t="str">
        <f>Seeds!AC947</f>
        <v>M6-MyM-28a-A-3</v>
      </c>
      <c r="B847" s="215" t="str">
        <f>Seeds!Z947</f>
        <v>{"id":"M6-MyM-28a-A-3","stimulus":"&lt;p&gt;Joaquín y Alejo están pintando la fachada de una casa, Joaquin ha pintado {{Q1}} cm&lt;sup&gt;2&lt;/sup&gt; y Alejo, {{Q2}} dm&lt;sup&gt;2&lt;/sup&gt; y {{Q3}} cm&lt;sup&gt;2&lt;/sup&gt;. ¿Cuantos centimetros cuadrados han pintado en total?&lt;/p&gt;","template":"&lt;p&gt;Han pintado {{response}} cm&lt;sup&gt;2&lt;/sup&gt;.&lt;/p&gt;","hint":"&lt;p&gt;Expresa todas las medidas en la misma unidad.&lt;/p&gt;","feedback":"&lt;p&gt;Expresa todas las medidas en la misma unidad y realiza la operacion.&lt;/p&gt;&lt;p style=\"text-align:center;\"&gt;{{Q1}} cm&lt;sup&gt;2&lt;/sup&gt; + {{Q2}} dm&lt;sup&gt;2&lt;/sup&gt; y {{Q3}} cm&lt;sup&gt;2&lt;/sup&gt; = {{Q1}} + {{Q2}} × 100 + {{Q3}} = {{Q1}} cm&lt;sup&gt;2&lt;/sup&gt; + {{T2}} cm&lt;sup&gt;2&lt;/sup&gt; = {{A1}} cm&lt;sup&gt;2&lt;/sup&gt;&lt;/p&gt;","seed":{"parameters":[{"name":"Q1","label":null,"min":100,"max":999,"step":1},{"name":"Q2","label":null,"min":10,"max":999,"step":1},{"name":"Q3","label":null,"min":10,"max":99,"step":1}],"calculated":[{"name":"T2","label":"{{function}}","function":"{{Q2}}*100+{{Q3}}","temp":true},{"name":"A1","label":"{{function}}","function":"{{Q1}}+{{Q2}}*100+{{Q3}}"}],"uniques":true},"algorithm":{"name":"calculateOperation","params":{"method":"equivLiteral","keyboard":"NUMERICAL"}}}</v>
      </c>
      <c r="C847" s="215" t="str">
        <f>Seeds!AA947</f>
        <v/>
      </c>
      <c r="D847" s="215">
        <f t="shared" si="1"/>
        <v>1</v>
      </c>
    </row>
    <row r="848" ht="15.75" customHeight="1">
      <c r="A848" s="215" t="str">
        <f>Seeds!AC948</f>
        <v>M6-MyM-13b-I-1</v>
      </c>
      <c r="B848" s="215" t="str">
        <f>Seeds!Z948</f>
        <v>{"id":"M6-MyM-13b-I-1","stimulus":"&lt;p&gt;Indica si el resultado de las multiplicaciones es correcto o no.&lt;/p&gt;","hint":"&lt;p&gt;Como están expresadas en la misma unidad, multiplica como si fuesen números naturales.&lt;/p&gt;","feedback":"&lt;p&gt;Como están expresadas en la misma unidad, multiplica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4","label":"{{function}}","function":"{{Q10}}*{{Q11}}+{{Q16}}","temp":true},{"name":"T5","label":"{{function}}","function":"{{Q13}}*{{Q14}}-{{Q16}}","temp":true},{"name":"A1","label":"{{Q1}} {{Q3}} × {{Q2}} = {{T1}} {{Q3}}","function":""},{"name":"A2","label":"{{Q4}} {{Q6}} × {{Q5}} = {{T2}} {{Q6}}","function":""},{"name":"A3","label":"{{Q10}} {{Q12}} × {{Q11}} = {{T4}} {{Q12}}","function":"{{Q10}}*{{Q11}}","incorrect":true,"feedback":"&lt;p&gt;El resultado de esta operación es {{function}} {{Q12}}.&lt;/p&gt;"},{"name":"A4","label":"{{Q13}} {{Q15}} × {{Q14}} = {{T5}} {{Q15}}","function":"{{Q13}}*{{Q14}}","incorrect":true,"feedback":"&lt;p&gt;El resultado de esta operación es {{function}} {{Q15}}.&lt;/p&gt;"}],"uniques":true},"algorithm":{"name":"trueFalse","template":"Choice matrix – inline","params":{"countCorrect":2,"countIncorrect":1,"showCheckIcon":false,"options":["Correcto","Incorrecto"]}}}</v>
      </c>
      <c r="C848" s="215" t="str">
        <f>Seeds!AA948</f>
        <v/>
      </c>
      <c r="D848" s="215">
        <f t="shared" si="1"/>
        <v>1</v>
      </c>
    </row>
    <row r="849" ht="15.75" customHeight="1">
      <c r="A849" s="215" t="str">
        <f>Seeds!AC949</f>
        <v>M6-MyM-13b-I-2</v>
      </c>
      <c r="B849" s="215" t="str">
        <f>Seeds!Z949</f>
        <v>{"id":"M6-MyM-13b-I-2","stimulus":"&lt;p&gt;Indica si el resultado de las divisiones es correcto o no.&lt;/p&gt;","hint":"&lt;p&gt;Como están expresadas en la misma unidad, divide como si fuesen números naturales.&lt;/p&gt;","feedback":"&lt;p&gt;Como están expresadas en la misma unidad, divide como si fuesen números naturales.&lt;/p&gt;","seed":{"parameters":[{"name":"Q1","label":null,"min":1001,"max":9999,"step":1},{"name":"Q4","label":null,"min":1001,"max":9999,"step":1},{"name":"Q10","label":null,"min":1001,"max":9999,"step":1},{"name":"Q13","label":null,"min":1001,"max":9999,"step":1},{"name":"Q2","label":null,"min":2,"max":9,"step":1},{"name":"Q5","label":null,"min":2,"max":9,"step":1},{"name":"Q11","label":null,"min":2,"max":9,"step":1},{"name":"Q14","label":null,"min":2,"max":9,"step":1},{"name":"Q16","label":null,"min":1,"max":100,"step":1},{"name":"Q3","label":null,"list":["km&lt;sup&gt;2&lt;/sup&gt;","hm&lt;sup&gt;2&lt;/sup&gt;","dam&lt;sup&gt;2&lt;/sup&gt;","m&lt;sup&gt;2&lt;/sup&gt;","dm&lt;sup&gt;2&lt;/sup&gt;","cm&lt;sup&gt;2&lt;/sup&gt;","mm&lt;sup&gt;2&lt;/sup&gt;"]},{"name":"Q6","label":null,"list":["km&lt;sup&gt;2&lt;/sup&gt;","hm&lt;sup&gt;2&lt;/sup&gt;","dam&lt;sup&gt;2&lt;/sup&gt;","m&lt;sup&gt;2&lt;/sup&gt;","dm&lt;sup&gt;2&lt;/sup&gt;","cm&lt;sup&gt;2&lt;/sup&gt;","mm&lt;sup&gt;2&lt;/sup&gt;"]},{"name":"Q12","label":null,"list":["km&lt;sup&gt;2&lt;/sup&gt;","hm&lt;sup&gt;2&lt;/sup&gt;","dam&lt;sup&gt;2&lt;/sup&gt;","m&lt;sup&gt;2&lt;/sup&gt;","dm&lt;sup&gt;2&lt;/sup&gt;","cm&lt;sup&gt;2&lt;/sup&gt;","mm&lt;sup&gt;2&lt;/sup&gt;"]},{"name":"Q15","label":null,"list":["km&lt;sup&gt;2&lt;/sup&gt;","hm&lt;sup&gt;2&lt;/sup&gt;","dam&lt;sup&gt;2&lt;/sup&gt;","m&lt;sup&gt;2&lt;/sup&gt;","dm&lt;sup&gt;2&lt;/sup&gt;","cm&lt;sup&gt;2&lt;/sup&gt;","mm&lt;sup&gt;2&lt;/sup&gt;"]}],"calculated":[{"name":"T1","label":"{{function}}","function":"{{Q1}}*{{Q2}}","temp":true},{"name":"T2","label":"{{function}}","function":"{{Q4}}*{{Q5}}","temp":true},{"name":"T3","label":"{{function}}","function":"{{Q10}}*{{Q11}}","temp":true},{"name":"T4","label":"{{function}}","function":"{{Q13}}*{{Q14}}","temp":true},{"name":"A1","label":"{{T1}} {{Q3}} : {{Q2}} = {{function}} {{Q3}}","function":"{{Q1}}"},{"name":"A2","label":"{{T2}} {{Q6}} : {{Q5}} = {{function}} {{Q6}}","function":"{{Q4}}"},{"name":"A3","label":"{{T3}} {{Q12}} : {{Q11}} = {{function}} {{Q12}}","function":"{{Q10}}+{{Q16}}","incorrect":true,"feedback":"&lt;p&gt;El resultado de esta operación es {{T5}} {{Q12}}.&lt;/p&gt;"},{"name":"A4","label":"{{T4}} {{Q15}} : {{Q14}} = {{function}} {{Q15}}","function":"{{Q13}}-{{Q16}}","incorrect":true,"feedback":"&lt;p&gt;El resultado de esta operación es {{T6}} {{Q15}}.&lt;/p&gt;"},{"name":"T5","label":"{{function}}","function":"{{Q10}}","temp":true},{"name":"T6","label":"{{function}}","function":"{{Q13}}","temp":true}],"uniques":true},"algorithm":{"name":"trueFalse","template":"Choice matrix – inline","params":{"countCorrect":2,"countIncorrect":1,"showCheckIcon":false,"options":["Correcto","Incorrecto"]}}}</v>
      </c>
      <c r="C849" s="215" t="str">
        <f>Seeds!AA949</f>
        <v/>
      </c>
      <c r="D849" s="215">
        <f t="shared" si="1"/>
        <v>1</v>
      </c>
    </row>
    <row r="850" ht="15.75" customHeight="1">
      <c r="A850" s="215" t="str">
        <f>Seeds!AC950</f>
        <v>M6-MyM-13b-E-1</v>
      </c>
      <c r="B850" s="215" t="str">
        <f>Seeds!Z950</f>
        <v>{"id":"M6-MyM-13b-E-1","stimulus":"&lt;p&gt;Calcula el valor de esta multiplicación.&lt;/p&gt;","template":"&lt;p style=\"text-align:center;\"&gt;{{Q1}} {{Q3}} × {{Q2}} = {{response}} {{Q3}}&lt;/p&gt;","hint":"&lt;p&gt;Como están expresadas en la misma unidad, multiplica como si fuesen números naturales.&lt;/p&gt;","feedback":"&lt;p&gt;Como están expresadas en la misma unidad, multiplica como si fuesen números naturales.&lt;/p&gt;","seed":{"parameters":[{"name":"Q1","label":null,"min":1001,"max":9999,"step":1},{"name":"Q2","label":null,"min":2,"max":9,"step":1},{"name":"Q3","label":null,"list":["km&lt;sup&gt;2&lt;/sup&gt;","hm&lt;sup&gt;2&lt;/sup&gt;","dam&lt;sup&gt;2&lt;/sup&gt;","m&lt;sup&gt;2&lt;/sup&gt;","dm&lt;sup&gt;2&lt;/sup&gt;","cm&lt;sup&gt;2&lt;/sup&gt;","mm&lt;sup&gt;2&lt;/sup&gt;"]}],"calculated":[{"name":"A1","label":"{{function}}","function":" {{Q1}}*{{Q2}}"}],"uniques":true},"algorithm":{"name":"calculateOperation","params":{"method":"equivLiteral","keyboard":"NUMERICAL"}}}</v>
      </c>
      <c r="C850" s="215" t="str">
        <f>Seeds!AA950</f>
        <v/>
      </c>
      <c r="D850" s="215">
        <f t="shared" si="1"/>
        <v>1</v>
      </c>
    </row>
    <row r="851" ht="15.75" customHeight="1">
      <c r="A851" s="215" t="str">
        <f>Seeds!AC951</f>
        <v>M6-MyM-13b-E-2</v>
      </c>
      <c r="B851" s="215" t="str">
        <f>Seeds!Z951</f>
        <v>{"id":"M6-MyM-13b-E-2","stimulus":"&lt;p&gt;Calcula el resultado de esta división. Aproxima a las décimas.&lt;/p&gt;","template":"&lt;p style=\"text-align:center;\"&gt;{{T1}} {{Q5}} : {{Q3}} = {{response}} {{Q5}}&lt;/p&gt;","hint":"&lt;p&gt;Como están expresadas en la misma unidad, divide como si fuesen números naturales.&lt;/p&gt;","feedback":"&lt;p&gt;Como están expresadas en la misma unidad, divide como si fuesen números naturales.&lt;/p&gt;","seed":{"parameters":[{"name":"Q3","label":null,"min":1,"max":9,"step":1},{"name":"Q4","label":null,"min":100,"max":999,"step":0.11},{"name":"Q5","label":null,"list":["km&lt;sup&gt;2&lt;/sup&gt;","hm&lt;sup&gt;2&lt;/sup&gt;","dam&lt;sup&gt;2&lt;/sup&gt;","m&lt;sup&gt;2&lt;/sup&gt;","dm&lt;sup&gt;2&lt;/sup&gt;","cm&lt;sup&gt;2&lt;/sup&gt;","mm&lt;sup&gt;2&lt;/sup&gt;"]}],"calculated":[{"name":"T1","label":"{{function}}","function":"Lemonlib.round({{Q3}}*{{Q4}},1)","temp":true},{"name":"A2","label":"{{function}}","function":"Lemonlib.round({{Q4}},1)"}],"uniques":true},"algorithm":{"name":"calculateOperation","params":{"method":"equivLiteral","keyboard":"INTERMEDIATE"}}}</v>
      </c>
      <c r="C851" s="215" t="str">
        <f>Seeds!AA951</f>
        <v/>
      </c>
      <c r="D851" s="215">
        <f t="shared" si="1"/>
        <v>1</v>
      </c>
    </row>
    <row r="852" ht="15.75" customHeight="1">
      <c r="A852" s="215" t="str">
        <f>Seeds!AC952</f>
        <v>M6-MyM-13b-A-1</v>
      </c>
      <c r="B852" s="215" t="str">
        <f>Seeds!Z952</f>
        <v>{"id":"M6-MyM-13b-A-1","stimulus":"&lt;p&gt;Se desea dividir un terreno de &lt;span class=\"no-break\"&gt;{{T1}} m&lt;sup&gt;2&lt;/sup&gt;&lt;/span&gt; en {{Q2}} sectores para cosechar distintas legumbres. ¿Cuántos metros cuadrados tendrá cada sector?&lt;/p&gt;","template":"&lt;p&gt;Cada sector tendrá &lt;span class=\"no-break\"&gt;{{response}} m&lt;sup&gt;2&lt;/sup&gt;&lt;/span&gt;.&lt;/p&gt;","hint":"&lt;p&gt;Como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m&lt;sup&gt;2&lt;/sup&gt;&lt;/p&gt;","seed":{"parameters":[{"name":"Q1","label":null,"min":25,"max":99,"step":1},{"name":"Q2","label":null,"min":5,"max":15,"step":1}],"calculated":[{"name":"T1","label":"{{function}}","function":" {{Q1}}*{{Q2}}","temp":true},{"name":"A1","label":"{{function}}","function":" {{Q1}}"}],"uniques":true},"algorithm":{"name":"calculateOperation","params":{"method":"equivLiteral","keyboard":"NUMERICAL"}}}</v>
      </c>
      <c r="C852" s="215" t="str">
        <f>Seeds!AA952</f>
        <v/>
      </c>
      <c r="D852" s="215">
        <f t="shared" si="1"/>
        <v>1</v>
      </c>
    </row>
    <row r="853" ht="15.75" customHeight="1">
      <c r="A853" s="215" t="str">
        <f>Seeds!AC953</f>
        <v>M6-MyM-13b-A-2</v>
      </c>
      <c r="B853" s="215" t="str">
        <f>Seeds!Z953</f>
        <v>{"id":"M6-MyM-13b-A-2","stimulus":"&lt;p&gt;De una cartulina de &lt;span class=\"no-break\"&gt;{{T1}} cm&lt;sup&gt;2&lt;/sup&gt;&lt;/span&gt; se van a recortar cuadrados de &lt;span class=\"no-break\"&gt;{{Q2}} cm&lt;sup&gt;2&lt;/sup&gt;&lt;/span&gt;. ¿Cuántos cuadrados se obtendrán?&lt;/p&gt;","template":"&lt;p&gt;Se obtendrán {{response}} cuadrados.&lt;/p&gt;","hint":"&lt;p&gt;Como están expresadas en la misma unidad, divide como si fuesen números naturales.&lt;/p&gt;","feedback":"&lt;p&gt;Como están expresadas en la misma unidad, divide como si fuesen números naturales.&lt;/p&gt;&lt;p style=\"text-align:center;\"&gt;{{T1}} : {{Q2}} = {{A1}} m&lt;sup&gt;2&lt;/sup&gt;&lt;/p&gt;","seed":{"parameters":[{"name":"Q1","label":null,"min":25,"max":50,"step":1},{"name":"Q2","label":null,"min":25,"max":50,"step":1}],"calculated":[{"name":"T1","label":"{{function}}","function":" {{Q1}}*{{Q2}}","temp":true},{"name":"A1","label":"{{function}}","function":" {{Q1}}"}],"uniques":true},"algorithm":{"name":"calculateOperation","params":{"method":"equivLiteral","keyboard":"NUMERICAL"}}}</v>
      </c>
      <c r="C853" s="215" t="str">
        <f>Seeds!AA953</f>
        <v/>
      </c>
      <c r="D853" s="215">
        <f t="shared" si="1"/>
        <v>1</v>
      </c>
    </row>
    <row r="854" ht="15.75" customHeight="1">
      <c r="A854" s="215" t="str">
        <f>Seeds!AC954</f>
        <v>M6-MyM-13b-A-3</v>
      </c>
      <c r="B854" s="215" t="str">
        <f>Seeds!Z954</f>
        <v>{"id":"M6-MyM-13b-A-3","stimulus":"&lt;p&gt;En una fiesta de fin de año, las maestras fabrican banderines de tela de &lt;span class=\"no-break\"&gt;{{Q1}} cm&lt;sup&gt;2&lt;/sup&gt;&lt;/span&gt; para cada alumno. ¿Cuántos centímetros cuadrados de tela necesitan si tienen {{Q2}} alumnos?&lt;/p&gt;","template":"&lt;p&gt;Necesitan &lt;span class=\"no-break\"&gt;{{response}} cm&lt;sup&gt;2&lt;/sup&gt;&lt;/span&gt; de tela.&lt;/p&gt;","hint":"&lt;p&gt;Como están expresadas en la misma unidad, multiplica como si fuesen números naturales.&lt;/p&gt;","feedback":"&lt;p&gt;Como están expresadas en la misma unidad, multiplica como si fuesen números naturales.&lt;/p&gt;&lt;p style=\"text-align:center;\"&gt;{{Q1}} × {{Q2}} = {{A1}} m&lt;sup&gt;2&lt;/sup&gt;&lt;/p&gt;","seed":{"parameters":[{"name":"Q1","label":null,"min":50,"max":100,"step":1},{"name":"Q2","label":null,"min":2,"max":29,"step":1}],"calculated":[{"name":"A1","label":"{{function}}","function":" {{Q1}}*{{Q2}}"}],"uniques":true},"algorithm":{"name":"calculateOperation","params":{"method":"equivLiteral","keyboard":"NUMERICAL"}}}</v>
      </c>
      <c r="C854" s="215" t="str">
        <f>Seeds!AA954</f>
        <v/>
      </c>
      <c r="D854" s="215">
        <f t="shared" si="1"/>
        <v>1</v>
      </c>
    </row>
    <row r="855" ht="15.75" customHeight="1">
      <c r="A855" s="215" t="str">
        <f>Seeds!AC955</f>
        <v>M6-MyM-28b-I-1</v>
      </c>
      <c r="B855" s="215" t="str">
        <f>Seeds!Z955</f>
        <v>{"id":"M6-MyM-28b-I-1","stimulus":"&lt;p&gt;Arrastra el resultado correcto de esta multiplicación.&lt;/p&gt;","template":"&lt;p style=\"text-align:center;\"&gt;{{Q1}} km&lt;sup&gt;2&lt;/sup&gt; y {{Q2}} hm&lt;sup&gt;2&lt;/sup&gt; × {{Q3}} = {{response}} hm&lt;sup&gt;2&lt;/sup&gt;&lt;/p&gt;","hint":"&lt;p&gt;Expresa la medida en forma simple y después opera.&lt;/p&gt;","feedback":"&lt;p&gt;Expresa la medida en forma simple y después opera.&lt;/p&gt;","seed":{"parameters":[{"name":"Q1","label":null,"min":1,"max":30,"step":1},{"name":"Q2","label":null,"min":1,"max":9,"step":1},{"name":"Q3","label":null,"min":2,"max":9,"step":1},{"name":"Q4","label":null,"min":2,"max":9,"step":1},{"name":"Q5","label":null,"min":2,"max":9,"step":1}],"calculated":[{"name":"T1","label":"{{function}}","function":"{{Q1}}*100","temp":true},{"name":"T2","label":"{{function}}","function":"{{Q1}}*100+{{Q2}}","temp":true},{"name":"A1","label":"{{function}}","function":"{{Q1}}*{{Q3}}*100+{{Q2}}*{{Q3}}"},{"name":"A2","label":"{{function}}","function":"{{Q1}}*{{Q4}}*100+{{Q2}}*{{Q4}}","incorrect":true},{"name":"A3","label":"{{function}}","function":"{{Q1}}*{{Q5}}*100+{{Q2}}*{{Q5}}","incorrect":true}],"uniques":true},"algorithm":{"name":"calculateOperation","template":"Cloze with drag &amp; drop","params":{"keyboard":"INTERMEDIATE"}}}</v>
      </c>
      <c r="C855" s="215" t="str">
        <f>Seeds!AA955</f>
        <v/>
      </c>
      <c r="D855" s="215">
        <f t="shared" si="1"/>
        <v>1</v>
      </c>
    </row>
    <row r="856" ht="15.75" customHeight="1">
      <c r="A856" s="215" t="str">
        <f>Seeds!AC956</f>
        <v>M6-MyM-28b-I-2</v>
      </c>
      <c r="B856" s="215" t="str">
        <f>Seeds!Z956</f>
        <v>{"id":"M6-MyM-28b-I-2","stimulus":"&lt;p&gt;Arrastra el resultado correcto de esta división.&lt;/p&gt;","template":"&lt;p style=\"text-align:center;\"&gt;{{T1}} dm&lt;sup&gt;2&lt;/sup&gt; y {{T2}} cm&lt;sup&gt;2&lt;/sup&gt; : {{Q3}} = {{response}} cm&lt;sup&gt;2&lt;/sup&gt;&lt;/p&gt;","hint":"&lt;p&gt;Expresa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v>
      </c>
      <c r="C856" s="215" t="str">
        <f>Seeds!AA956</f>
        <v/>
      </c>
      <c r="D856" s="215">
        <f t="shared" si="1"/>
        <v>1</v>
      </c>
    </row>
    <row r="857" ht="15.75" customHeight="1">
      <c r="A857" s="215" t="str">
        <f>Seeds!AC957</f>
        <v>M6-MyM-28b-I-3</v>
      </c>
      <c r="B857" s="215" t="str">
        <f>Seeds!Z957</f>
        <v>{"id":"M6-MyM-28b-I-3","stimulus":"&lt;p&gt;Arrastra el resultado correcto de esta multiplicación.&lt;/p&gt;","template":"&lt;p style=\"text-align:center;\"&gt;{{Q1}} hm&lt;sup&gt;2&lt;/sup&gt; y {{Q2}} dam&lt;sup&gt;2&lt;/sup&gt; × {{Q3}} = {{response}} dam&lt;sup&gt;2&lt;/sup&gt;&lt;/p&gt;","hint":"&lt;p&gt;Expresa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name":"A2","label":"{{function}}","function":"{{Q1}}*{{Q3}}*10+{{Q2}}*{{Q3}}","incorrect":true},{"name":"A3","label":"{{function}}","function":"{{Q1}}*{{Q3}}*1000+{{Q2}}*{{Q3}}","incorrect":true}],"uniques":true},"algorithm":{"name":"calculateOperation","template":"Cloze with drag &amp; drop","params":{"keyboard":"INTERMEDIATE"}}}</v>
      </c>
      <c r="C857" s="215" t="str">
        <f>Seeds!AA957</f>
        <v/>
      </c>
      <c r="D857" s="215">
        <f t="shared" si="1"/>
        <v>1</v>
      </c>
    </row>
    <row r="858" ht="15.75" customHeight="1">
      <c r="A858" s="215" t="str">
        <f>Seeds!AC958</f>
        <v>M6-MyM-28b-I-4</v>
      </c>
      <c r="B858" s="215" t="str">
        <f>Seeds!Z958</f>
        <v>{"id":"M6-MyM-28b-I-4","stimulus":"&lt;p&gt;Arrastra el resultado correcto de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name":"Q4","label":null,"min":1,"max":30,"step":1},{"name":"Q5","label":null,"min":1,"max":30,"step":1}],"calculated":[{"name":"T1","label":"{{function}}","function":"{{Q1}}*{{Q3}}","temp":true},{"name":"T2","label":"{{function}}","function":"{{Q2}}*{{Q3}}","temp":true},{"name":"T3","label":"{{function}}","function":"{{Q1}}*{{Q3}}*100","temp":true},{"name":"T4","label":"{{function}}","function":"{{T2}}+{{T3}}","temp":true},{"name":"A1","label":"{{function}}","function":"{{Q1}}*100+{{Q2}}"},{"name":"A2","label":"{{function}}","function":"{{Q4}}*100+{{Q2}}","incorrect":true},{"name":"A3","label":"{{function}}","function":"{{Q5}}*100+{{Q2}}","incorrect":true}],"uniques":true},"algorithm":{"name":"calculateOperation","template":"Cloze with drag &amp; drop","params":{"keyboard":"INTERMEDIATE"}}}</v>
      </c>
      <c r="C858" s="215" t="str">
        <f>Seeds!AA958</f>
        <v/>
      </c>
      <c r="D858" s="215">
        <f t="shared" si="1"/>
        <v>1</v>
      </c>
    </row>
    <row r="859" ht="15.75" customHeight="1">
      <c r="A859" s="215" t="str">
        <f>Seeds!AC959</f>
        <v>M6-MyM-28b-E-1</v>
      </c>
      <c r="B859" s="215" t="str">
        <f>Seeds!Z959</f>
        <v>{"id":"M6-MyM-28b-E-1","stimulus":"&lt;p&gt;Resuelve esta división.&lt;/p&gt;","template":"&lt;p style=\"text-align:center;\"&gt;{{T1}} dam&lt;sup&gt;2&lt;/sup&gt; y {{T2}}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v>
      </c>
      <c r="C859" s="215" t="str">
        <f>Seeds!AA959</f>
        <v/>
      </c>
      <c r="D859" s="215">
        <f t="shared" si="1"/>
        <v>1</v>
      </c>
    </row>
    <row r="860" ht="15.75" customHeight="1">
      <c r="A860" s="215" t="str">
        <f>Seeds!AC960</f>
        <v>M6-MyM-28b-E-2</v>
      </c>
      <c r="B860" s="215" t="str">
        <f>Seeds!Z960</f>
        <v>{"id":"M6-MyM-28b-E-2","stimulus":"&lt;p&gt;Resuelve esta multiplicación.&lt;/p&gt;","template":"&lt;p style=\"text-align:center;\"&gt;{{Q1}} cm&lt;sup&gt;2&lt;/sup&gt; y {{Q2}} mm&lt;sup&gt;2&lt;/sup&gt; × {{Q3}} = {{response}} mm&lt;sup&gt;2&lt;/sup&gt;&lt;/p&gt;","hint":"&lt;p&gt;Expresa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v>
      </c>
      <c r="C860" s="215" t="str">
        <f>Seeds!AA960</f>
        <v/>
      </c>
      <c r="D860" s="215">
        <f t="shared" si="1"/>
        <v>1</v>
      </c>
    </row>
    <row r="861" ht="15.75" customHeight="1">
      <c r="A861" s="215" t="str">
        <f>Seeds!AC961</f>
        <v>M6-MyM-28b-E-3</v>
      </c>
      <c r="B861" s="215" t="str">
        <f>Seeds!Z961</f>
        <v>{"id":"M6-MyM-28b-E-3","stimulus":"&lt;p&gt;Resuelve esta división.&lt;/p&gt;","template":"&lt;p style=\"text-align:center;\"&gt;{{T1}} m&lt;sup&gt;2&lt;/sup&gt; y {{T2}} dm&lt;sup&gt;2&lt;/sup&gt; : {{Q3}} = {{response}} dm&lt;sup&gt;2&lt;/sup&gt;&lt;/p&gt;","hint":"&lt;p&gt;Expresa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Q3}}","temp":true},{"name":"T2","label":"{{function}}","function":"{{Q2}}*{{Q3}}","temp":true},{"name":"T3","label":"{{function}}","function":"{{Q1}}*{{Q3}}*100","temp":true},{"name":"T4","label":"{{function}}","function":"{{T2}}+{{T3}}","temp":true},{"name":"A1","label":"{{function}}","function":"{{Q1}}*100+{{Q2}}"}],"uniques":true},"algorithm":{"name":"calculateOperation","params":{"method":"equivLiteral","keyboard":"NUMERICAL"}}}</v>
      </c>
      <c r="C861" s="215" t="str">
        <f>Seeds!AA961</f>
        <v/>
      </c>
      <c r="D861" s="215">
        <f t="shared" si="1"/>
        <v>1</v>
      </c>
    </row>
    <row r="862" ht="15.75" customHeight="1">
      <c r="A862" s="215" t="str">
        <f>Seeds!AC962</f>
        <v>M6-MyM-28b-E-4</v>
      </c>
      <c r="B862" s="215" t="str">
        <f>Seeds!Z962</f>
        <v>{"id":"M6-MyM-28b-E-4","stimulus":"&lt;p&gt;Resuelve esta multiplicación.&lt;/p&gt;","template":"&lt;p style=\"text-align:center;\"&gt;{{Q1}} dam&lt;sup&gt;2&lt;/sup&gt; y {{Q2}} m&lt;sup&gt;2&lt;/sup&gt; × {{Q3}} = {{response}} m&lt;sup&gt;2&lt;/sup&gt;&lt;/p&gt;","hint":"&lt;p&gt;Expresa la medida en forma simple y después opera.&lt;/p&gt;","feedback":"&lt;p&gt;Expresa la medida en forma simple y después opera.&lt;/p&gt;","seed":{"parameters":[{"name":"Q1","label":null,"min":1,"max":30,"step":1},{"name":"Q2","label":null,"min":1,"max":9,"step":1},{"name":"Q3","label":null,"min":2,"max":9,"step":1}],"calculated":[{"name":"T1","label":"{{function}}","function":"{{Q1}}*100","temp":true},{"name":"T2","label":"{{function}}","function":"{{Q1}}*100+{{Q2}}","temp":true},{"name":"A1","label":"{{function}}","function":"{{Q1}}*{{Q3}}*100+{{Q2}}*{{Q3}}"}],"uniques":true},"algorithm":{"name":"calculateOperation","params":{"method":"equivLiteral","keyboard":"NUMERICAL"}}}</v>
      </c>
      <c r="C862" s="215" t="str">
        <f>Seeds!AA962</f>
        <v/>
      </c>
      <c r="D862" s="215">
        <f t="shared" si="1"/>
        <v>1</v>
      </c>
    </row>
    <row r="863" ht="15.75" customHeight="1">
      <c r="A863" s="215" t="str">
        <f>Seeds!AC963</f>
        <v>M6-MyM-28b-A-1</v>
      </c>
      <c r="B863" s="215" t="str">
        <f>Seeds!Z963</f>
        <v>{"id":"M6-MyM-28b-A-1","stimulus":"&lt;p&gt;En un terreno de {{T1}} dam&lt;sup&gt;2&lt;/sup&gt; y {{T2}} m&lt;sup&gt;2&lt;/sup&gt; se planea construir {{Q3}} viviendas de igual superficie. ¿Cuántos metros cuadrados ocupará cada vivienda?&lt;/p&gt;","template":"&lt;p&gt;Cada una ocupará {{response}} m&lt;sup&gt;2&lt;/sup&gt;.&lt;/p&gt;","hint":"&lt;p&gt;Expresa la medida en forma simple y después opera.&lt;/p&gt;","feedback":"&lt;p&gt;Expresa la medida en forma simple y después opera.&lt;/p&gt;&lt;p style=\"text-align:center;\"&gt;{{T1}} dam&lt;sup&gt;2&lt;/sup&gt; y {{T2}} m&lt;sup&gt;2&lt;/sup&gt; : {{Q3}} = {{A1}} m&lt;sup&gt;2&lt;/sup&gt;&lt;/p&gt;","seed":{"parameters":[{"name":"Q1","label":null,"min":1,"max":99,"step":1},{"name":"Q2","label":null,"min":1,"max":11,"step":1},{"name":"Q3","label":null,"min":2,"max":9,"step":1}],"calculated":[{"name":"A1","label":"{{function}}","function":"{{Q1}}*100+{{Q2}}"},{"name":"T1","label":"{{function}}","function":"{{Q1}}*{{Q3}}","temp":true},{"name":"T2","label":"{{function}}","function":"{{Q2}}*{{Q3}}","temp":true},{"name":"T3","label":"{{function}}","function":"{{T1}}*100","temp":true}],"uniques":true},"algorithm":{"name":"calculateOperation","params":{"method":"equivLiteral","keyboard":"NUMERICAL"}}}</v>
      </c>
      <c r="C863" s="215" t="str">
        <f>Seeds!AA963</f>
        <v/>
      </c>
      <c r="D863" s="215">
        <f t="shared" si="1"/>
        <v>1</v>
      </c>
    </row>
    <row r="864" ht="15.75" customHeight="1">
      <c r="A864" s="215" t="str">
        <f>Seeds!AC964</f>
        <v>M6-MyM-28b-A-2</v>
      </c>
      <c r="B864" s="215" t="str">
        <f>Seeds!Z964</f>
        <v>{"id":"M6-MyM-28b-A-2","stimulus":"&lt;p&gt;Un granjero quiere dedicar {{Q1}} hm&lt;sup&gt;2&lt;/sup&gt; y {{Q2}} dam&lt;sup&gt;2&lt;/sup&gt; de terreno a cada cultivo. Si ha decidido cultivar {{Q3}} hortalizas distintas, ¿cuántos decámetros de tierra ocuparán los cultivos en total?&lt;/p&gt;","template":"&lt;p&gt;Ocuparán {{response}} dam&lt;sup&gt;2&lt;/sup&gt;.&lt;/p&gt;","hint":"&lt;p&gt;Expresa la medida en forma simple y después opera.&lt;/p&gt;","feedback":"&lt;p&gt;Expresa la medida en forma simple y después opera.&lt;/p&gt;&lt;p style=\"text-align:center;\"&gt;{{Q1}} hm&lt;sup&gt;2&lt;/sup&gt; y {{Q2}} dam&lt;sup&gt;2&lt;/sup&gt; × {{Q3}} = {{A1}} m&lt;sup&gt;2&lt;/sup&gt;&lt;/p&gt;","seed":{"parameters":[{"name":"Q1","label":null,"min":1,"max":99,"step":1},{"name":"Q2","label":null,"min":1,"max":11,"step":1},{"name":"Q3","label":null,"min":2,"max":9,"step":1}],"calculated":[{"name":"A1","label":"{{function}}","function":"({{Q1}}*100+{{Q2}})*{{Q3}} "},{"name":"T1","label":"{{function}}","function":"{{Q1}}*100","temp":true}],"uniques":true},"algorithm":{"name":"calculateOperation","params":{"method":"equivLiteral","keyboard":"NUMERICAL"}}}</v>
      </c>
      <c r="C864" s="215" t="str">
        <f>Seeds!AA964</f>
        <v/>
      </c>
      <c r="D864" s="215">
        <f t="shared" si="1"/>
        <v>1</v>
      </c>
    </row>
    <row r="865" ht="15.75" customHeight="1">
      <c r="A865" s="215" t="str">
        <f>Seeds!AC965</f>
        <v>M6-MyM-28b-A-3</v>
      </c>
      <c r="B865" s="215" t="str">
        <f>Seeds!Z965</f>
        <v>{"id":"M6-MyM-28b-A-3","stimulus":"&lt;p&gt;En el suelo de una habitación se han colocado {{Q3}} baldosas cuadradas iguales. Cada una de ellas ocupa {{Q1}} dm&lt;sup&gt;2&lt;/sup&gt; y {{Q2}} cm&lt;sup&gt;2&lt;/sup&gt;. ¿Cuántos centímetros cuadrados mide el suelo de la habitación?&lt;/p&gt;","template":"&lt;p&gt;La superficie del suelo de la habitación es de {{response}} cm&lt;sup&gt;2&lt;/sup&gt;.&lt;/p&gt;","hint":"&lt;p&gt;Expresa la medida en forma simple y después opera.&lt;/p&gt;","feedback":"&lt;p&gt;Expresa la medida en forma simple y después opera.&lt;/p&gt;&lt;p style=\"text-align:center;\"&gt;{{Q1}} dm&lt;sup&gt;2&lt;/sup&gt; y {{Q2}} cm&lt;sup&gt;2&lt;/sup&gt; × {{Q3}} = {{A1}} cm&lt;sup&gt;2&lt;/sup&gt;&lt;/p&gt;","seed":{"parameters":[{"name":"Q1","label":null,"min":100,"max":300,"step":1},{"name":"Q2","label":null,"min":1,"max":11,"step":1},{"name":"Q3","label":null,"min":2,"max":9,"step":1}],"calculated":[{"name":"A1","label":"{{function}}","function":" ({{Q1}}*100+{{Q2}})*{{Q3}}"},{"name":"T1","label":"{{function}}","function":"{{Q1}}*100","temp":true}],"uniques":true},"algorithm":{"name":"calculateOperation","params":{"method":"equivLiteral","keyboard":"NUMERICAL"}}}</v>
      </c>
      <c r="C865" s="215" t="str">
        <f>Seeds!AA965</f>
        <v/>
      </c>
      <c r="D865" s="215">
        <f t="shared" si="1"/>
        <v>1</v>
      </c>
    </row>
    <row r="866" ht="15.75" customHeight="1">
      <c r="A866" s="215" t="str">
        <f>Seeds!AC966</f>
        <v>M6-MyM-14a-I-1</v>
      </c>
      <c r="B866" s="215" t="str">
        <f>Seeds!Z966</f>
        <v>{"id":"M6-MyM-14a-I-1","stimulus":"&lt;p&gt;Selecciona la unidad que no es de volumen.&lt;/p&gt;","hint":"&lt;p&gt;Las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#FEA487;\"&gt;&lt;span style=\"color: rgb(255, 255, 255);\"&gt;&lt;strong&gt;km&lt;sup&gt;3&lt;/sup&gt;&lt;/strong&gt;&lt;/span&gt;&lt;/td&gt;\r\n\t\t\t&lt;td style=\"width: 14.2857%; text-align: center; background-color: #FEA487;\"&gt;&lt;strong&gt;&lt;span style=\"color: rgb(255, 255, 255);\"&gt;hm&lt;sup&gt;3&lt;/sup&gt;&lt;/span&gt;&lt;/strong&gt;&lt;/td&gt;\r\n\t\t\t&lt;td style=\"width: 14.2857%; text-align: center; background-color: #FEA487;\"&gt;&lt;strong&gt;&lt;span style=\"color: rgb(255, 255, 255);\"&gt;dam&lt;sup&gt;3&lt;/sup&gt;&lt;/span&gt;&lt;/strong&gt;&lt;/td&gt;\r\n\t\t\t&lt;td style=\"width: 14.2857%; text-align: center; background-color: #FEA487;\"&gt;&lt;strong&gt;&lt;span style=\"color: rgb(255, 255, 255);\"&gt;m&lt;sup&gt;3&lt;/sup&gt;&lt;/span&gt;&lt;/strong&gt;&lt;/td&gt;\r\n\t\t\t&lt;td style=\"width: 14.2857%; text-align: center; background-color: #FEA487;\"&gt;&lt;strong&gt;&lt;span style=\"color: rgb(255, 255, 255);\"&gt;dm&lt;sup&gt;3&lt;/sup&gt;&lt;/span&gt;&lt;/strong&gt;&lt;/td&gt;\r\n\t\t\t&lt;td style=\"width: 14.2857%; text-align: center; background-color: #FEA487;\"&gt;&lt;strong&gt;&lt;span style=\"color: rgb(255, 255, 255);\"&gt;cm&lt;sup&gt;3&lt;/sup&gt;&lt;/span&gt;&lt;/strong&gt;&lt;/td&gt;\r\n\t\t\t&lt;td style=\"width: 14.2857%; text-align: center; background-color: #FEA487;\"&gt;&lt;strong&gt;&lt;span style=\"color: rgb(255, 255, 255);\"&gt;mm&lt;sup&gt;3&lt;/sup&gt;&lt;/span&gt;&lt;/strong&gt;&lt;/td&gt;\r\n\t\t&lt;/tr&gt;\r\n\t&lt;/tbody&gt;\r\n&lt;/table&gt;","seed":{"parameters":[{"name":"Q1","label":null,"list":["mm&lt;sup&gt;3&lt;/sup&gt;","cm&lt;sup&gt;3&lt;/sup&gt;","dm&lt;sup&gt;3&lt;/sup&gt;","m&lt;sup&gt;3&lt;/sup&gt;","dam&lt;sup&gt;3&lt;/sup&gt;","hm&lt;sup&gt;3&lt;/sup&gt;","km&lt;sup&gt;3&lt;/sup&gt;"]},{"name":"Q2","label":null,"list":["mm&lt;sup&gt;3&lt;/sup&gt;","cm&lt;sup&gt;3&lt;/sup&gt;","dm&lt;sup&gt;3&lt;/sup&gt;","m&lt;sup&gt;3&lt;/sup&gt;","dam&lt;sup&gt;3&lt;/sup&gt;","hm&lt;sup&gt;3&lt;/sup&gt;","km&lt;sup&gt;3&lt;/sup&gt;"]},{"name":"Q3","label":null,"list":["ml","cl","dl","l","cm","m","km","mg","g","hg","kg"]}],"calculated":[{"name":"A1","label":"{{Q1}}","incorrect":true},{"name":"A2","label":"{{Q2}}","incorrect":true},{"name":"A3","label":"{{Q3}}"}],"uniques":true},"algorithm":{"name":"trueFalse","template":"Multiple choice – standard","params":{"countCorrect":1,"countIncorrect":2,"showCheckIcon":true}}}</v>
      </c>
      <c r="C866" s="215" t="str">
        <f>Seeds!AA966</f>
        <v/>
      </c>
      <c r="D866" s="215">
        <f t="shared" si="1"/>
        <v>1</v>
      </c>
    </row>
    <row r="867" ht="15.75" customHeight="1">
      <c r="A867" s="215" t="str">
        <f>Seeds!AC967</f>
        <v>M6-MyM-14a-E-1</v>
      </c>
      <c r="B867" s="215" t="str">
        <f>Seeds!Z967</f>
        <v>{"id":"M6-MyM-14a-E-1","stimulus":"&lt;p&gt;Selecciona la afirmación correcta.&lt;/p&gt;","hint":"&lt;p&gt;Las unidades de volumen son el metro cúbico, sus múltiplos y sus submúltiplos.&lt;/p&gt;","feedback":"&lt;p&gt;Las unidades de volumen son el metro cúbico, sus múltiplos y sus submúltiplos.&lt;/p&gt;&lt;table style=\"width: 100%;\"&gt;\r\n\t&lt;tbody&gt;\r\n\t\t&lt;tr&gt;\r\n\t\t\t&lt;td style=\"width: 14.2857%; text-align: center; background-color: #9FC1FD;\"&gt;&lt;span style=\"color: rgb(255, 255, 255);\"&gt;&lt;strong&gt;km&lt;sup&gt;3&lt;/sup&gt;&lt;/strong&gt;&lt;/span&gt;&lt;/td&gt;\r\n\t\t\t&lt;td style=\"width: 14.2857%; text-align: center; background-color: #9FC1FD;\"&gt;&lt;strong&gt;&lt;span style=\"color: rgb(255, 255, 255);\"&gt;hm&lt;sup&gt;3&lt;/sup&gt;&lt;/span&gt;&lt;/strong&gt;&lt;/td&gt;\r\n\t\t\t&lt;td style=\"width: 14.2857%; text-align: center; background-color: #9FC1FD;\"&gt;&lt;strong&gt;&lt;span style=\"color: rgb(255, 255, 255);\"&gt;dam&lt;sup&gt;3&lt;/sup&gt;&lt;/span&gt;&lt;/strong&gt;&lt;/td&gt;\r\n\t\t\t&lt;td style=\"width: 14.2857%; text-align: center; background-color: #9FC1FD;\"&gt;&lt;strong&gt;&lt;span style=\"color: rgb(255, 255, 255);\"&gt;m&lt;sup&gt;3&lt;/sup&gt;&lt;/span&gt;&lt;/strong&gt;&lt;/td&gt;\r\n\t\t\t&lt;td style=\"width: 14.2857%; text-align: center; background-color: #9FC1FD;\"&gt;&lt;strong&gt;&lt;span style=\"color: rgb(255, 255, 255);\"&gt;dm&lt;sup&gt;3&lt;/sup&gt;&lt;/span&gt;&lt;/strong&gt;&lt;/td&gt;\r\n\t\t\t&lt;td style=\"width: 14.2857%; text-align: center; background-color: #9FC1FD;\"&gt;&lt;strong&gt;&lt;span style=\"color: rgb(255, 255, 255);\"&gt;cm&lt;sup&gt;3&lt;/sup&gt;&lt;/span&gt;&lt;/strong&gt;&lt;/td&gt;\r\n\t\t\t&lt;td style=\"width: 14.2857%; text-align: center; background-color: #9FC1FD;\"&gt;&lt;strong&gt;&lt;span style=\"color: rgb(255, 255, 255);\"&gt;mm&lt;sup&gt;3&lt;/sup&gt;&lt;/span&gt;&lt;/strong&gt;&lt;/td&gt;\r\n\t\t&lt;/tr&gt;\r\n\t&lt;/tbody&gt;\r\n&lt;/table&gt;","seed":{"parameters":[],"calculated":[{"name":"A1","label":"Los cm&lt;sup&gt;3&lt;/sup&gt; son más pequeños que los mm&lt;sup&gt;3&lt;/sup&gt;."},{"name":"A2","label":"Los dam&lt;sup&gt;3&lt;/sup&gt; son más pequeños que los km&lt;sup&gt;3&lt;/sup&gt;."},{"name":"A3","label":"Los mm&lt;sup&gt;3&lt;/sup&gt; son más pequeños que los dm&lt;sup&gt;3&lt;/sup&gt;."},{"name":"A4","label":"Los dm&lt;sup&gt;3&lt;/sup&gt; son más pequeños que los dam&lt;sup&gt;3&lt;/sup&gt;."},{"name":"A5","label":"Los dam&lt;sup&gt;3&lt;/sup&gt; son más pequeños que los dm&lt;sup&gt;3&lt;/sup&gt;.","incorrect":true},{"name":"A6","label":"Los km&lt;sup&gt;3&lt;/sup&gt; son más pequeños que los hm&lt;sup&gt;3&lt;/sup&gt;.","incorrect":true},{"name":"A7","label":"Los hm&lt;sup&gt;3&lt;/sup&gt; son más pequeños que los dam&lt;sup&gt;3&lt;/sup&gt;.","incorrect":true},{"name":"A8","label":"Los dm&lt;sup&gt;3&lt;/sup&gt; son más pequeños que los mm&lt;sup&gt;3&lt;/sup&gt;.","incorrect":true},{"name":"A9","label":"Los m&lt;sup&gt;3&lt;/sup&gt; son más pequeños que los dm&lt;sup&gt;3&lt;/sup&gt;.","incorrect":true},{"name":"A10","label":"Los dam&lt;sup&gt;3&lt;/sup&gt; son más pequeños que los cm&lt;sup&gt;3&lt;/sup&gt;.","incorrect":true}],"uniques":true},"algorithm":{"name":"trueFalse","template":"Multiple choice – standard","params":{"countCorrect":1,"countIncorrect":2,"showCheckIcon":true}}}</v>
      </c>
      <c r="C867" s="215" t="str">
        <f>Seeds!AA967</f>
        <v/>
      </c>
      <c r="D867" s="215">
        <f t="shared" si="1"/>
        <v>1</v>
      </c>
    </row>
    <row r="868" ht="15.75" customHeight="1">
      <c r="A868" s="215" t="str">
        <f>Seeds!AC968</f>
        <v>M6-MyM-14b-I-1</v>
      </c>
      <c r="B868" s="215" t="str">
        <f>Seeds!Z968</f>
        <v>{"id":"M6-MyM-14b-I-1","stimulus":"&lt;p&gt;Arrastra el resultado de esta conversión.&lt;/p&gt;","template":"&lt;p style=\"text-align:center;\"&gt;{{Q1}} cm&lt;sup&gt;3&lt;/sup&gt; = {{response}} mm&lt;sup&gt;3&lt;/sup&gt;&lt;/p&gt;","hint":"&lt;div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m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68" s="215" t="str">
        <f>Seeds!AA968</f>
        <v/>
      </c>
      <c r="D868" s="215">
        <f t="shared" si="1"/>
        <v>1</v>
      </c>
    </row>
    <row r="869" ht="15.75" customHeight="1">
      <c r="A869" s="215" t="str">
        <f>Seeds!AC969</f>
        <v>M6-MyM-14b-I-2</v>
      </c>
      <c r="B869" s="215" t="str">
        <f>Seeds!Z969</f>
        <v>{"id":"M6-MyM-14b-I-2","stimulus":"&lt;p&gt;Arrastra el resultado de esta conversión.&lt;/p&gt;","template":"&lt;p style=\"text-align:center;\"&gt;{{Q1}} dam&lt;sup&gt;3&lt;/sup&gt; = {{response}} 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dam&lt;sup&gt;3&lt;/sup&gt; = {{Q1}} × 1 000 = {{A1}} m&lt;sup&gt;3&lt;/sup&gt;&lt;/p&gt;","seed":{"parameters":[{"name":"Q1","label":null,"min":0.01,"max":100,"step":0.01}],"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69" s="215" t="str">
        <f>Seeds!AA969</f>
        <v/>
      </c>
      <c r="D869" s="215">
        <f t="shared" si="1"/>
        <v>1</v>
      </c>
    </row>
    <row r="870" ht="15.75" customHeight="1">
      <c r="A870" s="215" t="str">
        <f>Seeds!AC970</f>
        <v>M6-MyM-14b-I-3</v>
      </c>
      <c r="B870" s="215" t="str">
        <f>Seeds!Z970</f>
        <v>{"id":"M6-MyM-14b-I-3","stimulus":"&lt;p&gt;Arrastra el resultado de esta conversión.&lt;/p&gt;","template":"&lt;p style=\"text-align:center;\"&gt;{{Q1}} hm&lt;sup&gt;3&lt;/sup&gt; = {{response}} km&lt;sup&gt;3&lt;/sup&gt;&lt;/p&gt;","hint":"&lt;div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1000,"max":90000,"step":100}],"calculated":[{"name":"A1","label":"{{function}}","function":"Lemonlib.round({{Q1}}/1000,1)"},{"name":"A2","label":"{{function}}","function":"Lemonlib.round({{Q1}}/100,1)","incorrect":true},{"name":"A3","label":"{{function}}","function":"Lemonlib.round({{Q1}}/10,1)","incorrect":true}],"uniques":true},"algorithm":{"name":"calculateOperation","template":"Cloze with drag &amp; drop","params":{"keyboard":"INTERMEDIATE"}}}</v>
      </c>
      <c r="C870" s="215" t="str">
        <f>Seeds!AA970</f>
        <v/>
      </c>
      <c r="D870" s="215">
        <f t="shared" si="1"/>
        <v>1</v>
      </c>
    </row>
    <row r="871" ht="15.75" customHeight="1">
      <c r="A871" s="215" t="str">
        <f>Seeds!AC971</f>
        <v>M6-MyM-14b-E-1</v>
      </c>
      <c r="B871" s="215" t="str">
        <f>Seeds!Z971</f>
        <v>{"id":"M6-MyM-14b-E-1","stimulus":"&lt;p&gt;Calcula la siguiente conversión de unidades de volumen.&lt;/p&gt;","template":"&lt;p style=\"text-align:center;\"&gt;{{Q1}} m&lt;sup&gt;3&lt;/sup&gt; = {{response}} cm&lt;sup&gt;3&lt;/sup&gt;&lt;/p&gt;","hint":"&lt;div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1 000 000 = {{A1}} cm&lt;sup&gt;3&lt;/sup&gt;&lt;/p&gt;","seed":{"parameters":[{"name":"Q1","label":null,"min":0.01,"max":10,"step":0.01}],"calculated":[{"name":"A1","label":"{{function}}","function":"{{Q1}}*1000000"}],"uniques":true},"algorithm":{"name":"calculateOperation","params":{"method":"equivLiteral","keyboard":"NUMERICAL"}}}</v>
      </c>
      <c r="C871" s="215" t="str">
        <f>Seeds!AA971</f>
        <v/>
      </c>
      <c r="D871" s="215">
        <f t="shared" si="1"/>
        <v>1</v>
      </c>
    </row>
    <row r="872" ht="15.75" customHeight="1">
      <c r="A872" s="215" t="str">
        <f>Seeds!AC972</f>
        <v>M6-MyM-14b-E-2</v>
      </c>
      <c r="B872" s="215" t="str">
        <f>Seeds!Z972</f>
        <v>{"id":"M6-MyM-14b-E-2","stimulus":"&lt;p&gt;Calcula la siguiente conversión de unidades de volumen.&lt;/p&gt;","template":"&lt;p style=\"text-align:center;\"&gt;{{Q1}} hm&lt;sup&gt;3&lt;/sup&gt;= {{response}} dam&lt;sup&gt;3&lt;/sup&gt;&lt;/p&gt;","hint":"&lt;div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dam&lt;sup&gt;3&lt;/sup&gt;&lt;/p&gt;","seed":{"parameters":[{"name":"Q1","label":null,"min":0.01,"max":10,"step":0.01}],"calculated":[{"name":"A1","label":"{{function}}","function":"{{Q1}}*1000"}],"uniques":true},"algorithm":{"name":"calculateOperation","params":{"method":"equivLiteral","keyboard":"NUMERICAL"}}}</v>
      </c>
      <c r="C872" s="215" t="str">
        <f>Seeds!AA972</f>
        <v/>
      </c>
      <c r="D872" s="215">
        <f t="shared" si="1"/>
        <v>1</v>
      </c>
    </row>
    <row r="873" ht="15.75" customHeight="1">
      <c r="A873" s="215" t="str">
        <f>Seeds!AC973</f>
        <v>M6-MyM-14b-E-3</v>
      </c>
      <c r="B873" s="215" t="str">
        <f>Seeds!Z973</f>
        <v>{"id":"M6-MyM-14b-E-3","stimulus":"&lt;p&gt;Calcula la siguiente conversión de unidades de volumen. Aproxima hasta dos cifras decimales.&lt;/p&gt;","template":"&lt;p style=\"text-align:center;\"&gt;{{Q1}} cm&lt;sup&gt;3&lt;/sup&gt;=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10000,"step":10000}],"calculated":[{"name":"A1","label":"{{function}}","function":"math.floor({{Q1}}/1000,2)"}],"uniques":true},"algorithm":{"name":"calculateOperation","params":{"method":"equivLiteral","keyboard":"INTERMEDIATE"}}}</v>
      </c>
      <c r="C873" s="215" t="str">
        <f>Seeds!AA973</f>
        <v/>
      </c>
      <c r="D873" s="215">
        <f t="shared" si="1"/>
        <v>1</v>
      </c>
    </row>
    <row r="874" ht="15.75" customHeight="1">
      <c r="A874" s="215" t="str">
        <f>Seeds!AC974</f>
        <v>M6-MyM-14b-A-1</v>
      </c>
      <c r="B874" s="215" t="str">
        <f>Seeds!Z974</f>
        <v>{"id":"M6-MyM-14b-A-1","stimulus":"&lt;p&gt;Un depósito tiene una fuga por la que, a cada hora, se pierden {{Q1}} cm&lt;sup&gt;3&lt;/sup&gt; de agua. ¿Cuántos dm&lt;sup&gt;3&lt;/sup&gt; se han perdido?&lt;/p&gt;","template":"&lt;p&gt;Se han perdido {{response}} dm&lt;sup&gt;3&lt;/sup&gt;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cm&lt;sup&gt;3&lt;/sup&gt; = {{Q1}} : 1 000 = {{A1}} dm&lt;sup&gt;3&lt;/sup&gt;&lt;/p&gt;","seed":{"parameters":[{"name":"Q1","label":null,"min":100,"max":1200,"step":1}],"calculated":[{"name":"A1","label":"{{function}}","function":" {{Q1}}/1000"}],"uniques":true},"algorithm":{"name":"calculateOperation","params":{"method":"equivLiteral","keyboard":"INTERMEDIATE"}}}</v>
      </c>
      <c r="C874" s="215" t="str">
        <f>Seeds!AA974</f>
        <v/>
      </c>
      <c r="D874" s="215">
        <f t="shared" si="1"/>
        <v>1</v>
      </c>
    </row>
    <row r="875" ht="15.75" customHeight="1">
      <c r="A875" s="215" t="str">
        <f>Seeds!AC975</f>
        <v>M6-MyM-14b-A-2</v>
      </c>
      <c r="B875" s="215" t="str">
        <f>Seeds!Z975</f>
        <v>{"id":"M6-MyM-14b-A-2","stimulus":"&lt;p&gt;Un embalse contiene {{Q1}} hm&lt;sup&gt;3&lt;/sup&gt; de agua antes de que empiece una temporada de lluvias. ¿Cuántos km&lt;sup&gt;3&lt;/sup&gt; de agua hay en el embalse?&lt;/p&gt;","template":"&lt;p&gt;Hay {{response}} km&lt;sup&gt;3&lt;/sup&gt; de agua.&lt;/p&gt;","hint":"&lt;div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hm&lt;sup&gt;3&lt;/sup&gt; = {{Q1}} : 1 000 = {{A1}} km&lt;sup&gt;3&lt;/sup&gt;&lt;/p&gt;","seed":{"parameters":[{"name":"Q1","label":null,"min":100,"max":1000,"step":10}],"calculated":[{"name":"A1","label":"{{function}}","function":" {{Q1}}/1000"}],"uniques":true},"algorithm":{"name":"calculateOperation","params":{"method":"equivLiteral","keyboard":"INTERMEDIATE"}}}</v>
      </c>
      <c r="C875" s="215" t="str">
        <f>Seeds!AA975</f>
        <v/>
      </c>
      <c r="D875" s="215">
        <f t="shared" si="1"/>
        <v>1</v>
      </c>
    </row>
    <row r="876" ht="15.75" customHeight="1">
      <c r="A876" s="215" t="str">
        <f>Seeds!AC976</f>
        <v>M6-MyM-14b-A-3</v>
      </c>
      <c r="B876" s="215" t="str">
        <f>Seeds!Z976</f>
        <v>{"id":"M6-MyM-14b-A-3","stimulus":"&lt;p&gt;Una urbanización está llenando su piscina de {{Q1}} m&lt;sup&gt;3&lt;/sup&gt; para el verano. ¿A cuántos dm&lt;sup&gt;3&lt;/sup&gt; equivale el volumen de esta piscina?&lt;/p&gt;","template":"&lt;p&gt;La piscina tiene un volumen de {{response}} dm&lt;sup&gt;3&lt;/sup&gt;.&lt;/p&gt;","hint":"&lt;div style=\"display:flex; justify-content:center;\"&gt;&lt;img src=\"https://blueberry-assets.oneclick.es/M6_MyM_14b_1.svg\" width=\"300\"&gt;&lt;/img&gt;&lt;/div&gt;","feedback":"&lt;div style=\"display:flex; justify-content:center;\"&gt;&lt;img src=\"https://blueberry-assets.oneclick.es/M6_MyM_14b_1.svg\" width=\"300\"&gt;&lt;/img&gt;&lt;/div&gt;&lt;p style=\"text-align:center;\"&gt;{{Q1}} m&lt;sup&gt;3&lt;/sup&gt; = {{Q1}} × 1 000 = {{A1}} dm&lt;sup&gt;3&lt;/sup&gt;&lt;/p&gt;","seed":{"parameters":[{"name":"Q1","label":null,"min":25,"max":35,"step":1}],"calculated":[{"name":"A1","label":"{{function}}","function":" {{Q1}}*1000"}],"uniques":true},"algorithm":{"name":"calculateOperation","params":{"method":"equivLiteral","keyboard":"NUMERICAL"}}}</v>
      </c>
      <c r="C876" s="215" t="str">
        <f>Seeds!AA976</f>
        <v/>
      </c>
      <c r="D876" s="215">
        <f t="shared" si="1"/>
        <v>1</v>
      </c>
    </row>
    <row r="877" ht="15.75" customHeight="1">
      <c r="A877" s="215" t="str">
        <f>Seeds!AC977</f>
        <v>M6-MyM-25a-I-1</v>
      </c>
      <c r="B877" s="215" t="str">
        <f>Seeds!Z977</f>
        <v>{"id":"M6-MyM-25a-I-1","stimulus":"&lt;p&gt;Determina si son correctas las siguientes equivalencias entre la expresión simple y compleja de un volumen.&lt;/p&gt;","hint":"&lt;p&gt;Cada unidad de volumen es 1 000 veces mayor que la inmediatamente inferior y 1 000 veces menor que la inmediatamente superior.&lt;/p&gt;","feedback":"&lt;p&gt;La expresión simple tiene una unidad de volumen mientras que la compleja varias unidades que difieren entre sí 1 000 veces.&lt;/p&gt;","seed":{"parameters":[{"name":"Q1","label":null,"min":1,"max":999,"step":1},{"name":"Q2","label":null,"min":1,"max":999,"step":1},{"name":"Q3","label":null,"min":1,"max":499,"step":1},{"name":"Q4","label":null,"min":1,"max":499,"step":1},{"name":"Q5","label":null,"min":1,"max":999,"step":1},{"name":"Q6","label":null,"min":1,"max":999,"step":1}],"calculated":[{"name":"T1","label":"{{function}}","function":"{{Q1}}*{{Q2}}","temp":true},{"name":"T2","label":"{{function}}","function":"{{Q4}}*{{Q5}}","temp":true},{"name":"T4","label":"{{function}}","function":"{{Q10}}*{{Q11}}+{{Q16}}","temp":true},{"name":"T5","label":"{{function}}","function":"{{Q13}}*{{Q14}}-{{Q16}}","temp":true},{"name":"A1","label":"{{function}} m&lt;sup&gt;3&lt;/sup&gt; = {{Q1}} dam&lt;sup&gt;3&lt;/sup&gt; y {{Q2}} m&lt;sup&gt;3&lt;/sup&gt;","function":"{{Q1}} *1000 + {{Q2}}"},{"name":"A2","label":"{{Q3}} m&lt;sup&gt;3&lt;/sup&gt; y {{Q4}} dm&lt;sup&gt;3&lt;/sup&gt; = {{function}} dm&lt;sup&gt;3&lt;/sup&gt;","function":"{{Q3}} + {{Q4}}","incorrect":true,"feedback":"&lt;p&gt;Esta equivalencia es falsa porque se han sumado las cifras de unidades distintas: m&lt;sup&gt;3&lt;/sup&gt; y dm&lt;sup&gt;3&lt;/sup&gt;.&lt;/p&gt;"},{"name":"A3","label":"{{Q5}} cm&lt;sup&gt;3&lt;/sup&gt; y {{Q6}} mm&lt;sup&gt;3&lt;/sup&gt; = {{function}} mm&lt;sup&gt;3&lt;/sup&gt;","function":"{{Q5}} *10000 + {{Q6}}","incorrect":true,"feedback":"&lt;p&gt;Esta equivalencia es falsa porque se ha convertido {{Q5}} cm&lt;sup&gt;3&lt;/sup&gt; a mm&lt;sup&gt;3&lt;/sup&gt; multiplicando por 10000 en vez de por 1 000.&lt;/p&gt;"}],"uniques":true},"algorithm":{"name":"trueFalse","template":"Choice matrix – inline","params":{"countCorrect":1,"countIncorrect":2,"showCheckIcon":false,"options":["Correcto","Incorrecto"]}}}</v>
      </c>
      <c r="C877" s="215" t="str">
        <f>Seeds!AA977</f>
        <v/>
      </c>
      <c r="D877" s="215">
        <f t="shared" si="1"/>
        <v>1</v>
      </c>
    </row>
    <row r="878" ht="15.75" customHeight="1">
      <c r="A878" s="215" t="str">
        <f>Seeds!AC978</f>
        <v>M6-MyM-25a-E-1</v>
      </c>
      <c r="B878" s="215" t="str">
        <f>Seeds!Z978</f>
        <v>{"id":"M6-MyM-25a-E-1","stimulus":"&lt;p&gt;Arrastra cada resultado a la suma correspondiente.&lt;/p&gt;","hint":"&lt;p&gt;Cada unidad de volumen es 1 000 veces mayor que la inmediatamente inferior y 1 000 veces menor que la inmediatamente superior.&lt;/p&gt;","feedback":"&lt;p&gt;Para calcular las sumas convierte todas las unidades a dm&lt;sup&gt;3&lt;/sup&gt; y luego opera. Las unidades de volumen difieren entre sí 1 000 veces.&lt;/p&gt;","seed":{"parameters":[{"name":"Q1","label":null,"min":1,"max":999,"step":1},{"name":"Q2","label":null,"min":1,"max":999,"step":1}],"calculated":[{"name":"T1","function":"{{Q1}}*1000","temp":true},{"name":"T2","function":"{{Q2}}*1000","temp":true},{"name":"T3","function":"{{Q1}}*1000 + {{Q2}}","temp":true},{"name":"T4","function":"{{Q1}} + {{Q2}}*1000","temp":true},{"name":"T5","function":"{{Q2}}*2","temp":true},{"name":"A1","label":"{{Q1}} m&lt;sup&gt;3&lt;/sup&gt; + {{Q2}} dm&lt;sup&gt;3&lt;/sup&gt;","function":"{{T3}} dm&lt;sup&gt;3&lt;/sup&gt;","feedback":"&lt;p&gt;Pasa los m&lt;sup&gt;3&lt;/sup&gt; a dm&lt;sup&gt;3&lt;/sup&gt;: {{Q1}} m&lt;sup&gt;3&lt;/sup&gt; × 1 000 = {{T1}} dm&lt;sup&gt;3&lt;/sup&gt;, y después suma {{T1}} dm&lt;sup&gt;3&lt;/sup&gt; + {{Q2}} dm&lt;sup&gt;3&lt;/sup&gt; = {{function}}.&lt;/p&gt;"},{"name":"A2","label":"{{Q2}} m&lt;sup&gt;3&lt;/sup&gt; + {{Q1}} dm&lt;sup&gt;3&lt;/sup&gt;","function":"{{T4}} dm&lt;sup&gt;3&lt;/sup&gt;","feedback":"&lt;p&gt;Pasa los m&lt;sup&gt;3&lt;/sup&gt; a dm&lt;sup&gt;3&lt;/sup&gt;: {{Q2}} m&lt;sup&gt;3&lt;/sup&gt; × 1 000 = {{T2}} dm&lt;sup&gt;3&lt;/sup&gt;, y después suma {{T2}} dm&lt;sup&gt;3&lt;/sup&gt; + {{Q1}} dm&lt;sup&gt;3&lt;/sup&gt; = {{function}}.&lt;/p&gt;"},{"name":"A3","label":"{{Q2}} dm&lt;sup&gt;3&lt;/sup&gt; + {{Q2}} dm&lt;sup&gt;3&lt;/sup&gt;","function":"{{T5}} dm&lt;sup&gt;3&lt;/sup&gt;","feedback":"&lt;p&gt;Como ambas unidades son dm&lt;sup&gt;3&lt;/sup&gt; solo hay que sumar: {{Q2}} dm&lt;sup&gt;3&lt;/sup&gt; + {{Q2}} dm&lt;sup&gt;3&lt;/sup&gt; = {{function}}.&lt;/p&gt;"}],"uniques":true},"algorithm":{"name":"linkOperationResult","template":"Match list","params":{"invert":true}}}</v>
      </c>
      <c r="C878" s="215" t="str">
        <f>Seeds!AA978</f>
        <v/>
      </c>
      <c r="D878" s="215">
        <f t="shared" si="1"/>
        <v>1</v>
      </c>
    </row>
    <row r="879" ht="15.75" customHeight="1">
      <c r="A879" s="215" t="str">
        <f>Seeds!AC979</f>
        <v>M6-MyM-25a-A-1</v>
      </c>
      <c r="B879" s="215" t="str">
        <f>Seeds!Z979</f>
        <v>{"id":"M6-MyM-25a-A-1","stimulus":"&lt;p&gt;Daniela ha parado con su coche para echar gasolina. Ha llenado el tanque con {{Q1}} dm&lt;sup&gt;3&lt;/sup&gt; y {{Q2}} cm&lt;sup&gt;3&lt;/sup&gt;. ¿Cuántos cm&lt;sup&gt;3&lt;/sup&gt; de gasolina ha echado?&lt;/p&gt;","template":"&lt;p&gt;Ha echado {{response}} cm&lt;sup&gt;3&lt;/sup&gt; de gasolina.&lt;/p&gt;","hint":"&lt;p style=\"text-align:center;\"&gt;1 dm&lt;sup&gt;3&lt;/sup&gt; = 1 000 cm&lt;sup&gt;3&lt;/sup&gt;&lt;/p&gt;","feedback":"&lt;p&gt;Para hallar los cm&lt;sup&gt;3&lt;/sup&gt; de gasolina que se han echado, convierte los dm&lt;sup&gt;3&lt;/sup&gt; en cm&lt;sup&gt;3&lt;/sup&gt; multiplicando {{Q1}} dm&lt;sup&gt;3&lt;/sup&gt; × 1 000 = {{T1}} cm&lt;sup&gt;3&lt;/sup&gt;. Una vez estén ambas unidades en cm&lt;sup&gt;3&lt;/sup&gt;, solo hay que sumar {{T1}} cm&lt;sup&gt;3&lt;/sup&gt; + {{Q2}} cm&lt;sup&gt;3&lt;/sup&gt; = {{A1}} cm&lt;sup&gt;3&lt;/sup&gt; de gasolina.&lt;/p&gt;","seed":{"parameters":[{"name":"Q1","label":null,"min":20,"max":40,"step":1},{"name":"Q2","label":null,"min":1,"max":999,"step":1}],"calculated":[{"name":"A1","label":"{{function}}","function":" {{Q1}}*1000+{{Q2}}"},{"name":"T1","label":"{{function}}","function":" {{Q1}}*1000","temp":true}],"uniques":true},"algorithm":{"name":"calculateOperation","params":{"method":"equivLiteral","keyboard":"NUMERICAL"}}}</v>
      </c>
      <c r="C879" s="215" t="str">
        <f>Seeds!AA979</f>
        <v/>
      </c>
      <c r="D879" s="215">
        <f t="shared" si="1"/>
        <v>1</v>
      </c>
    </row>
    <row r="880" ht="15.75" customHeight="1">
      <c r="A880" s="215" t="str">
        <f>Seeds!AC980</f>
        <v>M6-MyM-25a-A-2</v>
      </c>
      <c r="B880" s="215" t="str">
        <f>Seeds!Z980</f>
        <v>{"id":"M6-MyM-25a-A-2","stimulus":"&lt;p&gt;Sebastián ha puesto un bidón en su patio para utilizar el agua de la lluvia para regar. Esta noche ha llovido sobre el bidón {{Q1}} dm&lt;sup&gt;3&lt;/sup&gt; y {{Q2}} cm&lt;sup&gt;3&lt;/sup&gt;. ¿Cuántos cm&lt;sup&gt;3&lt;/sup&gt; de agua tiene el bidón?&lt;/p&gt;","template":"&lt;p&gt;Tiene {{response}} cm&lt;sup&gt;3&lt;/sup&gt;.&lt;/p&gt;","hint":"&lt;p style=\"text-align:center;\"&gt;1 dm&lt;sup&gt;3&lt;/sup&gt; = 1 000 cm&lt;sup&gt;3&lt;/sup&gt;&lt;/p&gt;","feedback":"&lt;p&gt;Para hallar los cm&lt;sup&gt;3&lt;/sup&gt; de agua en el bidón, convierte los dm&lt;sup&gt;3&lt;/sup&gt; en cm&lt;sup&gt;3&lt;/sup&gt; multiplicando {{Q1}} dm&lt;sup&gt;3&lt;/sup&gt; × 1 000 = {{T1}} cm&lt;sup&gt;3&lt;/sup&gt;. Una vez estén ambas unidades en cm&lt;sup&gt;3&lt;/sup&gt;, solo hay que sumar {{T1}} cm&lt;sup&gt;3&lt;/sup&gt; + {{Q2}} cm&lt;sup&gt;3&lt;/sup&gt; = {{A1}} cm&lt;sup&gt;3&lt;/sup&gt; de agua.&lt;/p&gt;","seed":{"parameters":[{"name":"Q1","label":null,"min":1,"max":4,"step":1},{"name":"Q2","label":null,"min":1,"max":999,"step":1}],"calculated":[{"name":"A1","label":"{{function}}","function":" {{Q1}}*1000+{{Q2}}"},{"name":"T1","label":"{{function}}","function":" {{Q1}}*1000","temp":true}],"uniques":true},"algorithm":{"name":"calculateOperation","params":{"method":"equivLiteral","keyboard":"NUMERICAL"}}}</v>
      </c>
      <c r="C880" s="215" t="str">
        <f>Seeds!AA980</f>
        <v/>
      </c>
      <c r="D880" s="215">
        <f t="shared" si="1"/>
        <v>1</v>
      </c>
    </row>
    <row r="881" ht="15.75" customHeight="1">
      <c r="A881" s="215" t="str">
        <f>Seeds!AC981</f>
        <v>M6-MyM-25a-A-3</v>
      </c>
      <c r="B881" s="215" t="str">
        <f>Seeds!Z981</f>
        <v>{"id":"M6-MyM-25a-A-3","stimulus":"&lt;p&gt;Una bodega almacena {{Q1}} m&lt;sup&gt;3&lt;/sup&gt; y {{Q2}} dm&lt;sup&gt;3&lt;/sup&gt; de vino entre todos sus toneles. Expresa esta cantidad en m&lt;sup&gt;3&lt;/sup&gt;.&lt;/p&gt;","template":"&lt;p&gt;La bodega almacena {{response}} m&lt;sup&gt;3&lt;/sup&gt; de vino.&lt;/p&gt;","hint":"&lt;p style=\"text-align:center;\"&gt;1 dm&lt;sup&gt;3&lt;/sup&gt; = 1 000 cm&lt;sup&gt;3&lt;/sup&gt;&lt;/p&gt;","feedback":"&lt;p&gt;Para hallar los m&lt;sup&gt;3&lt;/sup&gt; de vino, convierte los dm&lt;sup&gt;3&lt;/sup&gt; en m&lt;sup&gt;3&lt;/sup&gt; dividiendo {{Q2}} dm&lt;sup&gt;3&lt;/sup&gt; : 1 000 = {{T1}} m&lt;sup&gt;3&lt;/sup&gt;. Una vez estén ambas unidades en m&lt;sup&gt;3&lt;/sup&gt;, solo hay que sumar {{T1}} m&lt;sup&gt;3&lt;/sup&gt; + {{Q1}} m&lt;sup&gt;3&lt;/sup&gt; = {{A1}} m&lt;sup&gt;3&lt;/sup&gt; de vino.&lt;/p&gt;","seed":{"parameters":[{"name":"Q1","label":null,"min":15,"max":25,"step":1},{"name":"Q2","label":null,"min":1,"max":999,"step":10}],"calculated":[{"name":"A1","label":"{{function}}","function":" {{Q1}}+{{Q2}}/1000"},{"name":"T1","label":"{{function}}","function":" {{Q2}}/1000","temp":true}],"uniques":true},"algorithm":{"name":"calculateOperation","params":{"method":"equivLiteral","keyboard":"INTERMEDIATE"}}}</v>
      </c>
      <c r="C881" s="215" t="str">
        <f>Seeds!AA981</f>
        <v/>
      </c>
      <c r="D881" s="215">
        <f t="shared" si="1"/>
        <v>1</v>
      </c>
    </row>
    <row r="882" ht="15.75" customHeight="1">
      <c r="A882" s="215" t="str">
        <f>Seeds!AC982</f>
        <v>M6-MyM-14d-I-1</v>
      </c>
      <c r="B882" s="215" t="str">
        <f>Seeds!Z982</f>
        <v>{"id":"M6-MyM-14d-I-1","stimulus":"&lt;p&gt;Arrastra cada unidad de volumen al espacio que expresa de forma más adeucada.&lt;/p&gt;","hint":"&lt;p&gt;El volumen de un objeto es la cantidad de espacio que ocupa.&lt;/p&gt;","feedback":"&lt;p&gt;El volumen de un objeto es la cantidad de espacio que ocupa.&lt;/p&gt;","seed":{"parameters":[{"name":"Q1","label":null,"list":["Piscina","Bañera","Tanque de agua"]},{"name":"Q2","label":null,"list":["Garrafa de agua","Pecera"]},{"name":"Q3","label":null,"list":["Botella","Vaso de agua"]}],"calculated":[{"name":"A1","label":"{{Q1}}","function":"m&lt;sup&gt;3&lt;/sup&gt;"},{"name":"A2","label":"{{Q2}}","function":"dm&lt;sup&gt;3&lt;/sup&gt;"},{"name":"A3","label":"{{Q3}}","function":"cm&lt;sup&gt;3&lt;/sup&gt;"}],"uniques":true},"algorithm":{"name":"linkOperationResult","template":"Match list","params":{"invert":true}}}</v>
      </c>
      <c r="C882" s="215" t="str">
        <f>Seeds!AA982</f>
        <v/>
      </c>
      <c r="D882" s="215">
        <f t="shared" si="1"/>
        <v>1</v>
      </c>
    </row>
    <row r="883" ht="15.75" customHeight="1">
      <c r="A883" s="215" t="str">
        <f>Seeds!AC983</f>
        <v>M6-MyM-14d-E-1</v>
      </c>
      <c r="B883" s="215" t="str">
        <f>Seeds!Z983</f>
        <v>{"id":"M6-MyM-14d-E-1","stimulus":"&lt;p&gt;Arrastra estos volúmenes junto a la unidad de volumen a la que más se acercan.&lt;/p&gt;","template":"&lt;p style=\"text-align:center;\"&gt;m&lt;sup&gt;3&lt;/sup&gt;: {{response}}&lt;/p&gt;&lt;p style=\"text-align:center;\"&gt;cm&lt;sup&gt;3&lt;/sup&gt;: {{response}}&lt;/p&gt;&lt;p style=\"text-align:center;\"&gt;dm&lt;sup&gt;3&lt;/sup&gt;: {{response}}&lt;/p&gt;","hint":"&lt;p&gt;El volumen de un objeto es la cantidad de espacio que ocupa.&lt;/p&gt;","feedback":"&lt;p&gt;El volumen de un objeto es la cantidad de espacio que ocupa.&lt;/p&gt;","seed":{"parameters":[{"name":"Q1","label":null,"list":["tanque de un camión cisterna","piscina","tanque de agua"]},{"name":"Q2","label":null,"list":["lata de refresco","jarra de agua","taza"]},{"name":"Q3","label":null,"list":["olla","botella de refresco"]}],"calculated":[{"name":"A1","label":"{{function}}","function":"{{Q1}}"},{"name":"A2","label":"{{function}}","function":"{{Q2}}"},{"name":"A3","label":"{{function}}","function":"{{Q3}}"}],"uniques":true},"algorithm":{"name":"calculateOperation","template":"Cloze with drag &amp; drop","params":{"keyboard":"INTERMEDIATE"}}}</v>
      </c>
      <c r="C883" s="215" t="str">
        <f>Seeds!AA983</f>
        <v/>
      </c>
      <c r="D883" s="215">
        <f t="shared" si="1"/>
        <v>1</v>
      </c>
    </row>
    <row r="884" ht="15.75" customHeight="1">
      <c r="A884" s="215" t="str">
        <f>Seeds!AC984</f>
        <v>M6-MyM-14d-E-2</v>
      </c>
      <c r="B884" s="215" t="str">
        <f>Seeds!Z984</f>
        <v>{"id":"M6-MyM-14d-E-2","stimulus":"&lt;p&gt;Arrastra estos volúmenes junto a la unidad de volumen a la que más se acercan.&lt;/p&gt;","template":"&lt;p style=\"text-align:center;\"&gt;dm&lt;sup&gt;3&lt;/sup&gt;: {{response}}&lt;/p&gt;&lt;p style=\"text-align:center;\"&gt;m&lt;sup&gt;3&lt;/sup&gt;: {{response}}&lt;/p&gt;&lt;p style=\"text-align:center;\"&gt;cm&lt;sup&gt;3&lt;/sup&gt;: {{response}}&lt;/p&gt;","hint":"&lt;p&gt;El volumen de un objeto es la cantidad de espacio que ocupa.&lt;/p&gt;","feedback":"&lt;p&gt;El volumen de un objeto es la cantidad de espacio que ocupa.&lt;/p&gt;","seed":{"parameters":[{"name":"Q1","label":null,"list":["olla","botella de refresco"]},{"name":"Q2","label":null,"list":["tanque de un camión cisterna","piscina","tanque de agua"]},{"name":"Q3","label":null,"list":["lata de refresco","jarra de agua","taza"]}],"calculated":[{"name":"A1","label":"{{function}}","function":"{{Q1}}"},{"name":"A2","label":"{{function}}","function":"{{Q2}}"},{"name":"A3","label":"{{function}}","function":"{{Q3}}"}],"uniques":true},"algorithm":{"name":"calculateOperation","template":"Cloze with drag &amp; drop","params":{"keyboard":"INTERMEDIATE"}}}</v>
      </c>
      <c r="C884" s="215" t="str">
        <f>Seeds!AA984</f>
        <v/>
      </c>
      <c r="D884" s="215">
        <f t="shared" si="1"/>
        <v>1</v>
      </c>
    </row>
    <row r="885" ht="15.75" customHeight="1">
      <c r="A885" s="215" t="str">
        <f>Seeds!AC985</f>
        <v>M6-MyM-15a-I-1</v>
      </c>
      <c r="B885" s="215" t="str">
        <f>Seeds!Z985</f>
        <v>{"id":"M6-MyM-15a-I-1","stimulus":"&lt;p&gt;Selecciona cuáles de estas equivalencias son correctas.&lt;/p&gt;","hint":"&lt;p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100,"max":250,"step":10},{"name":"Q2","label":null,"min":2,"max":5,"step":1},{"name":"Q3","label":null,"min":10,"max":50,"step":1},{"name":"Q4","label":null,"min":1000,"max":10000,"step":1000},{"name":"Q5","label":null,"min":1000,"max":10000,"step":1000},{"name":"Q6","label":null,"min":1,"max":9,"step":1}],"calculated":[{"name":"A1","label":"{{Q1}} cm&lt;sup&gt;3&lt;/sup&gt; = {{Q1}} ml","function":""},{"name":"A2","label":"{{Q2}} l = {{Q2}} dm&lt;sup&gt;3&lt;/sup&gt;","function":""},{"name":"A3","label":"{{Q3}} m&lt;sup&gt;3&lt;/sup&gt; = {{Q3}} kl","function":""},{"name":"A4","label":"{{Q4}} cm&lt;sup&gt;3&lt;/sup&gt; = {{Q4}} l","function":"","incorrect":true},{"name":"A5","label":"{{Q5}} l = {{Q5}} m&lt;sup&gt;3&lt;/sup&gt;","function":"","incorrect":true},{"name":"A6","label":"{{Q6}} m&lt;sup&gt;3&lt;/sup&gt; = {{Q6}} l","function":"","incorrect":true}],"uniques":true},"algorithm":{"name":"trueFalse","template":"Multiple choice – multiple response","params":{"countCorrect":2,"countIncorrect":1,"showCheckIcon":false,"columns":3}}}</v>
      </c>
      <c r="C885" s="215" t="str">
        <f>Seeds!AA985</f>
        <v/>
      </c>
      <c r="D885" s="215">
        <f t="shared" si="1"/>
        <v>1</v>
      </c>
    </row>
    <row r="886" ht="15.75" customHeight="1">
      <c r="A886" s="215" t="str">
        <f>Seeds!AC986</f>
        <v>M6-MyM-15a-E-1</v>
      </c>
      <c r="B886" s="215" t="str">
        <f>Seeds!Z986</f>
        <v>{"id":"M6-MyM-15a-E-1","stimulus":"&lt;p&gt;Arrastra una de las opciones para completar esta igualdad.&lt;/p&gt;","template":"&lt;p style=\"text-align:center;\"&gt;{{Q1}} cm&lt;sup&gt;3&lt;/sup&gt;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ml"},{"name":"A3","label":"{{function}}","function":"{{Q1}} kl","incorrect":true}],"uniques":true},"algorithm":{"name":"calculateOperation","template":"Cloze with drag &amp; drop","params":{"keyboard":"INTERMEDIATE"}}}</v>
      </c>
      <c r="C886" s="215" t="str">
        <f>Seeds!AA986</f>
        <v/>
      </c>
      <c r="D886" s="215">
        <f t="shared" si="1"/>
        <v>1</v>
      </c>
    </row>
    <row r="887" ht="15.75" customHeight="1">
      <c r="A887" s="215" t="str">
        <f>Seeds!AC987</f>
        <v>M6-MyM-15a-E-2</v>
      </c>
      <c r="B887" s="215" t="str">
        <f>Seeds!Z987</f>
        <v>{"id":"M6-MyM-15a-E-2","stimulus":"&lt;p&gt;Arrastra una de las opciones para completar esta igualdad.&lt;/p&gt;","template":"&lt;p style=\"text-align:center;\"&gt;{{Q1}} m&lt;sup&gt;3&lt;/sup&gt;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l","incorrect":true},{"name":"A2","label":"{{function}}","function":"{{Q1}} ml","incorrect":true},{"name":"A3","label":"{{function}}","function":"{{Q1}} kl"}],"uniques":true},"algorithm":{"name":"calculateOperation","template":"Cloze with drag &amp; drop","params":{"keyboard":"INTERMEDIATE"}}}</v>
      </c>
      <c r="C887" s="215" t="str">
        <f>Seeds!AA987</f>
        <v/>
      </c>
      <c r="D887" s="215">
        <f t="shared" si="1"/>
        <v>1</v>
      </c>
    </row>
    <row r="888" ht="15.75" customHeight="1">
      <c r="A888" s="215" t="str">
        <f>Seeds!AC988</f>
        <v>M6-MyM-15a-E-3</v>
      </c>
      <c r="B888" s="215" t="str">
        <f>Seeds!Z988</f>
        <v>{"id":"M6-MyM-15a-E-3","stimulus":"&lt;p&gt;Arrastra una de las opciones para completar esta igualdad.&lt;/p&gt;","template":"&lt;p style=\"text-align:center;\"&gt;{{Q1}} l = {{response}}&lt;/p&gt;","hint":"&lt;p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ml&lt;/p&gt;","seed":{"parameters":[{"name":"Q1","label":null,"min":1,"max":100,"step":0.01}],"calculated":[{"name":"A1","label":"{{function}}","function":"{{Q1}} dm&lt;sup&gt;3&lt;/sup&gt;"},{"name":"A2","label":"{{function}}","function":"{{Q1}} cm&lt;sup&gt;3&lt;/sup&gt;","incorrect":true},{"name":"A3","label":"{{function}}","function":"{{Q1}} m&lt;sup&gt;3&lt;/sup&gt;","incorrect":true}],"uniques":true},"algorithm":{"name":"calculateOperation","template":"Cloze with drag &amp; drop","params":{"keyboard":"INTERMEDIATE"}}}</v>
      </c>
      <c r="C888" s="215" t="str">
        <f>Seeds!AA988</f>
        <v/>
      </c>
      <c r="D888" s="215">
        <f t="shared" si="1"/>
        <v>1</v>
      </c>
    </row>
    <row r="889" ht="15.75" customHeight="1">
      <c r="A889" s="215" t="str">
        <f>Seeds!AC989</f>
        <v>M6-MyM-15a-A-1</v>
      </c>
      <c r="B889" s="215" t="str">
        <f>Seeds!Z989</f>
        <v>{"id":"M6-MyM-15a-A-1","stimulus":"&lt;p&gt;Una pecera tiene un volumen de {{Q1}} cm&lt;sup&gt;3&lt;/sup&gt;. ¿A cuántos mililitros equivalen?&lt;/p&gt;","template":"&lt;p&gt;La capacidad de la pecera es de {{response}} ml.&lt;/p&gt;","hint":"&lt;p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35000,"max":50000,"step":1000}],"calculated":[{"name":"A1","label":"{{function}}","function":"{{Q1}}"}],"uniques":true},"algorithm":{"name":"calculateOperation","params":{"method":"equivLiteral","keyboard":"NUMERICAL"}}}</v>
      </c>
      <c r="C889" s="215" t="str">
        <f>Seeds!AA989</f>
        <v/>
      </c>
      <c r="D889" s="215">
        <f t="shared" si="1"/>
        <v>1</v>
      </c>
    </row>
    <row r="890" ht="15.75" customHeight="1">
      <c r="A890" s="215" t="str">
        <f>Seeds!AC990</f>
        <v>M6-MyM-15a-A-2</v>
      </c>
      <c r="B890" s="215" t="str">
        <f>Seeds!Z990</f>
        <v>{"id":"M6-MyM-15a-A-2","stimulus":"&lt;p&gt;Un bar ofrece jarras de refrescos con una capacidad de {{Q1}} l. ¿Cuál es su volumen en dm&lt;sup&gt;3&lt;/sup&gt;?&lt;/p&gt;","template":"&lt;p&gt;El volumen de las jarras es de {{response}} dm&lt;sup&gt;3&lt;/sup&gt;.&lt;/p&gt;","hint":"&lt;p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1.5,"max":3,"step":0.1}],"calculated":[{"name":"A1","label":"{{function}}","function":"{{Q1}}"}],"uniques":true},"algorithm":{"name":"calculateOperation","params":{"method":"equivLiteral","keyboard":"INTERMEDIATE"}}}</v>
      </c>
      <c r="C890" s="215" t="str">
        <f>Seeds!AA990</f>
        <v/>
      </c>
      <c r="D890" s="215">
        <f t="shared" si="1"/>
        <v>1</v>
      </c>
    </row>
    <row r="891" ht="15.75" customHeight="1">
      <c r="A891" s="215" t="str">
        <f>Seeds!AC991</f>
        <v>M6-MyM-15a-A-3</v>
      </c>
      <c r="B891" s="215" t="str">
        <f>Seeds!Z991</f>
        <v>{"id":"M6-MyM-15a-A-3","stimulus":"&lt;p&gt;Gabriel está preparando las maletas para las vacaciones. La más grande tiene un volumen de {{Q1}} dm&lt;sup&gt;3&lt;/sup&gt;. ¿Cuál es su capacidad en litros?&lt;/p&gt;","template":"&lt;p&gt;La maleta tiene una capacidad de {{response}} l.&lt;/p&gt;","hint":"&lt;p style=\"text-align:center;\"&gt;1 m&lt;sup&gt;3&lt;/sup&gt; = 1 kl&lt;/p&gt;&lt;p style=\"text-align:center;\"&gt;1 dm&lt;sup&gt;3&lt;/sup&gt; = 1 l&lt;/p&gt;&lt;p style=\"text-align:center;\"&gt;1 cm&lt;sup&gt;3&lt;/sup&gt; = 1 ml&lt;/p&gt;","feedback":"&lt;p style=\"text-align:center;\"&gt;1 m&lt;sup&gt;3&lt;/sup&gt; = 1 kl&lt;/p&gt;&lt;p style=\"text-align:center;\"&gt;1 dm&lt;sup&gt;3&lt;/sup&gt; = 1 l&lt;/p&gt;&lt;p style=\"text-align:center;\"&gt;1 cm&lt;sup&gt;3&lt;/sup&gt; = 1 ml&lt;/p&gt;","seed":{"parameters":[{"name":"Q1","label":null,"min":50,"max":85,"step":1}],"calculated":[{"name":"A1","label":"{{function}}","function":"{{Q1}}"}],"uniques":true},"algorithm":{"name":"calculateOperation","params":{"method":"equivLiteral","keyboard":"NUMERICAL"}}}</v>
      </c>
      <c r="C891" s="215" t="str">
        <f>Seeds!AA991</f>
        <v/>
      </c>
      <c r="D891" s="215">
        <f t="shared" si="1"/>
        <v>1</v>
      </c>
    </row>
    <row r="892" ht="15.75" customHeight="1">
      <c r="A892" s="215" t="str">
        <f>Seeds!AC992</f>
        <v>M6-MyM-16a-I-1</v>
      </c>
      <c r="B892" s="215" t="str">
        <f>Seeds!Z992</f>
        <v>{"id":"M6-MyM-16a-I-1","stimulus":"&lt;p&gt;Escoge el resultado de la operación.&lt;/p&gt;&lt;p style=\"text-align:center;\"&gt;{{Q1}}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999,"step":1},{"name":"Q2","label":null,"min":50,"max":999,"step":1},{"name":"Q3","label":null,"list":["mm&lt;sup&gt;3&lt;/sup&gt;","cm&lt;sup&gt;3&lt;/sup&gt;","dm&lt;sup&gt;3&lt;/sup&gt;","l","m&lt;sup&gt;3&lt;/sup&gt;","dam&lt;sup&gt;3&lt;/sup&gt;","hm&lt;sup&gt;3&lt;/sup&gt;","km&lt;sup&gt;3&lt;/sup&gt;"]},{"name":"Q4","label":null,"min":1,"max":499,"step":1}],"calculated":[{"name":"A1","label":"{{function}} {{Q3}}","function":"{{Q1}}+{{Q2}}"},{"name":"A2","label":"{{function}} {{Q3}}","function":"{{Q1}}+{{Q2}}-{{Q4}}","incorrect":true},{"name":"A3","label":"{{function}} {{Q3}}","function":"{{Q1}}+{{Q2}}+{{Q4}}","incorrect":true}],"uniques":true},"algorithm":{"name":"trueFalse","template":"Multiple choice – standard","params":{"countCorrect":1,"countIncorrect":2,"showCheckIcon":false,"columns":3}}}</v>
      </c>
      <c r="C892" s="215" t="str">
        <f>Seeds!AA992</f>
        <v/>
      </c>
      <c r="D892" s="215">
        <f t="shared" si="1"/>
        <v>1</v>
      </c>
    </row>
    <row r="893" ht="15.75" customHeight="1">
      <c r="A893" s="215" t="str">
        <f>Seeds!AC993</f>
        <v>M6-MyM-16a-I-2</v>
      </c>
      <c r="B893" s="215" t="str">
        <f>Seeds!Z993</f>
        <v>{"id":"M6-MyM-16a-I-2","stimulus":"&lt;p&gt;Escoge el resultado de la operación.&lt;/p&gt;&lt;p style=\"text-align:center;\"&gt;{{T1}} {{Q3}} − {{Q2}} {{Q3}} =&lt;/p&gt;","hint":"&lt;p&gt;Para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999,"step":1},{"name":"Q2","label":null,"min":50,"max":999,"step":1},{"name":"Q3","label":null,"list":["mm&lt;sup&gt;3&lt;/sup&gt;","cm&lt;sup&gt;3&lt;/sup&gt;","dm&lt;sup&gt;3&lt;/sup&gt;","l","m&lt;sup&gt;3&lt;/sup&gt;","dam&lt;sup&gt;3&lt;/sup&gt;","hm&lt;sup&gt;3&lt;/sup&gt;","km&lt;sup&gt;3&lt;/sup&gt;"]},{"name":"Q4","label":null,"min":1,"max":499,"step":1}],"calculated":[{"name":"T1","label":"{{function}}","function":"{{Q1}}+{{Q2}}","temp":true},{"name":"A1","label":"{{function}} {{Q3}}","function":"{{Q1}}"},{"name":"A2","label":"{{function}} {{Q3}}","function":"{{Q1}}+{{Q2}}+{{Q4}}","incorrect":true},{"name":"A3","label":"{{function}} {{Q3}}","function":"{{Q1}}+{{Q2}}-{{Q4}}","incorrect":true}],"uniques":true},"algorithm":{"name":"trueFalse","template":"Multiple choice – standard","params":{"countCorrect":1,"countIncorrect":2,"showCheckIcon":false,"columns":3}}}</v>
      </c>
      <c r="C893" s="215" t="str">
        <f>Seeds!AA993</f>
        <v/>
      </c>
      <c r="D893" s="215">
        <f t="shared" si="1"/>
        <v>1</v>
      </c>
    </row>
    <row r="894" ht="15.75" customHeight="1">
      <c r="A894" s="215" t="str">
        <f>Seeds!AC994</f>
        <v>M6-MyM-16a-E-1</v>
      </c>
      <c r="B894" s="215" t="str">
        <f>Seeds!Z994</f>
        <v>{"id":"M6-MyM-16a-E-1","stimulus":"&lt;p&gt;Realiza la siguiente suma.&lt;/p&gt;","template":"&lt;p style=\"text-align:center;\"&gt;{{Q1}}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style=\"text-align:center;\"&gt;{{Q1}} {{Q3}} + {{Q2}} {{Q3}} = {{A1}} {{Q3}}&lt;/p&gt;","seed":{"parameters":[{"name":"Q1","label":null,"min":50,"max":90,"step":0.1},{"name":"Q2","label":null,"min":50,"max":90,"step":0.1},{"name":"Q3","label":null,"list":["mm&lt;sup&gt;3&lt;/sup&gt;","cm&lt;sup&gt;3&lt;/sup&gt;","dm&lt;sup&gt;3&lt;/sup&gt;","m&lt;sup&gt;3&lt;/sup&gt;","dam&lt;sup&gt;3&lt;/sup&gt;","hm&lt;sup&gt;3&lt;/sup&gt;","km&lt;sup&gt;3&lt;/sup&gt;"]}],"calculated":[{"name":"A1","label":"{{function}}","function":"{{Q1}}+{{Q2}}"}],"uniques":true},"algorithm":{"name":"calculateOperation","params":{"method":"equivLiteral","keyboard":"INTERMEDIATE"}}}</v>
      </c>
      <c r="C894" s="215" t="str">
        <f>Seeds!AA994</f>
        <v/>
      </c>
      <c r="D894" s="215">
        <f t="shared" si="1"/>
        <v>1</v>
      </c>
    </row>
    <row r="895" ht="15.75" customHeight="1">
      <c r="A895" s="215" t="str">
        <f>Seeds!AC995</f>
        <v>M6-MyM-16a-E-2</v>
      </c>
      <c r="B895" s="215" t="str">
        <f>Seeds!Z995</f>
        <v>{"id":"M6-MyM-16a-E-2","stimulus":"&lt;p&gt;Realiza la siguiente resta.&lt;/p&gt;","template":"&lt;p style=\"text-align:center;\"&gt;{{T1}} {{Q3}} − {{Q2}} {{Q3}} = {{response}} {{Q3}}&lt;/p&gt;","hint":"&lt;p&gt;Para realizar sumas y restas de medidas de volumen, todas las medidas tienen que estar expresadas en la misma unidad.&lt;/p&gt;","feedback":"&lt;p&gt;Para realizar sumas y restas de medidas de volumen, todas las medidas tienen que estar expresadas en la misma unidad.&lt;/p&gt;&lt;p style=\"text-align:center;\"&gt;{{T1}} {{Q3}} − {{Q2}} {{Q3}} = {{Q1}} {{Q3}}&lt;/p&gt;","seed":{"parameters":[{"name":"Q1","label":null,"min":50,"max":90,"step":0.1},{"name":"Q2","label":null,"min":50,"max":90,"step":0.1},{"name":"Q3","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INTERMEDIATE"}}}</v>
      </c>
      <c r="C895" s="215" t="str">
        <f>Seeds!AA995</f>
        <v/>
      </c>
      <c r="D895" s="215">
        <f t="shared" si="1"/>
        <v>1</v>
      </c>
    </row>
    <row r="896" ht="15.75" customHeight="1">
      <c r="A896" s="215" t="str">
        <f>Seeds!AC996</f>
        <v>M6-MyM-16a-A-1</v>
      </c>
      <c r="B896" s="215" t="str">
        <f>Seeds!Z996</f>
        <v>{"id":"M6-MyM-16a-A-1","stimulus":"&lt;p&gt;Para la producción de una crema hidratante se mezclan {{Q1}} cm&lt;sup&gt;3&lt;/sup&gt; de un compuesto y {{Q2}} cm&lt;sup&gt;3&lt;/sup&gt; de otro. ¿Cuántos cm&lt;sup&gt;3&lt;/sup&gt; de crema se producen mezclando los compuestos?&lt;/p&gt;","template":"&lt;p&gt;Se producen {{response}} cm&lt;sup&gt;3&lt;/sup&gt; de crema.&lt;/p&gt;","hint":"&lt;p&gt;Para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cm&lt;sup&gt;3&lt;/sup&gt; + {{Q2}} cm&lt;sup&gt;3&lt;/sup&gt; = {{A1}} cm&lt;sup&gt;3&lt;/sup&gt;&lt;/p&gt;","seed":{"parameters":[{"name":"Q1","label":null,"min":50,"max":90,"step":0.1},{"name":"Q2","label":null,"min":50,"max":90,"step":0.1}],"calculated":[{"name":"A1","label":"{{function}}","function":"{{Q1}}+{{Q2}}"}],"uniques":true},"algorithm":{"name":"calculateOperation","params":{"method":"equivLiteral","keyboard":"INTERMEDIATE"}}}</v>
      </c>
      <c r="C896" s="215" t="str">
        <f>Seeds!AA996</f>
        <v/>
      </c>
      <c r="D896" s="215">
        <f t="shared" si="1"/>
        <v>1</v>
      </c>
    </row>
    <row r="897" ht="15.75" customHeight="1">
      <c r="A897" s="215" t="str">
        <f>Seeds!AC997</f>
        <v>M6-MyM-16a-A-2</v>
      </c>
      <c r="B897" s="215" t="str">
        <f>Seeds!Z997</f>
        <v>{"id":"M6-MyM-16a-A-2","stimulus":"&lt;p&gt;Al inicio del día, el depósito de aceite de una fábrica era de {{T1}} dam&lt;sup&gt;3&lt;/sup&gt;. Si se han envasado {{Q2}} dam&lt;sup&gt;3&lt;/sup&gt; de aceite, ¿cuántos dam&lt;sup&gt;3&lt;/sup&gt; quedan en el depósito?&lt;/p&gt;","template":"&lt;p&gt;Quedan {{response}} dam&lt;sup&gt;3&lt;/sup&gt; de aceite.&lt;/p&gt;","hint":"&lt;p&gt;Para realizar restas de medidas de volumen, todas las medidas tienen que estar expresadas en la misma unidad.&lt;/p&gt;","feedback":"&lt;p&gt;Para realizar restas de unidades de volumen, todas las medidas tienen que estar expresadas en la misma unidad.&lt;/p&gt;&lt;p style=\"text-align:center;\"&gt;{{T1}} dam&lt;sup&gt;3&lt;/sup&gt; − {{Q2}} dam&lt;sup&gt;3&lt;/sup&gt; = {{Q1}} dam&lt;sup&gt;3&lt;/sup&gt;&lt;/p&gt;","seed":{"parameters":[{"name":"Q1","label":null,"min":50,"max":90,"step":0.1},{"name":"Q2","label":null,"min":50,"max":90,"step":0.1}],"calculated":[{"name":"T1","label":"{{function}}","function":"{{Q1}}+{{Q2}}","temp":true},{"name":"A1","label":"{{function}}","function":"{{Q1}}"}],"uniques":true},"algorithm":{"name":"calculateOperation","params":{"method":"equivLiteral","keyboard":"INTERMEDIATE"}}}</v>
      </c>
      <c r="C897" s="215" t="str">
        <f>Seeds!AA997</f>
        <v/>
      </c>
      <c r="D897" s="215">
        <f t="shared" si="1"/>
        <v>1</v>
      </c>
    </row>
    <row r="898" ht="15.75" customHeight="1">
      <c r="A898" s="215" t="str">
        <f>Seeds!AC998</f>
        <v>M6-MyM-16a-A-3</v>
      </c>
      <c r="B898" s="215" t="str">
        <f>Seeds!Z998</f>
        <v>{"id":"M6-MyM-16a-A-3","stimulus":"&lt;p&gt;A un incendio han acudido dos camiones cisternas de bomberos. El primero ha utilizado {{Q1}} dm&lt;sup&gt;3&lt;/sup&gt; de agua y el segundo, {{Q2}} dm&lt;sup&gt;3&lt;/sup&gt;. ¿Cuántos dm&lt;sup&gt;3&lt;/sup&gt; de agua se han utilizado para apagar el incendio?&lt;/p&gt;","template":"&lt;p&gt;Se han utilizado {{response}} dm&lt;sup&gt;3&lt;/sup&gt; de agua.&lt;/p&gt;","hint":"&lt;p&gt;Para realizar sumas de medidas de volumen, todas las medidas tienen que estar expresadas en la misma unidad.&lt;/p&gt;","feedback":"&lt;p&gt;Para realizar sumas de unidades de volumen, todas las medidas tienen que estar expresadas en la misma unidad.&lt;/p&gt;&lt;p style=\"text-align:center;\"&gt;{{Q1}} dm&lt;sup&gt;3&lt;/sup&gt; + {{Q2}} dm&lt;sup&gt;3&lt;/sup&gt; = {{A1}} dm&lt;sup&gt;3&lt;/sup&gt;&lt;/p&gt;","seed":{"parameters":[{"name":"Q1","label":null,"min":100,"max":300,"step":0.1},{"name":"Q2","label":null,"min":100,"max":300,"step":0.1}],"calculated":[{"name":"A1","label":"{{function}}","function":"{{Q1}}+{{Q2}}"}],"uniques":true},"algorithm":{"name":"calculateOperation","params":{"method":"equivLiteral","keyboard":"INTERMEDIATE"}}}</v>
      </c>
      <c r="C898" s="215" t="str">
        <f>Seeds!AA998</f>
        <v/>
      </c>
      <c r="D898" s="215">
        <f t="shared" si="1"/>
        <v>1</v>
      </c>
    </row>
    <row r="899" ht="15.75" customHeight="1">
      <c r="A899" s="215" t="str">
        <f>Seeds!AC999</f>
        <v>M6-MyM-26a-I-1</v>
      </c>
      <c r="B899" s="215" t="str">
        <f>Seeds!Z999</f>
        <v>{"id":"M6-MyM-26a-I-1","stimulus":"&lt;p&gt;Selecciona el resultado de esta suma de volúmenes.&lt;/p&gt;&lt;p style=\"text-align:center;\"&gt;{{Q1}} km&lt;sup&gt;3&lt;/sup&gt; y {{Q2}} hm&lt;sup&gt;3&lt;/sup&gt; + {{Q3}} km&lt;sup&gt;3&lt;/sup&gt; = ...&lt;/p&gt;","hint":"&lt;p&gt;Suma los km&lt;sup&gt;3&lt;/sup&gt; con los km&lt;sup&gt;3&lt;/sup&gt;.&lt;/p&gt;","feedback":"&lt;p&gt;Cuando se suman cantidades con diferentes unidades de volumen solo se operan aquellas con la misma unidad. Por tanto, hay que sumar {{Q1}} km&lt;sup&gt;3&lt;/sup&gt; + {{Q3}} km&lt;sup&gt;3&lt;/sup&gt; y mantener los {{Q2}} hm&lt;sup&gt;3&lt;/sup&gt;. El resultado de esta suma es {{A1}} km&lt;sup&gt;3&lt;/sup&gt; y {{Q2}} hm&lt;sup&gt;3&lt;/sup&gt;.&lt;/p&gt;","seed":{"parameters":[{"name":"Q1","label":null,"min":1,"max":200,"step":1},{"name":"Q2","label":null,"min":500,"max":999,"step":1},{"name":"Q3","label":null,"min":500,"max":799,"step":1}],"calculated":[{"name":"T1","function":"{{Q2}} + {{Q3}} - 100","temp":true},{"name":"T2","function":"{{Q1}} + {{Q3}}","temp":true},{"name":"A1","label":"{{function}} km&lt;sup&gt;3&lt;/sup&gt; y {{Q2}} hm&lt;sup&gt;3&lt;/sup&gt;","function":"{{Q1}} + {{Q3}}"},{"name":"A2","label":"{{T1}} km&lt;sup&gt;3&lt;/sup&gt; y {{function}} hm&lt;sup&gt;3&lt;/sup&gt;","function":"{{Q2}}","incorrect":true},{"name":"A3","label":"{{T2}} km&lt;sup&gt;3&lt;/sup&gt; y {{function}} hm&lt;sup&gt;3&lt;/sup&gt;","function":"{{Q1}} + 1","incorrect":true}],"uniques":true},"algorithm":{"name":"trueFalse","template":"Multiple choice – standard","params":{"countCorrect":1,"countIncorrect":2,"showCheckIcon":false,"columns":3}}}</v>
      </c>
      <c r="C899" s="215" t="str">
        <f>Seeds!AA999</f>
        <v/>
      </c>
      <c r="D899" s="215">
        <f t="shared" si="1"/>
        <v>1</v>
      </c>
    </row>
    <row r="900" ht="15.75" customHeight="1">
      <c r="A900" s="215" t="str">
        <f>Seeds!AC1000</f>
        <v>M6-MyM-26a-I-2</v>
      </c>
      <c r="B900" s="215" t="str">
        <f>Seeds!Z1000</f>
        <v>{
    "id": "M6-MyM-26a-I-2",
    "stimulus": "&lt;p&gt;Selecciona el resultado de esta resta de volúmenes.&lt;/p&gt;&lt;p style=\"text-align:center;\"&gt;{{Q1}} m&lt;sup&gt;3&lt;/sup&gt; y {{Q2}} dm&lt;sup&gt;3&lt;/sup&gt; − {{Q3}} dm&lt;sup&gt;3&lt;/sup&gt; = ...&lt;/p&gt;",
    "hint": "&lt;p&gt;Al restar los dm&lt;sup&gt;3&lt;/sup&gt; hay que llevarse una en los m&lt;sup&gt;3&lt;/sup&gt;.&lt;/p&gt;",
    "feedback": "&lt;p&gt;Resta aquellas cantidades con la misma unidad de volumen: {{Q2}} dm&lt;sup&gt;3&lt;/sup&gt; − {{Q3}} dm&lt;sup&gt;3&lt;/sup&gt;. Como el resultado es un número negativo, resta 1 m&lt;sup&gt;3&lt;/sup&gt; a los {{Q1}} m&lt;sup&gt;3&lt;/sup&gt; para obtener {{A1}} m&lt;sup&gt;3&lt;/sup&gt;. Luego, suma a {{T1}} dm&lt;sup&gt;3&lt;/sup&gt; los 1000 dm&lt;sup&gt;3&lt;/sup&gt; restados de los m&lt;sup&gt;3&lt;/sup&gt; para obtener {{A2}} dm&lt;sup&gt;3&lt;/sup&gt;. Así, el resultado final es {{A1}} m&lt;sup&gt;3&lt;/sup&gt; y {{A2}} dm&lt;sup&gt;3&lt;/sup&gt;.&lt;/p&gt;",
    "seed": {
        "parameters": [
            {
                "name": "Q1",
                "label": null,
                "min": 800,
                "max": 999,
                "step": 1
            },
            {
                "name": "Q2",
                "label": null,
                "min": 1,
                "max": 499,
                "step": 1
            },
            {
                "name": "Q3",
                "label": null,
                "min": 500,
                "max": 799,
                "step": 1
            }
        ],
        "calculated": [
            {
                "name": "T1",
                "function": "{{Q2}} - {{Q3}}",
                "temp": true
            },
            {
                "name": "T2",
                "function": "{{Q2}} - {{Q3}}+1000",
                "temp": true
            },
            {
                "name": "A1",
                "label": "{{function}} m&lt;sup&gt;3&lt;/sup&gt; y {{T2}} dm&lt;sup&gt;3&lt;/sup&gt;",
                "function": "{{Q1}}-1"
            },
            {
                "name": "A2",
                "label": "{{T2}} m&lt;sup&gt;3&lt;/sup&gt; y {{Q2}} dm&lt;sup&gt;3&lt;/sup&gt;",
                "function": "{{Q2}} - {{Q3}}+1000",
                "incorrect": true
            },
            {
                "name": "A3",
                "label": "{{Q1}} m&lt;sup&gt;3&lt;/sup&gt; y {{function}} dm&lt;sup&gt;3&lt;/sup&gt;",
                "function": "{{Q1}} - {{Q3}}",
                "incorrect": true
            }
        ],
        "uniques": true
    },
    "algorithm": {
        "name": "trueFalse",
        "template": "Multiple choice – standard",
        "params": {
            "countCorrect": 1,
            "countIncorrect": 2,
            "showCheckIcon": false,
            "columns": 3
        }
    }
}</v>
      </c>
      <c r="C900" s="215" t="str">
        <f>Seeds!AA1000</f>
        <v/>
      </c>
      <c r="D900" s="215">
        <f t="shared" si="1"/>
        <v>1</v>
      </c>
    </row>
    <row r="901" ht="15.75" customHeight="1">
      <c r="A901" s="215" t="str">
        <f>Seeds!AC1001</f>
        <v>M6-MyM-26a-E-1</v>
      </c>
      <c r="B901" s="215" t="str">
        <f>Seeds!Z1001</f>
        <v>{"id":"M6-MyM-26a-E-1","stimulus":"&lt;p&gt;Calcula la siguiente suma de volúmenes.&lt;/p&gt;","template":"&lt;p style=\"text-align:center;\"&gt;{{Q1}} dam&lt;sup&gt;3&lt;/sup&gt; y {{Q2}} m&lt;sup&gt;3&lt;/sup&gt; + {{Q3}} m&lt;sup&gt;3&lt;/sup&gt; = {{response}} dam&lt;sup&gt;3&lt;/sup&gt; y {{response}} m&lt;sup&gt;3&lt;/sup&gt;&lt;/p&gt;","hint":"&lt;p&gt;Suma los m&lt;sup&gt;3&lt;/sup&gt; con los m&lt;sup&gt;3&lt;/sup&gt;.&lt;/p&gt;","feedback":"&lt;p&gt;Cuando se suman cantidades con diferentes unidades de volumen solo se operan aquellas con la misma unidad. Así que se mantienen los dam&lt;sup&gt;3&lt;/sup&gt; y se suman los m&lt;sup&gt;3&lt;/sup&gt;:&lt;/p&gt;&lt;p style=\"text-align:center;\"&gt;{{Q2}} m&lt;sup&gt;3&lt;/sup&gt; + {{Q3}} m&lt;sup&gt;3&lt;/sup&gt; = {{T1}} m&lt;sup&gt;3&lt;/sup&gt;&lt;/p&gt;&lt;p&gt;Dado que la suma de los m&lt;sup&gt;3&lt;/sup&gt; supera los 1 000 m&lt;sup&gt;3&lt;/sup&gt;, hay que restarlos a los m&lt;sup&gt;3&lt;/sup&gt; y sumar 1 a los dam&lt;sup&gt;3&lt;/sup&gt;. El resultado de la suma es {{A1}} dam&lt;sup&gt;3&lt;/sup&gt; y {{A2}} 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v>
      </c>
      <c r="C901" s="215" t="str">
        <f>Seeds!AA1001</f>
        <v/>
      </c>
      <c r="D901" s="215">
        <f t="shared" si="1"/>
        <v>1</v>
      </c>
    </row>
    <row r="902" ht="15.75" customHeight="1">
      <c r="A902" s="215" t="str">
        <f>Seeds!AC1002</f>
        <v>M6-MyM-26a-E-2</v>
      </c>
      <c r="B902" s="215" t="str">
        <f>Seeds!Z1002</f>
        <v>{"id":"M6-MyM-26a-E-2","stimulus":"&lt;p&gt;Calcula la siguiente suma de volúmenes.&lt;/p&gt;","template":"&lt;p style=\"text-align:center;\"&gt;{{Q1}} km&lt;sup&gt;3&lt;/sup&gt; y {{Q2}} hm&lt;sup&gt;3&lt;/sup&gt; + {{Q3}} hm&lt;sup&gt;3&lt;/sup&gt; = {{response}} km&lt;sup&gt;3&lt;/sup&gt; y {{response}} hm&lt;sup&gt;3&lt;/sup&gt;&lt;/p&gt;","hint":"&lt;p&gt;Suma los hm&lt;sup&gt;3&lt;/sup&gt; con los hm&lt;sup&gt;3&lt;/sup&gt;.&lt;/p&gt;","feedback":"&lt;p&gt;Cuando se suman cantidades con diferentes unidades de volumen solo se operan aquellas con la misma unidad. Así que se mantienen los km&lt;sup&gt;3&lt;/sup&gt; y se suman los hm&lt;sup&gt;3&lt;/sup&gt;:&lt;/p&gt;&lt;p style=\"text-align:center;\"&gt;{{Q2}} hm&lt;sup&gt;3&lt;/sup&gt; + {{Q3}} hm&lt;sup&gt;3&lt;/sup&gt; = {{T1}} hm&lt;sup&gt;3&lt;/sup&gt;&lt;/p&gt;&lt;p&gt;Dado que la suma de los hm&lt;sup&gt;3&lt;/sup&gt; supera los 1 000 hm&lt;sup&gt;3&lt;/sup&gt;, hay que restarlos a los hm&lt;sup&gt;3&lt;/sup&gt; y sumar 1 a los km&lt;sup&gt;3&lt;/sup&gt;. El resultado de la suma es {{A1}} km&lt;sup&gt;3&lt;/sup&gt; y {{A2}} hm&lt;sup&gt;3&lt;/sup&gt;.&lt;/p&gt;","seed":{"parameters":[{"name":"Q1","label":null,"min":1,"max":999,"step":1},{"name":"Q2","label":null,"min":499,"max":999,"step":1},{"name":"Q3","label":null,"min":499,"max":999,"step":1}],"calculated":[{"name":"A1","label":"{{function}}","function":"{{Q1}}+1"},{"name":"A2","label":"{{function}}","function":"{{Q2}} + {{Q3}} - 1000"},{"name":"T1","function":"{{Q2}} + {{Q3}}","temp":true}],"uniques":true},"algorithm":{"name":"calculateOperation","params":{"method":"equivLiteral","keyboard":"NUMERICAL"}}}</v>
      </c>
      <c r="C902" s="215" t="str">
        <f>Seeds!AA1002</f>
        <v/>
      </c>
      <c r="D902" s="215">
        <f t="shared" si="1"/>
        <v>1</v>
      </c>
    </row>
    <row r="903" ht="15.75" customHeight="1">
      <c r="A903" s="215" t="str">
        <f>Seeds!AC1003</f>
        <v>M6-MyM-26a-E-3</v>
      </c>
      <c r="B903" s="215" t="str">
        <f>Seeds!Z1003</f>
        <v>{"id":"M6-MyM-26a-E-3","stimulus":"&lt;p&gt;Calcula la siguiente resta de volúmenes.&lt;/p&gt;","template":"&lt;p style=\"text-align:center;\"&gt;{{Q4}} dm&lt;sup&gt;3&lt;/sup&gt; y {{Q5}} cm&lt;sup&gt;3&lt;/sup&gt; − {{Q6}} dm&lt;sup&gt;3&lt;/sup&gt; = {{response}} dm&lt;sup&gt;3&lt;/sup&gt; y {{response}} cm&lt;sup&gt;3&lt;/sup&gt;","hint":"&lt;p&gt;Resta los dm&lt;sup&gt;3&lt;/sup&gt; con los dm&lt;sup&gt;3&lt;/sup&gt;.&lt;/p&gt;","feedback":"&lt;p&gt;Para hallar la solución hay que restar aquellas cantidades con la misma unidad de volumen. Por tanto, mantén los cm&lt;sup&gt;3&lt;/sup&gt; y resta los dm&lt;sup&gt;3&lt;/sup&gt;&lt;/p&gt;&lt;p style=\"text-align:center;\"&gt;{{Q4}} dm&lt;sup&gt;3&lt;/sup&gt; − {{Q6}} dm&lt;sup&gt;3&lt;/sup&gt; = {{A3}} dm&lt;sup&gt;3&lt;/sup&gt;&lt;/p&gt;&lt;p&gt;El resultado de la resta es {{A3}} dm&lt;sup&gt;3&lt;/sup&gt; y {{A4}} c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v>
      </c>
      <c r="C903" s="215" t="str">
        <f>Seeds!AA1003</f>
        <v/>
      </c>
      <c r="D903" s="215">
        <f t="shared" si="1"/>
        <v>1</v>
      </c>
    </row>
    <row r="904" ht="15.75" customHeight="1">
      <c r="A904" s="215" t="str">
        <f>Seeds!AC1004</f>
        <v>M6-MyM-26a-E-4</v>
      </c>
      <c r="B904" s="215" t="str">
        <f>Seeds!Z1004</f>
        <v>{"id":"M6-MyM-26a-E-4","stimulus":"&lt;p&gt;Calcula la siguiente resta de volúmenes.&lt;/p&gt;","template":"&lt;p style=\"text-align:center;\"&gt;{{Q4}} dam&lt;sup&gt;3&lt;/sup&gt; y {{Q5}} mm&lt;sup&gt;3&lt;/sup&gt; − {{Q6}} dam&lt;sup&gt;3&lt;/sup&gt; = {{response}} dam&lt;sup&gt;3&lt;/sup&gt; y {{response}} mm&lt;sup&gt;3&lt;/sup&gt;","hint":"&lt;p&gt;Resta los dam&lt;sup&gt;3&lt;/sup&gt; con los dam&lt;sup&gt;3&lt;/sup&gt;.&lt;/p&gt;","feedback":"&lt;p&gt;Para hallar la solución hay que restar aquellas cantidades con la misma unidad de volumen. Por tanto, mantén los mm&lt;sup&gt;3&lt;/sup&gt; y resta los dam&lt;sup&gt;3&lt;/sup&gt;:&lt;/p&gt;&lt;p style=\"text-align:center;\"&gt;{{Q4}} dam&lt;sup&gt;3&lt;/sup&gt; − {{Q6}} dam&lt;sup&gt;3&lt;/sup&gt; = {{A3}} dam&lt;sup&gt;3&lt;/sup&gt;&lt;/p&gt;&lt;p&gt;El resultado de la resta es {{A3}} dam&lt;sup&gt;3&lt;/sup&gt; y {{A4}} mm&lt;sup&gt;3&lt;/sup&gt;.&lt;/p&gt;","seed":{"parameters":[{"name":"Q4","label":null,"min":500,"max":999,"step":1},{"name":"Q5","label":null,"min":1,"max":999,"step":1},{"name":"Q6","label":null,"min":1,"max":499,"step":1}],"calculated":[{"name":"A3","label":"{{function}}","function":" {{Q4}}-{{Q6}}"},{"name":"A4","label":"{{function}}","function":" {{Q5}}"}],"uniques":true},"algorithm":{"name":"calculateOperation","params":{"method":"equivLiteral","keyboard":"NUMERICAL"}}}</v>
      </c>
      <c r="C904" s="215" t="str">
        <f>Seeds!AA1004</f>
        <v/>
      </c>
      <c r="D904" s="215">
        <f t="shared" si="1"/>
        <v>1</v>
      </c>
    </row>
    <row r="905" ht="15.75" customHeight="1">
      <c r="A905" s="215" t="str">
        <f>Seeds!AC1005</f>
        <v>M6-MyM-26a-A-1</v>
      </c>
      <c r="B905" s="215" t="str">
        <f>Seeds!Z1005</f>
        <v>{"id":"M6-MyM-26a-A-1","stimulus":"&lt;p&gt;En una ciudad, el lunes llovieron {{Q1}} dm&lt;sup&gt;3&lt;/sup&gt; y {{Q2}} cm&lt;sup&gt;3&lt;/sup&gt; de agua, y el martes {{Q3}} cm&lt;sup&gt;3&lt;/sup&gt;. ¿Cuánto ha llovido en total entre los dos días?&lt;/p&gt;","template":"&lt;p&gt;Ha llovido {{response}} dm&lt;sup&gt;3&lt;/sup&gt; y {{response}} cm&lt;sup&gt;3&lt;/sup&gt;.&lt;/p&gt;","hint":"&lt;p&gt;Al sumar los cm&lt;sup&gt;3&lt;/sup&gt; hay que llevarse una en los dm&lt;sup&gt;3&lt;/sup&gt;.&lt;/p&gt;","feedback":"&lt;p&gt;Para averiguar cuánto llovió hay que sumar las cantidades con la misma unidad de volumen, es decir, se suman los cm&lt;sup&gt;3&lt;/sup&gt;:&lt;/p&gt;&lt;p style=\"text-align:center;\"&gt;{{Q2}} cm&lt;sup&gt;3&lt;/sup&gt; + {{Q3}} cm&lt;sup&gt;3&lt;/sup&gt; = {{T1}} cm&lt;sup&gt;3&lt;/sup&gt;&lt;/p&gt;&lt;p&gt;Dado que la suma de los cm&lt;sup&gt;3&lt;/sup&gt; supera los 1 000 cm&lt;sup&gt;3&lt;/sup&gt;, hay que restarlos a los cm&lt;sup&gt;3&lt;/sup&gt; y sumar 1 a los dm&lt;sup&gt;3&lt;/sup&gt;. De modo que llovió {{A1}} dm&lt;sup&gt;3&lt;/sup&gt; y {{A2}} cm&lt;sup&gt;3&lt;/sup&gt;.&lt;/p&gt;","seed":{"parameters":[{"name":"Q1","label":null,"list":[1,2]},{"name":"Q2","label":null,"min":500,"max":999,"step":1},{"name":"Q3","label":null,"min":500,"max":999,"step":1}],"calculated":[{"name":"A1","label":"{{function}}","function":" {{Q1}} + 1"},{"name":"A2","label":"{{function}}","function":" {{Q2}} + {{Q3}} - 1000"},{"name":"T1","label":"{{function}}","function":" {{Q2}} + {{Q3}}","temp":true}],"uniques":true},"algorithm":{"name":"calculateOperation","params":{"method":"equivLiteral","keyboard":"NUMERICAL"}}}</v>
      </c>
      <c r="C905" s="215" t="str">
        <f>Seeds!AA1005</f>
        <v/>
      </c>
      <c r="D905" s="215">
        <f t="shared" si="1"/>
        <v>1</v>
      </c>
    </row>
    <row r="906" ht="15.75" customHeight="1">
      <c r="A906" s="215" t="str">
        <f>Seeds!AC1006</f>
        <v>M6-MyM-26a-A-2</v>
      </c>
      <c r="B906" s="215" t="str">
        <f>Seeds!Z1006</f>
        <v>{"id":"M6-MyM-26a-A-2","stimulus":"&lt;p&gt;Unas instalaciones deportivas tienen dos piscinas. La deportiva tiene {{Q1}} dam&lt;sup&gt;3&lt;/sup&gt; y {{Q2}} m&lt;sup&gt;3&lt;/sup&gt; de agua y la de juegos, {{Q3}} m&lt;sup&gt;3&lt;/sup&gt;. ¿Cuánta agua hay si tenemos en cuenta las dos piscinas?&lt;/p&gt;","template":"&lt;p&gt;El volumen de las dos piscinas es de {{response}} dam&lt;sup&gt;3&lt;/sup&gt; y {{response}} m&lt;sup&gt;3&lt;/sup&gt;.&lt;/p&gt;","hint":"&lt;p&gt;Suma los m&lt;sup&gt;3&lt;/sup&gt; con los m&lt;sup&gt;3&lt;/sup&gt;.&lt;/p&gt;","feedback":"&lt;p&gt;Para averiguar el volumen de las dos piscinas solo hay que sumar las cantidades con la misma unidad de volumen, es decir, los m&lt;sup&gt;3&lt;/sup&gt;:&lt;/p&gt;&lt;p style=\"text-align:center;\"&gt;{{Q2}} m&lt;sup&gt;3&lt;/sup&gt; + {{Q3}} m&lt;sup&gt;3&lt;/sup&gt; = {{A2}} m&lt;sup&gt;3&lt;/sup&gt;&lt;/p&gt;&lt;p&gt;De modo que las piscinas tienen {{A1}} dam&lt;sup&gt;3&lt;/sup&gt; y {{A2}} m&lt;sup&gt;3&lt;/sup&gt; de agua.&lt;/p&gt;","seed":{"parameters":[{"name":"Q1","label":null,"list":[1,2]},{"name":"Q2","label":null,"min":1,"max":499,"step":1},{"name":"Q3","label":null,"min":1,"max":499,"step":1}],"calculated":[{"name":"A1","label":"{{function}}","function":" {{Q1}}"},{"name":"A2","label":"{{function}}","function":" {{Q2}} + {{Q3}}"}],"uniques":true},"algorithm":{"name":"calculateOperation","params":{"method":"equivLiteral","keyboard":"NUMERICAL"}}}</v>
      </c>
      <c r="C906" s="215" t="str">
        <f>Seeds!AA1006</f>
        <v/>
      </c>
      <c r="D906" s="215">
        <f t="shared" si="1"/>
        <v>1</v>
      </c>
    </row>
    <row r="907" ht="15.75" customHeight="1">
      <c r="A907" s="215" t="str">
        <f>Seeds!AC1007</f>
        <v>M6-MyM-26a-A-3</v>
      </c>
      <c r="B907" s="215" t="str">
        <f>Seeds!Z1007</f>
        <v>{"id":"M6-MyM-26a-A-3","stimulus":"&lt;p&gt;Victoria ha metido en el horno el molde de una magdalena con {{Q1}} cm&lt;sup&gt;3&lt;/sup&gt; y {{Q2}} mm&lt;sup&gt;3&lt;/sup&gt; de masa. Con el calor, la masa ha crecido {{Q3}} cm&lt;sup&gt;3&lt;/sup&gt; y {{Q4}} mm&lt;sup&gt;3&lt;/sup&gt;. ¿Cuál es el volumen final de la magdalena?&lt;/p&gt;","template":"&lt;p&gt;El volumen final de la magdalena es de {{response}} cm&lt;sup&gt;3&lt;/sup&gt; y {{response}} mm&lt;sup&gt;3&lt;/sup&gt;.&lt;/p&gt;","hint":"&lt;p&gt;Al sumar los mm&lt;sup&gt;3&lt;/sup&gt; hay que llevarse una.&lt;/p&gt;","feedback":"&lt;p&gt;Para averiguar el volumen de la masa hay que sumar los mm&lt;sup&gt;3&lt;/sup&gt; y los cm&lt;sup&gt;3&lt;/sup&gt; por separado.&lt;/p&gt;&lt;p style=\"text-align:center;\"&gt;{{Q2}} mm&lt;sup&gt;3&lt;/sup&gt; + {{Q4}} mm&lt;sup&gt;3&lt;/sup&gt; = {{T1}} mm&lt;sup&gt;3&lt;/sup&gt;&lt;/p&gt;&lt;p style=\"text-align:center;\"&gt;{{Q1}} cm&lt;sup&gt;3&lt;/sup&gt; + {{Q3}} cm&lt;sup&gt;3&lt;/sup&gt; = {{T2}} cm&lt;sup&gt;3&lt;/sup&gt;&lt;/p&gt;&lt;p&gt;Dado que la suma de los mm&lt;sup&gt;3&lt;/sup&gt; supera los 1 000 mm&lt;sup&gt;3&lt;/sup&gt;, hay que restar 1 000 a los mm&lt;sup&gt;3&lt;/sup&gt; y sumar 1 a los cm&lt;sup&gt;3&lt;/sup&gt;. Por lo tanto, el volumen de la magdalena es de {{A1}} cm&lt;sup&gt;3&lt;/sup&gt; y {{A2}} mm&lt;sup&gt;3&lt;/sup&gt;.&lt;/p&gt;","seed":{"parameters":[{"name":"Q1","label":null,"min":70,"max":100,"step":1},{"name":"Q2","label":null,"min":500,"max":999,"step":1},{"name":"Q3","label":null,"min":15,"max":30,"step":1},{"name":"Q4","label":null,"min":500,"max":999,"step":1}],"calculated":[{"name":"A1","label":"{{function}}","function":"{{Q1}}+{{Q3}}+1"},{"name":"A2","label":"{{function}}","function":"{{Q2}}+{{Q4}} - 1000"},{"name":"T1","label":"{{function}}","function":"{{Q2}}+{{Q4}}","temp":true},{"name":"T2","label":"{{function}}","function":"{{Q1}}+{{Q3}}","temp":true}],"uniques":true},"algorithm":{"name":"calculateOperation","params":{"method":"equivLiteral","keyboard":"NUMERICAL"}}}</v>
      </c>
      <c r="C907" s="215" t="str">
        <f>Seeds!AA1007</f>
        <v/>
      </c>
      <c r="D907" s="215">
        <f t="shared" si="1"/>
        <v>1</v>
      </c>
    </row>
    <row r="908" ht="15.75" customHeight="1">
      <c r="A908" s="215" t="str">
        <f>Seeds!AC1008</f>
        <v>M6-MyM-16b-I-1</v>
      </c>
      <c r="B908" s="215" t="str">
        <f>Seeds!Z1008</f>
        <v>{
    "id": "M6-MyM-16b-I-1",
    "stimulus": "&lt;p&gt;Selecciona la solución de esta operación.&lt;/p&gt;&lt;p style=\"text-align:center;\"&gt;{{Q1}} {{Q4}} × {{Q2}} = ... {{Q4}}&lt;/p&gt;",
    "hint": "&lt;p&gt;Multiplica como con los números naturales.&lt;/p&gt;",
    "feedback": "&lt;p&gt;Multiplica como con los números naturales.&lt;/p&gt;",
    "seed": {
        "parameters": [
            {
                "name": "Q1",
                "label": null,
                "min": 5040,
                "max": 20040,
                "step": 60
            },
            {
                "name": "Q2",
                "label": null,
                "min": 2,
                "max": 10,
                "step": 1
            },
            {
                "name": "Q4",
                "label": null,
                "list": [
                    "mm&lt;sup&gt;3&lt;/sup&gt;",
                    "cm&lt;sup&gt;3&lt;/sup&gt;",
                    "dm&lt;sup&gt;3&lt;/sup&gt;",
                    "m&lt;sup&gt;3&lt;/sup&gt;",
                    "dam&lt;sup&gt;3&lt;/sup&gt;",
                    "hm&lt;sup&gt;3&lt;/sup&gt;",
                    "km&lt;sup&gt;3&lt;/sup&gt;"
                ]
            }
        ],
        "calculated": [
            {
                "name": "A1",
                "label": "{{function}}",
                "function": "{{Q1}}*{{Q2}}"
            },
            {
                "name": "A2",
                "label": "{{function}}",
                "function": "{{Q1}}*{{Q2}}*3",
                "incorrect": true
            },
            {
                "name": "A3",
                "label": "{{function}}",
                "function": "{{Q1}}*{{Q2}}*2",
                "incorrect": true
            }
        ],
        "uniques": true
    },
    "algorithm": {
        "name": "trueFalse",
        "template": "Multiple choice – standard",
        "params": {
            "countCorrect": 1,
            "countIncorrect": 2,
            "showCheckIcon": false,"columns":3
        }
    }
}</v>
      </c>
      <c r="C908" s="215" t="str">
        <f>Seeds!AA1008</f>
        <v/>
      </c>
      <c r="D908" s="215">
        <f t="shared" si="1"/>
        <v>1</v>
      </c>
    </row>
    <row r="909" ht="15.75" customHeight="1">
      <c r="A909" s="215" t="str">
        <f>Seeds!AC1009</f>
        <v>M6-MyM-16b-I-2</v>
      </c>
      <c r="B909" s="215" t="str">
        <f>Seeds!Z1009</f>
        <v>{
    "id": "M6-MyM-16b-I-2",
    "stimulus": "&lt;p&gt;Selecciona la solución de esta operación.&lt;/p&gt;&lt;p style=\"text-align:center;\"&gt;{{T1}} {{Q4}} : {{Q3}} = ... {{Q4}}&lt;/p&gt;",
    "hint": "&lt;p&gt;Divide como con los números naturales.&lt;/p&gt;",
    "feedback": "&lt;p&gt;Divide como con los números naturales.&lt;/p&gt;",
    "seed": {
        "parameters": [
            {
                "name": "Q1",
                "label": null,
                "min": 5040,
                "max": 20040,
                "step": 60
            },
            {
                "name": "Q3",
                "label": null,
                "list": [
                    2,
                    3,
                    6
                ]
            },
            {
                "name": "Q4",
                "label": null,
                "list": [
                    "mm&lt;sup&gt;3&lt;/sup&gt;",
                    "cm&lt;sup&gt;3&lt;/sup&gt;",
                    "dm&lt;sup&gt;3&lt;/sup&gt;",
                    "m&lt;sup&gt;3&lt;/sup&gt;",
                    "dam&lt;sup&gt;3&lt;/sup&gt;",
                    "hm&lt;sup&gt;3&lt;/sup&gt;",
                    "km&lt;sup&gt;3&lt;/sup&gt;"
                ]
            }
        ],
        "calculated": [
            {
                "name": "T1",
                "label": "{{function}}",
                "function": "{{Q1}}*{{Q3}}",
                "temp": true
            },
            {
                "name": "A1",
                "label": "{{function}}",
                "function": "{{T1}}/{{Q3}}"
            },
            {
                "name": "A2",
                "label": "{{function}}",
                "function": "({{T1}}/{{Q3}})/3",
                "incorrect": true
            },
            {
                "name": "A3",
                "label": "{{function}}",
                "function": "({{T1}}/{{Q3}})*2",
                "incorrect": true
            }
        ],
        "uniques": true
    },
    "algorithm": {
        "name": "trueFalse",
        "template": "Multiple choice – standard",
        "params": {
            "countCorrect": 1,
            "countIncorrect": 2,
            "showCheckIcon": false,
            "columns": 3
        }
    }
}</v>
      </c>
      <c r="C909" s="215" t="str">
        <f>Seeds!AA1009</f>
        <v/>
      </c>
      <c r="D909" s="215">
        <f t="shared" si="1"/>
        <v>1</v>
      </c>
    </row>
    <row r="910" ht="15.75" customHeight="1">
      <c r="A910" s="215" t="str">
        <f>Seeds!AC1010</f>
        <v>M6-MyM-16b-E-1</v>
      </c>
      <c r="B910" s="215" t="str">
        <f>Seeds!Z1010</f>
        <v>{"id":"M6-MyM-16b-E-1","stimulus":"&lt;p&gt;Calcula la siguiente multiplicación de un volumen por un número.&lt;/p&gt;","template":"&lt;p style=\"text-align:center;\"&gt;{{Q1}} {{Q4}} × {{Q2}} = {{response}} {{Q4}}&lt;/p&gt;","hint":"&lt;p&gt;Multiplica como con los números naturales.&lt;/p&gt;","feedback":"&lt;p&gt;Multiplica como con los números naturales.&lt;/p&gt;","seed":{"parameters":[{"name":"Q1","label":null,"min":10000,"max":99999,"step":1},{"name":"Q2","label":null,"min":5,"max":20,"step":1},{"name":"Q4","label":null,"list":["mm&lt;sup&gt;3&lt;/sup&gt;","cm&lt;sup&gt;3&lt;/sup&gt;","dm&lt;sup&gt;3&lt;/sup&gt;","m&lt;sup&gt;3&lt;/sup&gt;","dam&lt;sup&gt;3&lt;/sup&gt;","hm&lt;sup&gt;3&lt;/sup&gt;","km&lt;sup&gt;3&lt;/sup&gt;"]}],"calculated":[{"name":"A1","label":"{{function}}","function":"{{Q1}}*{{Q2}}"}],"uniques":true},"algorithm":{"name":"calculateOperation","params":{"method":"equivLiteral","keyboard":"NUMERICAL"}}}</v>
      </c>
      <c r="C910" s="215" t="str">
        <f>Seeds!AA1010</f>
        <v/>
      </c>
      <c r="D910" s="215">
        <f t="shared" si="1"/>
        <v>1</v>
      </c>
    </row>
    <row r="911" ht="15.75" customHeight="1">
      <c r="A911" s="215" t="str">
        <f>Seeds!AC1011</f>
        <v>M6-MyM-16b-E-2</v>
      </c>
      <c r="B911" s="215" t="str">
        <f>Seeds!Z1011</f>
        <v>{"id":"M6-MyM-16b-E-2","stimulus":"&lt;p&gt;Calcula la siguiente división de un volumen por un número.&lt;/p&gt;","template":"&lt;p style=\"text-align:center;\"&gt;{{T1}} {{Q4}} : {{Q2}} = {{response}} {{Q4}}&lt;/p&gt;","hint":"&lt;p&gt;Divide como con los números naturales.&lt;/p&gt;","feedback":"&lt;p&gt;Divide como con los números naturales.&lt;/p&gt;","seed":{"parameters":[{"name":"Q1","label":null,"min":10000,"max":99999,"step":1},{"name":"Q2","label":null,"min":2,"max":20,"step":1},{"name":"Q4","label":null,"list":["mm&lt;sup&gt;3&lt;/sup&gt;","cm&lt;sup&gt;3&lt;/sup&gt;","dm&lt;sup&gt;3&lt;/sup&gt;","m&lt;sup&gt;3&lt;/sup&gt;","dam&lt;sup&gt;3&lt;/sup&gt;","hm&lt;sup&gt;3&lt;/sup&gt;","km&lt;sup&gt;3&lt;/sup&gt;"]}],"calculated":[{"name":"T1","label":"{{function}}","function":"{{Q1}}*{{Q2}}","temp":true},{"name":"A1","label":"{{function}}","function":"{{Q1}}"}],"uniques":true},"algorithm":{"name":"calculateOperation","params":{"method":"equivLiteral","keyboard":"NUMERICAL"}}}</v>
      </c>
      <c r="C911" s="215" t="str">
        <f>Seeds!AA1011</f>
        <v/>
      </c>
      <c r="D911" s="215">
        <f t="shared" si="1"/>
        <v>1</v>
      </c>
    </row>
    <row r="912" ht="15.75" customHeight="1">
      <c r="A912" s="215" t="str">
        <f>Seeds!AC1012</f>
        <v>M6-MyM-16b-A-1</v>
      </c>
      <c r="B912" s="215" t="str">
        <f>Seeds!Z1012</f>
        <v>{"id":"M6-MyM-16b-A-1","stimulus":"&lt;p&gt;Lidia tiene {{Q1}} recipientes que contienen {{Q2}} cm&lt;sup&gt;3&lt;/sup&gt; de salsa de tomate cada uno. ¿Cuántos cm&lt;sup&gt;3&lt;/sup&gt; de salsa de tomate tiene en total?&lt;/p&gt;","template":"&lt;p&gt;Tiene {{response}} cm&lt;sup&gt;3&lt;/sup&gt; de salsa de tomate.&lt;/p&gt;","hint":"&lt;p&gt;Multiplica el número de recipientes por volumen de salsa de tomate.&lt;/p&gt;","feedback":"&lt;p&gt;Multiplica el número de recipientes por volumen de salsa de tomate.&lt;/p&gt;&lt;p style=\"text-align:center;\"&gt;{{Q1}} recipientes × {{Q2}} cm&lt;sup&gt;3&lt;/sup&gt; = {{A1}} cm&lt;sup&gt;3&lt;/sup&gt;&lt;/p&gt;","seed":{"parameters":[{"name":"Q1","label":null,"min":2,"max":10,"step":1},{"name":"Q2","label":null,"min":150,"max":750,"step":1}],"calculated":[{"name":"A1","label":"{{function}}","function":" {{Q1}}*{{Q2}}"}],"uniques":true},"algorithm":{"name":"calculateOperation","params":{"method":"equivLiteral","keyboard":"NUMERICAL"}}}</v>
      </c>
      <c r="C912" s="215" t="str">
        <f>Seeds!AA1012</f>
        <v/>
      </c>
      <c r="D912" s="215">
        <f t="shared" si="1"/>
        <v>1</v>
      </c>
    </row>
    <row r="913" ht="15.75" customHeight="1">
      <c r="A913" s="215" t="str">
        <f>Seeds!AC1013</f>
        <v>M6-MyM-16b-A-2</v>
      </c>
      <c r="B913" s="215" t="str">
        <f>Seeds!Z1013</f>
        <v>{"id":"M6-MyM-16b-A-2","stimulus":"&lt;p&gt;En el restaurante de Amparo se han preparado {{Q1}} raciones de gazpacho de {{Q2}} cm&lt;sup&gt;3&lt;/sup&gt; cada una. ¿Cuánto gazpacho han preparado en total?&lt;/p&gt;","template":"&lt;p&gt;Han preparado {{response}} cm&lt;sup&gt;3&lt;/sup&gt; de gazpacho.&lt;/p&gt;","hint":"&lt;p&gt;Multiplica el número de raciones por volumen de cada ración.&lt;/p&gt;","feedback":"&lt;p&gt;Multiplica el número de raciones por volumen de cada ración.&lt;/p&gt;&lt;p style=\"text-align:center;\"&gt;{{Q1}} raciones × {{Q2}} cm&lt;sup&gt;3&lt;/sup&gt; = {{A1}} cm&lt;sup&gt;3&lt;/sup&gt;&lt;/p&gt;","seed":{"parameters":[{"name":"Q1","label":null,"min":20,"max":50,"step":1},{"name":"Q2","label":null,"min":200,"max":300,"step":1}],"calculated":[{"name":"A1","label":"{{function}}","function":" {{Q1}}*{{Q2}}"}],"uniques":true},"algorithm":{"name":"calculateOperation","params":{"method":"equivLiteral","keyboard":"NUMERICAL"}}}</v>
      </c>
      <c r="C913" s="215" t="str">
        <f>Seeds!AA1013</f>
        <v/>
      </c>
      <c r="D913" s="215">
        <f t="shared" si="1"/>
        <v>1</v>
      </c>
    </row>
    <row r="914" ht="15.75" customHeight="1">
      <c r="A914" s="215" t="str">
        <f>Seeds!AC1014</f>
        <v>M6-MyM-16b-A-3</v>
      </c>
      <c r="B914" s="215" t="str">
        <f>Seeds!Z1014</f>
        <v>{"id":"M6-MyM-16b-A-3","stimulus":"&lt;p&gt;Nicole fabrica perfume para mascotas y quiere repartir {{T1}} cm&lt;sup&gt;3&lt;/sup&gt; de este líquido en {{Q2}} frascos. ¿De cuántos cm&lt;sup&gt;3&lt;/sup&gt; tiene que ser cada frasco?&lt;/p&gt;","template":"&lt;p&gt;Cada frasco es de {{response}} cm&lt;sup&gt;3&lt;/sup&gt;.&lt;/p&gt;","hint":"&lt;p&gt;Divide el volumen de perfume entre el número de frascos.&lt;/p&gt;","feedback":"&lt;p&gt;Divide el volumen de perfume entre el número de frascos.&lt;/p&gt;&lt;p style=\"text-align:center;\"&gt;{{T1}} cm&lt;sup&gt;3&lt;/sup&gt; : {{Q2}} frascos = {{Q1}} cm&lt;sup&gt;3&lt;/sup&gt;&lt;/p&gt;","seed":{"parameters":[{"name":"Q1","label":null,"min":3,"max":50,"step":1},{"name":"Q2","label":null,"min":200,"max":500,"step":1}],"calculated":[{"name":"T1","label":"{{function}}","function":" {{Q1}}*{{Q2}}","temp":true},{"name":"A1","label":"{{function}}","function":" {{Q1}}"}],"uniques":true},"algorithm":{"name":"calculateOperation","params":{"method":"equivLiteral","keyboard":"NUMERICAL"}}}</v>
      </c>
      <c r="C914" s="215" t="str">
        <f>Seeds!AA1014</f>
        <v/>
      </c>
      <c r="D914" s="215">
        <f t="shared" si="1"/>
        <v>1</v>
      </c>
    </row>
    <row r="915" ht="15.75" customHeight="1">
      <c r="A915" s="215" t="str">
        <f>Seeds!AC1015</f>
        <v>M6-MyM-26b-I-1</v>
      </c>
      <c r="B915" s="215" t="str">
        <f>Seeds!Z1015</f>
        <v>{"id":"M6-MyM-26b-I-1","stimulus":"&lt;p&gt;Selecciona las operaciones correctas.&lt;/p&gt;","hint":"&lt;p&gt;Expresa la medida en forma simple y después opera.&lt;/p&gt;","feedback":"&lt;p&gt;Multiplica y divide como con los números naturales. De ser necesario pasa de forma compleja a simple y luego realiza la operación.&lt;/p&gt;","seed":{"parameters":[{"name":"Q1","label":null,"min":2,"max":25,"step":1},{"name":"Q11","label":null,"min":2,"max":10,"step":1},{"name":"Q12","label":null,"min":1,"max":37,"step":1},{"name":"Q2","label":null,"min":2,"max":50,"step":1},{"name":"Q21","label":null,"min":2,"max":20,"step":1},{"name":"Q22","label":null,"min":50,"max":150,"step":1},{"name":"Q3","label":null,"min":2,"max":25,"step":1},{"name":"Q31","label":null,"min":2,"max":20,"step":1},{"name":"Q32","label":null,"min":1,"max":37,"step":1},{"name":"Q4","label":null,"min":2,"max":25,"step":1},{"name":"Q41","label":null,"min":2,"max":10,"step":1},{"name":"Q42","label":null,"min":1,"max":37,"step":1},{"name":"Q5","label":null,"min":2,"max":25,"step":1},{"name":"Q51","label":null,"min":2,"max":20,"step":1},{"name":"Q52","label":null,"min":10,"max":37,"step":1},{"name":"Q6","label":null,"min":2,"max":25,"step":1},{"name":"Q61","label":null,"min":2,"max":20,"step":1},{"name":"Q62","label":null,"min":1,"max":37,"step":1}],"calculated":[{"name":"T1","label":"{{function}}","function":"{{Q1}}*{{Q11}}","temp":true},{"name":"T2","label":"{{function}}","function":"{{Q1}}*{{Q12}}","temp":true},{"name":"T3","label":"{{function}}","function":"{{Q2}}*{{Q21}}","temp":true},{"name":"T4","label":"{{function}}","function":"{{Q2}}*{{Q22}}","temp":true},{"name":"T5","label":"{{function}}","function":"{{Q3}}*{{Q31}}","temp":true},{"name":"T6","label":"{{function}}","function":"{{Q3}}*{{Q32}}","temp":true},{"name":"T7","label":"{{function}}","function":"{{Q4}}*{{Q41}}+{{Q31}}","temp":true},{"name":"T8","label":"{{function}}","function":"{{Q4}}*{{Q42}}+{{Q11}}","temp":true},{"name":"T9","label":"{{function}}","function":"{{Q51}}*1000+{{Q52}}*{{Q5}}","temp":true},{"name":"T10","label":"{{function}}","function":"{{Q6}}*{{Q61}}","temp":true},{"name":"T11","label":"{{function}}","function":"{{Q6}}*{{Q62}}","temp":true},{"name":"T12","label":"{{function}}","function":"{{Q61}}*100+{{Q62}}","temp":true},{"name":"T14","label":"{{function}}","function":"{{Q4}}*{{Q41}}","temp":true},{"name":"T15","label":"{{function}}","function":"{{Q4}}*{{Q42}}","temp":true},{"name":"T16","label":"{{function}}","function":"({{Q51}}*1000+{{Q52}})*{{Q5}}","temp":true},{"name":"T17","label":"{{function}}","function":"{{Q61}}*1000+{{Q62}}","temp":true},{"name":"A1","label":"{{T1}} km&lt;sup&gt;3&lt;/sup&gt; y {{T2}} hm&lt;sup&gt;3&lt;/sup&gt; : {{Q1}} = {{Q11}} km&lt;sup&gt;3&lt;/sup&gt; y {{Q12}} hm&lt;sup&gt;3&lt;/sup&gt;","function":""},{"name":"A2","label":"{{T3}} m&lt;sup&gt;3&lt;/sup&gt; y {{T4}} cm&lt;sup&gt;3&lt;/sup&gt; : {{Q2}} = {{Q21}} m&lt;sup&gt;3&lt;/sup&gt; y {{Q22}} cm&lt;sup&gt;3&lt;/sup&gt;","function":""},{"name":"A3","label":"{{Q31}} dam&lt;sup&gt;3&lt;/sup&gt; y {{Q32}} m&lt;sup&gt;3&lt;/sup&gt; × {{Q3}} = {{T5}} dam&lt;sup&gt;3&lt;/sup&gt; y {{T6}} m&lt;sup&gt;3&lt;/sup&gt;","function":""},{"name":"A4","label":"{{Q41}} hm&lt;sup&gt;3&lt;/sup&gt; y {{Q42}} dam&lt;sup&gt;3&lt;/sup&gt; × {{Q4}} = {{T7}} hm&lt;sup&gt;3&lt;/sup&gt; y {{T8}} dam&lt;sup&gt;3&lt;/sup&gt;","function":"","incorrect":true,"feedback":"&lt;p&gt;{{Q41}} hm&lt;sup&gt;3&lt;/sup&gt; y {{Q42}} dam&lt;sup&gt;3&lt;/sup&gt; × {{Q4}} = {{T14}} hm&lt;sup&gt;3&lt;/sup&gt; y {{T15}} dam&lt;sup&gt;3&lt;/sup&gt;&lt;/p&gt;"},{"name":"A5","label":"{{Q51}} cm&lt;sup&gt;3&lt;/sup&gt; y {{Q52}} mm&lt;sup&gt;3&lt;/sup&gt; × {{Q5}} = {{T9}} mm&lt;sup&gt;3&lt;/sup&gt;","function":"","incorrect":true,"feedback":"&lt;p&gt;{{Q51}} cm&lt;sup&gt;3&lt;/sup&gt; y {{Q52}} mm&lt;sup&gt;3&lt;/sup&gt; × {{Q5}} = {{T16}} mm&lt;sup&gt;3&lt;/sup&gt;&lt;/p&gt;"},{"name":"A6","label":"{{T10}} dm&lt;sup&gt;3&lt;/sup&gt; y {{T11}} cm&lt;sup&gt;3&lt;/sup&gt; : {{Q6}} = {{T12}} cm&lt;sup&gt;3&lt;/sup&gt;","function":"","incorrect":true,"feedback":"&lt;p&gt;{{T10}} dm&lt;sup&gt;3&lt;/sup&gt; y {{T11}} cm&lt;sup&gt;3&lt;/sup&gt; : {{Q6}} = {{T17}} cm&lt;sup&gt;3&lt;/sup&gt;&lt;/p&gt;"}],"uniques":true},"algorithm":{"name":"trueFalse","template":"Multiple choice – standard","params":{"countCorrect":1,"countIncorrect":2,"showCheckIcon":true}}}</v>
      </c>
      <c r="C915" s="215" t="str">
        <f>Seeds!AA1015</f>
        <v/>
      </c>
      <c r="D915" s="215">
        <f t="shared" si="1"/>
        <v>1</v>
      </c>
    </row>
    <row r="916" ht="15.75" customHeight="1">
      <c r="A916" s="215" t="str">
        <f>Seeds!AC1016</f>
        <v>M6-MyM-26b-E-1</v>
      </c>
      <c r="B916" s="215" t="str">
        <f>Seeds!Z1016</f>
        <v>{"id":"M6-MyM-26b-E-1","stimulus":"&lt;p&gt;Calcula esta división con unidades de volumen.&lt;/p&gt;","template":"&lt;p style=\"text-align:center;\"&gt;{{T1}} dm&lt;sup&gt;3&lt;/sup&gt; y {{T2}} cm&lt;sup&gt;3&lt;/sup&gt; : {{Q1}} = {{response}} cm&lt;sup&gt;3&lt;/sup&gt;&lt;/p&gt;","hint":"&lt;p&gt;Expresa la medida en forma simple y después opera.&lt;/p&gt;","feedback":"&lt;p&gt;Expresa la medida en forma simple y después opera.&lt;/p&gt;&lt;p style=\"text-align:center;\"&gt;{{T1}} dm&lt;sup&gt;3&lt;/sup&gt; y {{T2}} cm&lt;sup&gt;3&lt;/sup&gt;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v>
      </c>
      <c r="C916" s="215" t="str">
        <f>Seeds!AA1016</f>
        <v/>
      </c>
      <c r="D916" s="215">
        <f t="shared" si="1"/>
        <v>1</v>
      </c>
    </row>
    <row r="917" ht="15.75" customHeight="1">
      <c r="A917" s="215" t="str">
        <f>Seeds!AC1017</f>
        <v>M6-MyM-26b-E-2</v>
      </c>
      <c r="B917" s="215" t="str">
        <f>Seeds!Z1017</f>
        <v>{"id":"M6-MyM-26b-E-2","stimulus":"&lt;p&gt;Calcula esta división con unidades de volumen.&lt;/p&gt;","template":"&lt;p style=\"text-align:center;\"&gt;{{T1}} dam&lt;sup&gt;3&lt;/sup&gt; y {{T2}} m&lt;sup&gt;3&lt;/sup&gt; : {{Q1}} ={{response}} m&lt;sup&gt;3&lt;/sup&gt;&lt;/p&gt;","hint":"&lt;p&gt;Expresa la medida en forma simple y después opera.&lt;/p&gt;","feedback":"&lt;p&gt;Expresa la medida en forma simple y después opera.&lt;/p&gt;&lt;p style=\"text-align:center;\"&gt;{{T1}} dam&lt;sup&gt;3&lt;/sup&gt; y {{T2}} m&lt;sup&gt;3&lt;/sup&gt; : {{Q1}} = ({{T1}} × 1 000 + {{T2}}) : {{Q1}} = ({{T3}} + {{T2}}) : {{Q1}} = {{T4}} : {{Q1}} = {{A1}} cm&lt;sup&gt;3&lt;/sup&gt;&lt;/p&gt;","seed":{"parameters":[{"name":"Q1","label":null,"min":2,"max":25,"step":1},{"name":"Q11","label":null,"min":2,"max":10,"step":1},{"name":"Q12","label":null,"min":1,"max":37,"step":1}],"calculated":[{"name":"T1","label":"{{function}}","function":"{{Q1}}*{{Q11}}","temp":true},{"name":"T2","label":"{{function}}","function":"{{Q1}}*{{Q12}}","temp":true},{"name":"T3","label":"{{function}}","function":"{{T1}}*1000","temp":true},{"name":"T4","label":"{{function}}","function":"{{T3}}+{{T2}}","temp":true},{"name":"A1","label":"{{function}}","function":"{{Q12}}+{{Q11}}*1000"}],"uniques":true},"algorithm":{"name":"calculateOperation","params":{"method":"equivLiteral","keyboard":"NUMERICAL"}}}</v>
      </c>
      <c r="C917" s="215" t="str">
        <f>Seeds!AA1017</f>
        <v/>
      </c>
      <c r="D917" s="215">
        <f t="shared" si="1"/>
        <v>1</v>
      </c>
    </row>
    <row r="918" ht="15.75" customHeight="1">
      <c r="A918" s="215" t="str">
        <f>Seeds!AC1018</f>
        <v>M6-MyM-26b-E-3</v>
      </c>
      <c r="B918" s="215" t="str">
        <f>Seeds!Z1018</f>
        <v>{"id":"M6-MyM-26b-E-3","stimulus":"&lt;p&gt;Calcula esta multiplicación con unidades de volumen.&lt;/p&gt;","template":"&lt;p style=\"text-align:center;\"&gt;{{Q21}} km&lt;sup&gt;3&lt;/sup&gt; y {{Q22}} hm&lt;sup&gt;3&lt;/sup&gt; × {{Q2}} ={{response}} hm&lt;sup&gt;3&lt;/sup&gt;&lt;/p&gt;","hint":"&lt;p&gt;Expresa la medida en forma simple y después opera.&lt;/p&gt;","feedback":"&lt;p&gt;Expresa la medida en forma simple y después opera.&lt;/p&gt;&lt;p style=\"text-align:center;\"&gt;{{Q21}} km&lt;sup&gt;3&lt;/sup&gt; y {{Q22}} hm&lt;sup&gt;3&lt;/sup&gt; × {{Q2}} = ({{Q21}} × 1 000 + {{Q22}}) × {{Q2}} = ({{T1}} + {{Q22}}) × {{Q2}} = {{T2}} × {{Q2}} = {{A1}} h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v>
      </c>
      <c r="C918" s="215" t="str">
        <f>Seeds!AA1018</f>
        <v/>
      </c>
      <c r="D918" s="215">
        <f t="shared" si="1"/>
        <v>1</v>
      </c>
    </row>
    <row r="919" ht="15.75" customHeight="1">
      <c r="A919" s="215" t="str">
        <f>Seeds!AC1019</f>
        <v>M6-MyM-26b-E-4</v>
      </c>
      <c r="B919" s="215" t="str">
        <f>Seeds!Z1019</f>
        <v>{"id":"M6-MyM-26b-E-4","stimulus":"&lt;p&gt;Calcula esta multiplicación con unidades de volumen.&lt;/p&gt;","template":"&lt;p style=\"text-align:center;\"&gt;{{Q21}} cm&lt;sup&gt;3&lt;/sup&gt; y {{Q22}} mm&lt;sup&gt;3&lt;/sup&gt; × {{Q2}} = {{response}} mm&lt;sup&gt;3&lt;/sup&gt;&lt;/p&gt;","hint":"&lt;p&gt;Expresa la medida en forma simple y después opera.&lt;/p&gt;","feedback":"&lt;p&gt;Expresa la medida en forma simple y después opera.&lt;/p&gt;&lt;p style=\"text-align:center;\"&gt;{{Q21}} cm&lt;sup&gt;3&lt;/sup&gt; y {{Q22}} mm&lt;sup&gt;3&lt;/sup&gt; × {{Q2}} = ({{Q21}} × 1 000 + {{Q22}}) × {{Q2}} = ({{T1}} + {{Q22}}) × {{Q2}} = {{T2}} × {{Q2}} = {{A1}} mm&lt;sup&gt;3&lt;/sup&gt;&lt;/p&gt;","seed":{"parameters":[{"name":"Q2","label":null,"min":2,"max":25,"step":1},{"name":"Q21","label":null,"min":2,"max":20,"step":1},{"name":"Q22","label":null,"min":1,"max":37,"step":1}],"calculated":[{"name":"T1","label":"{{function}}","function":"{{Q21}}*1000","temp":true},{"name":"T2","label":"{{function}}","function":"{{T1}}+{{Q22}}","temp":true},{"name":"A1","label":"{{function}}","function":"{{T2}}*{{Q2}}"}],"uniques":true},"algorithm":{"name":"calculateOperation","params":{"method":"equivLiteral","keyboard":"NUMERICAL"}}}</v>
      </c>
      <c r="C919" s="215" t="str">
        <f>Seeds!AA1019</f>
        <v/>
      </c>
      <c r="D919" s="215">
        <f t="shared" si="1"/>
        <v>1</v>
      </c>
    </row>
    <row r="920" ht="15.75" customHeight="1">
      <c r="A920" s="215" t="str">
        <f>Seeds!AC1020</f>
        <v>M6-MyM-26b-A-1</v>
      </c>
      <c r="B920" s="215" t="str">
        <f>Seeds!Z1020</f>
        <v>{"id":"M6-MyM-26b-A-1","stimulus":"&lt;p&gt;Lisa tiene {{Q1}} globos, cada uno con {{Q2}} dm&lt;sup&gt;3&lt;/sup&gt; y {{Q3}} cm&lt;sup&gt;3&lt;/sup&gt; de aire. ¿Qué volumen tienen en total todos los globos?&lt;/p&gt;","template":"&lt;p&gt;El volumen de los globos es de {{response}} dm&lt;sup&gt;3&lt;/sup&gt; y {{response}} cm&lt;sup&gt;3&lt;/sup&gt;.&lt;/p&gt;","hint":"&lt;p&gt;Multiplica los globos por el volumen de aire que contienen.&lt;/p&gt;","feedback":"&lt;p&gt;Para hallar el volumen de los globos, hay que calcular esta operación:&lt;/p&gt;&lt;p style=\"text-align:center;\"&gt;{{Q2}} dm&lt;sup&gt;3&lt;/sup&gt; y {{Q3}} cm&lt;sup&gt;3&lt;/sup&gt; × {{Q1}} = {{T1}} dm&lt;sup&gt;3&lt;/sup&gt; y {{T2}} cm&lt;sup&gt;3&lt;/sup&gt;&lt;/p&gt;&lt;p&gt;Dado que los centímetros cúbicos son mayores que 1 000, hay que sumarle los miles a los decímetros cúbicos. Por tanto, el volumen de los globos es {{A1}} dm&lt;sup&gt;3&lt;/sup&gt; y {{A2}} cm&lt;sup&gt;3&lt;/sup&gt;.&lt;/p&gt;","seed":{"parameters":[{"name":"Q1","label":null,"min":5,"max":12,"step":1},{"name":"Q2","label":null,"list":[1,2]},{"name":"Q3","label":null,"min":200,"max":999,"step":1}],"calculated":[{"name":"A1","label":"{{function}}","function":" {{Q1}}*{{Q2}}+math.floor({{Q1}}*{{Q3}}/1000)"},{"name":"A2","label":"{{function}}","function":"{{Q1}}*{{Q3}}-math.floor({{Q1}}*{{Q3}}/1000)*1000"},{"name":"T1","label":"{{function}}","function":"{{Q1}}*{{Q2}}","temp":true},{"name":"T2","label":"{{function}}","function":"{{Q1}}*{{Q3}}","temp":true}],"uniques":true},"algorithm":{"name":"calculateOperation","params":{"method":"equivLiteral","keyboard":"NUMERICAL"}}}</v>
      </c>
      <c r="C920" s="215" t="str">
        <f>Seeds!AA1020</f>
        <v/>
      </c>
      <c r="D920" s="215">
        <f t="shared" si="1"/>
        <v>1</v>
      </c>
    </row>
    <row r="921" ht="15.75" customHeight="1">
      <c r="A921" s="215" t="str">
        <f>Seeds!AC1021</f>
        <v>M6-MyM-26b-A-2</v>
      </c>
      <c r="B921" s="215" t="str">
        <f>Seeds!Z1021</f>
        <v>{"id":"M6-MyM-26b-A-2","stimulus":"&lt;p&gt;Samuel quiere repartir {{T1}} dm&lt;sup&gt;3&lt;/sup&gt; y {{T2}} cm&lt;sup&gt;3&lt;/sup&gt; de agua entre {{Q1}} plantas. ¿Con cuánta agua regará a cada una?&lt;/p&gt;","template":"&lt;p&gt;Cada planta recibirá {{response}} cm&lt;sup&gt;3&lt;/sup&gt; de agua.&lt;/p&gt;","hint":"&lt;p&gt;Expresa la medida en forma simple y después opera.&lt;/p&gt;","feedback":"&lt;p&gt;Para hallar cuánta agua recibirá cada planta, primero convierte la cantidad de agua en centímetros cúbicos:&lt;/p&gt;&lt;p style=\"text-align:center;\"&gt;{{T1}} dm&lt;sup&gt;3&lt;/sup&gt; y {{T2}} cm&lt;sup&gt;3&lt;/sup&gt; = {{T1}} × 1 000 + {{T2}} = {{T4}} cm&lt;sup&gt;3&lt;/sup&gt;&lt;/p&gt;&lt;p&gt;A continuación, divide el resultado entre el número de plantas:&lt;/p&gt;&lt;p style=\"text-align:center;\"&gt;{{T4}} : {{Q1}} = {{A1}} cm&lt;sup&gt;3&lt;/sup&gt;&lt;/p&gt;","seed":{"parameters":[{"name":"Q1","label":null,"min":10,"max":20,"step":1},{"name":"Q2","label":null,"min":201,"max":501,"step":2}],"calculated":[{"name":"T1","label":"{{function}}","function":" math.floor({{Q1}}*{{Q2}}/1000)","temp":true},{"name":"T2","label":"{{function}}","function":"{{Q1}}*{{Q2}}-math.floor({{Q1}}*{{Q2}}/1000)*1000","temp":true},{"name":"T3","label":"{{function}}","function":"{{T1}}*1000","temp":true},{"name":"T4","label":"{{function}}","function":"{{T3}}+{{T2}}","temp":true},{"name":"A1","label":"{{function}}","function":"{{Q2}}"}],"uniques":true},"algorithm":{"name":"calculateOperation","params":{"method":"equivLiteral","keyboard":"NUMERICAL"}}}</v>
      </c>
      <c r="C921" s="215" t="str">
        <f>Seeds!AA1021</f>
        <v/>
      </c>
      <c r="D921" s="215">
        <f t="shared" si="1"/>
        <v>1</v>
      </c>
    </row>
    <row r="922" ht="15.75" customHeight="1">
      <c r="A922" s="215" t="str">
        <f>Seeds!AC1022</f>
        <v>M6-MyM-26b-A-3</v>
      </c>
      <c r="B922" s="215" t="str">
        <f>Seeds!Z1022</f>
        <v>{"id":"M6-MyM-26b-A-3","stimulus":"&lt;p&gt;En un centro de mayores se han preparado {{T1}} dm&lt;sup&gt;3&lt;/sup&gt; y {{T2}} cm&lt;sup&gt;3&lt;/sup&gt; de cocido para que los familiares de los ancianos pasen con ellos el día. Si han venido {{Q1}} familias, ¿cúanto cocido recibirá cada familia?&lt;/p&gt;","template":"&lt;p&gt;Cada familia recibirá {{response}} cm&lt;sup&gt;3&lt;/sup&gt; de cocido.&lt;/p&gt;","hint":"&lt;p&gt;Expresa la medida en forma simple y después opera.&lt;/p&gt;","feedback":"&lt;p&gt;Para hallar cuánto cocido recibirá cada familia, primero convierte la cantidad de cocido en centímetros cúbicos:&lt;/p&gt;&lt;p style=\"text-align:center;\"&gt;{{T1}} dm&lt;sup&gt;3&lt;/sup&gt; y {{T2}} cm&lt;sup&gt;3&lt;/sup&gt; = {{T1}} × 1 000 + {{T2}} = {{T4}} cm&lt;sup&gt;3&lt;/sup&gt;&lt;/p&gt;&lt;p&gt;A continuación, divide el resultado entre las familias:&lt;/p&gt;&lt;p style=\"text-align:center;\"&gt;{{T4}} : {{Q1}} = {{A1}} cm&lt;sup&gt;3&lt;/sup&gt;&lt;/p&gt;","seed":{"parameters":[{"name":"Q1","label":null,"min":10,"max":20,"step":1},{"name":"Q2","label":null,"min":1001,"max":2001,"step":2}],"calculated":[{"name":"T1","label":"{{function}}","function":"math.floor({{Q1}}*{{Q2}}/1000)","temp":true},{"name":"T2","label":"{{function}}","function":"{{Q1}}*{{Q2}}-math.floor({{Q1}}*{{Q2}}/1000)*1000","temp":true},{"name":"T3","label":"{{function}}","function":"{{T1}}*1000","temp":true},{"name":"T4","label":"{{function}}","function":"{{T3}}+{{T2}}","temp":true},{"name":"A1","label":"{{function}}","function":"{{Q2}}"}],"uniques":true},"algorithm":{"name":"calculateOperation","params":{"method":"equivLiteral","keyboard":"NUMERICAL"}}}</v>
      </c>
      <c r="C922" s="215" t="str">
        <f>Seeds!AA1022</f>
        <v/>
      </c>
      <c r="D922" s="215">
        <f t="shared" si="1"/>
        <v>1</v>
      </c>
    </row>
    <row r="923" ht="15.75" customHeight="1">
      <c r="A923" s="215" t="str">
        <f>Seeds!AC1023</f>
        <v>M6-MyM-17a-I-1</v>
      </c>
      <c r="B923" s="215" t="str">
        <f>Seeds!Z1023</f>
        <v>{"id":"M6-MyM-17a-I-1","stimulus":"&lt;p&gt;Selecciona si las siguientes equivalencias son correctas o no.&lt;/p&gt;","hint":"&lt;p&gt;1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label":null,"min":1,"max":60,"step":1},{"name":"Q2","label":null,"min":1,"max":60,"step":1},{"name":"Q3","label":null,"min":1,"max":60,"step":1},{"name":"Q4","label":null,"min":1,"max":60,"step":1},{"name":"Q5","label":null,"min":1,"max":60,"step":1},{"name":"Q6","label":null,"min":1,"max":60,"step":1},{"name":"Q7","label":null,"min":1,"max":60,"step":1},{"name":"Q8","label":null,"min":1,"max":60,"step":1},{"name":"Q9","label":null,"min":1,"max":60,"step":1},{"name":"Q10","label":null,"min":1,"max":60,"step":1},{"name":"Q11","label":null,"min":1,"max":60,"step":1},{"name":"Q12","label":null,"min":1,"max":60,"step":1}],"calculated":[{"name":"T1","label":"{{function}}","function":"{{Q1}}*60","temp":true},{"name":"T2","label":"{{function}}","function":"{{Q2}}*60","temp":true},{"name":"T3","label":"{{function}}","function":"{{Q3}}*60","temp":true},{"name":"T4","label":"{{function}}","function":"{{Q4}}*60","temp":true},{"name":"T5","label":"{{function}}","function":"{{Q5}}*60","temp":true},{"name":"T6","label":"{{function}}","function":"{{Q6}}*60","temp":true},{"name":"T7","label":"{{function}}","function":"{{Q7}}*3600","temp":true},{"name":"T8","label":"{{function}}","function":"{{Q8}}*60","temp":true},{"name":"T9","label":"{{function}}","function":"{{Q9}}*10","temp":true},{"name":"T10","label":"{{function}}","function":"{{Q10}}*10","temp":true},{"name":"T11","label":"{{function}}","function":"{{Q11}}*60","temp":true},{"name":"T12","label":"{{function}}","function":"{{Q12}}*50","temp":true},{"name":"A1","label":"{{Q1}}° = {{T1}}'","function":""},{"name":"A2","label":"{{Q2}}' = {{T2}}''","function":""},{"name":"A3","label":"{{T3}}'' = {{Q3}}'","function":""},{"name":"A4","label":"{{T4}}' = {{Q4}}°","function":""},{"name":"A5","label":"{{T5}}'' = {{Q5}}'","function":""},{"name":"A6","label":"{{Q6}}' = {{T6}}''","function":""},{"name":"A7","label":"{{Q7}}° = {{T7}}'","function":"","incorrect":true,"feedback":"&lt;p&gt;{{Q7}}° = {{Q7}} × 60 = {{T70}}'"},{"name":"A8","label":"{{T8}}'' = {{Q8}}°","function":"","incorrect":true,"feedback":"&lt;p&gt;{{Q8}}° = {{Q8}} × 3 600 = {{T80}}''"},{"name":"A9","label":"{{T9}}' = {{Q9}}°","function":"","incorrect":true,"feedback":"&lt;p&gt;{{Q9}}° = {{Q9}} × 60 = {{T90}}'"},{"name":"A10","label":"{{T10}}' = {{Q10}}°","function":"","incorrect":true,"feedback":"&lt;p&gt;{{Q10}}° = {{Q10}} × 60 = {{T100}}'"},{"name":"A11","label":"{{Q11}}° = {{T11}}''","function":"","incorrect":true,"feedback":"&lt;p&gt;{{Q11}}° = {{Q11}} × 3 600 = {{T110}}''"},{"name":"A12","label":"{{Q12}}° = {{T12}}'","function":"","incorrect":true,"feedback":"&lt;p&gt;{{Q12}}° = {{Q12}} × 60 = {{T120}}'"},{"name":"T70","label":"{{function}}","function":"{{Q7}}*60","temp":true},{"name":"T80","label":"{{function}}","function":"{{Q8}}*3600","temp":true},{"name":"T90","label":"{{function}}","function":"{{Q9}}*60","temp":true},{"name":"T100","label":"{{function}}","function":"{{Q10}}*60","temp":true},{"name":"T110","label":"{{function}}","function":"{{Q11}}*3600","temp":true},{"name":"T120","label":"{{function}}","function":"{{Q12}}*60","temp":true}],"uniques":true},"algorithm":{"name":"trueFalse","template":"Choice matrix – inline","params":{"countCorrect":1,"countIncorrect":2,"showCheckIcon":false,"options":["Correcto","Incorrecto"]}}}</v>
      </c>
      <c r="C923" s="215" t="str">
        <f>Seeds!AA1023</f>
        <v/>
      </c>
      <c r="D923" s="215">
        <f t="shared" si="1"/>
        <v>1</v>
      </c>
    </row>
    <row r="924" ht="15.75" customHeight="1">
      <c r="A924" s="215" t="str">
        <f>Seeds!AC1024</f>
        <v>M6-MyM-17a-E-1</v>
      </c>
      <c r="B924" s="215" t="str">
        <f>Seeds!Z1024</f>
        <v>{"id":"M6-MyM-17a-E-1","stimulus":"&lt;p&gt;Completa las siguientes equivalencias.&lt;/p&gt;","template":"&lt;p style=\"text-align:center;\"&gt;{{Q1}}' = {{response}}''&lt;/p&gt;&lt;p&gt;{{Q2}}°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1}}","temp":true},{"name":"T2","function":"60*{{Q2}}","temp":true},{"name":"A1","label":"{{function}}","function":"60*{{Q1}}","feedback":"{{Q1}}' = {{Q1}} × 60 = {{T1}}''"},{"name":"A2","function":"60*{{Q1}}","label":"{{function}}","feedback":"{{Q2}}° = {{Q2}} × 60 = {{T2}}'"}],"uniques":true},"algorithm":{"name":"calculateOperation","params":{"method":"equivLiteral","keyboard":"NUMERICAL"}}}</v>
      </c>
      <c r="C924" s="215" t="str">
        <f>Seeds!AA1024</f>
        <v/>
      </c>
      <c r="D924" s="215">
        <f t="shared" si="1"/>
        <v>1</v>
      </c>
    </row>
    <row r="925" ht="15.75" customHeight="1">
      <c r="A925" s="215" t="str">
        <f>Seeds!AC1025</f>
        <v>M6-MyM-17a-E-2</v>
      </c>
      <c r="B925" s="215" t="str">
        <f>Seeds!Z1025</f>
        <v>{"id":"M6-MyM-17a-E-2","stimulus":"&lt;p&gt;Completa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width=\"500\"&gt;&lt;/img&gt;&lt;/div&gt;","feedback":"&lt;div style=\"display:flex; justify-content:center;\"&gt;&lt;img src=\"https://blueberry-assets.oneclick.es/M6_MyM_17a_1.svg\" width=\"500\"&gt;&lt;/img&gt;&lt;/div&gt;","seed":{"parameters":[{"name":"Q1","min":1,"max":60,"step":1},{"name":"Q2","min":1,"max":60,"step":1}],"calculated":[{"name":"T1","function":"60*{{Q2}}","temp":true},{"name":"T2","function":"3600*{{Q2}}","temp":true},{"name":"A1","label":"{{function}}","function":"3600*{{Q1}}","feedback":"{{Q1}}° = {{Q1}} × 3 600 = {{T2}}''"},{"name":"A2","function":"{{Q2}}","label":"{{function}}","feedback":" {{T1}}' = {{T1}} : 60 = {{Q2}}°"}],"uniques":true},"algorithm":{"name":"calculateOperation","params":{"method":"equivLiteral","keyboard":"NUMERICAL"}}}</v>
      </c>
      <c r="C925" s="215" t="str">
        <f>Seeds!AA1025</f>
        <v/>
      </c>
      <c r="D925" s="215">
        <f t="shared" si="1"/>
        <v>1</v>
      </c>
    </row>
    <row r="926" ht="15.75" customHeight="1">
      <c r="A926" s="215" t="str">
        <f>Seeds!AC1026</f>
        <v>M6-MyM-17a-E-3</v>
      </c>
      <c r="B926" s="215" t="str">
        <f>Seeds!Z1026</f>
        <v>{"id":"M6-MyM-17a-E-3","stimulus":"&lt;p&gt;Completa las siguientes equivalencias.&lt;/p&gt;","template":"&lt;p style=\"text-align:center;\"&gt;{{Q1}}° = {{response}}'&lt;/p&gt;&lt;p&gt;{{T1}}'' = {{response}}'&lt;/p&gt;","hint":"&lt;p&gt;1 grado equivale a 60 minutos y 1 minuto equivale a 60 segundos.&lt;/p&gt;&lt;div style=\"display:flex; justify-content:center;\"&gt;&lt;img src=\"https://blueberry-assets.oneclick.es/M6_MyM_17a_1.svg\" width=\"300\"&gt;&lt;/img&gt;&lt;/div&gt;","feedback":"&lt;div style=\"display:flex; justify-content:center;\"&gt;&lt;img src=\"https://blueberry-assets.oneclick.es/M6_MyM_17a_1.svg\" width=\"300\"&gt;&lt;/img&gt;&lt;/div&gt;","seed":{"parameters":[{"name":"Q1","min":1,"max":60,"step":1},{"name":"Q2","min":1,"max":60,"step":1}],"calculated":[{"name":"T1","function":"60*{{Q2}}","temp":true},{"name":"T2","function":"60*{{Q1}}","temp":true},{"name":"A1","label":"{{function}}","function":"60*{{Q1}}","feedback":"{{Q1}}° = {{Q1}} × 60 = {{T2}}''"},{"name":"A2","function":"{{Q2}}","label":"{{function}}","feedback":" {{T1}}'' = {{T1}} : 60 = {{Q2}}'"}],"uniques":true},"algorithm":{"name":"calculateOperation","params":{"method":"equivLiteral","keyboard":"NUMERICAL"}}}</v>
      </c>
      <c r="C926" s="215" t="str">
        <f>Seeds!AA1026</f>
        <v/>
      </c>
      <c r="D926" s="215">
        <f t="shared" si="1"/>
        <v>1</v>
      </c>
    </row>
    <row r="927" ht="15.75" customHeight="1">
      <c r="A927" s="215" t="str">
        <f>Seeds!AC1027</f>
        <v>M6-MyM-17a-A-1</v>
      </c>
      <c r="B927" s="215" t="str">
        <f>Seeds!Z1027</f>
        <v>{"id":"M6-MyM-17a-A-1","seed":{"parameters":[{"name":"Q1","label":null,"min":60,"max":70,"step":1}],"uniques":true},"scaffolding":[{"id":"step-0","stimulus":"&lt;p&gt;Para subir al techo de su casa para hacer una reparación, José ha colocado la escalera contra la pared con una inclinación de {{Q1}}°. ¿A cuántos minutos equivalen?&lt;/p&gt;&lt;div style=\"display:flex; justify-content:center;\"&gt;&lt;div class=\"lemo-fixed-to-responsive\" style=\"max-width: 300px;max-height: 300px;position: relative;width: 100%;display: inline-block;\"&gt;\n\t&lt;img src=\"https://blueberry-assets.oneclick.es/M6_MyM_17a_4.svg\" alt=\"\" tabindex=\"0\"&gt;&lt;/img&gt;\n\t&lt;div class=\"lemo-graphie-container\" style=\"position: absolute;top: 0;left: 0;width: 100%;height: 100%;\"&gt;\n\t\t&lt;div class=\"lemo-graphie\" style=\"position: relative; width: 100%; height: 100%;\"&gt;\n\t\t\t&lt;span class=\"lemo-graphie-label\" style=\"position: absolute; left: 36%; top: 83%;\"&gt;{{Q1}}°&lt;/span&gt;\n\t\t&lt;/div&gt;\n\t&lt;/div&gt;\n&lt;/div&gt;&lt;/div&gt;","template":"&lt;p&gt;Tiene una inclinación de {{response}}'.&lt;/p&gt;","seed":{"calculated":[{"name":"A1","label":"{{function}}","function":"{{Q1}}*60"}]},"algorithm":{"name":"calculateOperation","params":{"method":"equivLiteral","keyboard":"NUMERICAL"}}},{"id":"step-1","stimulus":"&lt;p&gt;¿Cuál es la inclinación de la escalera?&lt;/p&gt;","template":"&lt;p&gt;Tiene una inclinación de {{response}} °.&lt;/p&gt;","seed":{"calculated":[{"name":"A1","label":"{{function}}","function":"{{Q1}}"}]},"algorithm":{"name":"calculateOperation","params":{"method":"equivLiteral","keyboard":"NUMERICAL"}}},{"id":"step-2","stimulus":"&lt;p&gt;¿Qué pide el enunciado?&lt;/p&gt;","seed":{"calculated":[{"name":"A1","label":"&lt;p&gt;Convertir los grados a minutos.&lt;/p&gt;"},{"name":"A2","label":"&lt;p&gt;Convertir los grados a segundos.&lt;/p&gt;","incorrect":true},{"name":"A3","label":"&lt;p&gt;Convertir los minutos a grados.&lt;/p&gt;","incorrect":true}]},"algorithm":{"name":"trueFalse","template":"Multiple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la inclinación de la escalera en minutos.&lt;/p&gt;","template":"&lt;p style=\"text-align:center;\"&gt;{{Q1}}° = {{Q1}} × 60 = {{response}}'&lt;/p&gt;","seed":{"calculated":[{"name":"A1","label":"{{function}}","function":"{{Q1}}*60"}]},"algorithm":{"name":"calculateOperation","params":{"method":"equivLiteral","keyboard":"NUMERICAL"}}}]}</v>
      </c>
      <c r="C927" s="215" t="str">
        <f>Seeds!AA1027</f>
        <v/>
      </c>
      <c r="D927" s="215">
        <f t="shared" si="1"/>
        <v>1</v>
      </c>
    </row>
    <row r="928" ht="15.75" customHeight="1">
      <c r="A928" s="215" t="str">
        <f>Seeds!AC1028</f>
        <v>M6-MyM-17a-A-2</v>
      </c>
      <c r="B928" s="215" t="str">
        <f>Seeds!Z1028</f>
        <v>{"id":"M6-MyM-17a-A-2","seed":{"parameters":[{"name":"Q1","label":null,"min":10,"max":180,"step":1}],"uniques":true},"scaffolding":[{"id":"step-0","stimulus":"&lt;p&gt;Un abanico está abierto con un ángulo de {{T1}}''. ¿A cuántos minutos equivalen?&lt;/p&gt;","template":"&lt;p&gt;La apertura es de {{response}}'.&lt;/p&gt;","seed":{"calculated":[{"name":"T1","label":"{{function}}","function":"{{Q1}}*60","temp":true},{"name":"A1","label":"{{function}}","function":"{{Q1}}"}]},"algorithm":{"name":"calculateOperation","params":{"method":"equivLiteral","keyboard":"NUMERICAL"}}},{"id":"step-1","stimulus":"&lt;p&gt;¿Cuál es la apertura del abanico?&lt;/p&gt;","template":"&lt;p&gt;Tiene una apertura de {{response}}''.&lt;/p&gt;","seed":{"calculated":[{"name":"T1","label":"{{function}}","function":"{{Q1}}*60","temp":true},{"name":"A1","label":"{{function}}","function":"{{T1}}"}]},"algorithm":{"name":"calculateOperation","params":{"method":"equivLiteral","keyboard":"NUMERICAL"}}},{"id":"step-2","stimulus":"&lt;p&gt;¿Qué pide el enunciado?&lt;/p&gt;","seed":{"calculated":[{"name":"A1","label":"&lt;p&gt;Convertir los segundos a minutos.&lt;/p&gt;"},{"name":"A2","label":"&lt;p&gt;Convertir los grados a minutos.&lt;/p&gt;","incorrect":true},{"name":"A3","label":"&lt;p&gt;Convertir los minutos a segundos.&lt;/p&gt;","incorrect":true}]},"algorithm":{"name":"trueFalse","template":"Multiple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para obtener la apertura del abanico en minutos.&lt;/p&gt;","template":"&lt;p style=\"text-align:center;\"&gt;{{T1}}'' = {{T1}} : 60 = {{response}}'&lt;/p&gt;","seed":{"calculated":[{"name":"T1","label":"{{function}}","function":"{{Q1}}*60","temp":true},{"name":"A1","label":"{{function}}","function":"{{Q1}}"}]},"algorithm":{"name":"calculateOperation","params":{"method":"equivLiteral","keyboard":"NUMERICAL"}}}]}</v>
      </c>
      <c r="C928" s="215" t="str">
        <f>Seeds!AA1028</f>
        <v/>
      </c>
      <c r="D928" s="215">
        <f t="shared" si="1"/>
        <v>1</v>
      </c>
    </row>
    <row r="929" ht="15.75" customHeight="1">
      <c r="A929" s="215" t="str">
        <f>Seeds!AC1029</f>
        <v>M6-MyM-17a-A-3</v>
      </c>
      <c r="B929" s="215" t="str">
        <f>Seeds!Z1029</f>
        <v>{"id":"M6-MyM-17a-A-3","seed":{"parameters":[{"name":"Q1","label":null,"min":91,"max":120,"step":1}],"uniques":true},"scaffolding":[{"id":"step-0","stimulus":"&lt;p&gt;Nicolás ha abierto la pantalla de su ordenador portátil con un ángulo de {{T1}}'. ¿A cuántos grados equivalen?&lt;/p&gt;","template":"&lt;p&gt;La pantalla tiene una inclinación de {{response}}°.&lt;/p&gt;","seed":{"calculated":[{"name":"T1","label":"{{function}}","function":"{{Q1}}*60","temp":true},{"name":"A1","label":"{{function}}","function":"{{Q1}}"}]},"algorithm":{"name":"calculateOperation","params":{"method":"equivLiteral","keyboard":"NUMERICAL"}}},{"id":"step-1","stimulus":"&lt;p&gt;¿Cuánto se ha abierto la pantalla del portátil?&lt;/p&gt;","template":"&lt;p&gt;Se ha abierto {{response}}'.&lt;/p&gt;","seed":{"calculated":[{"name":"T1","label":"{{function}}","function":"{{Q1}}*60","temp":true},{"name":"A1","label":"{{function}}","function":"{{T1}}"}]},"algorithm":{"name":"calculateOperation","params":{"method":"equivLiteral","keyboard":"NUMERICAL"}}},{"id":"step-2","stimulus":"&lt;p&gt;¿Qué pide el enunciado?&lt;/p&gt;","seed":{"calculated":[{"name":"A1","label":"&lt;p&gt;Convertir los grados a minutos.&lt;/p&gt;","incorrect":true},{"name":"A2","label":"&lt;p&gt;Convertir los grados a segundos.&lt;/p&gt;","incorrect":true},{"name":"A3","label":"&lt;p&gt;Convertir los minutos a grados.&lt;/p&gt;"}]},"algorithm":{"name":"trueFalse","template":"Multiple choice – standard","params":{"countCorrect":1,"countIncorrect":2}}},{"id":"step-3","stimulus":"&lt;p&gt;¿En qué tabla están las conversiones de unidades correctas?&lt;/p&gt;","seed":{"calculated":[{"name":"3-A1","label":"&lt;p&gt;&lt;div style=\"display:flex; justify-content:center;\"&gt;&lt;img src=\"https://blueberry-assets.oneclick.es/M6_MyM_17a_1.svg\" width=\"425\"&gt;&lt;/img&gt;&lt;/div&gt;&lt;/p&gt;"},{"name":"A2","label":"&lt;p&gt;&lt;div style=\"display:flex; justify-content:center;\"&gt;&lt;img src=\"https://blueberry-assets.oneclick.es/M6_MyM_17a_2.svg\" width=\"425\"&gt;&lt;/img&gt;&lt;/div&gt;&lt;/p&gt;","incorrect":true},{"name":"A3","label":"&lt;p&gt;&lt;div style=\"display:flex; justify-content:center;\"&gt;&lt;img src=\"https://blueberry-assets.oneclick.es/M6_MyM_17a_3.svg\" width=\"425\"&gt;&lt;/img&gt;&lt;/div&gt;&lt;/p&gt;","incorrect":true}]},"algorithm":{"name":"trueFalse","template":"Multiple choice – standard","params":{"countCorrect":1,"countIncorrect":2,"showCheckIcon":false}}},{"id":"step-4","stimulus":"&lt;p&gt;Con ayuda de la anterior tabla, realiza el siguiente cálculo para obtener cuánto se ha abierto el portátil en grados.&lt;/p&gt;","template":"&lt;p style=\"text-align:center;\"&gt;{{T1}}' = {{T1}} : 60 = {{response}}°&lt;/p&gt;","seed":{"calculated":[{"name":"T1","label":"{{function}}","function":"{{Q1}}*60","temp":true},{"name":"A1","label":"{{function}}","function":"{{Q1}}"}]},"algorithm":{"name":"calculateOperation","params":{"method":"equivLiteral","keyboard":"NUMERICAL"}}}]}</v>
      </c>
      <c r="C929" s="215" t="str">
        <f>Seeds!AA1029</f>
        <v/>
      </c>
      <c r="D929" s="215">
        <f t="shared" si="1"/>
        <v>1</v>
      </c>
    </row>
    <row r="930" ht="15.75" customHeight="1">
      <c r="A930" s="215" t="str">
        <f>Seeds!AC1030</f>
        <v>M6-MyM-27a-I-1</v>
      </c>
      <c r="B930" s="215" t="str">
        <f>Seeds!Z1030</f>
        <v>{"id":"M6-MyM-27a-I-1","stimulus":"&lt;p&gt;Escoge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v>
      </c>
      <c r="C930" s="215" t="str">
        <f>Seeds!AA1030</f>
        <v/>
      </c>
      <c r="D930" s="215">
        <f t="shared" si="1"/>
        <v>1</v>
      </c>
    </row>
    <row r="931" ht="15.75" customHeight="1">
      <c r="A931" s="215" t="str">
        <f>Seeds!AC1031</f>
        <v>M6-MyM-27a-I-2</v>
      </c>
      <c r="B931" s="215" t="str">
        <f>Seeds!Z1031</f>
        <v>{"id":"M6-MyM-27a-I-2","stimulus":"&lt;p&gt;Escoge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v>
      </c>
      <c r="C931" s="215" t="str">
        <f>Seeds!AA1031</f>
        <v/>
      </c>
      <c r="D931" s="215">
        <f t="shared" si="1"/>
        <v>1</v>
      </c>
    </row>
    <row r="932" ht="15.75" customHeight="1">
      <c r="A932" s="215" t="str">
        <f>Seeds!AC1032</f>
        <v>M6-MyM-27a-I-3</v>
      </c>
      <c r="B932" s="215" t="str">
        <f>Seeds!Z1032</f>
        <v>{"id":"M6-MyM-27a-I-3","stimulus":"&lt;p&gt;Escoge la equivalencia correcta.&lt;/p&gt;","template":"&lt;p style=\"text-align:center;\"&gt;{{Q1}}° {{Q2}}' = {{response}}'&lt;/p&gt;","hint":"&lt;p&gt;1° equivale a 60'.&lt;/p&gt;&lt;p&gt;1' equivale a 60''.&lt;/p&gt;","feedback":"&lt;p&gt;1° equivale a 60'.&lt;/p&gt;&lt;p&gt;1' equivale a 60''.&lt;/p&gt;&lt;p&gt;Por lo tanto:&lt;/p&gt;&lt;p style=\"text-align:center;\"&gt;{{Q1}}° {{Q2}}' = {{Q1}}° × 60 + {{Q2}}' = {{A1}}'&lt;/p&gt;","seed":{"parameters":[{"name":"Q1","label":null,"min":1,"max":15,"step":1},{"name":"Q2","label":null,"min":1,"max":59,"step":1}],"calculated":[{"name":"A1","label":"{{function}}","function":"{{Q2}}+{{Q1}}*60","group":1},{"name":"A2","label":"{{function}}","function":"{{Q1}}*{{Q2}}","incorrect":true,"group":1},{"name":"A3","label":"{{function}}","function":"{{Q2}}*60+{{Q1}}","incorrect":true,"group":1}],"uniques":true},"algorithm":{"name":"groupResponses","template":"Cloze with drop down"}}</v>
      </c>
      <c r="C932" s="215" t="str">
        <f>Seeds!AA1032</f>
        <v/>
      </c>
      <c r="D932" s="215">
        <f t="shared" si="1"/>
        <v>1</v>
      </c>
    </row>
    <row r="933" ht="15.75" customHeight="1">
      <c r="A933" s="215" t="str">
        <f>Seeds!AC1033</f>
        <v>M6-MyM-27a-I-4</v>
      </c>
      <c r="B933" s="215" t="str">
        <f>Seeds!Z1033</f>
        <v>{"id":"M6-MyM-27a-I-4","stimulus":"&lt;p&gt;Escoge la equivalencia correcta.&lt;/p&gt;","template":"&lt;p style=\"text-align:center;\"&gt;{{T1}}' = {{response}}° {{response}}'&lt;/p&gt;","hint":"&lt;p&gt;1° equivale a 60'.&lt;/p&gt;&lt;p&gt;1' equivale a 60''.&lt;/p&gt;","feedback":"&lt;p&gt;1° equivale a 60'.&lt;/p&gt;&lt;p&gt;1' equivale a 60''.&lt;/p&gt;&lt;p&gt;Por lo tanto, divido los segundos entre 60 y me quedo la parte entera:&lt;/p&gt;&lt;p style=\"text-align:center;\"&gt;{{T1}}' : 60 = {{T2}} → {{Q1}}°&lt;/p&gt;&lt;p&gt;Después, calculo el resto de segundos:&lt;/p&gt;&lt;p style=\"text-align:center;\"&gt;{{T1}}' − {{Q1}}° × 60 = {{Q4}}'&lt;/p&gt;","seed":{"parameters":[{"name":"Q1","label":null,"min":1,"max":59,"step":1},{"name":"Q2","label":null,"min":1,"max":59,"step":1},{"name":"Q3","label":null,"min":1,"max":59,"step":1},{"name":"Q4","label":null,"min":1,"max":59,"step":1},{"name":"Q5","label":null,"min":1,"max":59,"step":1},{"name":"Q6","label":null,"min":1,"max":59,"step":1}],"calculated":[{"name":"T1","label":"{{function}}","function":"{{Q1}}*60+{{Q4}}","temp":true},{"name":"T2","label":"{{function}}","function":"Lemonlib.round(({{Q1}}*60+{{Q4}})/60, 2)","temp":true},{"name":"A1","label":"{{function}}","function":"{{Q1}}","group":1},{"name":"A2","label":"{{function}}","function":"{{Q2}}","incorrect":true,"group":1},{"name":"A3","label":"{{function}}","function":"{{Q3}}","incorrect":true,"group":1},{"name":"A4","label":"{{function}}","function":"{{Q4}}","group":2},{"name":"A5","label":"{{function}}","function":"{{Q5}}","incorrect":true,"group":2},{"name":"A6","label":"{{function}}","function":"{{Q6}}","incorrect":true,"group":2}],"uniques":true},"algorithm":{"name":"groupResponses","template":"Cloze with drop down"}}</v>
      </c>
      <c r="C933" s="215" t="str">
        <f>Seeds!AA1033</f>
        <v/>
      </c>
      <c r="D933" s="215">
        <f t="shared" si="1"/>
        <v>1</v>
      </c>
    </row>
    <row r="934" ht="15.75" customHeight="1">
      <c r="A934" s="215" t="str">
        <f>Seeds!AC1034</f>
        <v>M6-MyM-27a-E-1</v>
      </c>
      <c r="B934" s="215" t="str">
        <f>Seeds!Z1034</f>
        <v>{"id":"M6-MyM-27a-E-1","seed":{"parameters":[{"name":"Q1","label":null,"min":1,"max":15,"step":1},{"name":"Q2","label":null,"min":1,"max":59,"step":1}],"uniques":true},"scaffolding":[{"id":"step-0","stimulus":"&lt;p&gt;Expresa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v>
      </c>
      <c r="C934" s="215" t="str">
        <f>Seeds!AA1034</f>
        <v/>
      </c>
      <c r="D934" s="215">
        <f t="shared" si="1"/>
        <v>1</v>
      </c>
    </row>
    <row r="935" ht="15.75" customHeight="1">
      <c r="A935" s="215" t="str">
        <f>Seeds!AC1035</f>
        <v>M6-MyM-27a-E-2</v>
      </c>
      <c r="B935" s="215" t="str">
        <f>Seeds!Z1035</f>
        <v>{"id":"M6-MyM-27a-E-2","seed":{"parameters":[{"name":"Q1","label":null,"min":1,"max":15,"step":1},{"name":"Q2","label":null,"min":1,"max":59,"step":1}],"uniques":true},"scaffolding":[{"id":"step-0","stimulus":"&lt;p&gt;Expresa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y segundos en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5" s="215" t="str">
        <f>Seeds!AA1035</f>
        <v/>
      </c>
      <c r="D935" s="215">
        <f t="shared" si="1"/>
        <v>1</v>
      </c>
    </row>
    <row r="936" ht="15.75" customHeight="1">
      <c r="A936" s="215" t="str">
        <f>Seeds!AC1036</f>
        <v>M6-MyM-27a-E-3</v>
      </c>
      <c r="B936" s="215" t="str">
        <f>Seeds!Z1036</f>
        <v>{"id":"M6-MyM-27a-E-3","seed":{"parameters":[{"name":"Q1","label":null,"min":1,"max":15,"step":1},{"name":"Q2","label":null,"min":1,"max":59,"step":1}],"uniques":true},"scaffolding":[{"id":"step-0","stimulus":"&lt;p&gt;Expresa este ángulo en forma compleja.&lt;/p&gt;","template":"&lt;p style=\"text-align:center;\"&gt;{{T1}}'' =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segundos en minutos y segundos.&lt;/p&gt;","incorrect":false},{"name":"1-A2","label":"&lt;p&gt;Convertir grados en segundos.&lt;/p&gt;","incorrect":true},{"name":"1-A3","label":"&lt;p&gt;Convertir minutos en grados y minutos.&lt;/p&gt;","incorrect":true}]},"algorithm":{"name":"trueFalse","template":"Multiple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minutos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segundos quedan en {{T1}}'' cuando se le quitan los minutos del paso anterior?&lt;/p&gt;","template":"&lt;p style=\"text-align:center;\"&gt;{{T1}}'' − {{Q1}}' × 60 = {{response}}''&lt;/p&gt;","seed":{"calculated":[{"name":"T1","label":"{{function}}","function":"{{Q1}}*60+{{Q2}}","temp":true},{"name":"A2","label":"{{function}}","function":"{{Q2}}"}]},"algorithm":{"name":"calculateOperation","params":{"method":"equivLiteral","keyboard":"NUMERICAL"}}}]}</v>
      </c>
      <c r="C936" s="215" t="str">
        <f>Seeds!AA1036</f>
        <v/>
      </c>
      <c r="D936" s="215">
        <f t="shared" si="1"/>
        <v>1</v>
      </c>
    </row>
    <row r="937" ht="15.75" customHeight="1">
      <c r="A937" s="215" t="str">
        <f>Seeds!AC1037</f>
        <v>M6-MyM-27a-E-4</v>
      </c>
      <c r="B937" s="215" t="str">
        <f>Seeds!Z1037</f>
        <v>{"id":"M6-MyM-27a-E-4","seed":{"parameters":[{"name":"Q1","label":null,"min":1,"max":15,"step":1},{"name":"Q2","label":null,"min":1,"max":59,"step":1}],"uniques":true},"scaffolding":[{"id":"step-0","stimulus":"&lt;p&gt;Expresa este ángulo en forma simple.&lt;/p&gt;","template":"&lt;p style=\"text-align:center;\"&gt;{{Q1}}' {{Q2}}'' = {{response}}''.&lt;/p&gt;","seed":{"calculated":[{"name":"A1","label":"{{function}}","function":"{{Q1}}*60+{{Q2}}"}]},"algorithm":{"name":"calculateOperation","params":{"method":"equivLiteral","keyboard":"NUMERICAL"}}},{"id":"step-1","stimulus":"&lt;p&gt;¿Qué pide el ejercicio que hagas?&lt;/p&gt;","seed":{"calculated":[{"name":"1-A1","label":"&lt;p&gt;Convertir grados y minutos en minutos.&lt;/p&gt;","incorrect":true},{"name":"1-A2","label":"&lt;p&gt;Convertir minutos en grados y minutos.&lt;/p&gt;","incorrect":true},{"name":"1-A3","label":"&lt;p&gt;Convertir minutos y segundos en segundos.&lt;/p&gt;","incorrect":false}]},"algorithm":{"name":"trueFalse","template":"Multiple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segundos equivalen {{Q1}}'.&lt;/p&gt;","template":"&lt;p style=\"text-align:center;\"&gt;{{Q1}}' × 60 = {{response}}''&lt;/p&gt;","seed":{"calculated":[{"name":"A1","label":"{{function}}","function":"{{Q1}}*60"}]},"algorithm":{"name":"calculateOperation","params":{"method":"equivLiteral","keyboard":"NUMERICAL"}}},{"id":"step-4","stimulus":"&lt;p&gt;A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7" s="215" t="str">
        <f>Seeds!AA1037</f>
        <v/>
      </c>
      <c r="D937" s="215">
        <f t="shared" si="1"/>
        <v>1</v>
      </c>
    </row>
    <row r="938" ht="15.75" customHeight="1">
      <c r="A938" s="215" t="str">
        <f>Seeds!AC1038</f>
        <v>M6-MyM-27a-A-1</v>
      </c>
      <c r="B938" s="215" t="str">
        <f>Seeds!Z1038</f>
        <v>{"id":"M6-MyM-27a-A-1","seed":{"parameters":[{"name":"Q1","label":null,"min":110,"max":160,"step":1},{"name":"Q2","label":null,"min":1,"max":59,"step":1}],"uniques":true},"scaffolding":[{"id":"step-0","stimulus":"&lt;p&gt;Andrea esta tomando el sol sobre una tumbona de playa que ha abierto con una amplitud de {{Q1}}° y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 style=\"text-align:center;\"&gt;{{Q1}}°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8" s="215" t="str">
        <f>Seeds!AA1038</f>
        <v/>
      </c>
      <c r="D938" s="215">
        <f t="shared" si="1"/>
        <v>1</v>
      </c>
    </row>
    <row r="939" ht="15.75" customHeight="1">
      <c r="A939" s="215" t="str">
        <f>Seeds!AC1039</f>
        <v>M6-MyM-27a-A-2</v>
      </c>
      <c r="B939" s="215" t="str">
        <f>Seeds!Z1039</f>
        <v>{"id":"M6-MyM-27a-A-2","seed":{"parameters":[{"name":"Q1","label":null,"min":1,"max":90,"step":1},{"name":"Q2","label":null,"min":1,"max":59,"step":1}],"uniques":true},"scaffolding":[{"id":"step-0","stimulus":"&lt;p&gt;En cierto momento, las agujas de un reloj están separadas por un ángulo de {{Q1}}° {{Q2}}'. Expresa esta medida en minutos.&lt;/p&gt;","template":"&lt;p&gt;Su amplitud mide {{response}}'.&lt;/p&gt;","seed":{"calculated":[{"name":"A1","label":"{{function}}","function":"{{Q1}}*60+{{Q2}}"}]},"algorithm":{"name":"calculateOperation","params":{"method":"equivLiteral","keyboard":"NUMERICAL"}}},{"id":"step-1","stimulus":"&lt;p&gt;¿Qué pide el ejercicio que hagas?&lt;/p&gt;","seed":{"calculated":[{"name":"1-A1","label":"&lt;p&gt;Convertir grados y minutos en minutos.&lt;/p&gt;","incorrect":false},{"name":"1-A2","label":"&lt;p&gt;Convertir minutos en grados y minutos.&lt;/p&gt;","incorrect":true},{"name":"1-A3","label":"&lt;p&gt;Convertir minutos en grados.&lt;/p&gt;","incorrect":true}]},"algorithm":{"name":"trueFalse","template":"Multiple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a cuántos minutos equivalen {{Q1}}°.&lt;/p&gt;","template":"&lt;p&gt;{{Q1}}° × 60 = {{response}}'&lt;/p&gt;","seed":{"calculated":[{"name":"A2","label":"{{function}}","function":"{{Q1}}*60"}]},"algorithm":{"name":"calculateOperation","params":{"method":"equivLiteral","keyboard":"NUMERICAL"}}},{"id":"step-4","stimulus":"&lt;p&gt;A continuación, suma las dos cantidades.&lt;/p&gt;","template":"&lt;p style=\"text-align:center;\"&gt;{{Q1}}° {{Q2}}' = {{T1}}' + {{Q2}}' = {{response}}'&lt;/p&gt;","seed":{"calculated":[{"name":"T1","label":"{{function}}","function":"{{Q1}}*60","temp":true},{"name":"A1","label":"{{function}}","function":"{{Q1}}*60+{{Q2}}"}]},"algorithm":{"name":"calculateOperation","params":{"method":"equivLiteral","keyboard":"NUMERICAL"}}}]}</v>
      </c>
      <c r="C939" s="215" t="str">
        <f>Seeds!AA1039</f>
        <v/>
      </c>
      <c r="D939" s="215">
        <f t="shared" si="1"/>
        <v>1</v>
      </c>
    </row>
    <row r="940" ht="15.75" customHeight="1">
      <c r="A940" s="215" t="str">
        <f>Seeds!AC1040</f>
        <v>M6-MyM-27a-A-3</v>
      </c>
      <c r="B940" s="215" t="str">
        <f>Seeds!Z1040</f>
        <v>{"id":"M6-MyM-27a-A-3","seed":{"parameters":[{"name":"Q1","label":null,"min":30,"max":70,"step":1},{"name":"Q2","label":null,"min":1,"max":59,"step":1}],"uniques":true},"scaffolding":[{"id":"step-0","stimulus":"&lt;p&gt;De noche, el faro de un puerto emite un haz de luz con una amplitud de {{T1}}'. Expresa esta medida en grados y minutos.&lt;/p&gt;","template":"&lt;p&gt;Su amplitud mide {{response}}° {{response}}'.&lt;/p&gt;","seed":{"calculated":[{"name":"T1","label":"{{function}}","function":"{{Q1}}*60+{{Q2}}","temp":true},{"name":"A1","label":"{{function}}","function":"{{Q1}}"},{"name":"A2","label":"{{function}}","function":"{{Q2}}"}]},"algorithm":{"name":"calculateOperation","params":{"method":"equivLiteral","keyboard":"NUMERICAL"}}},{"id":"step-1","stimulus":"&lt;p&gt;¿Qué pide el ejercicio que hagas?&lt;/p&gt;","seed":{"calculated":[{"name":"1-A1","label":"&lt;p&gt;Convertir minutos en grados y minutos.&lt;/p&gt;","incorrect":false},{"name":"1-A2","label":"&lt;p&gt;Convertir minutos en grados.&lt;/p&gt;","incorrect":true},{"name":"1-A3","label":"&lt;p&gt;Convertir minutos en grados y segundos.&lt;/p&gt;","incorrect":true}]},"algorithm":{"name":"trueFalse","template":"Multiple choice – standard","params":{"countCorrect":1,"countIncorrect":2,"showCheckIcon":true}}},{"id":"step-2","stimulus":"&lt;p&gt;¿Cuál de estas tablas de equivalencias es correcta?&lt;/p&gt;","seed":{"calculated":[{"name":"1-A1","label":"&lt;div style=\"display:flex; justify-content:center;\"&gt;&lt;img src=\"https://blueberry-assets.oneclick.es/M6_MyM_17a_1.svg\" width=\"350\"&gt;&lt;/img&gt;&lt;/div&gt;","incorrect":false},{"name":"1-A1","label":"&lt;div style=\"display:flex; justify-content:center;\"&gt;&lt;img src=\"https://blueberry-assets.oneclick.es/M6_MyM_17a_2.svg\" width=\"350\"&gt;&lt;/img&gt;&lt;/div&gt;","incorrect":true},{"name":"1-A3","label":"&lt;div style=\"display:flex; justify-content:center;\"&gt;&lt;img src=\"https://blueberry-assets.oneclick.es/M6_MyM_17a_3.svg\" width=\"350\"&gt;&lt;/img&gt;&lt;/div&gt;","incorrect":true}]},"algorithm":{"name":"trueFalse","template":"Multiple choice – standard","params":{"countCorrect":1,"countIncorrect":2,"showCheckIcon":false}}},{"id":"step-3","stimulus":"&lt;p&gt;Empieza calculando cuántos grados hay en {{T1}}'. ¿Cuál es la parte entera del cociente de esta división?&lt;/p&gt;","template":"&lt;p style=\"text-align:center;\"&gt;{{T1}}' : 60 = {{response}}°&lt;/p&gt;","seed":{"calculated":[{"name":"T1","label":"{{function}}","function":"{{Q1}}*60+{{Q2}}","temp":true},{"name":"A1","label":"{{function}}","function":"{{Q1}}"}]},"algorithm":{"name":"calculateOperation","params":{"method":"equivLiteral","keyboard":"NUMERICAL"}}},{"id":"step-4","stimulus":"&lt;p&gt;Por último, ¿cuántos minutos quedan en {{T1}}' cuando se le quitan los grados del paso anterior?&lt;/p&gt;","template":"&lt;p style=\"text-align:center;\"&gt;{{T1}}' − {{Q1}}° × 60 = {{response}}'&lt;/p&gt;","seed":{"calculated":[{"name":"T1","label":"{{function}}","function":"{{Q1}}*60+{{Q2}}","temp":true},{"name":"A2","label":"{{function}}","function":"{{Q2}}"}]},"algorithm":{"name":"calculateOperation","params":{"method":"equivLiteral","keyboard":"NUMERICAL"}}}]}</v>
      </c>
      <c r="C940" s="215" t="str">
        <f>Seeds!AA1040</f>
        <v/>
      </c>
      <c r="D940" s="215">
        <f t="shared" si="1"/>
        <v>1</v>
      </c>
    </row>
    <row r="941" ht="15.75" customHeight="1">
      <c r="A941" s="215" t="str">
        <f>Seeds!AC1041</f>
        <v>M6-MyM-18a-I-1</v>
      </c>
      <c r="B941" s="215" t="str">
        <f>Seeds!Z1041</f>
        <v>{"id":"M6-MyM-18a-I-1","stimulus":"&lt;p&gt;Selecciona el resultado correcto de esta operación.&lt;/p&gt;&lt;p style=\"text-align:center;\"&gt;{{Q1}}° {{Q2}}' {{Q3}}'' − {{Q4}}° {{Q5}}' {{Q6}}'' = ...&lt;/p&gt;","hint":"&lt;p&gt;Resta las medidas que tengan la misma unidad.&lt;/p&gt;","feedback":"&lt;p&gt;Para realizar esta operación, resta las medidas que tengan la mismas unidades.&lt;/p&gt;&lt;p&gt;El resultado de esta operación es {{T1}}° {{T2}}' {{T3}}''.&lt;/p&gt;","seed":{"parameters":[{"name":"Q1","label":null,"min":180,"max":360,"step":1},{"name":"Q2","label":null,"min":30,"max":59,"step":1},{"name":"Q3","label":null,"min":30,"max":59,"step":1},{"name":"Q4","label":null,"min":1,"max":29,"step":1},{"name":"Q5","label":null,"min":1,"max":29,"step":1},{"name":"Q6","label":null,"min":1,"max":29,"step":1}],"calculated":[{"name":"T1","label":"{{function}}","function":"{{Q1}}-{{Q4}}","temp":true},{"name":"T2","label":"{{function}}","function":"{{Q2}}-{{Q5}}","temp":true},{"name":"T3","label":"{{function}}","function":"{{Q3}}-{{Q6}}","temp":true},{"name":"T4","label":"{{function}}","function":"{{Q1}}-{{Q4}}","temp":true},{"name":"T5","label":"{{function}}","function":"{{Q2}}-{{Q5}}+1","temp":true},{"name":"T6","label":"{{function}}","function":"{{Q3}}-{{Q6}}","temp":true},{"name":"T7","label":"{{function}}","function":"{{Q1}}-{{Q4}}1","temp":true},{"name":"T8","label":"{{function}}","function":"{{Q2}}-{{Q5}}+1","temp":true},{"name":"T9","label":"{{function}}","function":"{{Q3}}-{{Q6}}+1","temp":true},{"name":"A1","label":"{{T1}}° {{T2}}' {{T3}}''","function":""},{"name":"A2","label":"{{T4}}° {{T5}}' {{T6}}''","function":"","incorrect":true},{"name":"A3","label":"{{T7}}° {{T8}}' {{T9}}''","function":"","incorrect":true}],"uniques":true},"algorithm":{"name":"trueFalse","template":"Multiple choice – standard","params":{"countCorrect":1,"countIncorrect":2,"showCheckIcon":false,"columns":3}}}</v>
      </c>
      <c r="C941" s="215" t="str">
        <f>Seeds!AA1041</f>
        <v/>
      </c>
      <c r="D941" s="215">
        <f t="shared" si="1"/>
        <v>1</v>
      </c>
    </row>
    <row r="942" ht="15.75" customHeight="1">
      <c r="A942" s="215" t="str">
        <f>Seeds!AC1042</f>
        <v>M6-MyM-18a-E-1</v>
      </c>
      <c r="B942" s="215" t="str">
        <f>Seeds!Z1042</f>
        <v>{"id":"M6-MyM-18a-E-1","stimulus":"&lt;p&gt;Calcula esta suma.&lt;/p&gt;","template":"&lt;p style=\"text-align:center;\"&gt;{{Q1}}° {{Q2}}' {{Q3}}'' + {{Q4}}° {{Q5}}' {{Q6}}'' = {{response}}° {{response}}' {{response}}''&lt;/p&gt;","hint":"&lt;p&gt;Suma las medidas que tengan la misma unidad.&lt;/p&gt;","feedback":"&lt;p&gt;Para calcular estas medidas de ángulos, suma las medidas con las mismas unidades:&lt;/p&gt;&lt;p style=\"text-align:center;\"&gt;{{Q1}}° {{Q2}}' {{Q3}}'' + {{Q4}}° {{Q5}}' {{Q6}}'' = {{T4}}° {{T5}}' {{T9}}''.&lt;/p&gt;&lt;p&gt;Como {{T9}}'' es mayor que 60\", hay que operar:&lt;/p&gt;&lt;p style=\"text-align:center;\"&gt;{{T9}}'' − 60'' = {{T3}}''.&lt;/p&gt;&lt;p&gt;Después suma 1' a {{T5}}' = {{T11}}', como {{T11}}' es mayor que 60', hay que operar:&lt;/p&gt;&lt;p style=\"text-align:center;\"&gt;{{T11}}' − 60' = {{T2}}'.&lt;/p&gt;&lt;p&gt;Por último, el resultado final de la suma es {{T1}}° {{T2}}' {{T3}}''.&lt;/p&gt;","seed":{"parameters":[{"name":"Q1","label":null,"min":1,"max":100,"step":1},{"name":"Q2","label":null,"min":1,"max":59,"step":1},{"name":"Q3","label":null,"min":30,"max":59,"step":1},{"name":"Q4","label":null,"min":1,"max":100,"step":1},{"name":"Q5","label":null,"min":30,"max":59,"step":1},{"name":"Q6","label":null,"min":30,"max":59,"step":1}],"calculated":[{"name":"A1","label":"{{function}}","function":"{{Q1}}+{{Q4}}+1"},{"name":"A2","label":"{{function}}","function":"{{Q2}}+{{Q5}}-59"},{"name":"A3","label":"{{function}}","function":"{{Q3}}+{{Q6}}-60"},{"name":"T1","label":"{{function}}","function":"{{Q1}}+{{Q4}}+1","temp":true},{"name":"T5","label":"{{function}}","function":"{{Q2}}+{{Q5}}","temp":true},{"name":"T11","label":"{{function}}","function":"{{T5}}+1","temp":true},{"name":"T9","label":"{{function}}","function":"{{Q3}}+{{Q6}}","temp":true},{"name":"T2","label":"{{function}}","function":"{{T5}}-59","temp":true},{"name":"T3","label":"{{function}}","function":"{{T9}}-60","temp":true},{"name":"T4","label":"{{function}}","function":"{{Q1}}+{{Q4}}","temp":true}],"uniques":true},"algorithm":{"name":"calculateOperation","params":{"method":"equivLiteral","keyboard":"NUMERICAL"}}}</v>
      </c>
      <c r="C942" s="215" t="str">
        <f>Seeds!AA1042</f>
        <v/>
      </c>
      <c r="D942" s="215">
        <f t="shared" si="1"/>
        <v>1</v>
      </c>
    </row>
    <row r="943" ht="15.75" customHeight="1">
      <c r="A943" s="215" t="str">
        <f>Seeds!AC1043</f>
        <v>M6-MyM-18a-E-2</v>
      </c>
      <c r="B943" s="215" t="str">
        <f>Seeds!Z1043</f>
        <v>{"id":"M6-MyM-18a-E-2","stimulus":"&lt;p&gt;Calcula esta resta.&lt;/p&gt;","template":"&lt;p style=\"text-align:center;\"&gt;{{T1}}° {{T2}}' {{T3}}'' − {{Q10}}° {{Q11}}' {{Q12}}'' = {{response}}° {{response}}' {{response}}''&lt;/p&gt;","hint":"&lt;p&gt;Resta las medidas que tengan la misma unidad.&lt;/p&gt;","feedback":"&lt;p&gt;Para calcular estas medidas de ángulos, resta las medidas con las mismas unidades:&lt;/p&gt;&lt;p style=\"text-align:center;\"&gt;{{T1}}° {{T2}}' {{T3}}'' − {{Q10}}° {{Q11}}' {{Q12}}'' = {{T4}}° {{T5}}' {{T6}}''.&lt;/p&gt;","seed":{"parameters":[{"name":"Q10","label":null,"min":1,"max":100,"step":1},{"name":"Q11","label":null,"min":30,"max":59,"step":1},{"name":"Q12","label":null,"min":30,"max":59,"step":1},{"name":"Q13","label":null,"min":1,"max":100,"step":1},{"name":"Q14","label":null,"min":30,"max":59,"step":1},{"name":"Q15","label":null,"min":30,"max":59,"step":1}],"calculated":[{"name":"T1","label":"{{function}}","function":"{{Q10}}+{{Q13}}+1","temp":true},{"name":"T2","label":"{{function}}","function":"{{Q11}}+{{Q14}}-59","temp":true},{"name":"T3","label":"{{function}}","function":"{{Q12}}+{{Q15}}-60","temp":true},{"name":"A4","label":"{{function}}","function":"{{Q13}}"},{"name":"A5","label":"{{function}}","function":"{{Q14}}"},{"name":"A6","label":"{{function}}","function":"{{Q15}}"},{"name":"T4","label":"{{function}}","function":"{{Q13}}","temp":true},{"name":"T5","label":"{{function}}","function":"{{Q14}}","temp":true},{"name":"T6","label":"{{function}}","function":"{{Q15}}","temp":true}],"uniques":true},"algorithm":{"name":"calculateOperation","params":{"method":"equivLiteral","keyboard":"NUMERICAL"}}}</v>
      </c>
      <c r="C943" s="215" t="str">
        <f>Seeds!AA1043</f>
        <v/>
      </c>
      <c r="D943" s="215">
        <f t="shared" si="1"/>
        <v>1</v>
      </c>
    </row>
    <row r="944" ht="15.75" customHeight="1">
      <c r="A944" s="215" t="str">
        <f>Seeds!AC1044</f>
        <v>M6-MyM-18a-A-1</v>
      </c>
      <c r="B944" s="215" t="str">
        <f>Seeds!Z1044</f>
        <v>{"id":"M6-MyM-18a-A-1","stimulus":"&lt;p&gt;En clase de matemática los estudiantes están utilizando el compás y anotan las amplitudes que resultan al abrir los brazos del instrumento. Fernando ha anotado {{Q1}}° {{Q2}}' y {{Q3}}° {{Q4}}'. ¿Cuál es la suma total de estas amplitudes?&lt;/p&gt;","template":"&lt;p&gt;La suma total de estas amplitudes es de {{response}}° {{response}}'.&lt;/p&gt;","hint":"&lt;p&gt;Suma las medidas que tengan la misma unidad.&lt;/p&gt;","feedback":"&lt;p&gt;Para calcular la suma total de estas amplitudes, suma las medidas con las mismas unidades:&lt;/p&gt;&lt;p style=\"text-align:center;\"&gt;{{Q1}}° {{Q2}}' + {{Q3}}° {{Q4}}' = {{T1}}° {{T3}}'.&lt;/p&gt;&lt;p&gt;Como {{T3}}' es mayor que 60', hay que operar:&lt;/p&gt;&lt;p style=\"text-align:center;\"&gt;{{T3}}' − 60' = {{T2}}'&lt;/p&gt;&lt;p&gt;Después suma 1 a {{T1}}°&lt;/p&gt;&lt;p&gt;La suma total de las amplitudes es {{A1}}° {{A2}}'.&lt;/p&gt;","seed":{"parameters":[{"name":"Q1","label":null,"min":70,"max":100,"step":1},{"name":"Q2","label":null,"min":30,"max":59,"step":1},{"name":"Q3","label":null,"min":30,"max":60,"step":1},{"name":"Q4","label":null,"min":30,"max":59,"step":1}],"calculated":[{"name":"A1","label":"{{function}}","function":"{{Q1}}+{{Q3}}+1"},{"name":"A2","label":"{{function}}","function":"{{Q2}}+{{Q4}}-60"},{"name":"T3","label":"{{function}}","function":"{{Q2}}+{{Q4}}","temp":true},{"name":"T1","label":"{{function}}","function":"{{Q1}}+{{Q3}}","temp":true},{"name":"T2","label":"{{function}}","function":"{{Q2}}+{{Q4}}-60","temp":true}],"uniques":true},"algorithm":{"name":"calculateOperation","params":{"method":"equivLiteral","keyboard":"NUMERICAL"}}}</v>
      </c>
      <c r="C944" s="215" t="str">
        <f>Seeds!AA1044</f>
        <v/>
      </c>
      <c r="D944" s="215">
        <f t="shared" si="1"/>
        <v>1</v>
      </c>
    </row>
    <row r="945" ht="15.75" customHeight="1">
      <c r="A945" s="215" t="str">
        <f>Seeds!AC1045</f>
        <v>M6-MyM-18a-A-2</v>
      </c>
      <c r="B945" s="215" t="str">
        <f>Seeds!Z1045</f>
        <v>{"id":"M6-MyM-18a-A-2","stimulus":"&lt;p&gt;En un determinado momento del día, el ángulo que forma el Sol con la sombra de Miguel es de {{Q1}}° {{Q2}}' {{Q3}}''. Al atardecer el ángulo es de {{Q4}}° {{Q5}}'. ¿Cuál es la diferencia entre estas medidas?&lt;/p&gt;","template":"&lt;p&gt;La diferencia entre estas medidas es de {{response}}° {{response}}' {{response}}''.&lt;/p&gt;","hint":"&lt;p&gt;Resta las medidas que tengan la misma unidad.&lt;/p&gt;","feedback":"&lt;p&gt;Para calcular la diferencia entre estas medidas, resta las amplitudes con las mismas unidades:&lt;/p&gt;&lt;p style=\"text-align:center;\"&gt;{{Q1}}° {{Q2}}' {{Q3}}'' − {{Q4}}° {{Q5}}'.&lt;/p&gt;&lt;p&gt;La diferencia entre las amplitudes es {{A1}}° {{A2}}' {{A3}}''.&lt;/p&gt;","seed":{"parameters":[{"name":"Q1","label":null,"min":70,"max":100,"step":1},{"name":"Q2","label":null,"min":30,"max":59,"step":1},{"name":"Q3","label":null,"min":30,"max":59,"step":1},{"name":"Q4","label":null,"min":30,"max":60,"step":1},{"name":"Q5","label":null,"min":1,"max":29,"step":1}],"calculated":[{"name":"A1","label":"{{function}}","function":"{{Q1}}-{{Q4}}"},{"name":"A2","label":"{{function}}","function":"{{Q2}}-{{Q5}}"},{"name":"A3","label":"{{function}}","function":"{{Q3}}"}],"uniques":true},"algorithm":{"name":"calculateOperation","params":{"method":"equivLiteral","keyboard":"NUMERICAL"}}}</v>
      </c>
      <c r="C945" s="215" t="str">
        <f>Seeds!AA1045</f>
        <v/>
      </c>
      <c r="D945" s="215">
        <f t="shared" si="1"/>
        <v>1</v>
      </c>
    </row>
    <row r="946" ht="15.75" customHeight="1">
      <c r="A946" s="215" t="str">
        <f>Seeds!AC1046</f>
        <v>M6-MyM-18a-A-3</v>
      </c>
      <c r="B946" s="215" t="str">
        <f>Seeds!Z1046</f>
        <v>{"id":"M6-MyM-18a-A-3","stimulus":"&lt;p&gt;Nuria dibuja un angulo de {{Q1}}° {{Q2}}' {{Q3}}'' y le dice a su hermana que dibuje otro para formar un ángulo de {{T11}}° {{T12}}' {{T13}}''. ¿Cuánto deberá medir el ángulo que dibuje la hermana de Nuria?&lt;/p&gt;","template":"&lt;p&gt;Deberá medir {{response}}° {{response}}' {{response}}''.&lt;/p&gt;","hint":"&lt;p&gt;Resta las medidas que tengan la misma unidad. Transforma un minuto en sesenta segundos.&lt;/p&gt;","feedback":"&lt;p&gt;Para calcular la diferencia entre estas medidas, resta las amplitudes con las mismas unidades. Hay que transformar un minuto en sesenta segundos:&lt;/p&gt;&lt;p style=\"text-align:center;\"&gt;{{T11}}° {{T12}}' {{T13}}'' − {{Q1}}° {{Q2}}' {{Q3}}'' =&lt;/p&gt;&lt;p style=\"text-align:center;\"&gt;= {{T11}}° {{T121}}' {{T131}}'' =&lt;/p&gt;&lt;p style=\"text-align:center;\"&gt;={{A1}}° {{A2}}' {{A3}}''.&lt;/p&gt;","seed":{"parameters":[{"name":"Q1","label":null,"min":10,"max":29,"step":1},{"name":"Q11","label":null,"min":10,"max":29,"step":1},{"name":"Q2","label":null,"min":1,"max":29,"step":1},{"name":"Q12","label":null,"min":1,"max":29,"step":1},{"name":"Q3","label":null,"min":30,"max":59,"step":1},{"name":"Q13","label":null,"min":30,"max":59,"step":1}],"calculated":[{"name":"T11","label":"{{function}}","function":"{{Q1}}+{{Q11}}","temp":true},{"name":"T12","label":"{{function}}","function":"{{Q2}}+{{Q12}}+1","temp":true},{"name":"T121","label":"{{function}}","function":"{{Q2}}+{{Q12}}","temp":true},{"name":"T13","label":"{{function}}","function":"{{Q3}}+{{Q13}}-60","temp":true},{"name":"T131","label":"{{function}}","function":"{{Q3}}+{{Q13}}","temp":true},{"name":"A1","label":"{{function}}","function":"{{Q11}}"},{"name":"A2","label":"{{function}}","function":"{{Q12}}"},{"name":"A3","label":"{{function}}","function":"{{Q13}}"}],"uniques":true},"algorithm":{"name":"calculateOperation","params":{"method":"equivLiteral","keyboard":"NUMERICAL"}}}</v>
      </c>
      <c r="C946" s="215" t="str">
        <f>Seeds!AA1046</f>
        <v/>
      </c>
      <c r="D946" s="215">
        <f t="shared" si="1"/>
        <v>1</v>
      </c>
    </row>
    <row r="947" ht="15.75" customHeight="1">
      <c r="A947" s="215" t="str">
        <f>Seeds!AC1047</f>
        <v>M6-MyM-18b-I-1</v>
      </c>
      <c r="B947" s="215" t="str">
        <f>Seeds!Z1047</f>
        <v>{"id":"M6-MyM-18b-I-1","stimulus":"&lt;p&gt;Selecciona el resultado correcto.&lt;/p&gt;","template":"&lt;p style=\"text-align:center;\"&gt;{{T4}}° {{T5}}' : {{Q3}} = {{response}}&lt;/p&gt;","hint":"&lt;p&gt;Divide como si fueran números naturales.&lt;/p&gt;","feedback":"&lt;p&gt;Divide como si fueran números naturales.&lt;/p&gt;","seed":{"parameters":[{"name":"Q1","label":null,"min":5,"max":30,"step":1},{"name":"Q2","label":null,"min":1,"max":4,"step":1},{"name":"Q3","label":null,"min":2,"max":14,"step":1}],"calculated":[{"name":"T1","label":"{{function}}","function":"{{Q1}}","temp":true},{"name":"T2","label":"{{function}}","function":"{{Q1}}+3","temp":true},{"name":"T3","label":"{{function}}","function":"{{Q1}}*2","temp":true},{"name":"T4","label":"{{function}}","function":"{{Q1}}*{{Q3}}","temp":true},{"name":"T5","label":"{{function}}","function":"{{Q2}}*{{Q3}}","temp":true},{"name":"T22","label":"{{function}}","function":"{{Q1}}","temp":true},{"name":"T33","label":"{{function}}","function":"{{Q2}}+2","temp":true},{"name":"T11","label":"{{function}}","function":"{{Q2}}","temp":true},{"name":"A1","label":"{{T2}}° {{T22}}'","group":1,"incorrect":true},{"name":"A3","label":"{{T3}}° {{T33}}'","group":1,"incorrect":true},{"name":"A2","label":"{{T1}}° {{T11}}'","group":1}],"uniques":true},"algorithm":{"name":"groupResponses","template":"Cloze with drop down"}}</v>
      </c>
      <c r="C947" s="215" t="str">
        <f>Seeds!AA1047</f>
        <v/>
      </c>
      <c r="D947" s="215">
        <f t="shared" si="1"/>
        <v>1</v>
      </c>
    </row>
    <row r="948" ht="15.75" customHeight="1">
      <c r="A948" s="215" t="str">
        <f>Seeds!AC1048</f>
        <v>M6-MyM-18b-I-2</v>
      </c>
      <c r="B948" s="215" t="str">
        <f>Seeds!Z1048</f>
        <v>{"id":"M6-MyM-18b-I-2","stimulus":"&lt;p&gt;Selecciona el resultado correcto.&lt;/p&gt;","template":"&lt;p style=\"text-align:center;\"&gt;{{Q1}}° × {{Q2}} = {{response}}&lt;/p&gt;","hint":"&lt;p&gt;Multiplica como si fueran números naturales.&lt;/p&gt;","feedback":"&lt;p&gt;Multiplica como si fueran números naturales.&lt;/p&gt;","seed":{"parameters":[{"name":"Q1","label":null,"min":5,"max":30,"step":1},{"name":"Q2","label":null,"min":2,"max":12,"step":1},{"name":"Q3","label":null,"min":5,"max":30,"step":1},{"name":"Q4","label":null,"min":5,"max":30,"step":1}],"calculated":[{"name":"T1","label":"{{function}}","function":"{{Q1}}*{{Q2}}","temp":true},{"name":"T2","label":"{{function}}","function":"{{Q3}}*{{Q2}}","temp":true},{"name":"T3","label":"{{function}}","function":"{{Q4}}*{{Q2}}","temp":true},{"name":"A2","label":"{{T2}}°","group":1,"incorrect":true},{"name":"A1","label":"{{T1}}°","group":1},{"name":"A3","label":"{{T3}}°","group":1,"incorrect":true}],"uniques":true},"algorithm":{"name":"groupResponses","template":"Cloze with drop down"}}</v>
      </c>
      <c r="C948" s="215" t="str">
        <f>Seeds!AA1048</f>
        <v/>
      </c>
      <c r="D948" s="215">
        <f t="shared" si="1"/>
        <v>1</v>
      </c>
    </row>
    <row r="949" ht="15.75" customHeight="1">
      <c r="A949" s="215" t="str">
        <f>Seeds!AC1049</f>
        <v>M6-MyM-18b-E-1</v>
      </c>
      <c r="B949" s="215" t="str">
        <f>Seeds!Z1049</f>
        <v>{"id":"M6-MyM-18b-E-1","stimulus":"&lt;p&gt;Calcula las siguientes operaciones.&lt;/p&gt;","template":"&lt;p style=\"text-align:center;\"&gt;{{T1}}° {{T2}}' : {{Q3}} = {{response}}° {{response}}'&lt;/p&gt;","hint":"&lt;p&gt;Divide como si fueran números naturales.&lt;/p&gt;","feedback":"&lt;p&gt;Divide como si fueran números naturales.&lt;/p&gt;","seed":{"parameters":[{"name":"Q1","min":5,"max":30,"step":1},{"name":"Q2","list":[1,2,3,4]},{"name":"Q3","min":2,"max":14,"step":1}],"calculated":[{"name":"T1","function":"{{Q1}}*{{Q3}}","temp":true},{"name":"T2","function":"{{Q2}}*{{Q3}}","temp":true},{"name":"A1","label":"{{function}}","function":"{{Q1}}"},{"name":"A2","function":"{{Q2}}","label":"{{function}}"}],"uniques":true},"algorithm":{"name":"calculateOperation","params":{"method":"equivLiteral","keyboard":"NUMERICAL"}}}</v>
      </c>
      <c r="C949" s="215" t="str">
        <f>Seeds!AA1049</f>
        <v/>
      </c>
      <c r="D949" s="215">
        <f t="shared" si="1"/>
        <v>1</v>
      </c>
    </row>
    <row r="950" ht="15.75" customHeight="1">
      <c r="A950" s="215" t="str">
        <f>Seeds!AC1050</f>
        <v>M6-MyM-18b-E-2</v>
      </c>
      <c r="B950" s="215" t="str">
        <f>Seeds!Z1050</f>
        <v>{"id":"M6-MyM-18b-E-2","stimulus":"&lt;p&gt;Calcula las siguientes operaciones.&lt;/p&gt;","template":"&lt;p style=\"text-align:center;\"&gt;{{Q4}}° × {{Q5}} = {{response}}°&lt;/p&gt;","hint":"&lt;p&gt;Multiplica como si fueran números naturales.&lt;/p&gt;","feedback":"&lt;p&gt;Multiplica como si fueran números naturales.&lt;/p&gt;","seed":{"parameters":[{"name":"Q4","min":5,"max":30,"step":1},{"name":"Q5","min":2,"max":12,"step":1}],"calculated":[{"name":"A3","label":"{{function}}","function":"{{Q4}}*{{Q5}}"}],"uniques":true},"algorithm":{"name":"calculateOperation","params":{"method":"equivLiteral","keyboard":"NUMERICAL"}}}</v>
      </c>
      <c r="C950" s="215" t="str">
        <f>Seeds!AA1050</f>
        <v/>
      </c>
      <c r="D950" s="215">
        <f t="shared" si="1"/>
        <v>1</v>
      </c>
    </row>
    <row r="951" ht="15.75" customHeight="1">
      <c r="A951" s="215" t="str">
        <f>Seeds!AC1051</f>
        <v>M6-MyM-18b-A-1</v>
      </c>
      <c r="B951" s="215" t="str">
        <f>Seeds!Z1051</f>
        <v>{"id":"M6-MyM-18b-A-1","stimulus":"&lt;p&gt;Se desea cortar un pastel circular en {{Q2}} partes iguales. Sabiendo que el pastel forma un ángulo de 360°. ¿Qué amplitud tendrá cada porción?&lt;/p&gt;","template":"&lt;p&gt;Cada porción tendrá {{response}}° de amplitud.&lt;/p&gt;","hint":"&lt;p&gt;Divide como si fueran números naturales.&lt;/p&gt;","feedback":"&lt;p&gt;Divide como si fueran números naturales.&lt;/p&gt;","seed":{"parameters":[{"name":"Q2","label":null,"list":[3,4,5,6,8,9,10,12,15,18,20,24,30,36]}],"calculated":[{"name":"A1","label":"{{function}}","function":"360/{{Q2}}"}],"uniques":true},"algorithm":{"name":"calculateOperation","params":{"method":"equivLiteral","keyboard":"NUMERICAL"}}}</v>
      </c>
      <c r="C951" s="215" t="str">
        <f>Seeds!AA1051</f>
        <v/>
      </c>
      <c r="D951" s="215">
        <f t="shared" si="1"/>
        <v>1</v>
      </c>
    </row>
    <row r="952" ht="15.75" customHeight="1">
      <c r="A952" s="215" t="str">
        <f>Seeds!AC1052</f>
        <v>M6-MyM-18b-A-2</v>
      </c>
      <c r="B952" s="215" t="str">
        <f>Seeds!Z1052</f>
        <v>{"id":"M6-MyM-18b-A-2","stimulus":"&lt;p&gt;Dario tiene una cartulina que tiene forma de sector circular, con un ángulo central de {{T1}}° {{T2}}' {{T3}}''. Dario cortar {{Q4}} sectores circulares iguales. ¿Cuál será la amplitud de los sectores circulares?&lt;/p&gt;","template":"&lt;p&gt;La amplitud será {{response}}° {{response}}' {{response}}''.&lt;/p&gt;","hint":"&lt;p&gt;Divide como si fueran números naturales.&lt;/p&gt;","feedback":"&lt;p&gt;Divide como si fueran números naturales.&lt;/p&gt;","seed":{"parameters":[{"name":"Q1","label":null,"min":30,"max":60,"step":1},{"name":"Q2","label":null,"min":1,"max":11,"step":1},{"name":"Q3","label":null,"min":1,"max":11,"step":1},{"name":"Q4","label":null,"min":1,"max":9,"step":1}],"calculated":[{"name":"T1","label":"{{function}}","function":"{{Q1}}*{{Q4}}","temp":true},{"name":"T2","label":"{{function}}","function":"{{Q2}}*{{Q4}}","temp":true},{"name":"T3","label":"{{function}}","function":"{{Q3}}*{{Q4}}","temp":true},{"name":"A1","label":"{{function}}","function":"{{Q1}}"},{"name":"A2","label":"{{function}}","function":"{{Q2}}"},{"name":"A3","label":"{{function}}","function":"{{Q3}}"}],"uniques":true},"algorithm":{"name":"calculateOperation","params":{"method":"equivLiteral","keyboard":"NUMERICAL"}}}</v>
      </c>
      <c r="C952" s="215" t="str">
        <f>Seeds!AA1052</f>
        <v/>
      </c>
      <c r="D952" s="215">
        <f t="shared" si="1"/>
        <v>1</v>
      </c>
    </row>
    <row r="953" ht="15.75" customHeight="1">
      <c r="A953" s="215" t="str">
        <f>Seeds!AC1053</f>
        <v>M6-MyM-18b-A-3</v>
      </c>
      <c r="B953" s="215" t="str">
        <f>Seeds!Z1053</f>
        <v>{"id":"M6-MyM-18b-A-3","stimulus":"&lt;p&gt;El ángulo de inclinación de un techo es {{Q1}}° {{Q2}}' {{Q3}}'', se desea construir un nuevo techo en el que el ángulo de inclinación sea el triple que el techo anterior. ¿Cuál es la amplitud del angulo de inclinacion del nuevo techo?&lt;/p&gt;","template":"&lt;p&gt;El ángulo de inclinación es {{response}}° {{response}}' {{response}}''.&lt;/p&gt;","hint":"&lt;p&gt;Multiplica como si fueran números naturales.&lt;/p&gt;","feedback":"&lt;p&gt;Multiplica como si fueran números naturales.&lt;/p&gt;","seed":{"parameters":[{"name":"Q1","label":null,"min":20,"max":30,"step":1},{"name":"Q2","label":null,"min":1,"max":19,"step":1},{"name":"Q3","label":null,"min":1,"max":19,"step":1}],"calculated":[{"name":"A1","label":"{{function}}","function":"{{Q1}}*3"},{"name":"A2","label":"{{function}}","function":"{{Q2}}*3"},{"name":"A3","label":"{{function}}","function":"{{Q3}}*3"}],"uniques":true},"algorithm":{"name":"calculateOperation","params":{"method":"equivLiteral","keyboard":"NUMERICAL"}}}</v>
      </c>
      <c r="C953" s="215" t="str">
        <f>Seeds!AA1053</f>
        <v/>
      </c>
      <c r="D953" s="215">
        <f t="shared" si="1"/>
        <v>1</v>
      </c>
    </row>
    <row r="954" ht="15.75" customHeight="1">
      <c r="A954" s="215" t="str">
        <f>Seeds!AC1054</f>
        <v>M6-G-33a-I-1</v>
      </c>
      <c r="B954" s="215" t="str">
        <f>Seeds!Z1054</f>
        <v>{"id":"M6-G-33a-I-1","stimulus":"&lt;p&gt;Indica si estas afirmaciones son verdaderas o no.&lt;/p&gt;","hint":"&lt;p&gt;Una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puntos.&lt;/p&gt;","seed":{"parameters":[],"calculated":[{"name":"A1","label":"Una recta no tiene principio ni fin."},{"name":"A2","label":"Una semirrecta tiene principio, pero no fin."},{"name":"A3","label":"Un segmento está limitado por dos puntos."},{"name":"A4","label":"Una semirrecta no tiene principio ni fin.","incorrect":true},{"name":"A5","label":"Un segmento no tiene principio ni fin.","incorrect":true},{"name":"A6","label":"Una recta tiene principio, pero no fin.","incorrect":true},{"name":"A7","label":"Un segmento tiene principio, pero no fin.","incorrect":true},{"name":"A8","label":"Una recta está limitada por dos puntos.","incorrect":true},{"name":"A9","label":"Una semirrecta está limitada por dos puntos.","incorrect":true}],"uniques":true},"algorithm":{"name":"trueFalse","template":"Choice matrix – inline","params":{"countCorrect":1,"countIncorrect":2,"options":["Verdadero","Falso"]}}}</v>
      </c>
      <c r="C954" s="215" t="str">
        <f>Seeds!AA1054</f>
        <v/>
      </c>
      <c r="D954" s="215">
        <f t="shared" si="1"/>
        <v>1</v>
      </c>
    </row>
    <row r="955" ht="15.75" customHeight="1">
      <c r="A955" s="215" t="str">
        <f>Seeds!AC1055</f>
        <v>M6-G-33a-E-1</v>
      </c>
      <c r="B955" s="215" t="str">
        <f>Seeds!Z1055</f>
        <v>{"id":"M6-G-33a-E-1","stimulus":"&lt;p&gt;Escribe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src='https://blueberry-assets.oneclick.es/M6_G_33a_2.svg'&gt;&lt;/td&gt;&lt;td style=\"width: 25%; text-align: center;border:none;\"&gt;&lt;img src='https://blueberry-assets.oneclick.es/M6_G_33a_3.svg'&gt;&lt;/td&gt;&lt;/tr&gt;&lt;tr&gt;&lt;td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puntos.&lt;/p&gt;","seed":{"parameters":[],"calculated":[{"name":"A1","label":"Recta","function":""},{"name":"A2","label":"Semirrecta","function":""},{"name":"A3","label":"Segmento","function":""}],"uniques":true},"algorithm":{"name":"calculateOperation","template":"Cloze with text"}}</v>
      </c>
      <c r="C955" s="215" t="str">
        <f>Seeds!AA1055</f>
        <v/>
      </c>
      <c r="D955" s="215">
        <f t="shared" si="1"/>
        <v>1</v>
      </c>
    </row>
    <row r="956" ht="15.75" customHeight="1">
      <c r="A956" s="215" t="str">
        <f>Seeds!AC1056</f>
        <v>M6-G-33a-E-2</v>
      </c>
      <c r="B956" s="215" t="str">
        <f>Seeds!Z1056</f>
        <v>{"id":"M6-G-33a-E-2","stimulus":"&lt;p&gt;Escribe el nombre de estas líneas.&lt;/p&gt;","template":"&lt;table style=\"width: 100%;border:none;\"&gt;&lt;tbody&gt;&lt;tr&gt;&lt;td style=\"width: 25%; text-align: center;border:none;\"&gt;&lt;img src='https://blueberry-assets.oneclick.es/M6_G_33a_1.svg'&gt;&lt;/td&gt;&lt;td style=\"width: 25%; text-align: center;border:none;\"&gt;&lt;img src='https://blueberry-assets.oneclick.es/M6_G_33a_3.svg'&gt;&lt;/td&gt;&lt;td style=\"width: 25%; text-align: center;border:none;\"&gt;&lt;img src='https://blueberry-assets.oneclick.es/M6_G_33a_2.svg'&gt;&lt;/td&gt;&lt;/tr&gt;&lt;tr&gt;&lt;td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puntos.&lt;/p&gt;","seed":{"parameters":[],"calculated":[{"name":"A1","label":"Recta","function":""},{"name":"A2","label":"Segmento","function":""},{"name":"A3","label":"Semirrecta","function":""}],"uniques":true},"algorithm":{"name":"calculateOperation","template":"Cloze with text"}}</v>
      </c>
      <c r="C956" s="215" t="str">
        <f>Seeds!AA1056</f>
        <v/>
      </c>
      <c r="D956" s="215">
        <f t="shared" si="1"/>
        <v>1</v>
      </c>
    </row>
    <row r="957" ht="15.75" customHeight="1">
      <c r="A957" s="215" t="str">
        <f>Seeds!AC1057</f>
        <v>M6-G-33a-E-3</v>
      </c>
      <c r="B957" s="215" t="str">
        <f>Seeds!Z1057</f>
        <v>{"id":"M6-G-33a-E-3","stimulus":"&lt;p&gt;Escribe el nombre de estas líneas.&lt;/p&gt;","template":"&lt;table style=\"width: 100%;border:none;\"&gt;&lt;tbody&gt;&lt;tr&gt;&lt;td style=\"width: 25%; text-align: center;border:none;\"&gt;&lt;img src='https://blueberry-assets.oneclick.es/M6_G_33a_3.svg'&gt;&lt;/td&gt;&lt;td style=\"width: 25%; text-align: center;border:none;\"&gt;&lt;img src='https://blueberry-assets.oneclick.es/M6_G_33a_2.svg'&gt;&lt;/td&gt;&lt;td style=\"width: 25%; text-align: center;border:none;\"&gt;&lt;img src='https://blueberry-assets.oneclick.es/M6_G_33a_1.svg'&gt;&lt;/td&gt;&lt;/tr&gt;&lt;tr&gt;&lt;td style=\"width: 25%; text-align: center;border:none;\"&gt;{{response}}&lt;/td&gt;&lt;td style=\"width: 25%; text-align: center;border:none;\"&gt;{{response}}&lt;/td&gt;&lt;td style=\"width: 25%; text-align: center;border:none;\"&gt;{{response}}&lt;/td&gt;&lt;/tr&gt;&lt;/tbody&gt;&lt;/table&gt;","hint":"&lt;p&gt;Una &lt;b&gt;recta&lt;/b&gt; no tiene ni principio ni fin.&lt;/p&gt;&lt;p&gt;Una &lt;b&gt;semirrecta&lt;/b&gt; tiene un punto de inicio y se extiende hasta el infinito.&lt;/p&gt;&lt;p&gt;Un &lt;b&gt;segmento&lt;/b&gt; está limitado por dos puntos.&lt;/p&gt;","feedback":"&lt;p&gt;Una &lt;b&gt;recta&lt;/b&gt; no tiene ni principio ni fin.&lt;/p&gt;&lt;p&gt;Una &lt;b&gt;semirrecta&lt;/b&gt; tiene un punto de inicio y se extiende hasta el infinito.&lt;/p&gt;&lt;p&gt;Un &lt;b&gt;segmento&lt;/b&gt; está limitado por dos puntos.&lt;/p&gt;","seed":{"parameters":[],"calculated":[{"name":"A1","label":"Segmento","function":""},{"name":"A2","label":"Semirrecta","function":""},{"name":"A3","label":"Recta","function":""}],"uniques":true},"algorithm":{"name":"calculateOperation","template":"Cloze with text"}}</v>
      </c>
      <c r="C957" s="215" t="str">
        <f>Seeds!AA1057</f>
        <v/>
      </c>
      <c r="D957" s="215">
        <f t="shared" si="1"/>
        <v>1</v>
      </c>
    </row>
    <row r="958" ht="15.75" customHeight="1">
      <c r="A958" s="215" t="str">
        <f>Seeds!AC1058</f>
        <v>M6-G-1a-I-1</v>
      </c>
      <c r="B958" s="215" t="str">
        <f>Seeds!Z1058</f>
        <v>{"id":"M6-G-1a-I-1","stimulus":"&lt;p&gt;Selecciona cuál de estas afirmaciones es correcta.&lt;/p&gt;&lt;div style=\"display:flex; justify-content:center;\"&gt;&lt;div class=\"lemo-fixed-to-responsive\" style=\"max-width: 300px;max-height: 300px;position: relative;width: 100%;display: inline-block;\"&gt;\n\t&lt;img src=\"https://blueberry-assets.oneclick.es/M6_G_1a_4.svg\" alt=\"\" tabindex=\"0\"&gt;&lt;/img&gt;\n\t&lt;div class=\"lemo-graphie-container\" style=\"position: absolute;top: 0;left: 0;width: 100%;height: 100%;\"&gt;\n\t\t&lt;div class=\"lemo-graphie\" style=\"position: relative; width: 100%; height: 100%;\"&gt;\n\t\t\t&lt;span class=\"lemo-graphie-label\" style=\"position: absolute; left:9%; top: 50%;\"&gt;&lt;i&gt;{{Q1}}&lt;/i&gt;&lt;/span&gt;\n\t\t\t&lt;span class=\"lemo-graphie-label\" style=\"position: absolute; left: 23%; top: 72%;\"&gt;&lt;i&gt;{{Q2}}&lt;/i&gt;&lt;/span&gt;\n\t\t\t&lt;span class=\"lemo-graphie-label\" style=\"position: absolute; left: 57%; top: 77%;\"&gt;&lt;i&gt;{{Q3}}&lt;/i&gt;&lt;/span&gt;\n\t\t\t&lt;span class=\"lemo-graphie-label\" style=\"position: absolute; left: 80%; top: 57%;\"&gt;&lt;i&gt;{{Q4}}&lt;/i&gt;&lt;/span&gt;\n\t\t&lt;/div&gt;\n\t&lt;/div&gt;\n&lt;/div&gt;&lt;/div&gt;","hint":"&lt;p&gt;Dos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&lt;i&gt;{{Q3}}.&lt;/i&gt;"},{"name":"A4","label":"La recta &lt;i&gt;{{Q3}}&lt;/i&gt; es perpendicular a la recta &lt;i&gt;{{Q2}}.&lt;/i&gt;"},{"name":"A5","label":"La recta &lt;i&gt;{{Q4}}&lt;/i&gt; es oblicua a la recta &lt;i&gt;{{Q1}}.&lt;/i&gt;"},{"name":"A6","label":"La recta &lt;i&gt;{{Q2}}&lt;/i&gt; es oblicua a la recta &lt;i&gt;{{Q4}}.&lt;/i&gt;"},{"name":"A7","label":"La recta &lt;i&gt;{{Q3}}&lt;/i&gt; es paralela a la recta &lt;i&gt;{{Q1}}.&lt;/i&gt;","incorrect":true,"feedback":"&lt;p&gt;La recta &lt;i&gt;{{Q3}}&lt;/i&gt; es perpendicular a la recta &lt;i&gt;{{Q1}}.&lt;/i&gt;&lt;/p&gt;"},{"name":"A8","label":"La recta &lt;i&gt;{{Q4}}&lt;/i&gt; es paralela a la recta &lt;i&gt;{{Q3}}.&lt;/i&gt;","incorrect":true,"feedback":"&lt;p&gt;La recta &lt;i&gt;{{Q4}}&lt;/i&gt; es oblicua a la recta &lt;i&gt;{{Q3}}.&lt;/i&gt;&lt;/p&gt;"},{"name":"A9","label":"La recta &lt;i&gt;{{Q3}}&lt;/i&gt; es perpendicular a la recta &lt;i&gt;{{Q4}}.&lt;/i&gt;","incorrect":true,"feedback":"&lt;p&gt;La recta &lt;i&gt;{{Q3}}&lt;/i&gt; es oblicua a la recta &lt;i&gt;{{Q4}}.&lt;/i&gt;&lt;/p&gt;"},{"name":"A10","label":"La recta &lt;i&gt;{{Q1}}&lt;/i&gt; es perpendicular a la recta &lt;i&gt;{{Q2}}.&lt;/i&gt;","incorrect":true,"feedback":"&lt;p&gt;La recta &lt;i&gt;{{Q1}}&lt;/i&gt; es paralela a la recta &lt;i&gt;{{Q2}}.&lt;/i&gt;&lt;/p&gt;"},{"name":"A11","label":"La recta &lt;i&gt;{{Q2}}&lt;/i&gt; es oblicua a la recta &lt;i&gt;{{Q3}}.&lt;/i&gt;","incorrect":true,"feedback":"&lt;p&gt;La recta &lt;i&gt;{{Q2}}&lt;/i&gt; es perpendicular a la recta &lt;i&gt;{{Q3}}.&lt;/i&gt;&lt;/p&gt;"},{"name":"A12","label":"La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v>
      </c>
      <c r="C958" s="215" t="str">
        <f>Seeds!AA1058</f>
        <v/>
      </c>
      <c r="D958" s="215">
        <f t="shared" si="1"/>
        <v>1</v>
      </c>
    </row>
    <row r="959" ht="15.75" customHeight="1">
      <c r="A959" s="215" t="str">
        <f>Seeds!AC1059</f>
        <v>M6-G-1a-I-2</v>
      </c>
      <c r="B959" s="215" t="str">
        <f>Seeds!Z1059</f>
        <v>{"id":"M6-G-1a-I-2","stimulus":"&lt;p&gt;Selecciona cuál de estas afirmaciones es correcta.&lt;/p&gt;&lt;div style=\"display:flex; justify-content:center;\"&gt;&lt;div class=\"lemo-fixed-to-responsive\" style=\"max-width: 300px;max-height: 300px;position: relative;width: 100%;display: inline-block;\"&gt;\n\t&lt;img src=\"https://blueberry-assets.oneclick.es/M6_G_1a_5.svg\" alt=\"\" tabindex=\"0\"&gt;&lt;/img&gt;\n\t&lt;div class=\"lemo-graphie-container\" style=\"position: absolute;top: 0;left: 0;width: 100%;height: 100%;\"&gt;\n\t\t&lt;div class=\"lemo-graphie\" style=\"position: relative; width: 100%; height: 100%;\"&gt;\n\t\t\t&lt;span class=\"lemo-graphie-label\" style=\"position: absolute; left: 9.8510%; top: 21.7457%;\"&gt;&lt;i&gt;{{Q1}}&lt;/i&gt;&lt;/span&gt;\n\t\t\t&lt;span class=\"lemo-graphie-label\" style=\"position: absolute; left: 9.5768%; top: 69.6140%;\"&gt;&lt;i&gt;{{Q2}}&lt;/i&gt;&lt;/span&gt;\n\t\t\t&lt;span class=\"lemo-graphie-label\" style=\"position: absolute; left: 44.2984%; top: 6.4776%;\"&gt;&lt;i&gt;{{Q3}}&lt;/i&gt;&lt;/span&gt;\n\t\t\t&lt;span class=\"lemo-graphie-label\" style=\"position: absolute; left: 68.8949%; top: 6.7001%;\"&gt;&lt;i&gt;{{Q4}}&lt;/i&gt;&lt;/span&gt;\n\t\t&lt;/div&gt;\n\t&lt;/div&gt;\n&lt;/div&gt;&lt;/div&gt;","hint":"&lt;p&gt;Dos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a recta &lt;i&gt;{{Q1}}&lt;/i&gt; es paralela a la recta &lt;i&gt;{{Q2}}.&lt;/i&gt;"},{"name":"A2","label":"La recta &lt;i&gt;{{Q2}}&lt;/i&gt; es paralela a la recta &lt;i&gt;{{Q1}}.&lt;/i&gt;"},{"name":"A3","label":"La recta &lt;i&gt;{{Q1}}&lt;/i&gt; es perpendicular a la recta &lt;i&gt;{{Q4}}.&lt;/i&gt;"},{"name":"A4","label":"La recta &lt;i&gt;{{Q4}}&lt;/i&gt; es perpendicular a la recta &lt;i&gt;{{Q2}}.&lt;/i&gt;"},{"name":"A5","label":"La recta &lt;i&gt;{{Q3}}&lt;/i&gt; es oblicua a la recta &lt;i&gt;{{Q1}}.&lt;/i&gt;"},{"name":"A6","label":"La recta &lt;i&gt;{{Q2}}&lt;/i&gt; es oblicua a la recta &lt;i&gt;{{Q3}}.&lt;/i&gt;"},{"name":"A7","label":"La recta &lt;i&gt;{{Q3}}&lt;/i&gt; es paralela a la recta &lt;i&gt;{{Q1}}.&lt;/i&gt;","incorrect":true,"feedback":"&lt;p&gt;La recta &lt;i&gt;{{Q3}}&lt;/i&gt; es oblicua a la recta &lt;i&gt;{{Q1}}.&lt;/i&gt;&lt;/p&gt;"},{"name":"A8","label":"La recta &lt;i&gt;{{Q2}}&lt;/i&gt; es paralela a la recta &lt;i&gt;{{Q3}}.&lt;/i&gt;","incorrect":true,"feedback":"&lt;p&gt;La recta &lt;i&gt;{{Q2}}&lt;/i&gt; es oblicua a la recta &lt;i&gt;{{Q3}}.&lt;/i&gt;&lt;/p&gt;"},{"name":"A9","label":"La recta &lt;i&gt;{{Q3}}&lt;/i&gt; es perpendicular a la recta &lt;i&gt;{{Q1}}.&lt;/i&gt;","incorrect":true,"feedback":"&lt;p&gt;La recta &lt;i&gt;{{Q3}}&lt;/i&gt; es oblicua a la recta &lt;i&gt;{{Q1}}.&lt;/i&gt;&lt;/p&gt;"},{"name":"A10","label":"La recta &lt;i&gt;{{Q1}}&lt;/i&gt; es perpendicular a la recta &lt;i&gt;{{Q2}}.&lt;/i&gt;","incorrect":true,"feedback":"&lt;p&gt;La recta &lt;i&gt;{{Q1}}&lt;/i&gt; es paralela a la recta &lt;i&gt;{{Q2}}.&lt;/i&gt;&lt;/p&gt;"},{"name":"A11","label":"La recta &lt;i&gt;{{Q2}}&lt;/i&gt; es oblicua a la recta &lt;i&gt;{{Q4}}.&lt;/i&gt;","incorrect":true,"feedback":"&lt;p&gt;La recta &lt;i&gt;{{Q2}}&lt;/i&gt; es perpendicular a la recta &lt;i&gt;{{Q4}}.&lt;/i&gt;&lt;/p&gt;"},{"name":"A12","label":"La recta &lt;i&gt;{{Q2}}&lt;/i&gt; es oblicua a la recta &lt;i&gt;{{Q1}}.&lt;/i&gt;","incorrect":true,"feedback":"&lt;p&gt;La recta &lt;i&gt;{{Q2}}&lt;/i&gt; es paralela a la recta &lt;i&gt;{{Q1}}.&lt;/i&gt;&lt;/p&gt;"}],"uniques":true},"algorithm":{"name":"trueFalse","template":"Multiple choice – standard","params":{"countCorrect":1,"countIncorrect":2,"showCheckIcon":true}}}</v>
      </c>
      <c r="C959" s="215" t="str">
        <f>Seeds!AA1059</f>
        <v/>
      </c>
      <c r="D959" s="215">
        <f t="shared" si="1"/>
        <v>1</v>
      </c>
    </row>
    <row r="960" ht="15.75" customHeight="1">
      <c r="A960" s="215" t="str">
        <f>Seeds!AC1060</f>
        <v>M6-G-1a-E-1</v>
      </c>
      <c r="B960" s="215" t="str">
        <f>Seeds!Z1060</f>
        <v>{"id":"M6-G-1a-E-1","stimulus":"&lt;p&gt;Selecciona el par de rectas paralelas.&lt;/p&gt;","hint":"&lt;p&gt;Dos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v>
      </c>
      <c r="C960" s="215" t="str">
        <f>Seeds!AA1060</f>
        <v/>
      </c>
      <c r="D960" s="215">
        <f t="shared" si="1"/>
        <v>1</v>
      </c>
    </row>
    <row r="961" ht="15.75" customHeight="1">
      <c r="A961" s="215" t="str">
        <f>Seeds!AC1061</f>
        <v>M6-G-1a-E-2</v>
      </c>
      <c r="B961" s="215" t="str">
        <f>Seeds!Z1061</f>
        <v>{"id":"M6-G-1a-E-2","stimulus":"&lt;p&gt;Selecciona el par de rectas perpendiculares.&lt;/p&gt;","hint":"&lt;p&gt;Dos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width=\"300\"&gt;&lt;/img&gt;&lt;/div&gt;"},{"name":"A3","label":"&lt;div style=\"display:flex; justify-content:center;\"&gt;&lt;img src=\"https://blueberry-assets.oneclick.es/M6_G_1a_3.svg\" width=\"300\"&gt;&lt;/img&gt;&lt;/div&gt;","incorrect":true,"feedback":"Tienen un punto común y no forman cuatro ángulos rectos, por lo que son oblicuas."}],"uniques":true},"algorithm":{"name":"trueFalse","template":"Multiple choice – standard","params":{"countCorrect":1,"countIncorrect":2,"showCheckIcon":false,"columns":3}}}</v>
      </c>
      <c r="C961" s="215" t="str">
        <f>Seeds!AA1061</f>
        <v/>
      </c>
      <c r="D961" s="215">
        <f t="shared" si="1"/>
        <v>1</v>
      </c>
    </row>
    <row r="962" ht="15.75" customHeight="1">
      <c r="A962" s="215" t="str">
        <f>Seeds!AC1062</f>
        <v>M6-G-1a-E-3</v>
      </c>
      <c r="B962" s="215" t="str">
        <f>Seeds!Z1062</f>
        <v>{"id":"M6-G-1a-E-3","stimulus":"&lt;p&gt;Selecciona el par de rectas oblicuas.&lt;/p&gt;","hint":"&lt;p&gt;Dos rectas son paralelas cuando no tienen ningún punto en común. Si no, son rectas secantes.&lt;/p&gt;","feedback":"&lt;p&gt;Dos rectas son paralelas cuando no tienen ningún punto en común. Si no, son rectas secantes.&lt;/p&gt;","seed":{"parameters":[{"name":"Q1","label":null,"list":["a","b","c","d"]},{"name":"Q2","label":null,"list":["a","b","c","d"]},{"name":"Q3","label":null,"list":["a","b","c","d"]},{"name":"Q4","label":null,"list":["a","b","c","d"]}],"calculated":[{"name":"A1","label":"&lt;div style=\"display:flex; justify-content:center;\"&gt;&lt;img src=\"https://blueberry-assets.oneclick.es/M6_G_1a_1.svg\" width=\"300\"&gt;&lt;/img&gt;&lt;/div&gt;","incorrect":true,"feedback":"No tienen ningún punto en común, por lo que son paralelas."},{"name":"A2","label":"&lt;div style=\"display:flex; justify-content:center;\"&gt;&lt;img src=\"https://blueberry-assets.oneclick.es/M6_G_1a_2.svg\" width=\"300\"&gt;&lt;/img&gt;&lt;/div&gt;","incorrect":true,"feedback":"Tienen un punto común y forman cuatro ángulos rectos, por lo que son perpendiculaes."},{"name":"A3","label":"&lt;div style=\"display:flex; justify-content:center;\"&gt;&lt;img src=\"https://blueberry-assets.oneclick.es/M6_G_1a_3.svg\" width=\"300\"&gt;&lt;/img&gt;&lt;/div&gt;"}],"uniques":true},"algorithm":{"name":"trueFalse","template":"Multiple choice – standard","params":{"countCorrect":1,"countIncorrect":2,"showCheckIcon":false,"columns":3}}}</v>
      </c>
      <c r="C962" s="215" t="str">
        <f>Seeds!AA1062</f>
        <v/>
      </c>
      <c r="D962" s="215">
        <f t="shared" si="1"/>
        <v>1</v>
      </c>
    </row>
    <row r="963" ht="15.75" customHeight="1">
      <c r="A963" s="215" t="str">
        <f>Seeds!AC1063</f>
        <v>M6-G-2a-I-1</v>
      </c>
      <c r="B963" s="215" t="str">
        <f>Seeds!Z1063</f>
        <v>{"id":"M6-G-2a-I-1","stimulus":"&lt;p&gt;Indica cuántos puntos en común hay entre la recta y la circunferencia.&lt;/p&gt;&lt;div style=\"display:flex; justify-content:center;\"&gt;&lt;img src=\"http://drive.google.com/uc?export=view&amp;id={{Q1}}\" width=\"300\"&gt;&lt;/img&gt;&lt;/div&gt;","hint":"&lt;p&gt;La relación entre una recta y una circunferencia depende del número de puntos de corte.&lt;/p&gt;","feedback":"&lt;p&gt;Cuando no hay puntos de corte, la recta es exterior a la circunferencia.&lt;/p&gt;","seed":{"parameters":[{"name":"Q1","label":null,"list":["1UUYHypKNPydnBhuN1DCGnJbCrIlHWQhA","16SENQchT7hlOgron2-60qPbIZ1osxNqu","1rP8oppHIDX8zJEyX3kuFb0hXoxy2kg62"]}],"calculated":[{"name":"A1","label":"Ningún punto"},{"name":"A2","label":"Un punto","incorrect":true},{"name":"A3","label":"Dos puntos","incorrect":true}],"uniques":true},"algorithm":{"name":"trueFalse","template":"Multiple choice – standard","params":{"countCorrect":1,"countIncorrect":2,"showCheckIcon":false,"columns":3}}}</v>
      </c>
      <c r="C963" s="215" t="str">
        <f>Seeds!AA1063</f>
        <v/>
      </c>
      <c r="D963" s="215">
        <f t="shared" si="1"/>
        <v>1</v>
      </c>
    </row>
    <row r="964" ht="15.75" customHeight="1">
      <c r="A964" s="215" t="str">
        <f>Seeds!AC1064</f>
        <v>M6-G-2a-I-2</v>
      </c>
      <c r="B964" s="215" t="str">
        <f>Seeds!Z1064</f>
        <v>{"id":"M6-G-2a-I-2","stimulus":"&lt;p&gt;Indica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un punto de corte, la recta es tangente a la circunferencia.&lt;/p&gt;","seed":{"parameters":[{"name":"Q1","label":null,"list":["3UmVivV","3E0azxb","3FPiwa5"]}],"calculated":[{"name":"A1","label":"Ningún punto","incorrect":true},{"name":"A2","label":"Un punto"},{"name":"A3","label":"Dos puntos","incorrect":true}],"uniques":true},"algorithm":{"name":"trueFalse","template":"Multiple choice – standard","params":{"countCorrect":1,"countIncorrect":2,"showCheckIcon":false,"columns":3}}}</v>
      </c>
      <c r="C964" s="215" t="str">
        <f>Seeds!AA1064</f>
        <v/>
      </c>
      <c r="D964" s="215">
        <f t="shared" si="1"/>
        <v>1</v>
      </c>
    </row>
    <row r="965" ht="15.75" customHeight="1">
      <c r="A965" s="215" t="str">
        <f>Seeds!AC1065</f>
        <v>M6-G-2a-I-3</v>
      </c>
      <c r="B965" s="215" t="str">
        <f>Seeds!Z1065</f>
        <v>{"id":"M6-G-2a-I-3","stimulus":"&lt;p&gt;Indica cuántos puntos en común hay entre la recta y la circunferencia.&lt;/p&gt;&lt;div style=\"display:flex; justify-content:center;\"&gt;&lt;img src=\"https://bit.ly/{{Q1}}\" width=\"300\"&gt;&lt;/img&gt;&lt;/div&gt;","hint":"&lt;p&gt;La relación entre una recta y una circunferencia depende del número de puntos de corte.&lt;/p&gt;","feedback":"&lt;p&gt;Cuando hay dos puntos de corte, la recta es secante a la circunferencia.&lt;/p&gt;","seed":{"parameters":[{"name":"Q1","label":null,"list":["3DESL9w","3DyqdyB","3zM3LB0"]}],"calculated":[{"name":"A1","label":"Ningún punto","incorrect":true},{"name":"A2","label":"Un punto","incorrect":true},{"name":"A3","label":"Dos puntos"}],"uniques":true},"algorithm":{"name":"trueFalse","template":"Multiple choice – standard","params":{"countCorrect":1,"countIncorrect":2,"showCheckIcon":true}}}</v>
      </c>
      <c r="C965" s="215" t="str">
        <f>Seeds!AA1065</f>
        <v/>
      </c>
      <c r="D965" s="215">
        <f t="shared" si="1"/>
        <v>1</v>
      </c>
    </row>
    <row r="966" ht="15.75" customHeight="1">
      <c r="A966" s="215" t="str">
        <f>Seeds!AC1066</f>
        <v>M6-G-2a-E-1</v>
      </c>
      <c r="B966" s="215" t="str">
        <f>Seeds!Z1066</f>
        <v>{"id":"M6-G-2a-E-1","stimulus":"&lt;p&gt;Selecciona la recta exterior.&lt;/p&gt;","hint":"&lt;p&gt;La relación entre una recta y una circunferencia depende del número de puntos de corte.&lt;/p&gt;","feedback":"&lt;p&gt;Una recta es exterior a la circunferencia cuando no hay puntos de corte.&lt;/p&gt;","seed":{"parameters":[],"calculated":[{"name":"A1","label":"&lt;div style=\"display:flex; justify-content:center;\"&gt;&lt;img src=\"https://blueberry-assets.oneclick.es/M6_G_2a_1.svg\" width=\"300\"&gt;&lt;/img&gt;&lt;/div&gt;"},{"name":"A2","label":"&lt;div style=\"display:flex; justify-content:center;\"&gt;&lt;img src=\"https://blueberry-assets.oneclick.es/M6_G_2a_2.svg\" width=\"300\"&gt;&lt;/img&gt;&lt;/div&gt;"},{"name":"A3","label":"&lt;div style=\"display:flex; justify-content:center;\"&gt;&lt;img src=\"https://blueberry-assets.oneclick.es/M6_G_2a_3.svg\" width=\"300\"&gt;&lt;/img&gt;&lt;/div&gt;"},{"name":"A4","label":"&lt;div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C966" s="215" t="str">
        <f>Seeds!AA1066</f>
        <v/>
      </c>
      <c r="D966" s="215">
        <f t="shared" si="1"/>
        <v>1</v>
      </c>
    </row>
    <row r="967" ht="15.75" customHeight="1">
      <c r="A967" s="215" t="str">
        <f>Seeds!AC1067</f>
        <v>M6-G-2a-E-2</v>
      </c>
      <c r="B967" s="215" t="str">
        <f>Seeds!Z1067</f>
        <v>{"id":"M6-G-2a-E-2","stimulus":"&lt;p&gt;Selecciona la recta tangente.&lt;/p&gt;","hint":"&lt;p&gt;La relación entre una recta y una circunferencia depende del número de puntos de corte.&lt;/p&gt;","feedback":"&lt;p&gt;Una recta es tangente a la circunferencia cuando hay un punto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width=\"300\"&gt;&lt;/img&gt;&lt;/div&gt;"},{"name":"A5","label":"&lt;div style=\"display:flex; justify-content:center;\"&gt;&lt;img src=\"https://blueberry-assets.oneclick.es/M6_G_2a_5.svg\" width=\"300\"&gt;&lt;/img&gt;&lt;/div&gt;"},{"name":"A6","label":"&lt;div style=\"display:flex; justify-content:center;\"&gt;&lt;img src=\"https://blueberry-assets.oneclick.es/M6_G_2a_6.svg\" width=\"300\"&gt;&lt;/img&gt;&lt;/div&gt;"},{"name":"A7","label":"&lt;div style=\"display:flex; justify-content:center;\"&gt;&lt;img src=\"https://blueberry-assets.oneclick.es/M6_G_2a_7.svg\" width=\"300\"&gt;&lt;/img&gt;&lt;/div&gt;","incorrect":true},{"name":"A8","label":"&lt;div style=\"display:flex; justify-content:center;\"&gt;&lt;img src=\"https://blueberry-assets.oneclick.es/M6_G_2a_8.svg\" width=\"300\"&gt;&lt;/img&gt;&lt;/div&gt;","incorrect":true},{"name":"A9","label":"&lt;div style=\"display:flex; justify-content:center;\"&gt;&lt;img src=\"https://blueberry-assets.oneclick.es/M6_G_2a_9.svg\" width=\"300\"&gt;&lt;/img&gt;&lt;/div&gt;","incorrect":true}],"uniques":true},"algorithm":{"name":"trueFalse","template":"Multiple choice – standard","params":{"countCorrect":1,"countIncorrect":2,"showCheckIcon":false,"columns":3}}}</v>
      </c>
      <c r="C967" s="215" t="str">
        <f>Seeds!AA1067</f>
        <v/>
      </c>
      <c r="D967" s="215">
        <f t="shared" si="1"/>
        <v>1</v>
      </c>
    </row>
    <row r="968" ht="15.75" customHeight="1">
      <c r="A968" s="215" t="str">
        <f>Seeds!AC1068</f>
        <v>M6-G-2a-E-3</v>
      </c>
      <c r="B968" s="215" t="str">
        <f>Seeds!Z1068</f>
        <v>{"id":"M6-G-2a-E-3","stimulus":"&lt;p&gt;Selecciona la recta secante.&lt;/p&gt;","hint":"&lt;p&gt;La relación entre una recta y una circunferencia depende del número de puntos de corte.&lt;/p&gt;","feedback":"&lt;p&gt;Una recta es secante a la circunferencia cuando hay dos puntos de corte.&lt;/p&gt;","seed":{"parameters":[],"calculated":[{"name":"A1","label":"&lt;div style=\"display:flex; justify-content:center;\"&gt;&lt;img src=\"https://blueberry-assets.oneclick.es/M6_G_2a_1.svg\" width=\"300\"&gt;&lt;/img&gt;&lt;/div&gt;","incorrect":true},{"name":"A2","label":"&lt;div style=\"display:flex; justify-content:center;\"&gt;&lt;img src=\"https://blueberry-assets.oneclick.es/M6_G_2a_2.svg\" width=\"300\"&gt;&lt;/img&gt;&lt;/div&gt;","incorrect":true},{"name":"A3","label":"&lt;div style=\"display:flex; justify-content:center;\"&gt;&lt;img src=\"https://blueberry-assets.oneclick.es/M6_G_2a_3.svg\" width=\"300\"&gt;&lt;/img&gt;&lt;/div&gt;","incorrect":true},{"name":"A4","label":"&lt;div style=\"display:flex; justify-content:center;\"&gt;&lt;img src=\"https://blueberry-assets.oneclick.es/M6_G_2a_4.svg\" width=\"300\"&gt;&lt;/img&gt;&lt;/div&gt;","incorrect":true},{"name":"A5","label":"&lt;div style=\"display:flex; justify-content:center;\"&gt;&lt;img src=\"https://blueberry-assets.oneclick.es/M6_G_2a_5.svg\" width=\"300\"&gt;&lt;/img&gt;&lt;/div&gt;","incorrect":true},{"name":"A6","label":"&lt;div style=\"display:flex; justify-content:center;\"&gt;&lt;img src=\"https://blueberry-assets.oneclick.es/M6_G_2a_6.svg\" width=\"300\"&gt;&lt;/img&gt;&lt;/div&gt;","incorrect":true},{"name":"A7","label":"&lt;div style=\"display:flex; justify-content:center;\"&gt;&lt;img src=\"https://blueberry-assets.oneclick.es/M6_G_2a_7.svg\" width=\"300\"&gt;&lt;/img&gt;&lt;/div&gt;"},{"name":"A8","label":"&lt;div style=\"display:flex; justify-content:center;\"&gt;&lt;img src=\"https://blueberry-assets.oneclick.es/M6_G_2a_8.svg\" width=\"300\"&gt;&lt;/img&gt;&lt;/div&gt;"},{"name":"A9","label":"&lt;div style=\"display:flex; justify-content:center;\"&gt;&lt;img src=\"https://blueberry-assets.oneclick.es/M6_G_2a_9.svg\" width=\"300\"&gt;&lt;/img&gt;&lt;/div&gt;"}],"uniques":true},"algorithm":{"name":"trueFalse","template":"Multiple choice – standard","params":{"countCorrect":1,"countIncorrect":2,"showCheckIcon":false,"columns":3}}}</v>
      </c>
      <c r="C968" s="215" t="str">
        <f>Seeds!AA1068</f>
        <v/>
      </c>
      <c r="D968" s="215">
        <f t="shared" si="1"/>
        <v>1</v>
      </c>
    </row>
    <row r="969" ht="15.75" customHeight="1">
      <c r="A969" s="215" t="str">
        <f>Seeds!AC1069</f>
        <v>M6-G-3a-I-1</v>
      </c>
      <c r="B969" s="215" t="str">
        <f>Seeds!Z1069</f>
        <v>{
    "id": "M6-G-3a-I-1",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"M6_G_3a_1.svg",
                    "M6_G_3a_2.svg",
                    "M6_G_3a_3.svg"
                ]
            },
            {
                "name": "Q2",
                "label": null,
                "list": [
                    "M6_G_3a_10.svg",
                    "M6_G_3a_11.svg",
                    "M6_G_3a_12.svg"
                ]
            },
            {
                "name": "Q3",
                "label": null,
                "list": [
                    "M6_G_3a_7.svg",
                    "M6_G_3a_8.svg",
                    "M6_G_3a_9.svg"
                ]
            }
        ],
        "calculated": [
            {
                "name": "A1",
                "label": "Agudo",
                "function": ""
            },
            {
                "name": "A2",
                "label": "Llano",
                "function": ""
            },
            {
                "name": "A3",
                "label": "Obtuso",
                "function": ""
            },
            {
                "name": "A4",
                "label": "Recto",
                "function": "",
                "incorrect": "true"
            }
        ],
        "uniques": true
    },
    "algorithm": {
        "name": "calculateOperation",
        "template": "Cloze with drag &amp; drop",
        "params": {
            "keyboard": "INTERMEDIATE"
        }
    }
}</v>
      </c>
      <c r="C969" s="215" t="str">
        <f>Seeds!AA1069</f>
        <v/>
      </c>
      <c r="D969" s="215">
        <f t="shared" si="1"/>
        <v>1</v>
      </c>
    </row>
    <row r="970" ht="15.75" customHeight="1">
      <c r="A970" s="215" t="str">
        <f>Seeds!AC1070</f>
        <v>M6-G-3a-I-2</v>
      </c>
      <c r="B970" s="215" t="str">
        <f>Seeds!Z1070</f>
        <v>{
    "id": "M6-G-3a-I-2",
    "stimulus": "&lt;p&gt;Arrastra el nombre de cada tipo de ángulo debajo de su imagen.&lt;/p&gt;",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"&lt;p&gt;Los ángulos se clasifican según su amplitud en agudos, rectos, obtusos y llanos.&lt;/p&gt;",
    "feedback": "&lt;p&gt;Los ángulos se clasifican según su amplitud en:&lt;/p&gt;&lt;p&gt;&lt;ol&gt;&lt;li&gt;&lt;b&gt;Agudos:&lt;/b&gt; miden menos de 90°.&lt;/li&gt;&lt;li&gt;&lt;b&gt;Rectos:&lt;/b&gt; miden 90°.&lt;/li&gt;&lt;li&gt;&lt;b&gt;Obtusos:&lt;/b&gt; miden más de 90°, pero menos de 180°.&lt;/li&gt;&lt;li&gt;&lt;b&gt;Llanos:&lt;/b&gt; miden 180°.&lt;/li&gt;&lt;/ol&gt;&lt;/p&gt;",
    "seed": {
        "parameters": [
            {
                "name": "Q1",
                "label": null,
                "list": [
                    "M6_G_3a_7.svg",
                    "M6_G_3a_8.svg",
                    "M6_G_3a_9.svg"
                ]
            },
            {
                "name": "Q2",
                "label": null,
                "list": [
                    "M6_G_3a_1.svg",
                    "M6_G_3a_2.svg",
                    "M6_G_3a_3.svg"
                ]
            },
            {
                "name": "Q3",
                "label": null,
                "list": [
                    "M6_G_3a_4.svg",
                    "M6_G_3a_5.svg",
                    "M6_G_3a_6.svg"
                ]
            }
        ],
        "calculated": [
            {
                "name": "A1",
                "label": "Obtuso",
                "function": ""
            },
            {
                "name": "A2",
                "label": "Agudo",
                "function": ""
            },
            {
                "name": "A3",
                "label": "Recto",
                "function": ""
            },
            {
                "name": "A4",
                "label": "Llano",
                "function": "",
                "incorrect": "true"
            }
        ],
        "uniques": true
    },
    "algorithm": {
        "name": "calculateOperation",
        "template": "Cloze with drag &amp; drop",
        "params": {
            "keyboard": "INTERMEDIATE"
        }
    }
}</v>
      </c>
      <c r="C970" s="215" t="str">
        <f>Seeds!AA1070</f>
        <v/>
      </c>
      <c r="D970" s="215">
        <f t="shared" si="1"/>
        <v>1</v>
      </c>
    </row>
    <row r="971" ht="15.75" customHeight="1">
      <c r="A971" s="215" t="str">
        <f>Seeds!AC1071</f>
        <v>M6-G-3a-E-1</v>
      </c>
      <c r="B971" s="215" t="str">
        <f>Seeds!Z1071</f>
        <v>{
    "id": "M6-G-3a-E-1",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agudo porque mide menos de 90°.&lt;/p&gt;",
    "seed": {
        "parameters": [
            {
                "name": "Q1",
                "label": null,
                "list": [
                    "M6_G_3a_1.svg",
                    "M6_G_3a_2.svg",
                    "M6_G_3a_3.svg"
                ]
            }
        ],
        "calculated": [
            {
                "name": "A1",
                "label": "agudo"
            }
        ],
        "uniques": true
    },
    "algorithm": {
        "name": "calculateOperation",
        "template": "Cloze with text"
    }
}</v>
      </c>
      <c r="C971" s="215" t="str">
        <f>Seeds!AA1071</f>
        <v/>
      </c>
      <c r="D971" s="215">
        <f t="shared" si="1"/>
        <v>1</v>
      </c>
    </row>
    <row r="972" ht="15.75" customHeight="1">
      <c r="A972" s="215" t="str">
        <f>Seeds!AC1072</f>
        <v>M6-G-3a-E-2</v>
      </c>
      <c r="B972" s="215" t="str">
        <f>Seeds!Z1072</f>
        <v>{
    "id": "M6-G-3a-E-2",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recto porque mide 90°.&lt;/p&gt;",
    "seed": {
        "parameters": [
            {
                "name": "Q1",
                "label": null,
                "list": [
                    "M6_G_3a_4.svg",
                    "M6_G_3a_5.svg",
                    "M6_G_3a_6.svg"
                ]
            }
        ],
        "calculated": [
            {
                "name": "A1",
                "label": "recto"
            }
        ],
        "uniques": true
    },
    "algorithm": {
        "name": "calculateOperation",
        "template": "Cloze with text"
    }
}</v>
      </c>
      <c r="C972" s="215" t="str">
        <f>Seeds!AA1072</f>
        <v/>
      </c>
      <c r="D972" s="215">
        <f t="shared" si="1"/>
        <v>1</v>
      </c>
    </row>
    <row r="973" ht="15.75" customHeight="1">
      <c r="A973" s="215" t="str">
        <f>Seeds!AC1073</f>
        <v>M6-G-3a-E-3</v>
      </c>
      <c r="B973" s="215" t="str">
        <f>Seeds!Z1073</f>
        <v>{
    "id": "M6-G-3a-E-3",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obtuso porque mide más de 90°.&lt;/p&gt;",
    "seed": {
        "parameters": [
            {
                "name": "Q1",
                "label": null,
                "list": [
                    "M6_G_3a_7.svg",
                    "M6_G_3a_8.svg",
                    "M6_G_3a_9.svg"
                ]
            }
        ],
        "calculated": [
            {
                "name": "A1",
                "label": "obtuso"
            }
        ],
        "uniques": true
    },
    "algorithm": {
        "name": "calculateOperation",
        "template": "Cloze with text"
    }
}</v>
      </c>
      <c r="C973" s="215" t="str">
        <f>Seeds!AA1073</f>
        <v/>
      </c>
      <c r="D973" s="215">
        <f t="shared" si="1"/>
        <v>1</v>
      </c>
    </row>
    <row r="974" ht="15.75" customHeight="1">
      <c r="A974" s="215" t="str">
        <f>Seeds!AC1074</f>
        <v>M6-G-3a-E-4</v>
      </c>
      <c r="B974" s="215" t="str">
        <f>Seeds!Z1074</f>
        <v>{
    "id": "M6-G-3a-E-4",
    "stimulus": "&lt;p&gt;Completa la siguiente oración.&lt;/p&gt;&lt;div style=\"display:flex; justify-content:center;\"&gt;&lt;img src=\"https://blueberry-assets.oneclick.es/{{Q1}}\" width=\"300\"&gt;&lt;/img&gt;&lt;/div&gt;",
    "template": "&lt;p&gt;El ángulo de la imagen es {{response}}.&lt;/p&gt;",
    "hint": "&lt;p&gt;Los ángulos se clasifican según su amplitud en agudos, rectos, obtusos y llanos.&lt;/p&gt;",
    "feedback": "&lt;p&gt;Es un ángulo llano porque mide 180°.&lt;/p&gt;",
    "seed": {
        "parameters": [
            {
                "name": "Q1",
                "label": null,
                "list": [
                    "M6_G_3a_10.svg",
                    "M6_G_3a_11.svg",
                    "M6_G_3a_12.svg"
                ]
            }
        ],
        "calculated": [
            {
                "name": "A1",
                "label": "llano"
            }
        ],
        "uniques": true
    },
    "algorithm": {
        "name": "calculateOperation",
        "template": "Cloze with text"
    }
}</v>
      </c>
      <c r="C974" s="215" t="str">
        <f>Seeds!AA1074</f>
        <v/>
      </c>
      <c r="D974" s="215">
        <f t="shared" si="1"/>
        <v>1</v>
      </c>
    </row>
    <row r="975" ht="15.75" customHeight="1">
      <c r="A975" s="215" t="str">
        <f>Seeds!AC1075</f>
        <v>M6-G-5a-I-1</v>
      </c>
      <c r="B975" s="215" t="str">
        <f>Seeds!Z1075</f>
        <v>{"id":"M6-G-5a-I-1","stimulus":"&lt;p&gt;Arrastra cada tipo de ángulo a su descripción.&lt;/p&gt;","hint":"&lt;p&gt;Los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180°.&lt;/li&gt;&lt;/ul&gt;&lt;/p&gt;","seed":{"parameters":[],"calculated":[{"name":"A1","function":"Tienen un lado en común.","label":"Ángulos consecutivos"},{"name":"A2","function":"Son consecutivos y suman 180°.","label":"Ángulos adyacentes"},{"name":"A3","function":"Están formados por rectas secantes.","label":"Ángulos opuestos por el vértice"},{"name":"A4","function":"Suman 90°.","label":"Ángulos complementarios"}],"uniques":true},"algorithm":{"name":"linkOperationResult","params":{"invert":false},"template":"Match list"}}</v>
      </c>
      <c r="C975" s="215" t="str">
        <f>Seeds!AA1075</f>
        <v/>
      </c>
      <c r="D975" s="215">
        <f t="shared" si="1"/>
        <v>1</v>
      </c>
    </row>
    <row r="976" ht="15.75" customHeight="1">
      <c r="A976" s="215" t="str">
        <f>Seeds!AC1076</f>
        <v>M6-G-5a-E-1</v>
      </c>
      <c r="B976" s="215" t="str">
        <f>Seeds!Z1076</f>
        <v>{"id":"M6-G-5a-E-1","stimulus":"&lt;p&gt;Coloca cada figura según el tipo de ángulos que representa.&lt;/p&gt;","template":"&lt;table style=\"width: 100%;border:none;\"&gt;&lt;tbody&gt;&lt;tr&gt;&lt;td style=\"width: 25%; text-align: center;border:none;\"&gt;Consecutivos&lt;/td&gt;&lt;td style=\"width: 25%; text-align: center;border:none;\"&gt;Opuestos por el vértice&lt;/td&gt;&lt;td style=\"width: 25%; text-align: center;border:none;\"&gt;Suplementarios&lt;/td&gt;&lt;/tr&gt;&lt;tr&gt;&lt;td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src=\"https://blueberry-assets.oneclick.es/M6_G_5a_2.svg\" width=\"300\"&gt;&lt;/img&gt;&lt;/div&gt;","function":""},{"name":"A3","label":"&lt;div style=\"display:flex; justify-content:center;\"&gt;&lt;img src=\"https://blueberry-assets.oneclick.es/M6_G_5a_3.svg\" width=\"300\"&gt;&lt;/img&gt;&lt;/div&gt;","function":""}],"uniques":true},"algorithm":{"name":"calculateOperation","template":"Cloze with drag &amp; drop","params":{"keyboard":"INTERMEDIATE"}}}</v>
      </c>
      <c r="C976" s="215" t="str">
        <f>Seeds!AA1076</f>
        <v/>
      </c>
      <c r="D976" s="215">
        <f t="shared" si="1"/>
        <v>1</v>
      </c>
    </row>
    <row r="977" ht="15.75" customHeight="1">
      <c r="A977" s="215" t="str">
        <f>Seeds!AC1077</f>
        <v>M6-G-5a-E-2</v>
      </c>
      <c r="B977" s="215" t="str">
        <f>Seeds!Z1077</f>
        <v>{"id":"M6-G-5a-E-2","stimulus":"&lt;p&gt;Coloca cada figura según el tipo de ángulos que representa.&lt;/p&gt;","template":"&lt;table style=\"width: 100%;border:none;\"&gt;&lt;tbody&gt;&lt;tr&gt;&lt;td style=\"width: 25%; text-align: center;border:none;\"&gt;Consecutivos&lt;/td&gt;&lt;td style=\"width: 25%; text-align: center;border:none;\"&gt;Adyacentes&lt;/td&gt;&lt;td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src=\"https://blueberry-assets.oneclick.es/M6_G_5a_1.svg\" width=\"300\"&gt;&lt;/img&gt;&lt;/div&gt;","function":""},{"name":"A2","label":"&lt;div style=\"display:flex; justify-content:center;\"&gt;&lt;img src=\"https://blueberry-assets.oneclick.es/M6_G_5a_3.svg\"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C977" s="215" t="str">
        <f>Seeds!AA1077</f>
        <v/>
      </c>
      <c r="D977" s="215">
        <f t="shared" si="1"/>
        <v>1</v>
      </c>
    </row>
    <row r="978" ht="15.75" customHeight="1">
      <c r="A978" s="215" t="str">
        <f>Seeds!AC1078</f>
        <v>M6-G-5a-E-3</v>
      </c>
      <c r="B978" s="215" t="str">
        <f>Seeds!Z1078</f>
        <v>{"id":"M6-G-5a-E-3","stimulus":"&lt;p&gt;Coloca cada figura según el tipo de ángulos que representa.&lt;/p&gt;","template":"&lt;table style=\"width: 100%;border:none;\"&gt;&lt;tbody&gt;&lt;tr&gt;&lt;td style=\"width: 25%; text-align: center;border:none;\"&gt;Adyacentes&lt;/td&gt;&lt;td style=\"width: 25%; text-align: center;border:none;\"&gt;Opuestos por el vértice&lt;/td&gt;&lt;td style=\"width: 25%; text-align: center;border:none;\"&gt;Complementarios&lt;/td&gt;&lt;/tr&gt;&lt;tr&gt;&lt;td style=\"width: 25%; text-align: center;border:none;\"&gt;{{response}}&lt;/td&gt;&lt;td style=\"width: 25%; text-align: center;border:none;\"&gt;{{response}}&lt;/td&gt;&lt;td style=\"width: 25%; text-align: center;border:none;\"&gt;{{response}}&lt;/td&gt;&lt;/tr&gt;&lt;/tbody&gt;&lt;/table&gt;","hint":"&lt;p&gt;Los ángulos se clasifican en consecutivos, adyacentes, opuestos por el vértice, complementarios y suplementarios.&lt;/p&gt;","feedback":"&lt;p&gt;Los ángulos se clasifican de la siguiente manera:&lt;ul&gt;&lt;li&gt;Los ángulos &lt;b&gt;consecutivos&lt;/b&gt; tienen un lado en común.&lt;/li&gt;&lt;li&gt;Los ángulos &lt;b&gt;adyacentes&lt;/b&gt; son consecutivos y suman 180°.&lt;/li&gt;&lt;li&gt;Los ángulos &lt;b&gt;opuestos por el vértice&lt;/b&gt; se forman cuando dos rectas se cortan.&lt;/li&gt;&lt;li&gt;Los ángulos &lt;b&gt;complementarios&lt;/b&gt; suman 90°.&lt;/li&gt;&lt;li&gt;Los ángulos &lt;b&gt;suplementarios&lt;/b&gt; suman 180°.&lt;/li&gt;&lt;/ul&gt;&lt;/p&gt;","seed":{"parameters":[],"calculated":[{"name":"A1","label":"&lt;div style=\"display:flex; justify-content:center;\"&gt;&lt;img src=\"https://blueberry-assets.oneclick.es/M6_G_5a_3.svg\" width=\"300\"&gt;&lt;/img&gt;&lt;/div&gt;","function":""},{"name":"A2","label":"&lt;div style=\"display:flex; justify-content:center;\"&gt;&lt;img src=\"https://blueberry-assets.oneclick.es/M6_G_5a_2.svg\" width=\"300\"&gt;&lt;/img&gt;&lt;/div&gt;","function":""},{"name":"A3","label":"&lt;div style=\"display:flex; justify-content:center;\"&gt;&lt;img src=\"https://blueberry-assets.oneclick.es/M6_G_5a_4.svg\" width=\"300\"&gt;&lt;/img&gt;&lt;/div&gt;","function":""}],"uniques":true},"algorithm":{"name":"calculateOperation","template":"Cloze with drag &amp; drop","params":{"keyboard":"INTERMEDIATE"}}}</v>
      </c>
      <c r="C978" s="215" t="str">
        <f>Seeds!AA1078</f>
        <v/>
      </c>
      <c r="D978" s="215">
        <f t="shared" si="1"/>
        <v>1</v>
      </c>
    </row>
    <row r="979" ht="15.75" customHeight="1">
      <c r="A979" s="215" t="str">
        <f>Seeds!AC1079</f>
        <v>M6-G-9a-I-1</v>
      </c>
      <c r="B979" s="215" t="str">
        <f>Seeds!Z1079</f>
        <v>{
    "id": "M6-G-9a-I-1",
    "stimulus": "&lt;p&gt;Selecciona el punto que está representado en estos ejes cartesianos.&lt;/p&gt;&lt;div style=\"display:flex;justify-content:center;\"&gt;&lt;div class=\"lemo-fixed-to-responsive\" style=\"max-width: 350px;max-height: 350px;position: relative;width: 100%;display: inline-block;\"&gt;\n\t&lt;img src=\"https://blueberry-assets.oneclick.es/M6_G_9a_2.svg\"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src=\"https://blueberry-assets.oneclick.es/punto.png\"&gt;&lt;/img&gt;&lt;/span&gt;&lt;span class=\"lemo-graphie-label\" style=\"position: absolute; left: {{T3}}%; top: {{T4}}%;color: rgb(61, 142, 185);\"&gt;A&lt;/span&gt;&lt;span class=\"lemo-graphie-label\" style=\"position: absolute; left: {{T5}}%; top: {{T6}}%;\"&gt;&lt;img src=\"https://blueberry-assets.oneclick.es/punto.png\"&gt;&lt;/img&gt;&lt;/span&gt;&lt;span class=\"lemo-graphie-label\" style=\"position: absolute; left: {{T7}}%; top: {{T8}}%;color: rgb(61, 142, 185);\"&gt;B&lt;/span&gt;&lt;span class=\"lemo-graphie-label\" style=\"position: absolute; left: {{T9}}%; top: {{T10}}%;\"&gt;&lt;img src=\"https://blueberry-assets.oneclick.es/punto.png\"&gt;&lt;/img&gt;&lt;/span&gt;&lt;span class=\"lemo-graphie-label\" style=\"position: absolute; left: {{T11}}%; top: {{T12}}%;color: rgb(61, 142, 185);\"&gt;C&lt;/span&gt;\n\t\t&lt;/div&gt;\n\t&lt;/div&gt;\n&lt;/div&gt;&lt;/div&gt;",
    "feedback": "&lt;p&gt;Un punto en el plano se define con dos coordenadas. La primera hace referencia al eje horizontal y la segunda, al eje vertical.&lt;/p&gt;",
    "hint": "&lt;p&gt;Un punto en el plano se define con dos coordenadas. La primera hace referencia al eje horizontal y la segunda, al eje vertical.&lt;/p&gt;",
    "seed": {
        "parameters": [
            {
                "name": "Q1",
                "label": null,
                "min": 0,
                "max": 8,
                "step": 1
            },
            {
                "name": "Q2",
                "label": null,
                "min": 0,
                "max": 8,
                "step": 1
            },
            {
                "name": "Q3",
                "label": null,
                "min": 0,
                "max": 8,
                "step": 1
            },
            {
                "name": "Q4",
                "label": null,
                "min": 0,
                "max": 8,
                "step": 1
            },
            {
                "name": "Q5",
                "label": null,
                "min": 0,
                "max": 8,
                "step": 1
            },
            {
                "name": "Q6",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"{{Q5}}*8.5+15",
                "temp": "true"
            },
            {
                "name": "T10",
                "label": "{{function}}",
                "function": "{{Q6}}*8.5+15",
                "temp": "true"
            },
            {
                "name": "T11",
                "label": "{{function}}",
                "function": "{{Q5}}*8.5+18.5",
                "temp": "true"
            },
            {
                "name": "T12",
                "label": "{{function}}",
                "function": "{{Q6}}*8.5+8.5",
                "temp": "true"
            },
            {
                "name": "TA1",
                "label": "{{function}}",
                "function": "{{Q1}}-4",
                "temp": "true"
            },
            {
                "name": "TA2",
                "label": "{{function}}",
                "function": "4-{{Q2}}",
                "temp": "true"
            },
            {
                "name": "TB1",
                "label": "{{function}}",
                "function": "{{Q3}}-4",
                "temp": "true"
            },
            {
                "name": "TB2",
                "label": "{{function}}",
                "function": "4-{{Q4}}",
                "temp": "true"
            },
            {
                "name": "TC1",
                "label": "{{function}}",
                "function": "{{Q5}}-4",
                "temp": "true"
            },
            {
                "name": "TC2",
                "label": "{{function}}",
                "function": "4-{{Q6}}",
                "temp": "true"
            },
            {
                "name": "A1",
                "label": "El punto A está en ({{TA1}}, {{TA2}})."
            },
            {
                "name": "A2",
                "label": "El punto B está en ({{TB1}}, {{TB2}})."
            },
            {
                "name": "A3",
                "label": "El punto C está en ({{TC1}}, {{TC2}})."
            },
            {
                "name": "A4",
                "label": "El punto B está en ({{TA1}}, {{TA2}}).",
                "feedback": "&lt;p&gt;({{TA1}}, {{TA2}}) en realidad son las coordenadas del punto A.&lt;/p&gt;",
                "incorrect": true
            },
            {
                "name": "A5",
                "label": "El punto C está en ({{TA1}}, {{TA2}}).",
                "feedback": "&lt;p&gt;({{TA1}}, {{TA2}}) en realidad son las coordenadas del punto A.&lt;/p&gt;",
                "incorrect": true
            },
            {
                "name": "A6",
                "label": "El punto A está en ({{TB1}}, {{TB2}}).",
                "feedback": "&lt;p&gt;({{TB1}}, {{TB2}}) en realidad son las coordenadas del punto B.&lt;/p&gt;",
                "incorrect": true
            },
            {
                "name": "A7",
                "label": "El punto C está en ({{TB1}}, {{TB2}}).",
                "feedback": "&lt;p&gt;({{TB1}}, {{TB2}}) en realidad son las coordenadas del punto B.&lt;/p&gt;",
                "incorrect": true
            },
            {
                "name": "A8",
                "label": "El punto A está en ({{TC1}}, {{TC2}}).",
                "feedback": "&lt;p&gt;({{TC1}}, {{TC2}}) en realidad son las coordenadas del punto C.&lt;/p&gt;",
                "incorrect": true
            },
            {
                "name": "A9",
                "label": "El punto B está en ({{TC1}}, {{TC2}}).",
                "feedback": "&lt;p&gt;({{TC1}}, {{TC2}}) en realidad son las coordenadas del punto C.&lt;/p&gt;",
                "incorrect": true
            }
        ],
        "uniques": true
    },
    "algorithm": {
        "name": "trueFalse",
        "template": "Multiple choice – multiple response",
        "params": {
            "countCorrect": 1,
            "countIncorrect": 2,
            "showCheckIcon": false,
            "columns": 3
        }
    }
}</v>
      </c>
      <c r="C979" s="215" t="str">
        <f>Seeds!AA1079</f>
        <v/>
      </c>
      <c r="D979" s="215">
        <f t="shared" si="1"/>
        <v>1</v>
      </c>
    </row>
    <row r="980" ht="15.75" customHeight="1">
      <c r="A980" s="215" t="str">
        <f>Seeds!AC1080</f>
        <v>M6-G-9a-E-1</v>
      </c>
      <c r="B980" s="215" t="str">
        <f>Seeds!Z1080</f>
        <v>{"id":"M6-G-9a-E-1","stimulus":"&lt;p&gt;¿Cuál de las siguientes es una coordenada de este triángulo?&lt;/p&gt;&lt;div style=\"display:flex; justify-content:center;\"&gt;&lt;img src=\"https://blueberry-assets.oneclick.es/M6_G_9a_4.svg\"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vertical.&lt;/p&gt;","seed":{"parameters":[],"calculated":[{"name":"A1","label":"(−4, 2)","function":""},{"name":"A2","label":"(4, −2)","function":""},{"name":"A3","label":"(−2, −4)","function":""},{"name":"A4","label":"(4, 2)","function":"","incorrect":true},{"name":"A5","label":"(−4, −2)","function":"","incorrect":true},{"name":"A6","label":"(2, 4)","function":"","incorrect":true},{"name":"A7","label":"(−2, 4)","function":"","incorrect":true},{"name":"A8","label":"(2, −4)","function":"","incorrect":true}],"uniques":true},"algorithm":{"name":"trueFalse","template":"Multiple choice – standard","params":{"countCorrect":1,"countIncorrect":2,"showCheckIcon":false,"columns":3}}}</v>
      </c>
      <c r="C980" s="215" t="str">
        <f>Seeds!AA1080</f>
        <v/>
      </c>
      <c r="D980" s="215">
        <f t="shared" si="1"/>
        <v>1</v>
      </c>
    </row>
    <row r="981" ht="15.75" customHeight="1">
      <c r="A981" s="215" t="str">
        <f>Seeds!AC1081</f>
        <v>M6-G-9a-E-2</v>
      </c>
      <c r="B981" s="215" t="str">
        <f>Seeds!Z1081</f>
        <v>{
    "id": "M6-G-9a-E-2",
    "stimulus": "&lt;p&gt;¿Cuál de las siguientes es una coordenada de este trapecio?&lt;/p&gt;&lt;div style=\"display:flex; justify-content:center;\"&gt;&lt;img src=\"https://blueberry-assets.oneclick.es/M6_G_9a_5.svg\" width=\"300\"&gt;&lt;/img&gt;&lt;/div&gt;",
    "hint": "&lt;p&gt;Un punto en el plano se define con dos coordenadas. La primera hace referencia al eje horizontal y la segunda, al eje vertical.&lt;/p&gt;",
    "feedback": "&lt;p&gt;Un punto en el plano se define con dos coordenadas. La primera hace referencia al eje horizontal y la segunda, al eje vertical.&lt;/p&gt;",
    "seed": {
        "parameters": [
            {
                "name": "Q1",
                "label": "null",
                "list": [
                    -5,
                    -4,
                    -3,
                    -2,
                    0,
                    1,
                    3,
                    4,
                    5
                ]
            },
            {
                "name": "Q2",
                "label": "null",
                "list": [
                    5,
                    3,
                    1,
                    0,
                    -1,
                    -3,
                    -4,
                    -5
                ]
            },
            {
                "name": "Q3",
                "label": "null",
                "list": [
                    -5,
                    -4,
                    -3,
                    -2,
                    0,
                    1,
                    3,
                    4,
                    5
                ]
            },
            {
                "name": "Q4",
                "label": "null",
                "list": [
                    5,
                    3,
                    1,
                    0,
                    -1,
                    -3,
                    -4,
                    -5
                ]
            }
        ],
        "calculated": [
            {
                "name": "A1",
                "label": "(−1, 4)",
                "function": ""
            },
            {
                "name": "A2",
                "label": "(−1, −2)",
                "function": ""
            },
            {
                "name": "A3",
                "label": "(2, 2)",
                "function": ""
            },
            {
                "name": "A4",
                "label": "(2, −2)",
                "function": ""
            },
            {
                "name": "A5",
                "label": "({{Q1}}, {{Q2}})",
                "function": "",
                "incorrect": true
            },
            {
                "name": "A6",
                "label": "({{Q3}}, {{Q4}})",
                "function": "",
                "incorrect": true
            }
        ],
        "uniques": true
    },
    "algorithm": {
        "name": "trueFalse",
        "template": "Multiple choice – standard",
        "params": {
            "countCorrect": 1,
            "countIncorrect": 2,
            "showCheckIcon": false,"columns":3
        }
    }
}</v>
      </c>
      <c r="C981" s="215" t="str">
        <f>Seeds!AA1081</f>
        <v/>
      </c>
      <c r="D981" s="215">
        <f t="shared" si="1"/>
        <v>1</v>
      </c>
    </row>
    <row r="982" ht="15.75" customHeight="1">
      <c r="A982" s="215" t="str">
        <f>Seeds!AC1082</f>
        <v>M6-G-9a-E-3</v>
      </c>
      <c r="B982" s="215" t="str">
        <f>Seeds!Z1082</f>
        <v>{"id":"M6-G-9a-E-3","stimulus":"&lt;p&gt;¿Cuál de las siguientes es una coordenada de este triángulo?&lt;/p&gt;&lt;div style=\"display:flex; justify-content:center;\"&gt;&lt;img src=\"https://blueberry-assets.oneclick.es/M6_G_9a_6.svg\"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[0,1,2,4,6,7,8]},{"name":"Q2","label":"null","list":[0,1,2,3,4,5,6,7,8]},{"name":"Q3","label":"null","list":[0,1,2,4,6,7,8]},{"name":"Q4","label":"null","list":[0,1,2,3,4,5,6,7,8]}],"calculated":[{"name":"T1","label":"","function":"{{Q1}}-4","temp":true},{"name":"T2","label":"","function":"{{Q2}}-4","temp":true},{"name":"T3","label":"","function":"{{Q3}}-4","temp":true},{"name":"T4","label":"","function":"{{Q4}}-4","temp":true},{"name":"A1","label":"(−1, 1)","function":""},{"name":"A2","label":"(1, 1)","function":""},{"name":"A3","label":"(1, −3)","function":""},{"name":"A5","label":"({{T1}}, {{T2}})","function":"","incorrect":true},{"name":"A6","label":"({{T3}}, {{T4}})","function":"","incorrect":true}],"uniques":true},"algorithm":{"name":"trueFalse","template":"Multiple choice – standard","params":{"countCorrect":1,"countIncorrect":2,"showCheckIcon":false,"columns":3}}}</v>
      </c>
      <c r="C982" s="215" t="str">
        <f>Seeds!AA1082</f>
        <v/>
      </c>
      <c r="D982" s="215">
        <f t="shared" si="1"/>
        <v>1</v>
      </c>
    </row>
    <row r="983" ht="15.75" customHeight="1">
      <c r="A983" s="215" t="str">
        <f>Seeds!AC1083</f>
        <v>M6-G-9a-E-4</v>
      </c>
      <c r="B983" s="215" t="str">
        <f>Seeds!Z1083</f>
        <v>{"id":"M6-G-9a-E-4","stimulus":"&lt;p&gt;¿Cuál de las siguientes es una coordenada de este romboide?&lt;/p&gt;&lt;div style=\"display:flex; justify-content:center;\"&gt;&lt;img src=\"https://blueberry-assets.oneclick.es/M6_G_9a_7.svg\" width=\"300\"&gt;&lt;/img&gt;&lt;/div&gt;","hint":"&lt;p&gt;Un punto en el plano se define con dos coordenadas. La primera hace referencia al eje horizontal y la segunda, al eje vertical.&lt;/p&gt;","feedback":"&lt;p&gt;Un punto en el plano se define con dos coordenadas. La primera hace referencia al eje horizontal y la segunda, al eje vertical.&lt;/p&gt;","seed":{"parameters":[{"name":"Q1","label":"null","list":[0,1,3,4,6,7,8]},{"name":"Q2","label":"null","list":[0,1,2,3,4,5,6,7,8]},{"name":"Q3","label":"null","list":[0,1,3,4,6,7,8]},{"name":"Q4","label":"null","list":[0,1,2,3,4,5,6,7,8]}],"calculated":[{"name":"T1","label":"","function":"{{Q1}}-4","temp":true},{"name":"T2","label":"","function":"{{Q2}}-4","temp":true},{"name":"T3","label":"","function":"{{Q3}}-4","temp":true},{"name":"T4","label":"","function":"{{Q4}}-4","temp":true},{"name":"A1","label":"(−2, 4)","function":""},{"name":"A2","label":"(−2, 0)","function":""},{"name":"A3","label":"(1, 3)","function":""},{"name":"A4","label":"(1, −1)","function":""},{"name":"A5","label":"({{T1}}, {{T2}})","function":"","incorrect":true},{"name":"A6","label":"({{T3}}, {{T4}})","function":"","incorrect":true}],"uniques":true},"algorithm":{"name":"trueFalse","template":"Multiple choice – standard","params":{"countCorrect":1,"countIncorrect":2,"showCheckIcon":false,"columns":3}}}</v>
      </c>
      <c r="C983" s="215" t="str">
        <f>Seeds!AA1083</f>
        <v/>
      </c>
      <c r="D983" s="215">
        <f t="shared" si="1"/>
        <v>1</v>
      </c>
    </row>
    <row r="984" ht="15.75" customHeight="1">
      <c r="A984" s="215" t="str">
        <f>Seeds!AC1084</f>
        <v>M6-G-36a-I-1</v>
      </c>
      <c r="B984" s="215" t="str">
        <f>Seeds!Z1084</f>
        <v>{
    "id": "M6-G-36a-I-1",
    "stimulus": "&lt;p&gt;¿Cuál es la distancia entre los puntos ({{Q4}}, {{Q5}}) y ({{Q4}}, {{T4}})?&lt;/p&gt;",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v>
      </c>
      <c r="C984" s="215" t="str">
        <f>Seeds!AA1084</f>
        <v/>
      </c>
      <c r="D984" s="215">
        <f t="shared" si="1"/>
        <v>1</v>
      </c>
    </row>
    <row r="985" ht="15.75" customHeight="1">
      <c r="A985" s="215" t="str">
        <f>Seeds!AC1085</f>
        <v>M6-G-36a-I-2</v>
      </c>
      <c r="B985" s="215" t="str">
        <f>Seeds!Z1085</f>
        <v>{
    "id": "M6-G-36a-I-2",
    "stimulus": "&lt;p&gt;¿Cuál es la distancia entre los puntos ({{Q5}}, {{Q4}}) y ({{T4}}, {{Q4}})?&lt;/p&gt;",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{{T5}} − {{T6}} = {{Q1}} {{T1}}&lt;/p&gt;",
    "seed": {
        "parameters": [
            {
                "name": "Q1",
                "label": null,
                "min": 1,
                "max": 8,
                "step": 1
            },
            {
                "name": "Q2",
                "label": null,
                "min": 1,
                "max": 8,
                "step": 1
            },
            {
                "name": "Q3",
                "label": null,
                "min": 1,
                "max": 8,
                "step": 1
            },
            {
                "name": "Q4",
                "label": null,
                "min": -4,
                "max": 4,
                "step": 1
            },
            {
                "name": "Q5",
                "label": null,
                "min": -4,
                "max": 4,
                "step": 1
            }
        ],
        "calculated": [
            {
                "name": "T1",
                "label": "{{function}}",
                "function": "if ({{Q1}} == '1') {'unidad'} else 'unidades'",
                "temp": "true"
            },
            {
                "name": "T2",
                "label": "{{function}}",
                "function": "if ({{Q2}} == '1') {'unidad'} else 'unidades'",
                "temp": "true"
            },
            {
                "name": "T3",
                "label": "{{function}}",
                "function": "if ({{Q3}} == '1') {'unidad'} else 'unidades'",
                "temp": "true"
            },
            {
                "name": "T4",
                "label": "{{function}}",
                "function": "if ({{Q5}} &lt; 0) {{{Q5}}+{{Q1}}} else {{Q5}}-{{Q1}}",
                "temp": "true"
            },
            {
                "name": "T5",
                "label": "{{function}}",
                "function": "math.max({{Q5}}, {{T4}})",
                "temp": "true"
            },
            {
                "name": "T6",
                "label": "{{function}}",
                "function": "if (math.min({{Q5}}, {{T4}}) &gt; -1) {math.min({{Q5}}, {{T4}})} else '('+math.min({{Q5}}, {{T4}})+')'",
                "temp": "true"
            },
            {
                "name": "A1",
                "label": "{{function}} {{T1}}",
                "function": "{{Q1}}"
            },
            {
                "name": "A2",
                "label": "{{function}} {{T2}}",
                "function": "{{Q2}}",
                "incorrect": true
            },
            {
                "name": "A3",
                "label": "{{function}} {{T3}}",
                "function": "{{Q3}}",
                "incorrect": true
            }
        ],
        "uniques": true
    },
    "algorithm": {
        "name": "trueFalse",
        "template": "Multiple choice – multiple response",
        "params": {
            "countCorrect": 1,
            "countIncorrect": 2,
            "showCheckIcon": false,
            "columns": 3
        }
    }
}</v>
      </c>
      <c r="C985" s="215" t="str">
        <f>Seeds!AA1085</f>
        <v/>
      </c>
      <c r="D985" s="215">
        <f t="shared" si="1"/>
        <v>1</v>
      </c>
    </row>
    <row r="986" ht="15.75" customHeight="1">
      <c r="A986" s="215" t="str">
        <f>Seeds!AC1086</f>
        <v>M6-G-36a-I-3</v>
      </c>
      <c r="B986" s="215" t="str">
        <f>Seeds!Z1086</f>
        <v>{
    "id": "M6-G-36a-I-3",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"math.max(-({{Q2}}-4), -({{Q4}}-4))",
                "temp": "true"
            },
            {
                "name": "T10",
                "label": "{{function}}",
                "function": "math.min(-({{Q2}}-4), -({{Q4}}-4))",
                "temp": "true"
            },
            {
                "name": "T11",
                "label": "{{function}}",
                "function": "if ({{T10}} &gt; -1) {{{T10}}} else '('+{{T10}}+')'",
                "temp": "true"
            },
            {
                "name": "T12",
                "label": "{{function}}",
                "function": "if (math.max({{Q2}}, {{Q4}})-math.min({{Q2}}, {{Q4}}) == '1') {'unidad'} else 'unidades'",
                "temp": "true"
            },
            {
                "name": "T13",
                "label": "{{function}}",
                "function": "if (math.max({{Q2}}, {{Q4}})-math.min({{Q2}}, {{Q4}})+{{Q5}} == '1') {'unidad'} else 'unidades'",
                "temp": "true"
            },
            {
                "name": "A1",
                "label": "{{function}} {{T12}}",
                "function": "math.max({{Q2}}, {{Q4}})-math.min({{Q2}}, {{Q4}})"
            },
            {
                "name": "A2",
                "label": "{{function}} {{T13}}",
                "function": "math.max({{Q2}}, {{Q4}})-math.min({{Q2}}, {{Q4}})+{{Q5}}",
                "incorrect": true
            }
        ],
        "uniques": true
    },
    "algorithm": {
        "name": "trueFalse",
        "template": "Multiple choice – multiple response",
        "params": {
            "countCorrect": 1,
            "countIncorrect": 1,
            "showCheckIcon": false,
            "columns": 2
        }
    }
}</v>
      </c>
      <c r="C986" s="215" t="str">
        <f>Seeds!AA1086</f>
        <v/>
      </c>
      <c r="D986" s="215">
        <f t="shared" si="1"/>
        <v>1</v>
      </c>
    </row>
    <row r="987" ht="15.75" customHeight="1">
      <c r="A987" s="215" t="str">
        <f>Seeds!AC1087</f>
        <v>M6-G-36a-I-4</v>
      </c>
      <c r="B987" s="215" t="str">
        <f>Seeds!Z1087</f>
        <v>{
    "id": "M6-G-36a-I-4",
    "stimulus": "&lt;p&gt;¿Cuál es la distancia entre estos dos puntos? {{T9}} y {{T10}}&lt;/p&gt;&lt;div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{{T9}} − {{T11}} = {{A1}} {{T12}}&lt;/p&gt;",
    "seed": {
        "parameters": [
            {
                "name": "Q1",
                "label": null,
                "min": 0,
                "max": 8,
                "step": 1
            },
            {
                "name": "Q2",
                "label": null,
                "min": 0,
                "max": 8,
                "step": 1
            },
            {
                "name": "Q3",
                "label": null,
                "min": 0,
                "max": 8,
                "step": 1
            },
            {
                "name": "Q4",
                "label": null,
                "min": 0,
                "max": 8,
                "step": 1
            },
            {
                "name": "Q5",
                "label": null,
                "min": -1,
                "max": 1,
                "step": 2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"math.max({{Q1}}-4, {{Q3}}-4)",
                "temp": "true"
            },
            {
                "name": "T10",
                "label": "{{function}}",
                "function": "math.min({{Q1}}-4, {{Q3}}-4)",
                "temp": "true"
            },
            {
                "name": "T11",
                "label": "{{function}}",
                "function": "if ({{T10}} &gt; -1) {{{T10}}} else '('+{{T10}}+')'",
                "temp": "true"
            },
            {
                "name": "T12",
                "label": "{{function}}",
                "function": "if (math.max({{Q1}}, {{Q3}})-math.min({{Q1}}, {{Q3}}) == '1') {'unidad'} else 'unidades'",
                "temp": "true"
            },
            {
                "name": "T13",
                "label": "{{function}}",
                "function": "if (math.max({{Q1}}, {{Q3}})-math.min({{Q1}}, {{Q3}})+{{Q5}} == '1') {'unidad'} else 'unidades'",
                "temp": "true"
            },
            {
                "name": "A1",
                "label": "{{function}} {{T12}}",
                "function": "math.max({{Q1}}, {{Q3}})-math.min({{Q1}}, {{Q3}})"
            },
            {
                "name": "A2",
                "label": "{{function}} {{T13}}",
                "function": "math.max({{Q1}}, {{Q3}})-math.min({{Q1}}, {{Q3}})+{{Q5}}",
                "incorrect": true
            }
        ],
        "uniques": true
    },
    "algorithm": {
        "name": "trueFalse",
        "template": "Multiple choice – multiple response",
        "params": {
            "countCorrect": 1,
            "countIncorrect": 1,
            "showCheckIcon": false,
            "columns": 2
        }
    }
}</v>
      </c>
      <c r="C987" s="215" t="str">
        <f>Seeds!AA1087</f>
        <v/>
      </c>
      <c r="D987" s="215">
        <f t="shared" si="1"/>
        <v>1</v>
      </c>
    </row>
    <row r="988" ht="15.75" customHeight="1">
      <c r="A988" s="215" t="str">
        <f>Seeds!AC1088</f>
        <v>M6-G-36a-E-1</v>
      </c>
      <c r="B988" s="215" t="str">
        <f>Seeds!Z1088</f>
        <v>{
    "id": "M6-G-36a-E-1",
    "stimulus": "&lt;p&gt;¿Cuál es la distancia entre los puntos ({{Q1}}, {{Q2}}) y ({{Q1}}, {{Q3}})?&lt;/p&gt;",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v>
      </c>
      <c r="C988" s="215" t="str">
        <f>Seeds!AA1088</f>
        <v/>
      </c>
      <c r="D988" s="215">
        <f t="shared" si="1"/>
        <v>1</v>
      </c>
    </row>
    <row r="989" ht="15.75" customHeight="1">
      <c r="A989" s="215" t="str">
        <f>Seeds!AC1089</f>
        <v>M6-G-36a-E-2</v>
      </c>
      <c r="B989" s="215" t="str">
        <f>Seeds!Z1089</f>
        <v>{
    "id": "M6-G-36a-E-2",
    "stimulus": "&lt;p&gt;¿Cuál es la distancia entre los puntos ({{Q2}}, {{Q1}}) y ({{Q3}}, {{Q1}})?&lt;/p&gt;",
    "template": "&lt;p&gt;{{response}} {{T1}}&lt;/p&gt;",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{{T2}} − {{T3}} = {{A1}} {{T1}}&lt;/p&gt;",
    "seed": {
        "parameters": [
            {
                "name": "Q1",
                "label": null,
                "min": -4,
                "max": 4,
                "step": 1
            },
            {
                "name": "Q2",
                "label": null,
                "min": -4,
                "max": 4,
                "step": 1
            },
            {
                "name": "Q3",
                "label": null,
                "min": -4,
                "max": 4,
                "step": 1
            }
        ],
        "calculated": [
            {
                "name": "T1",
                "label": "{{function}}",
                "function": "if (math.max({{Q2}},{{Q3}})-math.min({{Q2}},{{Q3}}) == '1') {'unidad'} else 'unidades'",
                "temp": "true"
            },
            {
                "name": "T2",
                "label": "{{function}}",
                "function": "math.max({{Q2}},{{Q3}})",
                "temp": "true"
            },
            {
                "name": "T3",
                "label": "{{function}}",
                "function": "if (math.min({{Q2}},{{Q3}}) &gt; -1) {math.min({{Q2}},{{Q3}})} else '('+math.min({{Q2}},{{Q3}})+')'",
                "temp": "true"
            },
            {
                "name": "A1",
                "label": "{{function}})",
                "function": "math.max({{Q2}},{{Q3}})-math.min({{Q2}},{{Q3}})"
            }
        ],
        "uniques": true
    },
    "algorithm": {
        "name": "calculateOperation",
        "params": {
            "method": "equivLiteral",
            "keyboard": "NUMERICAL"
        }
    }
}</v>
      </c>
      <c r="C989" s="215" t="str">
        <f>Seeds!AA1089</f>
        <v/>
      </c>
      <c r="D989" s="215">
        <f t="shared" si="1"/>
        <v>1</v>
      </c>
    </row>
    <row r="990" ht="15.75" customHeight="1">
      <c r="A990" s="215" t="str">
        <f>Seeds!AC1090</f>
        <v>M6-G-36a-E-3</v>
      </c>
      <c r="B990" s="215" t="str">
        <f>Seeds!Z1090</f>
        <v>{
    "id": "M6-G-36a-E-3",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{{T1}}%; top: {{T6}}%;\"&gt;&lt;img src=\"http://drive.google.com/uc?export=view&amp;id=1ybnTw1oWvSdEd0m4VycYwJd6tTa-mh0O\"&gt;&lt;/img&gt;&lt;/span&gt;&lt;span class=\"lemo-graphie-label\" style=\"position: absolute; left: {{T3}}%; top: {{T8}}%;color: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(math.max({{Q2}},{{Q4}})-math.min({{Q2}},{{Q4}}) == '1') {'unidad'} else 'unidades'",
                "temp": "true"
            },
            {
                "name": "T10",
                "label": "{{function}}",
                "function": "-(math.min({{Q2}},{{Q4}})-4)",
                "temp": "true"
            },
            {
                "name": "T11",
                "label": "{{function}}",
                "function": "-(math.max({{Q2}},{{Q4}})-4)",
                "temp": "true"
            },
            {
                "name": "T12",
                "label": "{{function}}",
                "function": "if ({{T11}} &gt; -1) {{{T11}}} else '('+{{T11}}+')'",
                "temp": "true"
            },
            {
                "name": "A1",
                "label": "{{function}}",
                "function": "math.max({{Q2}}, {{Q4}})-math.min({{Q2}}, {{Q4}})"
            }
        ],
        "uniques": true
    },
    "algorithm": {
        "name": "calculateOperation",
        "params": {
            "method": "equivLiteral",
            "keyboard": "NUMERICAL"
        }
    }
}</v>
      </c>
      <c r="C990" s="215" t="str">
        <f>Seeds!AA1090</f>
        <v/>
      </c>
      <c r="D990" s="215">
        <f t="shared" si="1"/>
        <v>1</v>
      </c>
    </row>
    <row r="991" ht="15.75" customHeight="1">
      <c r="A991" s="215" t="str">
        <f>Seeds!AC1091</f>
        <v>M6-G-36a-E-4</v>
      </c>
      <c r="B991" s="215" t="str">
        <f>Seeds!Z1091</f>
        <v>{
    "id": "M6-G-36a-E-4",
    "stimulus": "&lt;p&gt;¿Cuál es la distancia entre estos dos puntos?&lt;/p&gt;&lt;div class=\"lemo-fixed-to-responsive\" style=\"max-width: 350px;max-height: 350px;position: relative;width: 100%;display: inline-block;\"&gt;\n\t&lt;img src=\"http://drive.google.com/uc?export=view&amp;id=1IjXBIyzmE8gGKUJM9lr3BjytxPn7jkjt\" alt=\"\" tabindex=\"0\"&gt;&lt;/img&gt;\n\t&lt;div class=\"lemo-graphie-container\" style=\"position: absolute;top: 0;left: 0;width: 100%;height: 100%;\"&gt;\n\t\t&lt;div class=\"lemo-graphie\" style=\"position: relative; width: 100%; height: 100%;\"&gt;&lt;span class=\"lemo-graphie-label\" style=\"position: absolute; left: 42%; top: 63.5%;\"&gt;−2&lt;/span&gt;&lt;span class=\"lemo-graphie-label\" style=\"position: absolute; left: 42%; top: 55%;\"&gt;−1&lt;/span&gt;&lt;span class=\"lemo-graphie-label\" style=\"position: absolute; left: 45%; top: 38%;\"&gt;1&lt;/span&gt;&lt;span class=\"lemo-graphie-label\" style=\"position: absolute; left: 45%; top: 29%;\"&gt;2&lt;/span&gt;&lt;span class=\"lemo-graphie-label\" style=\"position: absolute; left: 45%; top: 21%;\"&gt;3&lt;/span&gt;&lt;span class=\"lemo-graphie-label\" style=\"position: absolute; left: 45%; top: 12%;\"&gt;4&lt;/span&gt;&lt;span class=\"lemo-graphie-label\" style=\"position: absolute; left: 42%; top: 72%;\"&gt;−3&lt;/span&gt;&lt;span class=\"lemo-graphie-label\" style=\"position: absolute; left: 42%; top: 81%;\"&gt;−4&lt;/span&gt;&lt;span class=\"lemo-graphie-label\" style=\"position: absolute; left: 82%; top: 51%;\"&gt;4&lt;/span&gt;&lt;span class=\"lemo-graphie-label\" style=\"position: absolute; left: 74%; top: 51%;\"&gt;3&lt;/span&gt;&lt;span class=\"lemo-graphie-label\" style=\"position: absolute; left: 66%; top: 51%;\"&gt;2&lt;/span&gt;&lt;span class=\"lemo-graphie-label\" style=\"position: absolute; left: 58%; top: 51%;\"&gt;1&lt;/span&gt;&lt;span class=\"lemo-graphie-label\" style=\"position: absolute; left: 38%; top: 51%;\"&gt;−1&lt;/span&gt;&lt;span class=\"lemo-graphie-label\" style=\"position: absolute; left: 30%; top: 51%;\"&gt;−2&lt;/span&gt;&lt;span class=\"lemo-graphie-label\" style=\"position: absolute; left: 21%; top: 51%;\"&gt;−3&lt;/span&gt;&lt;span class=\"lemo-graphie-label\" style=\"position: absolute; left: 12%; top: 51%;\"&gt;−4&lt;/span&gt;&lt;span class=\"lemo-graphie-label\" style=\"position: absolute; left: {{T1}}%; top: {{T2}}%;\"&gt;&lt;img src=\"http://drive.google.com/uc?export=view&amp;id=1ybnTw1oWvSdEd0m4VycYwJd6tTa-mh0O\"&gt;&lt;/img&gt;&lt;/span&gt;&lt;span class=\"lemo-graphie-label\" style=\"position: absolute; left: {{T3}}%; top: {{T4}}%;color: rgb(61, 142, 185);\"&gt;A&lt;/span&gt;&lt;span class=\"lemo-graphie-label\" style=\"position: absolute; left: {{T5}}%; top: {{T2}}%;\"&gt;&lt;img src=\"http://drive.google.com/uc?export=view&amp;id=1ybnTw1oWvSdEd0m4VycYwJd6tTa-mh0O\"&gt;&lt;/img&gt;&lt;/span&gt;&lt;span class=\"lemo-graphie-label\" style=\"position: absolute; left: {{T7}}%; top: {{T4}}%;color: rgb(61, 142, 185);\"&gt;B&lt;/span&gt;&lt;/div&gt;&lt;/div&gt;&lt;/div&gt;",
    "template": "&lt;p&gt;{{response}} {{T9}}&lt;/p&gt;",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{{T10}} − {{T12}} = {{A1}} {{T9}}&lt;/p&gt;",
    "seed": {
        "parameters": [
            {
                "name": "Q1",
                "label": null,
                "min": 0,
                "max": 8,
                "step": 1
            },
            {
                "name": "Q2",
                "label": null,
                "min": 0,
                "max": 8,
                "step": 1
            },
            {
                "name": "Q3",
                "label": null,
                "min": 0,
                "max": 8,
                "step": 1
            },
            {
                "name": "Q4",
                "label": null,
                "min": 0,
                "max": 8,
                "step": 1
            }
        ],
        "calculated": [
            {
                "name": "T1",
                "label": "{{function}}",
                "function": "{{Q1}}*8.5+15",
                "temp": "true"
            },
            {
                "name": "T2",
                "label": "{{function}}",
                "function": "{{Q2}}*8.5+15",
                "temp": "true"
            },
            {
                "name": "T3",
                "label": "{{function}}",
                "function": "{{Q1}}*8.5+18.5",
                "temp": "true"
            },
            {
                "name": "T4",
                "label": "{{function}}",
                "function": "{{Q2}}*8.5+8.5",
                "temp": "true"
            },
            {
                "name": "T5",
                "label": "{{function}}",
                "function": "{{Q3}}*8.5+15",
                "temp": "true"
            },
            {
                "name": "T6",
                "label": "{{function}}",
                "function": "{{Q4}}*8.5+15",
                "temp": "true"
            },
            {
                "name": "T7",
                "label": "{{function}}",
                "function": "{{Q3}}*8.5+18.5",
                "temp": "true"
            },
            {
                "name": "T8",
                "label": "{{function}}",
                "function": "{{Q4}}*8.5+8.5",
                "temp": "true"
            },
            {
                "name": "T9",
                "label": "{{function}}",
                "function": "if (math.max({{Q1}},{{Q3}})-math.min({{Q1}},{{Q3}}) == '1') {'unidad'} else 'unidades'",
                "temp": "true"
            },
            {
                "name": "T10",
                "label": "{{function}}",
                "function": "(math.max({{Q1}},{{Q3}})-4)",
                "temp": "true"
            },
            {
                "name": "T11",
                "label": "{{function}}",
                "function": "(math.min({{Q1}},{{Q3}})-4)",
                "temp": "true"
            },
            {
                "name": "T12",
                "label": "{{function}}",
                "function": "if ({{T11}} &gt; -1) {{{T11}}} else '('+{{T11}}+')'",
                "temp": "true"
            },
            {
                "name": "A1",
                "label": "{{function}}",
                "function": "math.max({{Q1}}, {{Q3}})-math.min({{Q1}}, {{Q3}})"
            }
        ],
        "uniques": true
    },
    "algorithm": {
        "name": "calculateOperation",
        "params": {
            "method": "equivLiteral",
            "keyboard": "NUMERICAL"
        }
    }
}</v>
      </c>
      <c r="C991" s="215" t="str">
        <f>Seeds!AA1091</f>
        <v/>
      </c>
      <c r="D991" s="215">
        <f t="shared" si="1"/>
        <v>1</v>
      </c>
    </row>
    <row r="992" ht="15.75" customHeight="1">
      <c r="A992" s="215" t="str">
        <f>Seeds!AC1092</f>
        <v>M6-G-37a-I-1</v>
      </c>
      <c r="B992" s="215" t="str">
        <f>Seeds!Z1092</f>
        <v>{
    "id": "M6-G-37a-I-1",
    "stimulus": "&lt;p&gt;¿Cuál de estos puntos es un vértice del siguiente polígono?&lt;/p&gt;&lt;div style=\"display:flex; justify-content:center;\"&gt;&lt;img src=\"https://blueberry-assets.oneclick.es/M6_G_37a_1.svg\" width=\"300\"&gt;&lt;/img&gt;&lt;/div&gt;",
    "hint": "&lt;p&gt;Busca los valores de &lt;i&gt;x&lt;/i&gt; e &lt;i&gt;y&lt;/i&gt; en cada vértice.&lt;/p&gt;",
    "feedback": "&lt;p&gt;Los 3 vértices de este polígono son:&lt;/p&gt;&lt;ul&gt;&lt;li&gt;(0, 3)&lt;/li&gt;&lt;li&gt;(−3, 1)&lt;/li&gt;&lt;li&gt;(2, −2)&lt;/li&gt;&lt;/ul&gt;",
    "seed": {
        "parameters": [
            {
                "name": "Q1",
                "label": null,
                "list": [
                    -4,
                    -2,
                    -1,
                    1,
                    3,
                    4
                ]
            },
            {
                "name": "Q2",
                "label": null,
                "min": -4,
                "max": 4,
                "step": 1
            },
            {
                "name": "Q3",
                "label": null,
                "min": -4,
                "max": 4,
                "step": 1
            },
            {
                "name": "Q4",
                "label": null,
                "list": [
                    -4,
                    -3,
                    -1,
                    0,
                    2,
                    4
                ]
            }
        ],
        "calculated": [
            {
                "name": "A1",
                "label": "(0, 3)"
            },
            {
                "name": "A2",
                "label": "(−3, 1)"
            },
            {
                "name": "A3",
                "label": "(2, −2)"
            },
            {
                "name": "A4",
                "label": "({{Q1}}, {{Q2}})",
                "incorrect": true
            },
            {
                "name": "A5",
                "label": "({{Q3}}, {{Q4}})",
                "incorrect": true
            }
        ],
        "uniques": true
    },
    "algorithm": {
        "name": "trueFalse",
        "template": "Multiple choice – standard",
        "params": {
            "countCorrect": 1,
            "countIncorrect": 2,
            "showCheckIcon": false,
            "columns": 3
        }
    }
}</v>
      </c>
      <c r="C992" s="215" t="str">
        <f>Seeds!AA1092</f>
        <v/>
      </c>
      <c r="D992" s="215">
        <f t="shared" si="1"/>
        <v>1</v>
      </c>
    </row>
    <row r="993" ht="15.75" customHeight="1">
      <c r="A993" s="215" t="str">
        <f>Seeds!AC1093</f>
        <v>M6-G-37a-I-2</v>
      </c>
      <c r="B993" s="215" t="str">
        <f>Seeds!Z1093</f>
        <v>{
    "id": "M6-G-37a-I-2",
    "stimulus": "&lt;p&gt;¿Cuál de estos puntos es un vértice del siguiente polígono?&lt;/p&gt;&lt;div style=\"display:flex; justify-content:center;\"&gt;&lt;img src=\"https://blueberry-assets.oneclick.es/M6_G_37a_2.svg\" width=\"300\"&gt;&lt;/img&gt;&lt;/div&gt;",
    "hint": "&lt;p&gt;Busca los valores de &lt;i&gt;x&lt;/i&gt; e &lt;i&gt;y&lt;/i&gt; en cada vértice.&lt;/p&gt;",
    "feedback": "&lt;p&gt;Los 4 vértices de este polígono son:&lt;/p&gt;&lt;ul&gt;&lt;li&gt;(−2, 2)&lt;/li&gt;&lt;li&gt;(2, 3)&lt;/li&gt;&lt;li&gt;(−3, −2)&lt;/li&gt;&lt;li&gt;(3, −1)&lt;/li&gt;&lt;/ul&gt;",
    "seed": {
        "parameters": [
            {
                "name": "Q1",
                "label": null,
                "list": [
                    -4,
                    -1,
                    0,
                    1,
                    4
                ]
            },
            {
                "name": "Q2",
                "label": null,
                "min": -4,
                "max": 4,
                "step": 1
            },
            {
                "name": "Q3",
                "label": null,
                "min": -4,
                "max": 4,
                "step": 1
            },
            {
                "name": "Q4",
                "label": null,
                "list": [
                    -4,
                    -3,
                    0,
                    1,
                    4
                ]
            }
        ],
        "calculated": [
            {
                "name": "A1",
                "label": "(−2, 2)"
            },
            {
                "name": "A2",
                "label": "(2, 3)"
            },
            {
                "name": "A3",
                "label": "(−3, −2)"
            },
            {
                "name": "A4",
                "label": "(3, −1)"
            },
            {
                "name": "A5",
                "label": "({{Q1}}, {{Q2}})",
                "incorrect": true
            },
            {
                "name": "A6",
                "label": "({{Q3}}, {{Q4}})",
                "incorrect": true
            }
        ],
        "uniques": true
    },
    "algorithm": {
        "name": "trueFalse",
        "template": "Multiple choice – standard",
        "params": {
            "countCorrect": 1,
            "countIncorrect": 2,
            "showCheckIcon": false,
            "columns": 3
        }
    }
}</v>
      </c>
      <c r="C993" s="215" t="str">
        <f>Seeds!AA1093</f>
        <v/>
      </c>
      <c r="D993" s="215">
        <f t="shared" si="1"/>
        <v>1</v>
      </c>
    </row>
    <row r="994" ht="15.75" customHeight="1">
      <c r="A994" s="215" t="str">
        <f>Seeds!AC1094</f>
        <v>M6-G-37a-I-3</v>
      </c>
      <c r="B994" s="215" t="str">
        <f>Seeds!Z1094</f>
        <v>{
    "id": "M6-G-37a-I-3",
    "stimulus": "&lt;p&gt;¿Cuál de estos puntos es un vértice del siguiente polígono?&lt;/p&gt;&lt;div style=\"display:flex; justify-content:center;\"&gt;&lt;img src=\"https://blueberry-assets.oneclick.es/M6_G_37a_3.svg\" width=\"300\"&gt;&lt;/img&gt;&lt;/div&gt;",
    "hint": "&lt;p&gt;Busca los valores de &lt;i&gt;x&lt;/i&gt; e &lt;i&gt;y&lt;/i&gt; en cada vértice.&lt;/p&gt;",
    "feedback": "&lt;p&gt;Los 4 vértices de este polígono son:&lt;/p&gt;&lt;ul&gt;&lt;li&gt;(−2, 1)&lt;/li&gt;&lt;li&gt;(−1, −3)&lt;/li&gt;&lt;li&gt;(0, 0)&lt;/li&gt;&lt;li&gt;(2, 2)&lt;/li&gt;&lt;/ul&gt;",
    "seed": {
        "parameters": [
            {
                "name": "Q1",
                "label": null,
                "list": [
                    -4,
                    -3,
                    1,
                    3,
                    4
                ]
            },
            {
                "name": "Q2",
                "label": null,
                "min": -4,
                "max": 4,
                "step": 1
            },
            {
                "name": "Q3",
                "label": null,
                "min": -4,
                "max": 4,
                "step": 1
            },
            {
                "name": "Q4",
                "label": null,
                "list": [
                    -4,
                    -2,
                    -1,
                    3,
                    4
                ]
            }
        ],
        "calculated": [
            {
                "name": "A1",
                "label": "(−2, 1)"
            },
            {
                "name": "A2",
                "label": "(−1, −3)"
            },
            {
                "name": "A3",
                "label": "(0, 0)"
            },
            {
                "name": "A4",
                "label": "(2, 2)"
            },
            {
                "name": "A5",
                "label": "({{Q1}}, {{Q2}})",
                "incorrect": true
            },
            {
                "name": "A6",
                "label": "({{Q3}}, {{Q4}})",
                "incorrect": true
            }
        ],
        "uniques": true
    },
    "algorithm": {
        "name": "trueFalse",
        "template": "Multiple choice – standard",
        "params": {
            "countCorrect": 1,
            "countIncorrect": 2,
            "showCheckIcon": false,
            "columns": 3
        }
    }
}</v>
      </c>
      <c r="C994" s="215" t="str">
        <f>Seeds!AA1094</f>
        <v/>
      </c>
      <c r="D994" s="215">
        <f t="shared" si="1"/>
        <v>1</v>
      </c>
    </row>
    <row r="995" ht="15.75" customHeight="1">
      <c r="A995" s="215" t="str">
        <f>Seeds!AC1095</f>
        <v>M6-G-37b-I-1</v>
      </c>
      <c r="B995" s="215" t="str">
        <f>Seeds!Z1095</f>
        <v>{
    "id": "M6-G-37b-I-1",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"name": "Q2",
                "label": null,
                "list": [
                    1,
                    2,
                    3,
                    5,
                    6
                ]
            },
            {
                "name": "Q3",
                "label": null,
                "list": [
                    1,
                    2,
                    3,
                    5,
                    6
                ]
            }
        ],
        "calculated": [
            {
                "name": "A1",
                "label": "{{function}}",
                "function": "4",
                "group": 1
            },
            {
                "name": "A2",
                "label": "{{function}}",
                "function": "{{Q2}}",
                "group": 1,
                "incorrect": true
            },
            {
                "name": "A3",
                "label": "{{function}}",
                "function": "{{Q3}}",
                "group": 1,
                "incorrect": true
            }
        ],
        "uniques": true
    },
    "algorithm": {
        "name": "groupResponses",
        "template": "Cloze with drop down"
    }
}</v>
      </c>
      <c r="C995" s="215" t="str">
        <f>Seeds!AA1095</f>
        <v/>
      </c>
      <c r="D995" s="215">
        <f t="shared" si="1"/>
        <v>1</v>
      </c>
    </row>
    <row r="996" ht="15.75" customHeight="1">
      <c r="A996" s="215" t="str">
        <f>Seeds!AC1096</f>
        <v>M6-G-37b-I-2</v>
      </c>
      <c r="B996" s="215" t="str">
        <f>Seeds!Z1096</f>
        <v>{
    "id": "M6-G-37b-I-2",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2,
                    5,
                    6
                ]
            }
        ],
        "calculated": [
            {
                "name": "T1",
                "label": "{{function}}",
                "function": "if ('{{Q1}}' == 'A y B' || '{{Q1}}' == 'C y D') {'1 − (−3)'} else {'2 − (−1)'}",
                "temp": "true"
            },
            {
                "name": "A1",
                "label": "{{function}}",
                "function": "if ('{{Q1}}' == 'A y B' || '{{Q1}}' == 'C y D') {4} else {3}",
                "group": 1
            },
            {
                "name": "A2",
                "label": "{{function}}",
                "function": "if ('{{Q1}}' == 'A y B' || '{{Q1}}' == 'C y D') {3} else {4}",
                "group": 1,
                "incorrect": true
            },
            {
                "name": "A3",
                "label": "{{function}}",
                "function": "{{Q2}}",
                "group": 1,
                "incorrect": true
            }
        ],
        "uniques": true
    },
    "algorithm": {
        "name": "groupResponses",
        "template": "Cloze with drop down"
    }
}</v>
      </c>
      <c r="C996" s="215" t="str">
        <f>Seeds!AA1096</f>
        <v/>
      </c>
      <c r="D996" s="215">
        <f t="shared" si="1"/>
        <v>1</v>
      </c>
    </row>
    <row r="997" ht="15.75" customHeight="1">
      <c r="A997" s="215" t="str">
        <f>Seeds!AC1097</f>
        <v>M6-G-37b-I-3</v>
      </c>
      <c r="B997" s="215" t="str">
        <f>Seeds!Z1097</f>
        <v>{
    "id": "M6-G-37b-I-3",
    "stimulus": "&lt;p&gt;¿Cuál es la distancia entre {{Q1}}? Selecciona el valor correcto.&lt;/p&gt;&lt;div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"name": "Q2",
                "label": null,
                "list": [
                    1,
                    3,
                    4,
                    6
                ]
            }
        ],
        "calculated": [
            {
                "name": "T1",
                "label": "{{function}}",
                "function": "if ('{{Q1}}' == 'A y B' || '{{Q1}}' == 'C y D') {'1 − (−1)'} else {'2 − (−3)'}",
                "temp": "true"
            },
            {
                "name": "A1",
                "label": "{{function}}",
                "function": "if ('{{Q1}}' == 'A y B' || '{{Q1}}' == 'C y D') {2} else {5}",
                "group": 1
            },
            {
                "name": "A2",
                "label": "{{function}}",
                "function": "if ('{{Q1}}' == 'A y B' || '{{Q1}}' == 'C y D') {5} else {2}",
                "group": 1,
                "incorrect": true
            },
            {
                "name": "A3",
                "label": "{{function}}",
                "function": "{{Q2}}",
                "group": 1,
                "incorrect": true
            }
        ],
        "uniques": true
    },
    "algorithm": {
        "name": "groupResponses",
        "template": "Cloze with drop down"
    }
}</v>
      </c>
      <c r="C997" s="215" t="str">
        <f>Seeds!AA1097</f>
        <v/>
      </c>
      <c r="D997" s="215">
        <f t="shared" si="1"/>
        <v>1</v>
      </c>
    </row>
    <row r="998" ht="15.75" customHeight="1">
      <c r="A998" s="215" t="str">
        <f>Seeds!AC1098</f>
        <v>M6-G-37b-E-1</v>
      </c>
      <c r="B998" s="215" t="str">
        <f>Seeds!Z1098</f>
        <v>{
    "id": "M6-G-37b-E-1",
    "stimulus": "&lt;p&gt;¿Cuál es la distancia entre {{Q1}}?&lt;/p&gt;&lt;div style=\"display:flex; justify-content:center;\"&gt;&lt;div class=\"lemo-fixed-to-responsive\" style=\"max-width: 300px;max-height: 294px;position: relative;width: 100%;display: inline-block;\"&gt;\n\t&lt;img src=\"https://blueberry-assets.oneclick.es/M6_G_37b_1.svg\" alt=\"\" tabindex=\"0\"&gt;&lt;/img&gt;\n\t&lt;div class=\"lemo-graphie-container\" style=\"position: absolute;top: 0;left: 0;width: 100%;height: 100%;\"&gt;\n\t\t&lt;div class=\"lemo-graphie\" style=\"position: relative; width: 100%; height: 100%;\"&gt;\n\t\t\t&lt;span class=\"lemo-graphie-label\" style=\"position: absolute; left: 29%; top: 21%;\"&gt;A&lt;/span&gt;\n\t\t\t&lt;span class=\"lemo-graphie-label\" style=\"position: absolute; left: 67.5%; top: 21%;\"&gt;B&lt;/span&gt;\n\t\t\t&lt;span class=\"lemo-graphie-label\" style=\"position: absolute; left: 67.5%; top: 70%;\"&gt;C&lt;/span&gt;\n\t\t\t&lt;span class=\"lemo-graphie-label\" style=\"position: absolute; left: 29%; top: 70%;\"&gt;D&lt;/span&gt;\n\t\t&lt;/div&gt;\n\t&lt;/div&gt;\n&lt;/div&gt;&lt;/div&gt;",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2 − (−2) = {{A1}} unidades&lt;/p&gt;",
    "seed": {
        "parameters": [
            {
                "name": "Q1",
                "label": null,
                "list": [
                    "A y B",
                    "B y C",
                    "C y D",
                    "A y D"
                ]
            }
        ],
        "calculated": [
            {
                "name": "A1",
                "label": "{{function}}",
                "function": "4"
            }
        ],
        "uniques": true
    },
    "algorithm": {
        "name": "calculateOperation",
        "params": {
            "method": "equivLiteral"
        }
    }
}</v>
      </c>
      <c r="C998" s="215" t="str">
        <f>Seeds!AA1098</f>
        <v/>
      </c>
      <c r="D998" s="215">
        <f t="shared" si="1"/>
        <v>1</v>
      </c>
    </row>
    <row r="999" ht="15.75" customHeight="1">
      <c r="A999" s="215" t="str">
        <f>Seeds!AC1099</f>
        <v>M6-G-37b-E-2</v>
      </c>
      <c r="B999" s="215" t="str">
        <f>Seeds!Z1099</f>
        <v>{
    "id": "M6-G-37b-E-2",
    "stimulus": "&lt;p&gt;¿Cuál es la distancia entre {{Q1}}?&lt;/p&gt;&lt;div style=\"display:flex; justify-content:center;\"&gt;&lt;div class=\"lemo-fixed-to-responsive\" style=\"max-width: 300px;max-height: 294px;position: relative;width: 100%;display: inline-block;\"&gt;\n\t&lt;img src=\"https://blueberry-assets.oneclick.es/M6_G_37b_2.svg\" alt=\"\" tabindex=\"0\"&gt;&lt;/img&gt;\n\t&lt;div class=\"lemo-graphie-container\" style=\"position: absolute;top: 0;left: 0;width: 100%;height: 100%;\"&gt;\n\t\t&lt;div class=\"lemo-graphie\" style=\"position: relative; width: 100%; height: 100%;\"&gt;\n\t\t\t&lt;span class=\"lemo-graphie-label\" style=\"position: absolute; left: 19%; top: 21%;\"&gt;A&lt;/span&gt;\n\t\t\t&lt;span class=\"lemo-graphie-label\" style=\"position: absolute; left: 58%; top: 21%;\"&gt;B&lt;/span&gt;\n\t\t\t&lt;span class=\"lemo-graphie-label\" style=\"position: absolute; left: 58%; top: 61%;\"&gt;C&lt;/span&gt;\n\t\t\t&lt;span class=\"lemo-graphie-label\" style=\"position: absolute; left: 19%; top: 61%;\"&gt;D&lt;/span&gt;\n\t\t&lt;/div&gt;\n\t&lt;/div&gt;\n&lt;/div&gt;&lt;/div&gt;",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(−3)'} else {'2 − (−1)'}",
                "temp": "true"
            },
            {
                "name": "A1",
                "label": "{{function}}",
                "function": "if ('{{Q1}}' == 'A y B' || '{{Q1}}' == 'C y D') {4} else {3}"
            }
        ],
        "uniques": true
    },
    "algorithm": {
        "name": "calculateOperation",
        "params": {
            "method": "equivLiteral",
            "keyboard": "NUMERICAL"
        }
    }
}</v>
      </c>
      <c r="C999" s="215" t="str">
        <f>Seeds!AA1099</f>
        <v/>
      </c>
      <c r="D999" s="215">
        <f t="shared" si="1"/>
        <v>1</v>
      </c>
    </row>
    <row r="1000" ht="15.75" customHeight="1">
      <c r="A1000" s="215" t="str">
        <f>Seeds!AC1100</f>
        <v>M6-G-37b-E-3</v>
      </c>
      <c r="B1000" s="215" t="str">
        <f>Seeds!Z1100</f>
        <v>{
    "id": "M6-G-37b-E-3",
    "stimulus": "&lt;p&gt;¿Cuál es la distancia entre {{Q1}}?&lt;/p&gt;&lt;div style=\"display:flex; justify-content:center;\"&gt;&lt;div class=\"lemo-fixed-to-responsive\" style=\"max-width: 300px;max-height: 294px;position: relative;width: 100%;display: inline-block;\"&gt;\n\t&lt;img src=\"https://blueberry-assets.oneclick.es/M6_G_37b_3.svg\" alt=\"\" tabindex=\"0\"&gt;&lt;/img&gt;\n\t&lt;div class=\"lemo-graphie-container\" style=\"position: absolute;top: 0;left: 0;width: 100%;height: 100%;\"&gt;\n\t\t&lt;div class=\"lemo-graphie\" style=\"position: relative; width: 100%; height: 100%;\"&gt;\n\t\t\t&lt;span class=\"lemo-graphie-label\" style=\"position: absolute; left: 39%; top: 21%;\"&gt;A&lt;/span&gt;\n\t\t\t&lt;span class=\"lemo-graphie-label\" style=\"position: absolute; left: 58%; top: 21%;\"&gt;B&lt;/span&gt;\n\t\t\t&lt;span class=\"lemo-graphie-label\" style=\"position: absolute; left: 58%; top: 80%;\"&gt;C&lt;/span&gt;\n\t\t\t&lt;span class=\"lemo-graphie-label\" style=\"position: absolute; left: 39%; top: 80%;\"&gt;D&lt;/span&gt;\n\t\t&lt;/div&gt;\n\t&lt;/div&gt;\n&lt;/div&gt;&lt;/div&gt;",
    "template": "&lt;p&gt;{{response}} unidades&lt;/p&gt;",
    "hint": "&lt;p&gt;Utiliza esta fórmula:&lt;/p&gt;&lt;p style=\"text-align: center\"&gt;Distancia = coordenada mayor − coordenada menor&lt;/p&gt;",
    "feedback": "&lt;p&gt;Para calcular la distancia entre dos puntos que están en la misma coordenada, hay que utilizar esta fórmula:&lt;/p&gt;&lt;p style=\"text-align: center\"&gt;Distancia = coordenada mayor − coordenada menor = {{T1}} = {{A1}} unidades&lt;/p&gt;",
    "seed": {
        "parameters": [
            {
                "name": "Q1",
                "label": null,
                "list": [
                    "A y B",
                    "B y C",
                    "C y D",
                    "A y D"
                ]
            }
        ],
        "calculated": [
            {
                "name": "T1",
                "label": "{{function}}",
                "function": "if ('{{Q1}}' == 'A y B' || '{{Q1}}' == 'C y D') {'1 − (−1)'} else {'2 − (−3)'}",
                "temp": "true"
            },
            {
                "name": "A1",
                "label": "{{function}}",
                "function": "if ('{{Q1}}' == 'A y B' || '{{Q1}}' == 'C y D') {2} else {5}"
            }
        ],
        "uniques": true
    },
    "algorithm": {
        "name": "calculateOperation",
        "params": {
            "method": "equivLiteral",
            "keyboard": "NUMERICAL"
        }
    }
}</v>
      </c>
      <c r="C1000" s="215" t="str">
        <f>Seeds!AA1100</f>
        <v/>
      </c>
      <c r="D1000" s="215">
        <f t="shared" si="1"/>
        <v>1</v>
      </c>
    </row>
    <row r="1001" ht="15.75" customHeight="1">
      <c r="A1001" s="215" t="str">
        <f>Seeds!AC1101</f>
        <v>M6-G-10a-I-1</v>
      </c>
      <c r="B1001" s="215" t="str">
        <f>Seeds!Z1101</f>
        <v>{"id":"M6-G-10a-I-1","stimulus":"&lt;p&gt;En un plano de escala 1:{{Q2}} hay un objeto de {{Q1}} cm. ¿Cómo se calcula su longitud real?&lt;/p&gt;","hint":"&lt;p&gt;La escala indica que 1 cm del plano equivale a {{Q2}} cm en la vida real.&lt;/p&gt;","feedback":"&lt;p&gt;Una escala muestra la relación que existe entre las medidas de un plano y las medidas reales. Como &lt;span class=\"no-break\"&gt;1 cm&lt;/span&gt; del plano equivale a &lt;span class=\"no-break\"&gt;{{Q2}} cm&lt;/span&gt; de la vida real, la longitud real del dibujo de {{Q1}} cm se obtiene por proporcionalidad:&lt;/p&gt;&lt;p style=\"text-align:center;\"&gt;{{Q1}} cm × {{Q2}} = {{T1}} cm&lt;/p&gt;","seed":{"parameters":[{"name":"Q1","label":"null","min":1,"max":10,"step":0.1},{"name":"Q2","label":"null","min":100,"max":200,"step":10}],"calculated":[{"name":"A1","label":"{{Q1}} cm × {{Q2}} = {{function}} cm","function":"Lemonlib.round({{Q1}}*{{Q2}},1)"},{"name":"A2","label":"{{Q1}} cm = {{Q2}} cm","function":"","incorrect":true},{"name":"A3","label":"{{Q1}} cm + {{Q2}} cm = {{function}} cm","function":"{{Q1}}+{{Q2}}","incorrect":true},{"name":"A4","label":"{{Q2}} cm : {{Q1}} = {{function}} cm","function":"Lemonlib.round({{Q2}}/{{Q1}}, 1)","incorrect":true},{"name":"A5","label":"{{Q2}} cm − {{Q1}} cm = {{function}} cm","function":"{{Q2}}-{{Q1}}","incorrect":true},{"name":"T1","function":"math.round({{Q1}}*{{Q2}})","temp":true}],"uniques":true},"algorithm":{"name":"trueFalse","template":"Multiple choice – standard","params":{"countCorrect":1,"countIncorrect":2,"showCheckIcon":false,"columns":3}}}</v>
      </c>
      <c r="C1001" s="215" t="str">
        <f>Seeds!AA1101</f>
        <v/>
      </c>
      <c r="D1001" s="215">
        <f t="shared" si="1"/>
        <v>1</v>
      </c>
    </row>
    <row r="1002" ht="15.75" customHeight="1">
      <c r="A1002" s="215" t="str">
        <f>Seeds!AC1102</f>
        <v>M6-G-10a-E-1</v>
      </c>
      <c r="B1002" s="215" t="str">
        <f>Seeds!Z1102</f>
        <v>{"id":"M6-G-10a-E-1","seed":{"parameters":[{"name":"Q1","label":null,"min":2,"max":20,"step":0.1},{"name":"Q2","label":null,"min":50,"max":100,"step":10}],"uniques":true},"scaffolding":[{"id":"step-0","stimulus":"&lt;p&gt;En un plano con escala 1:{{Q2}}, dos puntos están separados por {{Q1}} cm. ¿Cuánto mide esa distancia en la realidad?&lt;/p&gt;","template":"&lt;p&gt;{{Q1}} cm en el mapa equivalen a {{response}} cm en la realidad.&lt;/p&gt;","seed":{"calculated":[{"name":"0-A1","label":"{{function}}","function":"Lemonlib.round({{Q1}}*{{Q2}},1)"}]},"algorithm":{"name":"calculateOperation","params":{"method":"equivLiteral","keyboard":"NUMERICAL"}}},{"id":"step-1","stimulus":"&lt;p&gt;¿Cuál es la escala del plano? ¿Cuál es la distancia que separa ambos puntos sobre el mapa?&lt;/p&gt;","template":"&lt;p&gt;La escala del plano es 1:{{response}}.&lt;/p&gt;&lt;p&gt;Los dos puntos están separados sobre el mapa {{response}} cm.&lt;/p&gt;","seed":{"calculated":[{"name":"1-A1","label":"{{function}}","function":"{{Q2}}"},{"name":"1-A2","label":"{{function}}","function":"{{Q1}}"}]},"algorithm":{"name":"calculateOperation","params":{"method":"equivLiteral","keyboard":"INTERMEDIATE"}}},{"id":"step-2","stimulus":"&lt;p&gt;Según el enunciado, ¿qué hay que calcular?&lt;/p&gt;","seed":{"calculated":[{"name":"2-A1","label":"&lt;p&gt;La distancia real a la que equivalen los {{Q1}} cm en el plano.&lt;/p&gt;"},{"name":"2-A2","label":"&lt;p&gt;El tamaño del plano en cm.&lt;/p&gt;","incorrect":true},{"name":"2-A3","label":"&lt;p&gt;La diferencia entre la longitud en el plano y la distancia real.&lt;/p&gt;","incorrect":true}]},"algorithm":{"name":"trueFalse","template":"Multiple choice – standard","params":{"countCorrect":1,"countIncorrect":2}}},{"id":"step-3","stimulus":"&lt;p&gt;¿Cómo se calcula la distancia real entre los dos puntos?&lt;/p&gt;","seed":{"calculated":[{"name":"3-A1","label":"&lt;p&gt;Distancia real = distancia en el plano × segundo término de la escala&lt;/p&gt;"},{"name":"3-A2","label":"&lt;p&gt;Distancia real = distancia en el plano + segundo término de la escala&lt;/p&gt;","incorrect":true},{"name":"3-A3","label":"&lt;p&gt;Distancia real = segundo término de la escala : distancia en el plano&lt;/p&gt;","incorrect":true},{"name":"3-A4","label":"&lt;p&gt;Distancia real = segundo término de la escala − distancia en el plano&lt;/p&gt;","incorrect":true}]},"algorithm":{"name":"trueFalse","template":"Multiple choice – standard","params":{"countCorrect":1,"countIncorrect":2}}},{"id":"step-4","stimulus":"&lt;p&gt;Ahora completa la fórmula anterior para calcular la distancia real entre ambos puntos.&lt;/p&gt;","template":"&lt;p style=\"text-align:center;\"&gt;Distancia real = distancia en el plano × segundo término de la escala = {{Q1}} cm × {{Q2}} = {{response}} cm&lt;/p&gt;","seed":{"calculated":[{"name":"4-A1","label":"{{function}}","function":"Lemonlib.round({{Q1}}*{{Q2}},1)"}]},"algorithm":{"name":"calculateOperation","params":{"method":"equivLiteral","keyboard":"NUMERICAL"}}}]}</v>
      </c>
      <c r="C1002" s="215" t="str">
        <f>Seeds!AA1102</f>
        <v/>
      </c>
      <c r="D1002" s="215">
        <f t="shared" si="1"/>
        <v>1</v>
      </c>
    </row>
    <row r="1003" ht="15.75" customHeight="1">
      <c r="A1003" s="215" t="str">
        <f>Seeds!AC1103</f>
        <v>M6-G-10a-A-1</v>
      </c>
      <c r="B1003" s="215" t="str">
        <f>Seeds!Z1103</f>
        <v>{"id":"M6-G-10a-A-1","seed":{"parameters":[{"name":"Q1","label":null,"min":10,"max":20,"step":1},{"name":"Q2","label":null,"min":2,"max":6,"step":1}],"uniques":true},"scaffolding":[{"id":"step-0","stimulus":"&lt;p&gt;Zoe practica dibujo utilizando un oso de peluche como modelo. Si su dibujo mide {{Q1}} cm de alto y la escala es 1:{{Q2}}, ¿cuál es la altura real del oso de peluche?&lt;/p&gt;","template":"&lt;p&gt;La altura real del oso de peluche es de {{response}} cm.&lt;/p&gt;","seed":{"calculated":[{"name":"0-A1","label":"{{function}}","function":"{{Q1}}*{{Q2}}"}]},"algorithm":{"name":"calculateOperation","params":{"method":"equivLiteral","keyboard":"NUMERICAL"}}},{"id":"step-1","stimulus":"&lt;p&gt;¿Cuál es la escala del dibujo que está haciendo Zoe? ¿Cuánto mide el dibujo del oso?&lt;/p&gt;","template":"&lt;p&gt;La escala del dibujo es 1:{{response}}.&lt;/p&gt;&lt;p&gt;El dibujo del oso mide {{response}} cm.&lt;/p&gt;","seed":{"calculated":[{"name":"1-A1","label":"{{function}}","function":"{{Q2}}"},{"name":"1-A2","label":"{{function}}","function":"{{Q1}}"}]},"algorithm":{"name":"calculateOperation","params":{"method":"equivLiteral","keyboard":"NUMERICAL"}}},{"id":"step-2","stimulus":"&lt;p&gt;Según el enunciado, ¿qué hay que calcular?&lt;/p&gt;","seed":{"calculated":[{"name":"2-A1","label":"&lt;p&gt;La altura real del oso de peluche.&lt;/p&gt;"},{"name":"2-A2","label":"&lt;p&gt;El tamaño del dibujo.&lt;/p&gt;","incorrect":true},{"name":"2-A3","label":"&lt;p&gt;La diferencia entre la altura del dibujo y la del peluche.&lt;/p&gt;","incorrect":true}]},"algorithm":{"name":"trueFalse","template":"Multiple choice – standard","params":{"countCorrect":1,"countIncorrect":2}}},{"id":"step-3","stimulus":"&lt;p&gt;¿Cómo se calcula la medida real del peluche?&lt;/p&gt;","seed":{"calculated":[{"name":"3-A1","label":"&lt;p&gt;Altura real del peluche = altura del dibujo × segundo término de la escala&lt;/p&gt;"},{"name":"3-A2","label":"&lt;p&gt;Altura real del peluche = altura del dibujo + segundo término de la escala&lt;/p&gt;","incorrect":true},{"name":"3-A3","label":"&lt;p&gt;Altura real del peluche = segundo término de la escala : altura del dibujo&lt;/p&gt;","incorrect":true},{"name":"3-A4","label":"&lt;p&gt;Altura real del peluche = segundo término de la escala − altura del dibujo&lt;/p&gt;","incorrect":true}]},"algorithm":{"name":"trueFalse","template":"Multiple choice – standard","params":{"countCorrect":1,"countIncorrect":2}}},{"id":"step-4","stimulus":"&lt;p&gt;Ahora completa la fórmula anterior para calcular la altura real del peluche.&lt;/p&gt;","template":"&lt;p style=\"text-align:center;\"&gt;Altura real del peluche = altura del dibujo × segundo término de la escala = {{Q1}} cm × {{Q2}} = {{response}} cm&lt;/p&gt;","seed":{"calculated":[{"name":"4-A1","label":"{{function}}","function":"{{Q1}}*{{Q2}}"}]},"algorithm":{"name":"calculateOperation","params":{"method":"equivLiteral","keyboard":"NUMERICAL"}}}]}</v>
      </c>
      <c r="C1003" s="215" t="str">
        <f>Seeds!AA1103</f>
        <v/>
      </c>
      <c r="D1003" s="215">
        <f t="shared" si="1"/>
        <v>1</v>
      </c>
    </row>
    <row r="1004" ht="15.75" customHeight="1">
      <c r="A1004" s="215" t="str">
        <f>Seeds!AC1104</f>
        <v>M6-G-10a-A-2</v>
      </c>
      <c r="B1004" s="215" t="str">
        <f>Seeds!Z1104</f>
        <v>{"id":"M6-G-10a-A-2","seed":{"parameters":[{"name":"Q1","label":null,"min":20,"max":25,"step":1},{"name":"Q2","label":null,"min":200,"max":300,"step":10}],"uniques":true},"scaffolding":[{"id":"step-0","stimulus":"&lt;p&gt;En una tienda de regalos se venden réplicas de un faro de {{Q1}} cm de alto. Si se han fabricado a una escala de 1:{{Q2}}, ¿cuál es la medida real del faro?&lt;/p&gt;","template":"&lt;p&gt;La altura real del faro mide {{response}} cm.&lt;/p&gt;","seed":{"calculated":[{"name":"0-A1","label":"{{function}}","function":"{{Q1}}*{{Q2}}"}]},"algorithm":{"name":"calculateOperation","params":{"method":"equivLiteral","keyboard":"INTERMEDIATE"}}},{"id":"step-1","stimulus":"&lt;p&gt;¿Qué escala se ha utilizado para fabricar las réplicas? ¿Cuánto mide cada réplica?&lt;/p&gt;","template":"&lt;p&gt;La escala es 1:{{response}}.&lt;/p&gt;&lt;p&gt;Cada réplica mide {{response}} cm.&lt;/p&gt;","seed":{"calculated":[{"name":"1-A1","label":"{{function}}","function":"{{Q2}}"},{"name":"1-A2","label":"{{function}}","function":"{{Q1}}"}]},"algorithm":{"name":"calculateOperation","params":{"method":"equivLiteral","keyboard":"INTERMEDIATE"}}},{"id":"step-2","stimulus":"&lt;p&gt;Según el enunciado, ¿qué hay que calcular?&lt;/p&gt;","seed":{"calculated":[{"name":"2-A1","label":"&lt;p&gt;La altura real del faro.&lt;/p&gt;"},{"name":"2-A2","label":"&lt;p&gt;El tamaño de la réplica.&lt;/p&gt;","incorrect":true},{"name":"2-A3","label":"&lt;p&gt;La diferencia entre la altura de la réplica y la del faro.&lt;/p&gt;","incorrect":true}]},"algorithm":{"name":"trueFalse","template":"Multiple choice – standard","params":{"countCorrect":1,"countIncorrect":2}}},{"id":"step-3","stimulus":"&lt;p&gt;¿Cómo se calcula la altura real del faro?&lt;/p&gt;","seed":{"calculated":[{"name":"3-A1","label":"&lt;p&gt;Altura real del faro = altura de la réplica × segundo término de la escala&lt;/p&gt;"},{"name":"3-A2","label":"&lt;p&gt;Altura real del faro = altura de la réplica + segundo término de la escala&lt;/p&gt;","incorrect":true},{"name":"3-A3","label":"&lt;p&gt;Altura real del faro = segundo término de la escala : altura de la réplica&lt;/p&gt;","incorrect":true},{"name":"3-A4","label":"&lt;p&gt;Altura real del faro = segundo término de la escala − altura de la réplica&lt;/p&gt;","incorrect":true}]},"algorithm":{"name":"trueFalse","template":"Multiple choice – standard","params":{"countCorrect":1,"countIncorrect":2}}},{"id":"step-4","stimulus":"&lt;p&gt;Ahora completa la fórmula anterior para calcular la altura real del faro.&lt;/p&gt;","template":"&lt;p style=\"text-align:center;\"&gt;Altura real del faro = altura de la réplica × segundo término de la escala = {{Q1}} cm × {{Q2}} = {{response}} cm&lt;/p&gt;","seed":{"calculated":[{"name":"4-A1","label":"{{function}}","function":"{{Q1}}*{{Q2}}"}]},"algorithm":{"name":"calculateOperation","params":{"method":"equivLiteral","keyboard":"INTERMEDIATE"}}}]}</v>
      </c>
      <c r="C1004" s="215" t="str">
        <f>Seeds!AA1104</f>
        <v/>
      </c>
      <c r="D1004" s="215">
        <f t="shared" si="1"/>
        <v>1</v>
      </c>
    </row>
    <row r="1005" ht="15.75" customHeight="1">
      <c r="A1005" s="215" t="str">
        <f>Seeds!AC1105</f>
        <v>M6-G-10a-A-3</v>
      </c>
      <c r="B1005" s="215" t="str">
        <f>Seeds!Z1105</f>
        <v>{"id":"M6-G-10a-A-3","seed":{"parameters":[{"name":"Q1","label":null,"min":5,"max":15,"step":1},{"name":"Q2","label":null,"min":100000,"max":150000,"step":10000}],"uniques":true},"scaffolding":[{"id":"step-0","stimulus":"&lt;p&gt;Un turista recorre varios lugares de la ciudad guiándose con un mapa de escala 1:{{Q2}}. Si sobre el mapa ha andado {{Q1}} cm, ¿a cuántos centímetros del mundo real equivale esa distancia?&lt;/p&gt;","template":"&lt;p&gt;El turista ha recorrido {{response}} cm.&lt;/p&gt;","seed":{"calculated":[{"name":"0-A1","label":"{{function}}","function":"{{Q1}}*{{Q2}}"}]},"algorithm":{"name":"calculateOperation","params":{"method":"equivLiteral","keyboard":"NUMERICAL"}}},{"id":"step-1","stimulus":"&lt;p&gt;¿Cuál es la escala del mapa? Sobre el mapa, ¿cuántos cm ha recorrido el turista?&lt;/p&gt;","template":"&lt;p&gt;La escala es 1:{{response}}.&lt;/p&gt;&lt;p&gt;El turista ha recorrido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ha recorrido el turista.&lt;/p&gt;"},{"name":"2-A2","label":"&lt;p&gt;La distancia que ha recorrido el turista sobre el mapa.&lt;/p&gt;","incorrect":true},{"name":"2-A3","label":"&lt;p&gt;La diferencia entre la distancia que el turista ha recorrido sobre el mapa y la real.&lt;/p&gt;","incorrect":true}]},"algorithm":{"name":"trueFalse","template":"Multiple choice – standard","params":{"countCorrect":1,"countIncorrect":2}}},{"id":"step-3","stimulus":"&lt;p&gt;¿Cómo se calcula la distancia real que ha recorrido el turista?&lt;/p&gt;","seed":{"calculated":[{"name":"3-A1","label":"&lt;p&gt;Distancia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ha recorrido el turista.&lt;/p&gt;","template":"&lt;p style=\"text-align:center;\"&gt;Distancia real = distancia en el mapa × segundo término de la escala = {{Q1}} cm × {{Q2}} = {{response}} cm&lt;/p&gt;","seed":{"calculated":[{"name":"4-A1","label":"{{function}}","function":"{{Q1}}*{{Q2}}"}]},"algorithm":{"name":"calculateOperation","params":{"method":"equivLiteral","keyboard":"NUMERICAL"}}}]}</v>
      </c>
      <c r="C1005" s="215" t="str">
        <f>Seeds!AA1105</f>
        <v/>
      </c>
      <c r="D1005" s="215">
        <f t="shared" si="1"/>
        <v>1</v>
      </c>
    </row>
    <row r="1006" ht="15.75" customHeight="1">
      <c r="A1006" s="215" t="str">
        <f>Seeds!AC1106</f>
        <v>M6-G-10a-A-4</v>
      </c>
      <c r="B1006" s="215" t="str">
        <f>Seeds!Z1106</f>
        <v>{"id":"M6-G-10a-A-4","seed":{"parameters":[{"name":"Q1","label":null,"min":30,"max":50,"step":1},{"name":"Q2","label":null,"min":10,"max":15,"step":1}],"uniques":true},"scaffolding":[{"id":"step-0","stimulus":"&lt;p&gt;En el Museo Naval hay una maqueta de una antigua embarcación a escala 1:{{Q2}}. Si la maqueta mide {{Q1}} cm de eslora, ¿cuál es la medida real de la embarcación?&lt;/p&gt;","template":"&lt;p&gt;La medida real es de {{response}} cm.&lt;/p&gt;","seed":{"calculated":[{"name":"0-A1","label":"{{function}}","function":"{{Q1}}*{{Q2}}"}]},"algorithm":{"name":"calculateOperation","params":{"method":"equivLiteral","keyboard":"NUMERICAL"}}},{"id":"step-1","stimulus":"&lt;p&gt;¿Cuál es la escala de la maqueta? ¿Cuántos cm mide la eslora de la maqueta?&lt;/p&gt;","template":"&lt;p&gt;La escala es 1:{{response}}.&lt;/p&gt;&lt;p&gt;La eslora de la maqueta mide {{response}} cm.&lt;/p&gt;","seed":{"calculated":[{"name":"1-A1","label":"{{function}}","function":"{{Q2}}"},{"name":"1-A2","label":"{{function}}","function":"{{Q1}}"}]},"algorithm":{"name":"calculateOperation","params":{"method":"equivLiteral","keyboard":"NUMERICAL"}}},{"id":"step-2","stimulus":"&lt;p&gt;Según el enunciado, ¿qué hay que calcular?&lt;/p&gt;","seed":{"calculated":[{"name":"2-A1","label":"&lt;p&gt;La medida real de la embarcación.&lt;/p&gt;"},{"name":"2-A2","label":"&lt;p&gt;El tamaño total de la maqueta.&lt;/p&gt;","incorrect":true},{"name":"2-A3","label":"&lt;p&gt;La diferencia entre la medida de la maqueta y la embarcación real.&lt;/p&gt;","incorrect":true}]},"algorithm":{"name":"trueFalse","template":"Multiple choice – standard","params":{"countCorrect":1,"countIncorrect":2}}},{"id":"step-3","stimulus":"&lt;p&gt;¿Cómo se calcula la medida real de la embarcación?&lt;/p&gt;","seed":{"calculated":[{"name":"3-A1","label":"&lt;p&gt;Medida real de la embarcación = medida de la maqueta × segundo término de la escala&lt;/p&gt;"},{"name":"3-A2","label":"&lt;p&gt;Medida real de la embarcación = medida de la maqueta + segundo término de la escala&lt;/p&gt;","incorrect":true},{"name":"3-A3","label":"&lt;p&gt;Medida real de la embarcación = segundo término de la escala : medida de la maqueta&lt;/p&gt;","incorrect":true},{"name":"3-A4","label":"&lt;p&gt;Medida real de la embarcación = segundo término de la escala − medida de la maqueta&lt;/p&gt;","incorrect":true}]},"algorithm":{"name":"trueFalse","template":"Multiple choice – standard","params":{"countCorrect":1,"countIncorrect":2}}},{"id":"step-4","stimulus":"&lt;p&gt;Ahora completa la fórmula anterior para calcular la medida real de la embarcación.&lt;/p&gt;","template":"&lt;p style=\"text-align:center;\"&gt;Medida real de la embarcación = medida de la maqueta × segundo término de la escala = {{Q1}} cm × {{Q2}} = {{response}} cm&lt;/p&gt;","seed":{"calculated":[{"name":"4-A1","label":"{{function}}","function":"{{Q1}}*{{Q2}}"}]},"algorithm":{"name":"calculateOperation","params":{"method":"equivLiteral","keyboard":"NUMERICAL"}}}]}</v>
      </c>
      <c r="C1006" s="215" t="str">
        <f>Seeds!AA1106</f>
        <v/>
      </c>
      <c r="D1006" s="215">
        <f t="shared" si="1"/>
        <v>1</v>
      </c>
    </row>
    <row r="1007" ht="15.75" customHeight="1">
      <c r="A1007" s="215" t="str">
        <f>Seeds!AC1107</f>
        <v>M6-G-10a-A-5</v>
      </c>
      <c r="B1007" s="215" t="str">
        <f>Seeds!Z1107</f>
        <v>{"id":"M6-G-10a-A-5","seed":{"parameters":[{"name":"Q1","label":null,"min":25,"max":40,"step":1},{"name":"Q2","label":null,"min":4000,"max":5000,"step":100}],"uniques":true},"scaffolding":[{"id":"step-0","stimulus":"&lt;p&gt;Durante una ruta por la sierra, unos excursionistas llevan un mapa a escala 1:{{Q2}}. Como el recorrido que van a realizar se corresponde con {{Q1}} cm del mapa, ¿qué distancia real van a andar?&lt;/p&gt;","template":"&lt;p&gt;Recorrerán {{response}} cm reales durante la excursión.&lt;/p&gt;","seed":{"calculated":[{"name":"0-A1","label":"{{function}}","function":"{{Q1}}*{{Q2}}"}]},"algorithm":{"name":"calculateOperation","params":{"method":"equivLiteral","keyboard":"NUMERICAL"}}},{"id":"step-1","stimulus":"&lt;p&gt;¿Cuál es la escala del mapa? ¿Cuántos cm van a recorrer sobre el mapa?&lt;/p&gt;","template":"&lt;p&gt;La escala es 1:{{response}}.&lt;/p&gt;&lt;p&gt;Van a recorrer {{response}} cm sobre el mapa.&lt;/p&gt;","seed":{"calculated":[{"name":"1-A1","label":"{{function}}","function":"{{Q2}}"},{"name":"1-A2","label":"{{function}}","function":"{{Q1}}"}]},"algorithm":{"name":"calculateOperation","params":{"method":"equivLiteral","keyboard":"NUMERICAL"}}},{"id":"step-2","stimulus":"&lt;p&gt;Según el enunciado, ¿qué hay que calcular?&lt;/p&gt;","seed":{"calculated":[{"name":"2-A1","label":"&lt;p&gt;La distancia real que van a recorrer los excursionistas.&lt;/p&gt;"},{"name":"2-A2","label":"&lt;p&gt;El tamaño total del mapa.&lt;/p&gt;","incorrect":true},{"name":"2-A3","label":"&lt;p&gt;La diferencia entre la distancia en el mapa y la distancia real.&lt;/p&gt;","incorrect":true}]},"algorithm":{"name":"trueFalse","template":"Multiple choice – standard","params":{"countCorrect":1,"countIncorrect":2}}},{"id":"step-3","stimulus":"&lt;p&gt;¿Cómo se calcula la distancia real que van a recorrer los excursionistas?&lt;/p&gt;","seed":{"calculated":[{"name":"3-A1","label":"&lt;p&gt;Distancia real = distancia en el mapa × segundo término de la escala&lt;/p&gt;"},{"name":"3-A2","label":"&lt;p&gt;Distancia real = distancia en el mapa + segundo término de la escala&lt;/p&gt;","incorrect":true},{"name":"3-A3","label":"&lt;p&gt;Distancia real = segundo término de la escala : distancia en el mapa&lt;/p&gt;","incorrect":true},{"name":"3-A4","label":"&lt;p&gt;Distancia real = segundo término de la escala − distancia en el mapa&lt;/p&gt;","incorrect":true}]},"algorithm":{"name":"trueFalse","template":"Multiple choice – standard","params":{"countCorrect":1,"countIncorrect":2}}},{"id":"step-4","stimulus":"&lt;p&gt;Ahora completa la fórmula anterior para calcular la distancia real que recorrerán.&lt;/p&gt;","template":"&lt;p style=\"text-align:center;\"&gt;Distancia real = distancia en el mapa × segundo término de la escala = {{Q1}} cm × {{Q2}} = {{response}} cm&lt;/p&gt;","seed":{"calculated":[{"name":"4-A1","label":"{{function}}","function":"{{Q1}}*{{Q2}}"}]},"algorithm":{"name":"calculateOperation","params":{"method":"equivLiteral","keyboard":"NUMERICAL"}}}]}</v>
      </c>
      <c r="C1007" s="215" t="str">
        <f>Seeds!AA1107</f>
        <v/>
      </c>
      <c r="D1007" s="215">
        <f t="shared" si="1"/>
        <v>1</v>
      </c>
    </row>
    <row r="1008" ht="15.75" customHeight="1">
      <c r="A1008" s="215" t="str">
        <f>Seeds!AC1108</f>
        <v>M6-G-11a-I-1</v>
      </c>
      <c r="B1008" s="215" t="str">
        <f>Seeds!Z1108</f>
        <v>{"id":"M6-G-11a-I-1","stimulus":"&lt;p&gt;Observa el plano de esta casa y selecciona el perímetro del dormitorio principal.&lt;/p&gt;&lt;div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m&lt;/span&gt;\n\t\t&lt;/div&gt;\n\t&lt;/div&gt;\n&lt;/div&gt;&lt;/div&gt;","hint":"&lt;p&gt;El perímetro de una figura se calcula sumando todos sus lados.&lt;/p&gt;","feedback":"&lt;p&gt;Para calcular el perímetro del dormitorio principal, hay que sumar sus lados:&lt;/p&gt;&lt;p style=\"text-align:center;\"&gt;3.7 m + 3.7 m + 3.7 m + 3.7 m = 3.7 m × 4 = 14.8 m&lt;/p&gt;","seed":{"parameters":[{"name":"Q1","label":null,"min":5,"max":20,"step":1},{"name":"Q2","label":null,"list":[1,2,3,4,5,6,7,9]},{"name":"Q3","label":null,"min":5,"max":20,"step":1},{"name":"Q4","label":null,"list":[1,2,3,4,5,6,7,9]}],"calculated":[{"name":"T1","label":"{{function}}","function":"{{Q1}}+{{Q2}}/10","temp":true},{"name":"T2","label":"{{function}}","function":"{{Q3}}+{{Q4}}/10","temp":true},{"name":"A1","label":"14.8 m","function":""},{"name":"A2","label":"{{T1}} m","function":"","incorrect":true},{"name":"A3","label":"{{T2}} m","function":"","incorrect":true}],"uniques":true},"algorithm":{"name":"trueFalse","template":"Multiple choice – standard","params":{"countCorrect":1,"countIncorrect":2,"showCheckIcon":false,"columns":3}}}</v>
      </c>
      <c r="C1008" s="215" t="str">
        <f>Seeds!AA1108</f>
        <v/>
      </c>
      <c r="D1008" s="215">
        <f t="shared" si="1"/>
        <v>1</v>
      </c>
    </row>
    <row r="1009" ht="15.75" customHeight="1">
      <c r="A1009" s="215" t="str">
        <f>Seeds!AC1109</f>
        <v>M6-G-11a-I-2</v>
      </c>
      <c r="B1009" s="215" t="str">
        <f>Seeds!Z1109</f>
        <v>{"id":"M6-G-11a-I-2","stimulus":"&lt;p&gt;Observa el plano de esta casa y selecciona el área del pasillo.&lt;/p&gt;&lt;div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el pasillo es un rectángulo, hay que multiplicar su base por su altura para calcular el área:&lt;/p&gt;&lt;p style=\"text-align:center;\"&gt;1.2 m × 6.3 m = 7.56 m&lt;sup&gt;2&lt;/sup&gt;&lt;/p&gt;","seed":{"parameters":[{"name":"Q1","label":null,"min":5,"max":20,"step":1},{"name":"Q2","label":null,"list":[1,2,3,4,5,6,7,9]},{"name":"Q3","label":null,"min":5,"max":20,"step":1},{"name":"Q4","label":null,"list":[1,2,3,4,5,6,7,9]}],"calculated":[{"name":"T1","label":"{{function}}","function":"{{Q1}}+{{Q2}}/10","temp":true},{"name":"T2","label":"{{function}}","function":"{{Q3}}+{{Q4}}/10","temp":true},{"name":"A1","label":"7.56 m&lt;sup&gt;2&lt;/sup&gt;","function":""},{"name":"A2","label":"{{T1}} m&lt;sup&gt;2&lt;/sup&gt;","function":"","incorrect":true},{"name":"A3","label":"{{T2}} m&lt;sup&gt;2&lt;/sup&gt;","function":"","incorrect":true}],"uniques":true},"algorithm":{"name":"trueFalse","template":"Multiple choice – standard","params":{"countCorrect":1,"countIncorrect":2,"showCheckIcon":false,"columns":3}}}</v>
      </c>
      <c r="C1009" s="215" t="str">
        <f>Seeds!AA1109</f>
        <v/>
      </c>
      <c r="D1009" s="215">
        <f t="shared" si="1"/>
        <v>1</v>
      </c>
    </row>
    <row r="1010" ht="15.75" customHeight="1">
      <c r="A1010" s="215" t="str">
        <f>Seeds!AC1110</f>
        <v>M6-G-11a-I-3</v>
      </c>
      <c r="B1010" s="215" t="str">
        <f>Seeds!Z1110</f>
        <v>{"id":"M6-G-11a-I-3","stimulus":"&lt;p&gt;Observa el plano de esta casa y selecciona el área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m&lt;/span&gt;\n\t\t&lt;/div&gt;\n\t&lt;/div&gt;\n&lt;/div&gt;&lt;/div&gt;","hint":"&lt;p&gt;La fórmula del área de un rectángulo es:&lt;/p&gt;&lt;p style=\"text-align:center;\"&gt;Área = base × altura&lt;/p&gt;","feedback":"&lt;p&gt;Como la cocina tiene forma de rectángulo, hay que multiplicar su base por su altura para calcular el área:&lt;/p&gt;&lt;p style=\"text-align:center;\"&gt;2.6 m × 4 m = 10.4 m&lt;sup&gt;2&lt;/sup&gt;&lt;/p&gt;","seed":{"parameters":[{"name":"Q1","label":null,"min":5,"max":20,"step":1},{"name":"Q2","label":null,"list":[1,2,3,4,5,6,7,9]},{"name":"Q3","label":null,"min":5,"max":20,"step":1},{"name":"Q4","label":null,"list":[1,2,3,4,5,6,7,9]}],"calculated":[{"name":"T1","label":"{{function}}","function":"{{Q1}}+{{Q2}}/10","temp":true},{"name":"T2","label":"{{function}}","function":"{{Q3}}+{{Q4}}/10","temp":true},{"name":"A1","label":"10.4 m&lt;sup&gt;2&lt;/sup&gt;","function":""},{"name":"A2","label":"{{T1}} m&lt;sup&gt;2&lt;/sup&gt;","function":"","incorrect":true},{"name":"A3","label":"{{T2}} m&lt;sup&gt;2&lt;/sup&gt;","function":"","incorrect":true}],"uniques":true},"algorithm":{"name":"trueFalse","template":"Multiple choice – standard","params":{"countCorrect":1,"countIncorrect":2,"showCheckIcon":false,"columns":3}}}</v>
      </c>
      <c r="C1010" s="215" t="str">
        <f>Seeds!AA1110</f>
        <v/>
      </c>
      <c r="D1010" s="215">
        <f t="shared" si="1"/>
        <v>1</v>
      </c>
    </row>
    <row r="1011" ht="15.75" customHeight="1">
      <c r="A1011" s="215" t="str">
        <f>Seeds!AC1111</f>
        <v>M6-G-11a-E-1</v>
      </c>
      <c r="B1011" s="215" t="str">
        <f>Seeds!Z1111</f>
        <v>{"id":"M6-G-11a-E-1","stimulus":"&lt;p&gt;Observa el plano de esta casa y calcula el perímetro de la cocina.&lt;/p&gt;&lt;div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m&lt;/span&gt;\n\t\t&lt;/div&gt;\n\t&lt;/div&gt;\n&lt;/div&gt;&lt;/div&gt;","template":"&lt;p&gt;La cocina tiene {{response}} m.&lt;/p&gt;","hint":"&lt;p&gt;El perímetro de una figura se calcula sumando todos sus lados.&lt;/p&gt;","feedback":"&lt;p&gt;Para calcular el perímetro de la cocina, hay que sumar sus lados:&lt;/p&gt;&lt;p style=\"text-align:center;\"&gt;2.6 m + 2.6 m + 4 m + 4 m = 13.2 m&lt;/p&gt;","seed":{"parameters":[],"calculated":[{"name":"A1","label":"13.2","function":"13.2"}],"uniques":true},"algorithm":{"name":"calculateOperation","params":{"method":"equivLiteral","keyboard":"INTERMEDIATE"}}}</v>
      </c>
      <c r="C1011" s="215" t="str">
        <f>Seeds!AA1111</f>
        <v/>
      </c>
      <c r="D1011" s="215">
        <f t="shared" si="1"/>
        <v>1</v>
      </c>
    </row>
    <row r="1012" ht="15.75" customHeight="1">
      <c r="A1012" s="215" t="str">
        <f>Seeds!AC1112</f>
        <v>M6-G-11a-E-2</v>
      </c>
      <c r="B1012" s="215" t="str">
        <f>Seeds!Z1112</f>
        <v>{"id":"M6-G-11a-E-2","stimulus":"&lt;p&gt;Observa el plano de esta casa y calcula el área del dormitorio pequeño.&lt;/p&gt;&lt;div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2.º dormitorio es de {{response}} m&lt;sup&gt;2&lt;/sup&gt;.&lt;/p&gt;","hint":"&lt;p&gt;La fórmula del área de un rectángulo es:&lt;/p&gt;&lt;p style=\"text-align:center;\"&gt;Área = base × altura&lt;/p&gt;","feedback":"&lt;p&gt;Como el dormitorio pequeño tiene forma de rectángulo, hay que multiplicar su base por su altura para calcular el área:&lt;/p&gt;&lt;p style=\"text-align:center;\"&gt;3.7 m × 2.6 m = 9.62 m&lt;sup&gt;2&lt;/sup&gt;&lt;/p&gt;","seed":{"parameters":[],"calculated":[{"name":"A1","label":"9.62","function":"9.62"}],"uniques":true},"algorithm":{"name":"calculateOperation","params":{"method":"equivLiteral","keyboard":"INTERMEDIATE"}}}</v>
      </c>
      <c r="C1012" s="215" t="str">
        <f>Seeds!AA1112</f>
        <v/>
      </c>
      <c r="D1012" s="215">
        <f t="shared" si="1"/>
        <v>1</v>
      </c>
    </row>
    <row r="1013" ht="15.75" customHeight="1">
      <c r="A1013" s="215" t="str">
        <f>Seeds!AC1113</f>
        <v>M6-G-11a-E-3</v>
      </c>
      <c r="B1013" s="215" t="str">
        <f>Seeds!Z1113</f>
        <v>{"id":"M6-G-11a-E-3","stimulus":"&lt;p&gt;Observa el plano de esta casa y calcula el área cuarto de baño.&lt;/p&gt;&lt;div style=\"display:flex; justify-content:center;\"&gt;&lt;div class=\"lemo-fixed-to-responsive\" style=\"max-width: 400px;max-height: 400px;position: relative;width: 100%;display: inline-block;\"&gt;\n\t&lt;img src=\"https://blueberry-assets.oneclick.es/M6_G_11a_1.svg\" alt=\"\" tabindex=\"0\"&gt;&lt;/img&gt;\n\t&lt;div class=\"lemo-graphie-container\" style=\"position: absolute;top: 0;left: 0;width: 100%;height: 100%;\"&gt;\n\t\t&lt;div class=\"lemo-graphie\" style=\"position: relative; width: 100%; height: 100%;\"&gt;\n\t\t\t&lt;span class=\"lemo-graphie-label\" style=\"position: absolute; left: 35%; top: 24%;\"&gt;salón&lt;/span&gt;\n\t\t\t\n\t\t\t&lt;span class=\"lemo-graphie-label\" style=\"position: absolute; left: 63%; top: 29%;\"&gt;jardín&lt;/span&gt;\n\t\t\t&lt;span class=\"lemo-graphie-label\" style=\"position: absolute; left: 24%; top: 50%;\"&gt;2.º dorm.\n&lt;/span&gt;\n\t\t\t&lt;span class=\"lemo-graphie-label\" style=\"position: absolute; left: 25%; top: 65%;\"&gt;dormitorio\n&lt;/span&gt;\n\t\t\t&lt;span class=\"lemo-graphie-label\" style=\"position: absolute; left: 25%; top: 70%;\"&gt;principal\n&lt;/span&gt;\n\t\t\t&lt;span class=\"lemo-graphie-label\" style=\"position: absolute; left: 64%; top: 70%;\"&gt;cocina&lt;/span&gt;\n\t\t\t&lt;span class=\"lemo-graphie-label\" style=\"position: absolute; left: 65%; top: 45%;\"&gt;baño&lt;/span&gt;\n\t\t\t&lt;span class=\"lemo-graphie-label\" style=\"position: absolute; left: 35%; top: 5%;\"&gt;4,9 m&lt;/span&gt;\n\t\t\t&lt;span class=\"lemo-graphie-label\" style=\"position: absolute; left: 63%; top: 5%;\"&gt;2,6 m&lt;/span&gt;\n\t\t\t&lt;span class=\"lemo-graphie-label\" style=\"position: absolute; left: 81%; top: 15%;\"&gt;1,2 m&lt;/span&gt;\n\t\t\t&lt;span class=\"lemo-graphie-label\" style=\"position: absolute; left: 81%; top: 30%;\"&gt;3 m\n&lt;/span&gt;\n\t\t\t&lt;span class=\"lemo-graphie-label\" style=\"position: absolute; left: 81%; top: 46%;\"&gt;2,3 m\n&lt;/span&gt;\n\t\t\t&lt;span class=\"lemo-graphie-label\" style=\"position: absolute; left: 81%; top: 67%;\"&gt;4 m&lt;/span&gt;\n\t\t\t&lt;span class=\"lemo-graphie-label\" style=\"position: absolute; left: 63%; top: 90%;\"&gt;2,6 m\n&lt;/span&gt;\n\t\t\t&lt;span class=\"lemo-graphie-label\" style=\"position: absolute; left: 48%; top: 90%;\"&gt;1,2 m&lt;/span&gt;\n\t\t\t&lt;span class=\"lemo-graphie-label\" style=\"position: absolute; left: 30%; top: 90%;\"&gt;3,7 m\n&lt;/span&gt;\n\t\t\t&lt;span class=\"lemo-graphie-label\" style=\"position: absolute; left:9%; top: 68%;\"&gt;3,7 m&lt;/span&gt;\n\t\t\t&lt;span class=\"lemo-graphie-label\" style=\"position: absolute; left: 9%; top: 48%;\"&gt;2,6 m\n&lt;/span&gt;\n\t\t\t&lt;span class=\"lemo-graphie-label\" style=\"position: absolute; left: 9%; top: 25%;\"&gt;4,2 m&lt;/span&gt;\n\t\t&lt;/div&gt;\n\t&lt;/div&gt;\n&lt;/div&gt;&lt;/div&gt;","template":"&lt;p&gt;El cuarto de baño es de {{response}} m&lt;sup&gt;2&lt;/sup&gt;.&lt;/p&gt;","hint":"&lt;p&gt;La fórmula del área de un rectángulo es:&lt;/p&gt;&lt;p style=\"text-align:center;\"&gt;Área = base × altura&lt;/p&gt;","feedback":"&lt;p&gt;Como el cuarto de baño tiene forma de rectángulo, hay que multiplicar su base por su altura para calcular el área:&lt;/p&gt;&lt;p style=\"text-align:center;\"&gt;2.6 m × 2.3 m = 5.98 m&lt;sup&gt;2&lt;/sup&gt;&lt;/p&gt;","seed":{"parameters":[],"calculated":[{"name":"A1","label":"5.98","function":"5.98"}],"uniques":true},"algorithm":{"name":"calculateOperation","params":{"method":"equivLiteral","keyboard":"INTERMEDIATE"}}}</v>
      </c>
      <c r="C1013" s="215" t="str">
        <f>Seeds!AA1113</f>
        <v/>
      </c>
      <c r="D1013" s="215">
        <f t="shared" si="1"/>
        <v>1</v>
      </c>
    </row>
    <row r="1014" ht="15.75" customHeight="1">
      <c r="A1014" s="215" t="str">
        <f>Seeds!AC1114</f>
        <v>M6-G-12a-I-1</v>
      </c>
      <c r="B1014" s="215" t="str">
        <f>Seeds!Z1114</f>
        <v>{"id":"M6-G-12a-I-1","stimulus":"&lt;p&gt;Selecciona la ampliación de la siguiente imagen.&lt;/p&gt;&lt;div style=\"display:flex; justify-content:center;\"&gt;&lt;img src=\"https://blueberry-assets.oneclick.es/M6_G_12a_1.svg\"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src=\"https://blueberry-assets.oneclick.es/M6_G_12a_1.svg\" width=\"300\"&gt;&lt;/img&gt;&lt;/div&gt;","incorrect":true},{"name":"A2","label":"{{function}}","function":"&lt;div style=\"display:flex; justify-content:center;\"&gt;&lt;img src=\"https://blueberry-assets.oneclick.es/M6_G_12a_2.svg\" width=\"300\"&gt;&lt;/img&gt;&lt;/div&gt;"},{"name":"A3","label":"{{function}}","function":"&lt;div style=\"display:flex; justify-content:center;\"&gt;&lt;img src=\"https://blueberry-assets.oneclick.es/M6_G_12a_3.svg\" width=\"300\"&gt;&lt;/img&gt;&lt;/div&gt;","incorrect":true}],"uniques":true},"algorithm":{"name":"trueFalse","template":"Multiple choice – standard","params":{"countCorrect":1,"countIncorrect":2,"showCheckIcon":false,"columns":3}}}</v>
      </c>
      <c r="C1014" s="215" t="str">
        <f>Seeds!AA1114</f>
        <v/>
      </c>
      <c r="D1014" s="215">
        <f t="shared" si="1"/>
        <v>1</v>
      </c>
    </row>
    <row r="1015" ht="15.75" customHeight="1">
      <c r="A1015" s="215" t="str">
        <f>Seeds!AC1115</f>
        <v>M6-G-12a-I-2</v>
      </c>
      <c r="B1015" s="215" t="str">
        <f>Seeds!Z1115</f>
        <v>{"id":"M6-G-12a-I-2","stimulus":"&lt;p&gt;Selecciona la reducción de la siguiente imagen.&lt;/p&gt;&lt;div style=\"display:flex; justify-content:center;\"&gt;&lt;img src=\"https://blueberry-assets.oneclick.es/M6_G_12a_4.svg\"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src=\"https://blueberry-assets.oneclick.es/M6_G_12a_5.svg\" width=\"300\"&gt;&lt;/img&gt;&lt;/div&gt;"},{"name":"A2","label":"{{function}}","function":"&lt;div style=\"display:flex; justify-content:center;\"&gt;&lt;img src=\"https://blueberry-assets.oneclick.es/M6_G_12a_6.svg\" width=\"300\"&gt;&lt;/img&gt;&lt;/div&gt;","incorrect":true},{"name":"A3","label":"{{function}}","function":"&lt;div style=\"display:flex; justify-content:center;\"&gt;&lt;img src=\"https://blueberry-assets.oneclick.es/M6_G_12a_4.svg\" width=\"300\"&gt;&lt;/img&gt;&lt;/div&gt;","incorrect":true}],"uniques":true},"algorithm":{"name":"trueFalse","template":"Multiple choice – standard","params":{"countCorrect":1,"countIncorrect":2,"showCheckIcon":false,"columns":3}}}</v>
      </c>
      <c r="C1015" s="215" t="str">
        <f>Seeds!AA1115</f>
        <v/>
      </c>
      <c r="D1015" s="215">
        <f t="shared" si="1"/>
        <v>1</v>
      </c>
    </row>
    <row r="1016" ht="15.75" customHeight="1">
      <c r="A1016" s="215" t="str">
        <f>Seeds!AC1116</f>
        <v>M6-G-12a-I-3</v>
      </c>
      <c r="B1016" s="215" t="str">
        <f>Seeds!Z1116</f>
        <v>{"id":"M6-G-12a-I-3","stimulus":"&lt;p&gt;Selecciona la ampliación de la siguiente imagen.&lt;/p&gt;&lt;div style=\"display:flex; justify-content:center;\"&gt;&lt;img src=\"https://blueberry-assets.oneclick.es/M6_G_12a_7.svg\" width=\"300\"&gt;&lt;/img&gt;&lt;/div&gt;","hint":"&lt;p&gt;Para ampliar una figura hay que multiplicar sus lados por un número.&lt;/p&gt;","feedback":"&lt;p&gt;Para ampliar una figura hay que multiplicar sus lados por un número.&lt;/p&gt;","seed":{"parameters":[],"calculated":[{"name":"A1","label":"{{function}}","function":"&lt;div style=\"display:flex; justify-content:center;\"&gt;&lt;img src=\"https://blueberry-assets.oneclick.es/M6_G_12a_8.svg\" width=\"300\"&gt;&lt;/img&gt;&lt;/div&gt;"},{"name":"A2","label":"{{function}}","function":"&lt;div style=\"display:flex; justify-content:center;\"&gt;&lt;img src=\"https://blueberry-assets.oneclick.es/M6_G_12a_9.svg\" width=\"300\"&gt;&lt;/img&gt;&lt;/div&gt;","incorrect":true},{"name":"A3","label":"{{function}}","function":"&lt;div style=\"display:flex; justify-content:center;\"&gt;&lt;img src=\"https://blueberry-assets.oneclick.es/M6_G_12a_7.svg\" width=\"300\"&gt;&lt;/img&gt;&lt;/div&gt;","incorrect":true}],"uniques":true},"algorithm":{"name":"trueFalse","template":"Multiple choice – standard","params":{"countCorrect":1,"countIncorrect":2,"showCheckIcon":false,"columns":3}}}</v>
      </c>
      <c r="C1016" s="215" t="str">
        <f>Seeds!AA1116</f>
        <v/>
      </c>
      <c r="D1016" s="215">
        <f t="shared" si="1"/>
        <v>1</v>
      </c>
    </row>
    <row r="1017" ht="15.75" customHeight="1">
      <c r="A1017" s="215" t="str">
        <f>Seeds!AC1117</f>
        <v>M6-G-12a-I-4</v>
      </c>
      <c r="B1017" s="215" t="str">
        <f>Seeds!Z1117</f>
        <v>{"id":"M6-G-12a-I-4","stimulus":"&lt;p&gt;Selecciona la reducción de la siguiente imagen.&lt;/p&gt;&lt;div style=\"display:flex; justify-content:center;\"&gt;&lt;img src=\"https://blueberry-assets.oneclick.es/M6_G_12a_10.svg\" width=\"300\"&gt;&lt;/img&gt;&lt;/div&gt;","hint":"&lt;p&gt;Para reducir una figura hay que dividir los lados por un número.&lt;/p&gt;","feedback":"&lt;p&gt;Para reducir una figura hay que dividir los lados por un número.&lt;/p&gt;","seed":{"parameters":[],"calculated":[{"name":"A1","label":"{{function}}","function":"&lt;div style=\"display:flex; justify-content:center;\"&gt;&lt;img src=\"https://blueberry-assets.oneclick.es/M6_G_12a_11.svg\" width=\"300\"&gt;&lt;/img&gt;&lt;/div&gt;"},{"name":"A2","label":"{{function}}","function":"&lt;div style=\"display:flex; justify-content:center;\"&gt;&lt;img src=\"https://blueberry-assets.oneclick.es/M6_G_12a_12.svg\" width=\"300\"&gt;&lt;/img&gt;&lt;/div&gt;","incorrect":true},{"name":"A3","label":"{{function}}","function":"&lt;div style=\"display:flex; justify-content:center;\"&gt;&lt;img src=\"https://blueberry-assets.oneclick.es/M6_G_12a_10.svg\" width=\"300\"&gt;&lt;/img&gt;&lt;/div&gt;","incorrect":true}],"uniques":true},"algorithm":{"name":"trueFalse","template":"Multiple choice – standard","params":{"countCorrect":1,"countIncorrect":2,"showCheckIcon":false,"columns":3}}}</v>
      </c>
      <c r="C1017" s="215" t="str">
        <f>Seeds!AA1117</f>
        <v/>
      </c>
      <c r="D1017" s="215">
        <f t="shared" si="1"/>
        <v>1</v>
      </c>
    </row>
    <row r="1018" ht="15.75" customHeight="1">
      <c r="A1018" s="215" t="str">
        <f>Seeds!AC1118</f>
        <v>M6-G-12a-E-1</v>
      </c>
      <c r="B1018" s="215" t="str">
        <f>Seeds!Z1118</f>
        <v>{"id":"M6-G-12a-E-1","stimulus":"&lt;p&gt;¿Cómo se ha construido la figura semejante de la derecha? ¿Por ampliación o por reducción?&lt;/p&gt;&lt;div style=\"display:flex; justify-content:center;\"&gt;&lt;img src=\"https://blueberry-assets.oneclick.es/M6_G_12a_13.svg\"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v>
      </c>
      <c r="C1018" s="215" t="str">
        <f>Seeds!AA1118</f>
        <v/>
      </c>
      <c r="D1018" s="215">
        <f t="shared" si="1"/>
        <v>1</v>
      </c>
    </row>
    <row r="1019" ht="15.75" customHeight="1">
      <c r="A1019" s="215" t="str">
        <f>Seeds!AC1119</f>
        <v>M6-G-12a-E-2</v>
      </c>
      <c r="B1019" s="215" t="str">
        <f>Seeds!Z1119</f>
        <v>{"id":"M6-G-12a-E-2","stimulus":"&lt;p&gt;¿Cómo se ha construido la figura semejante de la derecha? ¿Por ampliación o por reducción?&lt;/p&gt;&lt;div style=\"display:flex; justify-content:center;\"&gt;&lt;img src=\"https://blueberry-assets.oneclick.es/M6_G_12a_14.svg\"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group":1},{"name":"A2","label":"{{function}}","function":"reducción","incorrect":true,"group":1}],"uniques":true},"algorithm":{"name":"groupResponses","template":"Cloze with drop down"}}</v>
      </c>
      <c r="C1019" s="215" t="str">
        <f>Seeds!AA1119</f>
        <v/>
      </c>
      <c r="D1019" s="215">
        <f t="shared" si="1"/>
        <v>1</v>
      </c>
    </row>
    <row r="1020" ht="15.75" customHeight="1">
      <c r="A1020" s="215" t="str">
        <f>Seeds!AC1120</f>
        <v>M6-G-12a-E-3</v>
      </c>
      <c r="B1020" s="215" t="str">
        <f>Seeds!Z1120</f>
        <v>{"id":"M6-G-12a-E-3","stimulus":"&lt;p&gt;¿Cómo se ha construido la figura semejante de la derecha? ¿Por ampliación o por reducción?&lt;/p&gt;&lt;div style=\"display:flex; justify-content:center;\"&gt;&lt;img src=\"https://blueberry-assets.oneclick.es/M6_G_12a_15.svg\"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v>
      </c>
      <c r="C1020" s="215" t="str">
        <f>Seeds!AA1120</f>
        <v/>
      </c>
      <c r="D1020" s="215">
        <f t="shared" si="1"/>
        <v>1</v>
      </c>
    </row>
    <row r="1021" ht="15.75" customHeight="1">
      <c r="A1021" s="215" t="str">
        <f>Seeds!AC1121</f>
        <v>M6-G-12a-E-4</v>
      </c>
      <c r="B1021" s="215" t="str">
        <f>Seeds!Z1121</f>
        <v>{"id":"M6-G-12a-E-4","stimulus":"&lt;p&gt;¿Cómo se ha construido la figura semejante de la derecha? ¿Por ampliación o por reducción?&lt;/p&gt;&lt;div style=\"display:flex; justify-content:center;\"&gt;&lt;img src=\"https://blueberry-assets.oneclick.es/M6_G_12a_16.svg\" width=\"300\"&gt;&lt;/img&gt;&lt;/div&gt;","template":"&lt;p&gt;Por {{response}}.&lt;/p&gt;","hint":"&lt;p&gt;Para ampliar una figura hay que multiplicar sus lados por un número. Para reducirla, dividir los lados por un número.&lt;/p&gt;","feedback":"&lt;p&gt;Para ampliar una figura hay que multiplicar sus lados por un número. Para reducirla, dividir los lados por un número.&lt;/p&gt;","seed":{"parameters":[],"calculated":[{"name":"A1","label":"{{function}}","function":"ampliación","incorrect":true,"group":1},{"name":"A2","label":"{{function}}","function":"reducción","group":1}],"uniques":true},"algorithm":{"name":"groupResponses","template":"Cloze with drop down"}}</v>
      </c>
      <c r="C1021" s="215" t="str">
        <f>Seeds!AA1121</f>
        <v/>
      </c>
      <c r="D1021" s="215">
        <f t="shared" si="1"/>
        <v>1</v>
      </c>
    </row>
    <row r="1022" ht="15.75" customHeight="1">
      <c r="A1022" s="215" t="str">
        <f>Seeds!AC1122</f>
        <v>M6-G-12b-I-1</v>
      </c>
      <c r="B1022" s="215" t="str">
        <f>Seeds!Z1122</f>
        <v>{"id":"M6-G-12b-I-1","stimulus":"&lt;p&gt;¿Cuál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src=\"https://blueberry-assets.oneclick.es/M6_G_12b_1.svg\" alt=\"\" tabindex=\"0\"&gt;&lt;/img&gt;\n\t&lt;div class=\"lemo-graphie-container\" style=\"position: absolute;top: 0;left: 0;width: 100%;height: 100%;\"&gt;\n\t\t&lt;div class=\"lemo-graphie\" style=\"position: relative; width: 100%; height: 100%;\"&gt;\n\t\t\t&lt;span class=\"lemo-graphie-label\" style=\"position: absolute; left: 18%; top: 61%;\"&gt;{{Q1}} cm&lt;/span&gt;\n\t\t\t&lt;span class=\"lemo-graphie-label\" style=\"position: absolute; left: 60%; top: 72%;\"&gt;{{T1}} cm&lt;/span&gt;\n\t\t&lt;/div&gt;\n\t&lt;/div&gt;\n&lt;/div&gt;&lt;/div&gt;","hint":"&lt;p&gt;La razón de semejanza es el cociente de tamaño de dos figuras semejantes.&lt;/p&gt;","feedback":"&lt;p&gt;La razón de semejanza es el cociente de tamaño de dos figuras semejantes.&lt;/p&gt;&lt;p style=\"text-align:center;\"&gt;Razón = {{Q1}} : {{T1}} = 0.5&lt;/p&gt;","seed":{"parameters":[{"name":"Q1","label":null,"min":1,"max":9,"step":1},{"name":"Q2","label":null,"list":[2,3,4,5]},{"name":"Q3","label":null,"list":[2,3,4,6,7,8,9]}],"calculated":[{"name":"T1","label":"{{function}}","function":"{{Q1}}*2","temp":true},{"name":"A1","label":"{{function}}","function":"0.5"},{"name":"A2","label":"{{function}}","function":"{{Q2}}","incorrect":true},{"name":"A3","label":"{{function}}","function":"{{Q3}}/10","incorrect":true}],"uniques":true},"algorithm":{"name":"trueFalse","template":"Multiple choice – standard","params":{"countCorrect":1,"countIncorrect":2,"showCheckIcon":false,"columns":3}}}</v>
      </c>
      <c r="C1022" s="215" t="str">
        <f>Seeds!AA1122</f>
        <v/>
      </c>
      <c r="D1022" s="215">
        <f t="shared" si="1"/>
        <v>1</v>
      </c>
    </row>
    <row r="1023" ht="15.75" customHeight="1">
      <c r="A1023" s="215" t="str">
        <f>Seeds!AC1123</f>
        <v>M6-G-12b-I-2</v>
      </c>
      <c r="B1023" s="215" t="str">
        <f>Seeds!Z1123</f>
        <v>{"id":"M6-G-12b-I-2","stimulus":"&lt;p&gt;¿Cuál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src=\"https://blueberry-assets.oneclick.es/M6_G_12b_2.svg\" alt=\"\" tabindex=\"0\"&gt;&lt;/img&gt;\n\t&lt;div class=\"lemo-graphie-container\" style=\"position: absolute;top: 0;left: 0;width: 100%;height: 100%;\"&gt;\n\t\t&lt;div class=\"lemo-graphie\" style=\"position: relative; width: 100%; height: 100%;\"&gt;\n\t\t\t&lt;span class=\"lemo-graphie-label\" style=\"position: absolute; left: 24%; top: 73%;\"&gt;{{T1}} cm&lt;/span&gt;\n\t\t\t&lt;span class=\"lemo-graphie-label\" style=\"position: absolute; left: 67%; top: 67%;\"&gt;{{Q1}} cm&lt;/span&gt;\n\t\t&lt;/div&gt;\n\t&lt;/div&gt;\n&lt;/div&gt;&lt;/div&gt;","hint":"&lt;p&gt;La razón de semejanza es el cociente de tamaño de dos figuras semejantes.&lt;/p&gt;","feedback":"&lt;p&gt;La razón de semejanza es el cociente de tamaño de dos figuras semejantes.&lt;/p&gt;&lt;p style=\"text-align:center;\"&gt;Razón = {{T1}} : {{Q1}} = 1.5&lt;/p&gt;","seed":{"parameters":[{"name":"Q1","label":null,"min":2,"max":10,"step":2},{"name":"Q2","label":null,"list":[2,3,4,5]},{"name":"Q3","label":null,"list":[11,12,13,14,16,17,18]}],"calculated":[{"name":"T1","label":"{{function}}","function":"{{Q1}}*3/2","temp":true},{"name":"A1","label":"{{function}}","function":"1.5"},{"name":"A2","label":"{{function}}","function":"{{Q2}}","incorrect":true},{"name":"A3","label":"{{function}}","function":"{{Q3}}/10","incorrect":true}],"uniques":true},"algorithm":{"name":"trueFalse","template":"Multiple choice – standard","params":{"countCorrect":1,"countIncorrect":2,"showCheckIcon":false,"columns":3}}}</v>
      </c>
      <c r="C1023" s="215" t="str">
        <f>Seeds!AA1123</f>
        <v/>
      </c>
      <c r="D1023" s="215">
        <f t="shared" si="1"/>
        <v>1</v>
      </c>
    </row>
    <row r="1024" ht="15.75" customHeight="1">
      <c r="A1024" s="215" t="str">
        <f>Seeds!AC1124</f>
        <v>M6-G-12b-I-3</v>
      </c>
      <c r="B1024" s="215" t="str">
        <f>Seeds!Z1124</f>
        <v>{"id":"M6-G-12b-I-3","stimulus":"&lt;p&gt;¿Cuál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src=\"https://blueberry-assets.oneclick.es/M6_G_12b_3.svg\" alt=\"\" tabindex=\"0\"&gt;&lt;/img&gt;\n\t&lt;div class=\"lemo-graphie-container\" style=\"position: absolute;top: 0;left: 0;width: 100%;height: 100%;\"&gt;\n\t\t&lt;div class=\"lemo-graphie\" style=\"position: relative; width: 100%; height: 100%;\"&gt;\n\t\t\t&lt;span class=\"lemo-graphie-label\" style=\"position: absolute; left: 12%; top: 55%;\"&gt;{{Q1}} cm&lt;/span&gt;\n\t\t\t&lt;span class=\"lemo-graphie-label\" style=\"position: absolute; left: 54%; top: 69%;\"&gt;{{T1}} cm&lt;/span&gt;\n\t\t&lt;/div&gt;\n\t&lt;/div&gt;\n&lt;/div&gt;&lt;/div&gt;","hint":"&lt;p&gt;La razón de semejanza es el cociente de tamaño de dos figuras semejantes.&lt;/p&gt;","feedback":"&lt;p&gt;La razón de semejanza es el cociente de tamaño de dos figuras semejantes.&lt;/p&gt;&lt;p style=\"text-align:center;\"&gt;Razón = {{Q1}} : {{T1}} = 0.25&lt;/p&gt;","seed":{"parameters":[{"name":"Q1","label":null,"min":2,"max":10,"step":1},{"name":"Q2","label":null,"min":2,"max":9,"step":1},{"name":"Q3","label":null,"min":2,"max":9,"step":1}],"calculated":[{"name":"T1","label":"{{function}}","function":"{{Q1}}*4","temp":true},{"name":"A1","label":"{{function}}","function":"0.25"},{"name":"A2","label":"{{function}}","function":"{{Q2}}","incorrect":true},{"name":"A3","label":"{{function}}","function":"{{Q3}}/10","incorrect":true}],"uniques":true},"algorithm":{"name":"trueFalse","template":"Multiple choice – standard","params":{"countCorrect":1,"countIncorrect":2,"showCheckIcon":false,"columns":3}}}</v>
      </c>
      <c r="C1024" s="215" t="str">
        <f>Seeds!AA1124</f>
        <v/>
      </c>
      <c r="D1024" s="215">
        <f t="shared" si="1"/>
        <v>1</v>
      </c>
    </row>
    <row r="1025" ht="15.75" customHeight="1">
      <c r="A1025" s="215" t="str">
        <f>Seeds!AC1125</f>
        <v>M6-G-12b-E-1</v>
      </c>
      <c r="B1025" s="215" t="str">
        <f>Seeds!Z1125</f>
        <v>{"id":"M6-G-12b-E-1","stimulus":"&lt;p&gt;¿Cuál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src=\"https://blueberry-assets.oneclick.es/M6_G_12b_4.svg\" alt=\"\" tabindex=\"0\"&gt;&lt;/img&gt;\n\t&lt;div class=\"lemo-graphie-container\" style=\"position: absolute;top: 0;left: 0;width: 100%;height: 100%;\"&gt;\n\t\t&lt;div class=\"lemo-graphie\" style=\"position: relative; width: 100%; height: 100%;\"&gt;\n\t\t\t&lt;span class=\"lemo-graphie-label\" style=\"position: absolute; left: 16%; top: 61%;\"&gt;{{Q1}} cm&lt;/span&gt;\n\t\t\t&lt;span class=\"lemo-graphie-label\" style=\"position: absolute; left: 58%; top: 80%;\"&gt;{{T1}} cm&lt;/span&gt;\n\t\t\t&lt;span class=\"lemo-graphie-label\" style=\"position: absolute; left: 56.9876%; top: 4.1879%;\"&gt;Original&lt;/span&gt;\n\t\t\t\n\t\t&lt;/div&gt;\n\t&lt;/div&gt;\n&lt;/div&gt;&lt;/div&gt;","template":"La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{{T1}} : {{Q1}} = 3&lt;/p&gt;","seed":{"parameters":[{"name":"Q1","label":null,"min":1,"max":10,"step":1}],"calculated":[{"name":"T1","label":"{{function}}","function":"{{Q1}}*3","temp":true},{"name":"A1","label":"{{function}}","function":"3"}],"uniques":true},"algorithm":{"name":"calculateOperation","params":{"method":"equivLiteral","keyboard":"NUMERICAL"}}}</v>
      </c>
      <c r="C1025" s="215" t="str">
        <f>Seeds!AA1125</f>
        <v/>
      </c>
      <c r="D1025" s="215">
        <f t="shared" si="1"/>
        <v>1</v>
      </c>
    </row>
    <row r="1026" ht="15.75" customHeight="1">
      <c r="A1026" s="215" t="str">
        <f>Seeds!AC1126</f>
        <v>M6-G-12b-E-2</v>
      </c>
      <c r="B1026" s="215" t="str">
        <f>Seeds!Z1126</f>
        <v>{"id":"M6-G-12b-E-2","stimulus":"&lt;p&gt;¿Cuál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src=\"https://blueberry-assets.oneclick.es/M6_G_12b_5.svg\" alt=\"\" tabindex=\"0\"&gt;&lt;/img&gt;\n\t&lt;div class=\"lemo-graphie-container\" style=\"position: absolute;top: 0;left: 0;width: 100%;height: 100%;\"&gt;\n\t\t&lt;div class=\"lemo-graphie\" style=\"position: relative; width: 100%; height: 100%;\"&gt;\n\t\t\t&lt;span class=\"lemo-graphie-label\" style=\"position: absolute; left: 16%; top: 63%;\"&gt;{{Q1}} cm&lt;/span&gt;\n\t\t\t&lt;span class=\"lemo-graphie-label\" style=\"position: absolute; left: 60%; top: 78%;\"&gt;{{T1}} cm&lt;/span&gt;\n\t\t\t&lt;span class=\"lemo-graphie-label\" style=\"position: absolute; left: 13.4088%; top: 17.8709%;\"&gt;Original&lt;/span&gt;\n\t\t\t\n\t\t&lt;/div&gt;\n\t&lt;/div&gt;\n&lt;/div&gt;&lt;/div&gt;","template":"La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0.5&lt;/p&gt;","seed":{"parameters":[{"name":"Q1","label":null,"min":1,"max":10,"step":2}],"calculated":[{"name":"T1","label":"{{function}}","function":"{{Q1}}*2","temp":true},{"name":"A1","label":"{{function}}","function":"0.5"}],"uniques":true},"algorithm":{"name":"calculateOperation","params":{"method":"equivLiteral","keyboard":"NUMERICAL"}}}</v>
      </c>
      <c r="C1026" s="215" t="str">
        <f>Seeds!AA1126</f>
        <v/>
      </c>
      <c r="D1026" s="215">
        <f t="shared" si="1"/>
        <v>1</v>
      </c>
    </row>
    <row r="1027" ht="15.75" customHeight="1">
      <c r="A1027" s="215" t="str">
        <f>Seeds!AC1127</f>
        <v>M6-G-12b-E-3</v>
      </c>
      <c r="B1027" s="215" t="str">
        <f>Seeds!Z1127</f>
        <v>{"id":"M6-G-12b-E-3","stimulus":"&lt;p&gt;¿Cuál es la razón de semejanza entre estas dos figuras?&lt;/p&gt;&lt;div style=\"display:flex; justify-content:center;\"&gt;&lt;div class=\"lemo-fixed-to-responsive\" style=\"max-width: 300px;max-height: 200px;position: relative;width: 100%;display: inline-block;\"&gt;\n\t&lt;img src=\"https://blueberry-assets.oneclick.es/M6_G_12b_6.svg\" alt=\"\" tabindex=\"0\"&gt;&lt;/img&gt;\n\t&lt;div class=\"lemo-graphie-container\" style=\"position: absolute;top: 0;left: 0;width: 100%;height: 100%;\"&gt;\n\t\t&lt;div class=\"lemo-graphie\" style=\"position: relative; width: 100%; height: 100%;\"&gt;\n\t\t\t&lt;span class=\"lemo-graphie-label\" style=\"position: absolute; left: 57%; top: 60%;\"&gt;{{T1}} cm&lt;/span&gt;\n\t\t\t&lt;span class=\"lemo-graphie-label\" style=\"position: absolute; left: 12%; top: 60%;\"&gt;{{Q1}} cm&lt;/span&gt;&lt;span class=\"lemo-graphie-label\" style=\"position: absolute; left: 9.5%; top: 17.8709%;\"&gt;Original&lt;/span&gt;\n\t\t&lt;/div&gt;\n\t&lt;/div&gt;\n&lt;/div&gt;&lt;/div&gt;","template":"La razón de semejanza es {{response}}.","hint":"&lt;p&gt;La razón de semejanza es el cociente de tamaño de dos figuras semejantes.&lt;/p&gt;","feedback":"&lt;p&gt;La razón de semejanza es el cociente de tamaño de dos figuras semejantes.&lt;/p&gt;&lt;p style=\"text-align:center;\"&gt;Razón = {{Q1}} : {{T1}} = 0.4&lt;/p&gt;","seed":{"parameters":[{"name":"Q1","label":null,"min":2,"max":10,"step":2}],"calculated":[{"name":"T1","label":"{{function}}","function":"{{Q1}}*5/2","temp":true},{"name":"A1","label":"{{function}}","function":"0.4"}],"uniques":true},"algorithm":{"name":"calculateOperation","params":{"method":"equivLiteral","keyboard":"NUMERICAL"}}}</v>
      </c>
      <c r="C1027" s="215" t="str">
        <f>Seeds!AA1127</f>
        <v/>
      </c>
      <c r="D1027" s="215">
        <f t="shared" si="1"/>
        <v>1</v>
      </c>
    </row>
    <row r="1028" ht="15.75" customHeight="1">
      <c r="A1028" s="215" t="str">
        <f>Seeds!AC1128</f>
        <v>M6-G-13a-I-1</v>
      </c>
      <c r="B1028" s="215" t="str">
        <f>Seeds!Z1128</f>
        <v>{"id":"M6-G-13a-I-1","stimulus":"&lt;p&gt;¿Cuál de las siguientes opciones representa una traslación de estos guantes?&lt;/p&gt;&lt;div style=\"display:flex; justify-content:center;\"&gt;&lt;img src=\"https://blueberry-assets.oneclick.es/M6_G_13a_1.svg\" width=\"300\"&gt;&lt;/img&gt;&lt;/div&gt;","hint":"&lt;p&gt;Una imagen trasladada es la que se desplaza desde su posición original.&lt;/p&gt;","feedback":"&lt;p&gt;Los guantes trasladados se han movido a la izquierda de la posición original.&lt;/p&gt;","seed":{"parameters":[],"calculated":[{"name":"A1","label":"&lt;div style=\"display:flex; justify-content:center;\"&gt;&lt;img src=\"https://blueberry-assets.oneclick.es/M6_G_13a_2.svg\" width=\"300\"&gt;&lt;/img&gt;&lt;/div&gt;","function":""},{"name":"A2","label":"&lt;div style=\"display:flex; justify-content:center;\"&gt;&lt;img src=\"https://blueberry-assets.oneclick.es/M6_G_13a_3.svg\" width=\"300\"&gt;&lt;/img&gt;&lt;/div&gt;","function":"","incorrect":true,"feedback":"&lt;p&gt;Estos guantes están girados 90°.&lt;/p&gt;"},{"name":"A3","label":"&lt;div style=\"display:flex; justify-content:center;\"&gt;&lt;img src=\"https://blueberry-assets.oneclick.es/M6_G_13a_4.svg\" width=\"300\"&gt;&lt;/img&gt;&lt;/div&gt;","function":"","incorrect":true,"feedback":"&lt;p&gt;Estos guantes son simétricos a los originales.&lt;/p&gt;"}],"uniques":true},"algorithm":{"name":"trueFalse","template":"Multiple choice – standard","params":{"countCorrect":1,"countIncorrect":2,"showCheckIcon":false,"columns":3}}}</v>
      </c>
      <c r="C1028" s="215" t="str">
        <f>Seeds!AA1128</f>
        <v/>
      </c>
      <c r="D1028" s="215">
        <f t="shared" si="1"/>
        <v>1</v>
      </c>
    </row>
    <row r="1029" ht="15.75" customHeight="1">
      <c r="A1029" s="215" t="str">
        <f>Seeds!AC1129</f>
        <v>M6-G-13a-I-2</v>
      </c>
      <c r="B1029" s="215" t="str">
        <f>Seeds!Z1129</f>
        <v>{"id":"M6-G-13a-I-2","stimulus":"¿Cuál de las siguientes opciones representa una traslación de este cazo?&lt;div style=\"display:flex; justify-content:center;\"&gt;&lt;img src=\"https://blueberry-assets.oneclick.es/M6_G_13a_5.svg\" width=\"300\"&gt;&lt;/img&gt;&lt;/div&gt;","hint":"&lt;p&gt;Una imagen trasladada es la que se desplaza desde su posición original.&lt;/p&gt;","feedback":"&lt;p&gt;El cazo trasladado se ha movido hacia abajo desde la posición original.&lt;/p&gt;","seed":{"parameters":[],"calculated":[{"name":"A1","label":"&lt;div style=\"display:flex; justify-content:center;\"&gt;&lt;img src=\"https://blueberry-assets.oneclick.es/M6_G_13a_6.svg\" width=\"300\"&gt;&lt;/img&gt;&lt;/div&gt;","function":""},{"name":"A2","label":"&lt;div style=\"display:flex; justify-content:center;\"&gt;&lt;img src=\"https://blueberry-assets.oneclick.es/M6_G_13a_7.svg\" width=\"300\"&gt;&lt;/img&gt;&lt;/div&gt;","function":"","incorrect":true,"feedback":"&lt;p&gt;Este cazo está girado 90°.&lt;/p&gt;"},{"name":"A3","label":"&lt;div style=\"display:flex; justify-content:center;\"&gt;&lt;img src=\"https://blueberry-assets.oneclick.es/M6_G_13a_8.svg\" width=\"300\"&gt;&lt;/img&gt;&lt;/div&gt;","function":"","incorrect":true,"feedback":"&lt;p&gt;Este cazo es simétrico al original.&lt;/p&gt;"}],"uniques":true},"algorithm":{"name":"trueFalse","template":"Multiple choice – standard","params":{"countCorrect":1,"countIncorrect":2,"showCheckIcon":false,"columns":3}}}</v>
      </c>
      <c r="C1029" s="215" t="str">
        <f>Seeds!AA1129</f>
        <v/>
      </c>
      <c r="D1029" s="215">
        <f t="shared" si="1"/>
        <v>1</v>
      </c>
    </row>
    <row r="1030" ht="15.75" customHeight="1">
      <c r="A1030" s="215" t="str">
        <f>Seeds!AC1130</f>
        <v>M6-G-13a-I-3</v>
      </c>
      <c r="B1030" s="215" t="str">
        <f>Seeds!Z1130</f>
        <v>{"id":"M6-G-13a-I-3","stimulus":"¿Cuál de las siguientes opciones representa una traslación de este ukelele?&lt;div style=\"display:flex; justify-content:center;\"&gt;&lt;img src=\"https://blueberry-assets.oneclick.es/M6_G_13a_9.svg\" width=\"300\"&gt;&lt;/img&gt;&lt;/div&gt;","hint":"&lt;p&gt;Una imagen trasladada es la que se desplaza desde su posición original.&lt;/p&gt;","feedback":"&lt;p&gt;El ukelele trasladado se ha movido a la derecha de la posición original.&lt;/p&gt;","seed":{"parameters":[],"calculated":[{"name":"A1","label":"&lt;div style=\"display:flex; justify-content:center;\"&gt;&lt;img src=\"https://blueberry-assets.oneclick.es/M6_G_13a_10.svg\" width=\"300\"&gt;&lt;/img&gt;&lt;/div&gt;","function":""},{"name":"A2","label":"&lt;div style=\"display:flex; justify-content:center;\"&gt;&lt;img src=\"https://blueberry-assets.oneclick.es/M6_G_13a_11.svg\" width=\"300\"&gt;&lt;/img&gt;&lt;/div&gt;","function":"","incorrect":true,"feedback":"&lt;p&gt;Este ukelele está girado 90°.&lt;/p&gt;"},{"name":"A3","label":"&lt;div style=\"display:flex; justify-content:center;\"&gt;&lt;img src=\"https://blueberry-assets.oneclick.es/M6_G_13a_12.svg\" width=\"300\"&gt;&lt;/img&gt;&lt;/div&gt;","function":"","incorrect":true,"feedback":"&lt;p&gt;Este ukelele es simétrico al original.&lt;/p&gt;"}],"uniques":true},"algorithm":{"name":"trueFalse","template":"Multiple choice – standard","params":{"countCorrect":1,"countIncorrect":2,"showCheckIcon":false,"columns":3}}}</v>
      </c>
      <c r="C1030" s="215" t="str">
        <f>Seeds!AA1130</f>
        <v/>
      </c>
      <c r="D1030" s="215">
        <f t="shared" si="1"/>
        <v>1</v>
      </c>
    </row>
    <row r="1031" ht="15.75" customHeight="1">
      <c r="A1031" s="215" t="str">
        <f>Seeds!AC1131</f>
        <v>M6-G-14a-I-1</v>
      </c>
      <c r="B1031" s="215" t="str">
        <f>Seeds!Z1131</f>
        <v>{
    "id": "M6-G-14a-I-1",
    "stimulus": "&lt;p&gt;¿Qué tipo de giro se ha producido en la segunda imagen?&lt;/p&gt;&lt;table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"feedback": "&lt;div style=\"display:flex; justify-content:center;\"&gt;&lt;div class=\"lemo-fixed-to-responsive\" style=\"max-width: 400px;max-height: 200px;position: relative;width: 100%;display: inline-block;\"&gt;\n\t&lt;img src=\"https://blueberry-assets.oneclick.es/M5_G_2c_6.svg\" alt=\"\" tabindex=\"0\"&gt;&lt;/img&gt;&lt;span class=\"lemo-graphie-label\" style=\"position: absolute; left: 72%; top: 79%;\"&gt;Positivo&lt;/span&gt;\n\t\t\t&lt;span class=\"lemo-graphie-label\" style=\"position: absolute; left: 13%; top: 79%;\"&gt;Negativo&lt;/span&gt;\n\t\t&lt;/div&gt;\n\t&lt;/div&gt;\n&lt;/div&gt;&lt;/div&gt;",
    "seed": {
        "parameters": [
            {
                "name": "Q1",
                "label": null,
                "list": [
                    "+",
                    "-"
                ]
            },
            {
                "name": "Q2",
                "label": null,
                "list": [
                    45,
                    90,
                    135
                ]
            },
            {
                "name": "Q3",
                "label": null,
                "list": [
                    45,
                    90,
                    135,
                    180
                ]
            },
            {
                "name": "Q4",
                "label": null,
                "list": [
                    "positivo",
                    "negativo"
                ]
            },
            {
                "name": "Q5",
                "label": null,
                "list": [
                    "M6_G_14a_2.png",
                    "M6_G_14a_3.png",
                    "M6_G_14a_4.png",
                    "M6_G_14a_5.png",
                    "M6_G_14a_6.png"
                ]
            }
        ],
        "calculated": [
            {
                "name": "T1",
                "function": " if (\"{{Q1}}\" == \"-\") {\"positivo\"} else {\"negativo\"}",
                "temp": true
            },
            {
                "name": "T2",
                "function": " if (\"{{Q1}}\" == \"+\") {\"positivo\"} else {\"negativo\"}",
                "temp": true
            },
            {
                "name": "A1",
                "label": "De {{Q2}}° en sentido {{T1}}."
            },
            {
                "name": "A2",
                "label": "De {{Q2}}° en sentido {{T2}}.",
                "incorrect": true
            },
            {
                "name": "A3",
                "label": "De {{Q3}}° en sentido {{Q4}}.",
                "incorrect": true
            }
        ],
        "uniques": true
    },
    "algorithm": {
        "name": "trueFalse",
        "template": "Multiple choice – standard",
        "params": {
            "countCorrect": 1,
            "countIncorrect": 2,
            "showCheckIcon": false,
            "columns": 3
        }
    }
}</v>
      </c>
      <c r="C1031" s="215" t="str">
        <f>Seeds!AA1131</f>
        <v/>
      </c>
      <c r="D1031" s="215">
        <f t="shared" si="1"/>
        <v>1</v>
      </c>
    </row>
    <row r="1032" ht="15.75" customHeight="1">
      <c r="A1032" s="215" t="str">
        <f>Seeds!AC1132</f>
        <v>M6-G-15a-I-1</v>
      </c>
      <c r="B1032" s="215" t="str">
        <f>Seeds!Z1132</f>
        <v>{
    "id": "M6-G-15a-I-1",
    "stimulus": "&lt;p&gt;Indica si las siguientes afirmaciones son verdaderas o falsas.&lt;/p&gt;",
    "hint": "&lt;p&gt;El nombre de los polígonos depende del número de sus lados, ángulos y vértices: &lt;i&gt;tri-&lt;/i&gt; (3), &lt;i&gt;cuadr-&lt;/i&gt; (4), &lt;i&gt;penta-&lt;/i&gt; (5) o &lt;i&gt;hexa-&lt;/i&gt; (6).&lt;/p&gt;",
    "feedback": "&lt;p&gt;El nombre de los polígonos depende del número de sus lados, ángulos y vértices: &lt;i&gt;tri-&lt;/i&gt; (3), &lt;i&gt;cuadr-&lt;/i&gt; (4), &lt;i&gt;penta-&lt;/i&gt; (5) o &lt;i&gt;hexa-&lt;/i&gt; (6).&lt;/p&gt;",
    "seed": {
        "parameters": [
            {
                "name": "Q1",
                "label": null,
                "list": [
                    "ángulos",
                    "lados",
                    "vértices"
                ]
            },
            {
                "name": "Q2",
                "label": null,
                "list": [
                    "ángulos",
                    "lados",
                    "vértices"
                ]
            },
            {
                "name": "Q3",
                "label": null,
                "list": [
                    "ángulos",
                    "lados",
                    "vértices"
                ]
            },
            {
                "name": "Q4",
                "label": null,
                "list": [
                    "ángulos",
                    "lados",
                    "vértices"
                ]
            },
            {
                "name": "Q5",
                "label": null,
                "list": [
                    "ángulos",
                    "lados",
                    "vértices"
                ]
            },
            {
                "name": "Q6",
                "label": null,
                "list": [
                    5,
                    6,
                    7,
                    8
                ]
            },
            {
                "name": "Q7",
                "label": null,
                "list": [
                    4,
                    6,
                    7,
                    8
                ]
            },
            {
                "name": "Q8",
                "label": null,
                "list": [
                    4,
                    5,
                    7,
                    8
                ]
            },
            {
                "name": "Q9",
                "label": null,
                "list": [
                    4,
                    5,
                    6,
                    8
                ]
            },
            {
                "name": "Q10",
                "label": null,
                "list": [
                    4,
                    5,
                    6,
                    7
                ]
            }
        ],
        "calculated": [
            {
                "name": "A1",
                "label": "{{function}}",
                "function": "Un cuadrilátero es un polígono con 4 {{Q1}}."
            },
            {
                "name": "A2",
                "label": "{{function}}",
                "function": "Un pentágono es un polígono con 5 {{Q2}}."
            },
            {
                "name": "A3",
                "label": "{{function}}",
                "function": "Un hexágono es un polígono con 6 {{Q3}}."
            },
            {
                "name": "A4",
                "label": "{{function}}",
                "function": "Un heptágono es un polígono con 7 {{Q4}}."
            },
            {
                "name": "A5",
                "label": "{{function}}",
                "function": "Un octógono es un polígono con 8 {{Q5}}."
            },
            {
                "name": "A6",
                "label": "{{function}}",
                "function": "Un cuadrilátero es un polígono con {{Q6}} {{Q1}}.",
                "incorrect": true,
                "feedback": " Un cuadrilátero tiene 4 {{Q1}}."
            },
            {
                "name": "A7",
                "label": "{{function}}",
                "function": "Un pentágono es un polígono con {{Q7}} {{Q2}}.",
                "incorrect": true,
                "feedback": " Un pentágono tiene 5 {{Q2}}."
            },
            {
                "name": "A8",
                "label": "{{function}}",
                "function": "Un hexágono es un polígono con {{Q8}} {{Q3}}.",
                "incorrect": true,
                "feedback": " Un hexágono tiene 6 {{Q3}}."
            },
            {
                "name": "A9",
                "label": "{{function}}",
                "function": "Un heptágono es un polígono con {{Q9}} {{Q4}}.",
                "incorrect": true,
                "feedback": " Un heptágono tiene 7 {{Q4}}."
            },
            {
                "name": "A10",
                "label": "{{function}}",
                "function": "Un octógono es un polígono con {{Q10}} {{Q5}}.",
                "incorrect": true,
                "feedback": " Un un octógono tiene 8 {{Q5}}."
            }
        ],
        "uniques": false
    },
    "algorithm": {
        "name": "trueFalse",
        "template": "Choice matrix – inline",
        "params": {
            "countCorrect": 1,
            "countIncorrect": 2,
            "showCheckIcon": false,
            "options": [
                "Verdadero",
                "Falso"
            ]
        }
    }
}</v>
      </c>
      <c r="C1032" s="215" t="str">
        <f>Seeds!AA1132</f>
        <v/>
      </c>
      <c r="D1032" s="215">
        <f t="shared" si="1"/>
        <v>1</v>
      </c>
    </row>
    <row r="1033" ht="15.75" customHeight="1">
      <c r="A1033" s="215" t="str">
        <f>Seeds!AC1133</f>
        <v>M6-G-15a-E-1</v>
      </c>
      <c r="B1033" s="215" t="str">
        <f>Seeds!Z1133</f>
        <v>{"id":"M6-G-15a-E-1","stimulus":"&lt;p&gt;Selecciona el pentágono.&lt;/p&gt;","hint":"&lt;p&gt;El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3" s="215" t="str">
        <f>Seeds!AA1133</f>
        <v/>
      </c>
      <c r="D1033" s="215">
        <f t="shared" si="1"/>
        <v>1</v>
      </c>
    </row>
    <row r="1034" ht="15.75" customHeight="1">
      <c r="A1034" s="215" t="str">
        <f>Seeds!AC1134</f>
        <v>M6-G-15a-E-2</v>
      </c>
      <c r="B1034" s="215" t="str">
        <f>Seeds!Z1134</f>
        <v>{"id":"M6-G-15a-E-2","stimulus":"&lt;p&gt;Selecciona el hexágono.&lt;/p&gt;","hint":"&lt;p&gt;El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width=\"300\"&gt;&lt;/img&gt;&lt;/div&gt;"},{"name":"A6","label":"&lt;div style=\"display:flex; justify-content:center;\"&gt;&lt;img src=\"https://blueberry-assets.oneclick.es/M6_G_15a_6.svg\" width=\"300\"&gt;&lt;/img&gt;&lt;/div&gt;","incorrect":true},{"name":"A7","label":"&lt;div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4" s="215" t="str">
        <f>Seeds!AA1134</f>
        <v/>
      </c>
      <c r="D1034" s="215">
        <f t="shared" si="1"/>
        <v>1</v>
      </c>
    </row>
    <row r="1035" ht="15.75" customHeight="1">
      <c r="A1035" s="215" t="str">
        <f>Seeds!AC1135</f>
        <v>M6-G-15a-E-3</v>
      </c>
      <c r="B1035" s="215" t="str">
        <f>Seeds!Z1135</f>
        <v>{"id":"M6-G-15a-E-3","stimulus":"&lt;p&gt;Selecciona el heptágono.&lt;/p&gt;","hint":"&lt;p&gt;El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width=\"300\"&gt;&lt;/img&gt;&lt;/div&gt;"},{"name":"A7","label":"&lt;div style=\"display:flex; justify-content:center;\"&gt;&lt;img src=\"https://blueberry-assets.oneclick.es/M6_G_15a_7.svg\" width=\"300\"&gt;&lt;/img&gt;&lt;/div&gt;","incorrect":true}],"uniques":true},"algorithm":{"name":"trueFalse","template":"Multiple choice – standard","params":{"countCorrect":1,"countIncorrect":3,"showCheckIcon":false,"columns":2}}}</v>
      </c>
      <c r="C1035" s="215" t="str">
        <f>Seeds!AA1135</f>
        <v/>
      </c>
      <c r="D1035" s="215">
        <f t="shared" si="1"/>
        <v>1</v>
      </c>
    </row>
    <row r="1036" ht="15.75" customHeight="1">
      <c r="A1036" s="215" t="str">
        <f>Seeds!AC1136</f>
        <v>M6-G-15a-E-4</v>
      </c>
      <c r="B1036" s="215" t="str">
        <f>Seeds!Z1136</f>
        <v>{"id":"M6-G-15a-E-4","stimulus":"&lt;p&gt;Selecciona el octógono.&lt;/p&gt;","hint":"&lt;p&gt;El nombre de los polígonos depende del número de sus lados, ángulos y vértices: &lt;i&gt;tri-&lt;/i&gt; (3), &lt;i&gt;cuadr-&lt;/i&gt; (4), &lt;i&gt;penta-&lt;/i&gt; (5) o &lt;i&gt;hexa-&lt;/i&gt; (6).&lt;/p&gt;","feedback":"&lt;p&gt;El nombre de los polígonos depende del número de sus lados, ángulos y vértices: &lt;i&gt;tri-&lt;/i&gt; (3), &lt;i&gt;cuadr-&lt;/i&gt; (4), &lt;i&gt;penta-&lt;/i&gt; (5) o &lt;i&gt;hexa-&lt;/i&gt; (6).&lt;/p&gt;","seed":{"parameters":[],"calculated":[{"name":"A1","label":"&lt;div style=\"display:flex; justify-content:center;\"&gt;&lt;img src=\"https://blueberry-assets.oneclick.es/M6_G_15a_1.svg\" width=\"300\"&gt;&lt;/img&gt;&lt;/div&gt;","incorrect":true},{"name":"A2","label":"&lt;div style=\"display:flex; justify-content:center;\"&gt;&lt;img src=\"https://blueberry-assets.oneclick.es/M6_G_15a_2.svg\" width=\"300\"&gt;&lt;/img&gt;&lt;/div&gt;","incorrect":true},{"name":"A3","label":"&lt;div style=\"display:flex; justify-content:center;\"&gt;&lt;img src=\"https://blueberry-assets.oneclick.es/M6_G_15a_3.svg\" width=\"300\"&gt;&lt;/img&gt;&lt;/div&gt;","incorrect":true},{"name":"A4","label":"&lt;div style=\"display:flex; justify-content:center;\"&gt;&lt;img src=\"https://blueberry-assets.oneclick.es/M6_G_15a_4.svg\" width=\"300\"&gt;&lt;/img&gt;&lt;/div&gt;","incorrect":true},{"name":"A5","label":"&lt;div style=\"display:flex; justify-content:center;\"&gt;&lt;img src=\"https://blueberry-assets.oneclick.es/M6_G_15a_5.svg\" width=\"300\"&gt;&lt;/img&gt;&lt;/div&gt;","incorrect":true},{"name":"A6","label":"&lt;div style=\"display:flex; justify-content:center;\"&gt;&lt;img src=\"https://blueberry-assets.oneclick.es/M6_G_15a_6.svg\" width=\"300\"&gt;&lt;/img&gt;&lt;/div&gt;","incorrect":true},{"name":"A7","label":"&lt;div style=\"display:flex; justify-content:center;\"&gt;&lt;img src=\"https://blueberry-assets.oneclick.es/M6_G_15a_7.svg\" width=\"300\"&gt;&lt;/img&gt;&lt;/div&gt;"}],"uniques":true},"algorithm":{"name":"trueFalse","template":"Multiple choice – standard","params":{"countCorrect":1,"countIncorrect":3,"showCheckIcon":false,"columns":2}}}</v>
      </c>
      <c r="C1036" s="215" t="str">
        <f>Seeds!AA1136</f>
        <v/>
      </c>
      <c r="D1036" s="215">
        <f t="shared" si="1"/>
        <v>1</v>
      </c>
    </row>
    <row r="1037" ht="15.75" customHeight="1">
      <c r="A1037" s="215" t="str">
        <f>Seeds!AC1137</f>
        <v>M6-G-15b-I-1</v>
      </c>
      <c r="B1037" s="215" t="str">
        <f>Seeds!Z1137</f>
        <v>{"id":"M6-G-15b-I-1","stimulus":"&lt;p&gt;Selecciona los polígonos regulares.&lt;/p&gt;","hint":"&lt;p&gt;Los polígonos regulares tienen todos sus lados y ángulos iguales.&lt;/p&gt;","feedback":"&lt;p&gt;Los polígonos regulares tienen todos sus lados y ángulos iguales.&lt;/p&gt;","seed":{"parameters":[],"calculated":[{"name":"A1","label":"&lt;div style=\"display:flex; justify-content:center;\"&gt;&lt;img src=\"https://blueberry-assets.oneclick.es/M6_G_15b_1.svg\" width=\"300\"&gt;&lt;/img&gt;&lt;/div&gt;"},{"name":"A2","label":"&lt;div style=\"display:flex; justify-content:center;\"&gt;&lt;img src=\"https://blueberry-assets.oneclick.es/M6_G_15b_2.svg\" width=\"300\"&gt;&lt;/img&gt;&lt;/div&gt;"},{"name":"A3","label":"&lt;div style=\"display:flex; justify-content:center;\"&gt;&lt;img src=\"https://blueberry-assets.oneclick.es/M6_G_15b_3.svg\" width=\"300\"&gt;&lt;/img&gt;&lt;/div&gt;"},{"name":"A4","label":"&lt;div style=\"display:flex; justify-content:center;\"&gt;&lt;img src=\"https://blueberry-assets.oneclick.es/M6_G_15b_4.svg\" width=\"300\"&gt;&lt;/img&gt;&lt;/div&gt;"},{"name":"A5","label":"&lt;div style=\"display:flex; justify-content:center;\"&gt;&lt;img src=\"https://blueberry-assets.oneclick.es/M6_G_15b_5.svg\" width=\"300\"&gt;&lt;/img&gt;&lt;/div&gt;","incorrect":true},{"name":"A6","label":"&lt;div style=\"display:flex; justify-content:center;\"&gt;&lt;img src=\"https://blueberry-assets.oneclick.es/M6_G_15b_6.svg\" width=\"300\"&gt;&lt;/img&gt;&lt;/div&gt;","incorrect":true},{"name":"A7","label":"&lt;div style=\"display:flex; justify-content:center;\"&gt;&lt;img src=\"https://blueberry-assets.oneclick.es/M6_G_15b_7.svg\" width=\"300\"&gt;&lt;/img&gt;&lt;/div&gt;","incorrect":true},{"name":"A8","label":"&lt;div style=\"display:flex; justify-content:center;\"&gt;&lt;img src=\"https://blueberry-assets.oneclick.es/M6_G_15b_8.svg\" width=\"300\"&gt;&lt;/img&gt;&lt;/div&gt;","incorrect":true}],"uniques":true},"algorithm":{"name":"trueFalse","template":"Multiple choice – multiple response","params":{"countCorrect":2,"countIncorrect":2,"showCheckIcon":false,"columns":2}}}</v>
      </c>
      <c r="C1037" s="215" t="str">
        <f>Seeds!AA1137</f>
        <v/>
      </c>
      <c r="D1037" s="215">
        <f t="shared" si="1"/>
        <v>1</v>
      </c>
    </row>
    <row r="1038" ht="15.75" customHeight="1">
      <c r="A1038" s="215" t="str">
        <f>Seeds!AC1138</f>
        <v>M6-G-15b-I-2</v>
      </c>
      <c r="B1038" s="215" t="str">
        <f>Seeds!Z1138</f>
        <v>{"id":"M6-G-15b-I-2","stimulus":"&lt;p&gt;Selecciona los polígonos irregulares.&lt;/p&gt;","hint":"&lt;p&gt;Un polígono irregular tiene los lados y ángulos diferentes entre sí.&lt;/p&gt;","feedback":"&lt;p&gt;Un polígono irregular tiene los lados y ángulos diferentes entre sí.&lt;/p&gt;","seed":{"parameters":[],"calculated":[{"name":"A1","label":"&lt;div style=\"display:flex; justify-content:center;\"&gt;&lt;img src=\"https://blueberry-assets.oneclick.es/M6_G_15b_1.svg\" width=\"300\"&gt;&lt;/img&gt;&lt;/div&gt;","incorrect":true},{"name":"A2","label":"&lt;div style=\"display:flex; justify-content:center;\"&gt;&lt;img src=\"https://blueberry-assets.oneclick.es/M6_G_15b_2.svg\" width=\"300\"&gt;&lt;/img&gt;&lt;/div&gt;","incorrect":true},{"name":"A3","label":"&lt;div style=\"display:flex; justify-content:center;\"&gt;&lt;img src=\"https://blueberry-assets.oneclick.es/M6_G_15b_3.svg\" width=\"300\"&gt;&lt;/img&gt;&lt;/div&gt;","incorrect":true},{"name":"A4","label":"&lt;div style=\"display:flex; justify-content:center;\"&gt;&lt;img src=\"https://blueberry-assets.oneclick.es/M6_G_15b_4.svg\" width=\"300\"&gt;&lt;/img&gt;&lt;/div&gt;","incorrect":true},{"name":"A5","label":"&lt;div style=\"display:flex; justify-content:center;\"&gt;&lt;img src=\"https://blueberry-assets.oneclick.es/M6_G_15b_5.svg\" width=\"300\"&gt;&lt;/img&gt;&lt;/div&gt;"},{"name":"A6","label":"&lt;div style=\"display:flex; justify-content:center;\"&gt;&lt;img src=\"https://blueberry-assets.oneclick.es/M6_G_15b_6.svg\" width=\"300\"&gt;&lt;/img&gt;&lt;/div&gt;"},{"name":"A7","label":"&lt;div style=\"display:flex; justify-content:center;\"&gt;&lt;img src=\"https://blueberry-assets.oneclick.es/M6_G_15b_7.svg\" width=\"300\"&gt;&lt;/img&gt;&lt;/div&gt;"},{"name":"A8","label":"&lt;div style=\"display:flex; justify-content:center;\"&gt;&lt;img src=\"https://blueberry-assets.oneclick.es/M6_G_15b_8.svg\" width=\"300\"&gt;&lt;/img&gt;&lt;/div&gt;"}],"uniques":true},"algorithm":{"name":"trueFalse","template":"Multiple choice – multiple response","params":{"countCorrect":2,"countIncorrect":2,"showCheckIcon":false,"columns":2}}}</v>
      </c>
      <c r="C1038" s="215" t="str">
        <f>Seeds!AA1138</f>
        <v/>
      </c>
      <c r="D1038" s="215">
        <f t="shared" si="1"/>
        <v>1</v>
      </c>
    </row>
    <row r="1039" ht="15.75" customHeight="1">
      <c r="A1039" s="215" t="str">
        <f>Seeds!AC1139</f>
        <v>M6-G-15b-E-1</v>
      </c>
      <c r="B1039" s="215" t="str">
        <f>Seeds!Z1139</f>
        <v>{
    "id": "M6-G-15b-E-1",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"Q1",
                "label": null,
                "list": [
                    "M6_G_15b_1.svg",
                    "M6_G_15b_2.svg",
                    "M6_G_15b_3.svg",
                    "M6_G_15b_4.svg"
                ]
            },
            {
                "name": "Q2",
                "label": null,
                "list": [
                    "M6_G_15b_5.svg",
                    "M6_G_15b_6.svg",
                    "M6_G_15b_7.svg",
                    "M6_G_15b_8.svg"
                ]
            }
        ],
        "calculated": [
            {
                "name": "A1",
                "label": "regular",
                "function": ""
            },
            {
                "name": "A2",
                "label": "irregular",
                "function": ""
            }
        ],
        "uniques": true
    },
    "algorithm": {
        "name": "calculateOperation",
        "template": "Cloze with text"
    }
}</v>
      </c>
      <c r="C1039" s="215" t="str">
        <f>Seeds!AA1139</f>
        <v/>
      </c>
      <c r="D1039" s="215">
        <f t="shared" si="1"/>
        <v>1</v>
      </c>
    </row>
    <row r="1040" ht="15.75" customHeight="1">
      <c r="A1040" s="215" t="str">
        <f>Seeds!AC1140</f>
        <v>M6-G-15b-E-2</v>
      </c>
      <c r="B1040" s="215" t="str">
        <f>Seeds!Z1140</f>
        <v>{
    "id": "M6-G-15b-E-2",
    "stimulus": "&lt;p&gt;Escribe si estos polígonos son regulares o irregulares.&lt;/p&gt;",
    "template": "&lt;table style=\"width: 100%;border:none;\"&gt;&lt;tbody&gt;&lt;tr&gt;&lt;td style=\"width: 50%; text-align: center;border:none;\"&gt;&lt;div style=\"display:flex; justify-content:center;\"&gt;&lt;img src=\"https://blueberry-assets.oneclick.es/{{Q1}}\" width=\"300\"&gt;&lt;/img&gt;&lt;/div&gt;&lt;/td&gt;&lt;td style=\"width: 50%; text-align: center;border:none;\"&gt;&lt;div style=\"display:flex; justify-content:center;\"&gt;&lt;img src=\"https://blueberry-assets.oneclick.es/{{Q2}}\" width=\"300\"&gt;&lt;/img&gt;&lt;/div&gt;&lt;/td&gt;&lt;/tr&gt;&lt;tr&gt;&lt;td style=\"width: 50%; text-align: center;border:none;\"&gt;Polígono {{response}}&lt;/td&gt;&lt;td style=\"width: 50%; text-align: center;border:none;\"&gt;Polígono {{response}}&lt;/td&gt;&lt;/tr&gt;&lt;/tbody&gt;&lt;/table&gt;",
    "hint": "&lt;p&gt;Los &lt;b&gt;polígonos regulares&lt;/b&gt; tienen sus lados y ángulos iguales.&lt;/p&gt;&lt;p&gt;Los &lt;b&gt;polígonos irregulares&lt;/b&gt; tienen sus lados y ángulos diferentes entre sí.&lt;/p&gt;",
    "feedback": "&lt;p&gt;Un polígono es &lt;b&gt;regular&lt;/b&gt; cuando todos sus lados y ángulos son iguales.&lt;/p&gt;&lt;p&gt;Un polígono es &lt;b&gt;irregular&lt;/b&gt; cuando sus lados y ángulos son diferentes entre sí.&lt;/p&gt;",
    "seed": {
        "parameters": [
            {
                "name": "Q2",
                "label": null,
                "list": [
                    "M6_G_15b_1.svg",
                    "M6_G_15b_2.svg",
                    "M6_G_15b_3.svg",
                    "M6_G_15b_4.svg"
                ]
            },
            {
                "name": "Q1",
                "label": null,
                "list": [
                    "M6_G_15b_5.svg",
                    "M6_G_15b_6.svg",
                    "M6_G_15b_7.svg",
                    "M6_G_15b_8.svg"
                ]
            }
        ],
        "calculated": [
            {
                "name": "A1",
                "label": "irregular",
                "function": ""
            },
            {
                "name": "A2",
                "label": "regular",
                "function": ""
            }
        ],
        "uniques": true
    },
    "algorithm": {
        "name": "calculateOperation",
        "template": "Cloze with text"
    }
}</v>
      </c>
      <c r="C1040" s="215" t="str">
        <f>Seeds!AA1140</f>
        <v/>
      </c>
      <c r="D1040" s="215">
        <f t="shared" si="1"/>
        <v>1</v>
      </c>
    </row>
    <row r="1041" ht="15.75" customHeight="1">
      <c r="A1041" s="215" t="str">
        <f>Seeds!AC1141</f>
        <v>M6-G-16a-I-1</v>
      </c>
      <c r="B1041" s="215" t="str">
        <f>Seeds!Z1141</f>
        <v>{"id":"M6-G-16a-I-1","stimulus":"&lt;p&gt;Selecciona la afirmación correcta.&lt;/p&gt;","hint":"&lt;p&gt;Los triángulos se clasifican según las medidas de sus lados en equiláteros, isósceles y escalenos.&lt;/p&gt;","feedback":"&lt;p&gt;Los triángulos se clasifican en:&lt;ol&gt;&lt;li&gt;&lt;b&gt;Equiláteros:&lt;/b&gt; todos sus lados son iguales.&lt;/li&gt;&lt;li&gt;&lt;b&gt;Isósceles:&lt;/b&gt; dos de sus lados son iguales.&lt;/li&gt;&lt;li&gt;&lt;b&gt;Escalenos:&lt;/b&gt; todos sus lados son desiguales.&lt;/li&gt;&lt;/ol&gt;&lt;/p&gt;","seed":{"parameters":[],"calculated":[{"name":"A1","label":"Los lados de un triángulo equilátero miden lo mismo."},{"name":"A2","label":"En un triángulo isósceles dos de sus lados tienen la misma longitud."},{"name":"A3","label":"En los triángulos escalenos sus tres lados tienen diferentes longitudes."},{"name":"A4","label":"Los lados de un triángulo escaleno miden todos lo mismo.","incorrect":true},{"name":"A5","label":"En los triángulos equiláteros sus tres lados tienen diferentes longitudes.","incorrect":true},{"name":"A6","label":"Todos los lados de un triángulo isósceles miden lo mismo.","incorrect":true}],"uniques":true},"algorithm":{"name":"trueFalse","template":"Multiple choice – standard","params":{"countCorrect":1,"countIncorrect":2,"showCheckIcon":true}}}</v>
      </c>
      <c r="C1041" s="215" t="str">
        <f>Seeds!AA1141</f>
        <v/>
      </c>
      <c r="D1041" s="215">
        <f t="shared" si="1"/>
        <v>1</v>
      </c>
    </row>
    <row r="1042" ht="15.75" customHeight="1">
      <c r="A1042" s="215" t="str">
        <f>Seeds!AC1142</f>
        <v>M6-G-16a-E-1</v>
      </c>
      <c r="B1042" s="215" t="str">
        <f>Seeds!Z1142</f>
        <v>{"id":"M6-G-16a-E-1","stimulus":"&lt;p&gt;¿Qué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desiguales.&lt;/li&gt;&lt;/ul&gt;&lt;/p&gt;","seed":{"parameters":[],"calculated":[{"name":"A1","label":"isósceles","function":""},{"name":"A2","label":"escaleno","function":""}],"uniques":true},"algorithm":{"name":"calculateOperation","template":"Cloze with text"}}</v>
      </c>
      <c r="C1042" s="215" t="str">
        <f>Seeds!AA1142</f>
        <v/>
      </c>
      <c r="D1042" s="215">
        <f t="shared" si="1"/>
        <v>1</v>
      </c>
    </row>
    <row r="1043" ht="15.75" customHeight="1">
      <c r="A1043" s="215" t="str">
        <f>Seeds!AC1143</f>
        <v>M6-G-16a-E-2</v>
      </c>
      <c r="B1043" s="215" t="str">
        <f>Seeds!Z1143</f>
        <v>{"id":"M6-G-16a-E-2","stimulus":"&lt;p&gt;¿Qué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src=\"https://blueberry-assets.oneclick.es/M6_G_16a_2.svg\" width=\"300\"&gt;&lt;/img&gt;&lt;/div&gt;&lt;/td&gt;&lt;td style=\"width: 50%; text-align: center;border:none;\"&gt;&lt;div style=\"display:flex; justify-content:center;\"&gt;&lt;img src=\"https://blueberry-assets.oneclick.es/M6_G_16a_1.svg\"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desiguales.&lt;/li&gt;&lt;/ul&gt;&lt;/p&gt;","seed":{"parameters":[],"calculated":[{"name":"A1","label":"isósceles","function":""},{"name":"A2","label":"equilátero","function":""}],"uniques":true},"algorithm":{"name":"calculateOperation","template":"Cloze with text"}}</v>
      </c>
      <c r="C1043" s="215" t="str">
        <f>Seeds!AA1143</f>
        <v/>
      </c>
      <c r="D1043" s="215">
        <f t="shared" si="1"/>
        <v>1</v>
      </c>
    </row>
    <row r="1044" ht="15.75" customHeight="1">
      <c r="A1044" s="215" t="str">
        <f>Seeds!AC1144</f>
        <v>M6-G-16a-E-3</v>
      </c>
      <c r="B1044" s="215" t="str">
        <f>Seeds!Z1144</f>
        <v>{"id":"M6-G-16a-E-3","stimulus":"&lt;p&gt;¿Qué nombre reciben los siguientes triángulos según la longitud de sus lados?&lt;/p&gt;","template":"&lt;table style=\"width: 100%;border:none;\"&gt;&lt;tbody&gt;&lt;tr&gt;&lt;td style=\"width: 50%; text-align: center;border:none;\"&gt;&lt;div style=\"display:flex; justify-content:center;\"&gt;&lt;img src=\"https://blueberry-assets.oneclick.es/M6_G_16a_1.svg\" width=\"300\"&gt;&lt;/img&gt;&lt;/div&gt;&lt;/td&gt;&lt;td style=\"width: 50%; text-align: center;border:none;\"&gt;&lt;div style=\"display:flex; justify-content:center;\"&gt;&lt;img src=\"https://blueberry-assets.oneclick.es/M6_G_16a_3.svg\" width=\"300\"&gt;&lt;/img&gt;&lt;/div&gt;&lt;/td&gt;&lt;/tr&gt;&lt;tr&gt;&lt;td style=\"width: 50%; text-align: center;border:none;\"&gt;Triángulo {{response}}&lt;/td&gt;&lt;td style=\"width: 50%; text-align: center;border:none;\"&gt;Triángulo {{response}}&lt;/td&gt;&lt;/tr&gt;&lt;/tbody&gt;&lt;/table&gt;","hint":"&lt;p&gt;Los triángulos se clasifican según sus lados en equiláteros, isósceles y escalenos.&lt;/p&gt;","feedback":"&lt;p&gt;Los triángulos se clasifican en:&lt;ul&gt;&lt;li&gt;&lt;b&gt;Equiláteros:&lt;/b&gt; todos sus lados son iguales.&lt;/li&gt;&lt;li&gt;&lt;b&gt;Isósceles:&lt;/b&gt; dos de sus lados son iguales.&lt;/li&gt;&lt;li&gt;&lt;b&gt;Escalenos:&lt;/b&gt; todos sus lados son desiguales.&lt;/li&gt;&lt;/ul&gt;&lt;/p&gt;","seed":{"parameters":[],"calculated":[{"name":"A1","label":"equilátero","function":""},{"name":"A2","label":"escaleno","function":""}],"uniques":true},"algorithm":{"name":"calculateOperation","template":"Cloze with text"}}</v>
      </c>
      <c r="C1044" s="215" t="str">
        <f>Seeds!AA1144</f>
        <v/>
      </c>
      <c r="D1044" s="215">
        <f t="shared" si="1"/>
        <v>1</v>
      </c>
    </row>
    <row r="1045" ht="15.75" customHeight="1">
      <c r="A1045" s="215" t="str">
        <f>Seeds!AC1145</f>
        <v>M6-G-16b-I-1</v>
      </c>
      <c r="B1045" s="215" t="str">
        <f>Seeds!Z1145</f>
        <v>{"id":"M6-G-16b-I-1","stimulus":"&lt;p&gt;Selecciona la afirmación correcta.&lt;/p&gt;","hint":"&lt;p&gt;Los triángulos se clasifican según sus ángulos en acutángulos, rectángulos y obtusángulos.&lt;/p&gt;","feedback":"&lt;p&gt;Los triángulos se clasifican en:&lt;/p&gt;&lt;ol&gt;&lt;li&gt;&lt;b&gt;Acutángulos:&lt;/b&gt; sus tres ángulos son agudos.&lt;/li&gt;&lt;li&gt;&lt;b&gt;Rectángulos:&lt;/b&gt; tienen un ángulo recto.&lt;/li&gt;&lt;li&gt;&lt;b&gt;Obtusángulos:&lt;/b&gt; tienen un ángulo obtuso.&lt;/li&gt;&lt;/ol&gt;","seed":{"parameters":[],"calculated":[{"name":"A1","label":"Todos los ángulos de un triángulo acutángulo son agudos."},{"name":"A2","label":"Uno de los ángulos de un triángulo obtusángulo es obtuso."},{"name":"A3","label":"Uno de los ángulos de un triángulo rectángulo es recto."},{"name":"A4","label":"Uno de los ángulos de un triángulo acutángulo es obtuso.","incorrect":true},{"name":"A5","label":"Todos los ángulos de un triángulo obtusángulo son obtusos.","incorrect":true},{"name":"A6","label":"Todos los ángulos de un triángulo rectángulo son rectos.","incorrect":true}],"uniques":true},"algorithm":{"name":"trueFalse","template":"Multiple choice – standard","params":{"countCorrect":1,"countIncorrect":2,"showCheckIcon":true}}}</v>
      </c>
      <c r="C1045" s="215" t="str">
        <f>Seeds!AA1145</f>
        <v/>
      </c>
      <c r="D1045" s="215">
        <f t="shared" si="1"/>
        <v>1</v>
      </c>
    </row>
    <row r="1046" ht="15.75" customHeight="1">
      <c r="A1046" s="215" t="str">
        <f>Seeds!AC1146</f>
        <v>M6-G-16b-E-1</v>
      </c>
      <c r="B1046" s="215" t="str">
        <f>Seeds!Z1146</f>
        <v>{"id":"M6-G-16b-E-1","stimulus":"&lt;p&gt;Escribe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obtuso.&lt;/li&gt;&lt;/ul&gt;","seed":{"parameters":[],"calculated":[{"name":"A1","label":"rectángulo","function":""},{"name":"A2","label":"obtusángulo","function":""}],"uniques":true},"algorithm":{"name":"calculateOperation","template":"Cloze with text"}}</v>
      </c>
      <c r="C1046" s="215" t="str">
        <f>Seeds!AA1146</f>
        <v/>
      </c>
      <c r="D1046" s="215">
        <f t="shared" si="1"/>
        <v>1</v>
      </c>
    </row>
    <row r="1047" ht="15.75" customHeight="1">
      <c r="A1047" s="215" t="str">
        <f>Seeds!AC1147</f>
        <v>M6-G-16b-E-2</v>
      </c>
      <c r="B1047" s="215" t="str">
        <f>Seeds!Z1147</f>
        <v>{"id":"M6-G-16b-E-2","stimulus":"&lt;p&gt;Escribe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src=\"https://blueberry-assets.oneclick.es/M6_G_16b_2.svg\" width=\"300\"&gt;&lt;/img&gt;&lt;/div&gt;&lt;/td&gt;&lt;td style=\"width: 50%; text-align: center;border:none;\"&gt;&lt;div style=\"display:flex; justify-content:center;\"&gt;&lt;img src=\"https://blueberry-assets.oneclick.es/M6_G_16b_1.svg\"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obtuso.&lt;/li&gt;&lt;/ul&gt;","seed":{"parameters":[],"calculated":[{"name":"A1","label":"rectángulo","function":""},{"name":"A2","label":"acutángulo","function":""}],"uniques":true},"algorithm":{"name":"calculateOperation","template":"Cloze with text"}}</v>
      </c>
      <c r="C1047" s="215" t="str">
        <f>Seeds!AA1147</f>
        <v/>
      </c>
      <c r="D1047" s="215">
        <f t="shared" si="1"/>
        <v>1</v>
      </c>
    </row>
    <row r="1048" ht="15.75" customHeight="1">
      <c r="A1048" s="215" t="str">
        <f>Seeds!AC1148</f>
        <v>M6-G-16b-E-3</v>
      </c>
      <c r="B1048" s="215" t="str">
        <f>Seeds!Z1148</f>
        <v>{"id":"M6-G-16b-E-3","stimulus":"&lt;p&gt;Escribe el nombre que reciben los siguientes triángulos según sus ángulos.&lt;/p&gt;","template":"&lt;table style=\"width: 100%;border:none;\"&gt;&lt;tbody&gt;&lt;tr&gt;&lt;td style=\"width: 50%; text-align: center;border:none;\"&gt;&lt;div style=\"display:flex; justify-content:center;\"&gt;&lt;img src=\"https://blueberry-assets.oneclick.es/M6_G_16b_1.svg\" width=\"300\"&gt;&lt;/img&gt;&lt;/div&gt;&lt;/td&gt;&lt;td style=\"width: 50%; text-align: center;border:none;\"&gt;&lt;div style=\"display:flex; justify-content:center;\"&gt;&lt;img src=\"https://blueberry-assets.oneclick.es/M6_G_16b_3.svg\" width=\"300\"&gt;&lt;/img&gt;&lt;/div&gt;&lt;/td&gt;&lt;/tr&gt;&lt;tr&gt;&lt;td style=\"width: 50%; text-align: center;border:none;\"&gt;Triángulo {{response}}&lt;/td&gt;&lt;td style=\"width: 50%; text-align: center;border:none;\"&gt;Triángulo {{response}}&lt;/td&gt;&lt;/tr&gt;&lt;/tbody&gt;&lt;/table&gt;","hint":"&lt;p&gt;Los triángulos se clasifican según sus ángulos en acutángulos, rectángulos y obtusángulos.&lt;/p&gt;","feedback":"&lt;p&gt;Los triángulos se clasifican en:&lt;/p&gt;&lt;ul&gt;&lt;li&gt;&lt;b&gt;Acutángulos:&lt;/b&gt; sus tres ángulos son agudos.&lt;/li&gt;&lt;li&gt;&lt;b&gt;Rectángulos:&lt;/b&gt; tienen un ángulo recto.&lt;/li&gt;&lt;li&gt;&lt;b&gt;Obtusángulos:&lt;/b&gt; tienen un ángulo obtuso.&lt;/li&gt;&lt;/ul&gt;","seed":{"parameters":[],"calculated":[{"name":"A1","label":"acutángulo","function":""},{"name":"A2","label":"obtusángulo","function":""}],"uniques":true},"algorithm":{"name":"calculateOperation","template":"Cloze with text"}}</v>
      </c>
      <c r="C1048" s="215" t="str">
        <f>Seeds!AA1148</f>
        <v/>
      </c>
      <c r="D1048" s="215">
        <f t="shared" si="1"/>
        <v>1</v>
      </c>
    </row>
    <row r="1049" ht="15.75" customHeight="1">
      <c r="A1049" s="215" t="str">
        <f>Seeds!AC1149</f>
        <v>M6-G-17a-I-1</v>
      </c>
      <c r="B1049" s="215" t="str">
        <f>Seeds!Z1149</f>
        <v>{"id":"M6-G-17a-I-1","stimulus":"&lt;p&gt;Selecciona los cuadriláteros que se ajustan a las definiciones.&lt;/p&gt;","template":"&lt;p&gt;Todos sus lados son iguales y sus ángulos son iguales 2 a 2: {{response}}&lt;/p&gt;&lt;p&gt;Sus lados son iguales 2 a 2 y sus ángulos son iguales: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ectángulo","romboide","trapecio","trapezoide"]},{"name":"Q2","label":null,"list":["cuadrado","rectángulo","romboide","trapecio","trapezoide"]},{"name":"Q3","label":null,"list":["cuadrado","rombo","romboide","trapecio","trapezoide"]},{"name":"Q4","label":null,"list":["cuadrado","rombo","romboide","trapecio","trapezoide"]}],"calculated":[{"name":"A1","label":"{{function}}","function":"rombo","group":1},{"name":"A2","label":"{{function}}","function":"{{Q1}}","incorrect":true,"group":1},{"name":"A3","label":"{{function}}","function":"{{Q2}}","incorrect":true,"group":1},{"name":"A4","label":"{{function}}","function":"rectángulo","group":2},{"name":"A5","label":"{{function}}","function":"{{Q3}}","incorrect":true,"group":2},{"name":"A6","label":"{{function}}","function":"{{Q4}}","incorrect":true,"group":2}],"uniques":true},"algorithm":{"name":"groupResponses","template":"Cloze with drop down"}}</v>
      </c>
      <c r="C1049" s="215" t="str">
        <f>Seeds!AA1149</f>
        <v/>
      </c>
      <c r="D1049" s="215">
        <f t="shared" si="1"/>
        <v>1</v>
      </c>
    </row>
    <row r="1050" ht="15.75" customHeight="1">
      <c r="A1050" s="215" t="str">
        <f>Seeds!AC1150</f>
        <v>M6-G-17a-I-2</v>
      </c>
      <c r="B1050" s="215" t="str">
        <f>Seeds!Z1150</f>
        <v>{"id":"M6-G-17a-I-2","stimulus":"&lt;p&gt;Selecciona los cuadriláteros que se ajustan a las definiciones.&lt;/p&gt;","template":"&lt;p&gt;Todos sus lados y ángulos son iguales: {{response}}&lt;/p&gt;&lt;p&gt;Solo tiene dos lados paralelos: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rectángulo","rombo","romboide","trapecio","trapezoide"]},{"name":"Q2","label":null,"list":["rectángulo","rombo","romboide","trapecio","trapezoide"]},{"name":"Q3","label":null,"list":["rectángulo","rombo","romboide","cuadrado","trapezoide"]},{"name":"Q4","label":null,"list":["rectángulo","rombo","romboide","cuadrado","trapezoide"]}],"calculated":[{"name":"A1","label":"{{function}}","function":"cuadrado","group":1},{"name":"A2","label":"{{function}}","function":"{{Q1}}","incorrect":true,"group":1},{"name":"A3","label":"{{function}}","function":"{{Q2}}","incorrect":true,"group":1},{"name":"A4","label":"{{function}}","function":"trapecio","group":2},{"name":"A5","label":"{{function}}","function":"{{Q3}}","incorrect":true,"group":2},{"name":"A6","label":"{{function}}","function":"{{Q4}}","incorrect":true,"group":2}],"uniques":true},"algorithm":{"name":"groupResponses","template":"Cloze with drop down"}}</v>
      </c>
      <c r="C1050" s="215" t="str">
        <f>Seeds!AA1150</f>
        <v/>
      </c>
      <c r="D1050" s="215">
        <f t="shared" si="1"/>
        <v>1</v>
      </c>
    </row>
    <row r="1051" ht="15.75" customHeight="1">
      <c r="A1051" s="215" t="str">
        <f>Seeds!AC1151</f>
        <v>M6-G-17a-I-3</v>
      </c>
      <c r="B1051" s="215" t="str">
        <f>Seeds!Z1151</f>
        <v>{"id":"M6-G-17a-I-3","stimulus":"&lt;p&gt;Selecciona los cuadriláteros que se ajustan a las definiciones.&lt;/p&gt;","template":"&lt;p&gt;Sus lados son iguales 2 a 2 y sus ángulos son iguales: {{response}}&lt;/p&gt;&lt;p&gt;Sus lados y sus ángulos son iguales 2 a 2: {{response}}&lt;/p&gt;","hint":"&lt;p&gt;Los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name":"Q1","label":null,"list":["cuadrado","rombo","romboide","trapecio","trapezoide"]},{"name":"Q2","label":null,"list":["cuadrado","rombo","romboide","trapecio","trapezoide"]},{"name":"Q3","label":null,"list":["cuadrado","rectángulo","rombo","trapecio","trapezoide"]},{"name":"Q4","label":null,"list":["cuadrado","rectángulo","rombo","trapecio","trapezoide"]}],"calculated":[{"name":"A1","label":"{{function}}","function":"rectángulo","group":1},{"name":"A2","label":"{{function}}","function":"{{Q1}}","incorrect":true,"group":1},{"name":"A3","label":"{{function}}","function":"{{Q2}}","incorrect":true,"group":1},{"name":"A4","label":"{{function}}","function":"romboide","group":2},{"name":"A5","label":"{{function}}","function":"{{Q3}}","incorrect":true,"group":2},{"name":"A6","label":"{{function}}","function":"{{Q4}}","incorrect":true,"group":2}],"uniques":true},"algorithm":{"name":"groupResponses","template":"Cloze with drop down"}}</v>
      </c>
      <c r="C1051" s="215" t="str">
        <f>Seeds!AA1151</f>
        <v/>
      </c>
      <c r="D1051" s="215">
        <f t="shared" si="1"/>
        <v>1</v>
      </c>
    </row>
    <row r="1052" ht="15.75" customHeight="1">
      <c r="A1052" s="215" t="str">
        <f>Seeds!AC1152</f>
        <v>M6-G-17a-E-1</v>
      </c>
      <c r="B1052" s="215" t="str">
        <f>Seeds!Z1152</f>
        <v>{"id":"M6-G-17a-E-1","stimulus":"&lt;p&gt;Escribe el nombre de estos cuadriláteros.&lt;/p&gt;","template":"&lt;table style=\"width: 100%;\"&gt;&lt;tbody&gt;&lt;tr&gt;&lt;td style=\"width: 50.0%; text-align: center; border: none;\"&gt;&lt;div style=\"display:flex; justify-content:center;\"&gt;&lt;img src=\"https://blueberry-assets.oneclick.es/M6_G_17a_2.svg\" width=\"300\"&gt;&lt;/img&gt;&lt;/div&gt;&lt;/td&gt;&lt;td style=\"width: 50.0%; text-align: center; border: none;\"&gt;&lt;div style=\"display:flex; justify-content:center;\"&gt;&lt;img src=\"https://blueberry-assets.oneclick.es/M6_G_17a_4.svg\"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paralelos.&lt;/li&gt;&lt;/ul&gt;","seed":{"parameters":[],"calculated":[{"name":"A1","label":"{{function}}","function":"Rectángulo"},{"name":"A2","label":"{{function}}","function":"Rombo"}],"uniques":true},"algorithm":{"name":"calculateOperation","template":"Cloze with text"}}</v>
      </c>
      <c r="C1052" s="215" t="str">
        <f>Seeds!AA1152</f>
        <v/>
      </c>
      <c r="D1052" s="215">
        <f t="shared" si="1"/>
        <v>1</v>
      </c>
    </row>
    <row r="1053" ht="15.75" customHeight="1">
      <c r="A1053" s="215" t="str">
        <f>Seeds!AC1153</f>
        <v>M6-G-17a-E-2</v>
      </c>
      <c r="B1053" s="215" t="str">
        <f>Seeds!Z1153</f>
        <v>{"id":"M6-G-17a-E-2","stimulus":"&lt;p&gt;Escribe el nombre de estos cuadriláteros.&lt;/p&gt;","template":"&lt;table style=\"width: 100%;\"&gt;&lt;tbody&gt;&lt;tr&gt;&lt;td style=\"width: 50.0%; text-align: center; border: none;\"&gt;&lt;div style=\"display:flex; justify-content:center;\"&gt;&lt;img src=\"https://blueberry-assets.oneclick.es/M6_G_17a_1.svg\" width=\"300\"&gt;&lt;/img&gt;&lt;/div&gt;&lt;/td&gt;&lt;td style=\"width: 50.0%; text-align: center; border: none;\"&gt;&lt;div style=\"display:flex; justify-content:center;\"&gt;&lt;img src=\"https://blueberry-assets.oneclick.es/M6_G_17a_5.svg\"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paralelos.&lt;/li&gt;&lt;/ul&gt;","seed":{"parameters":[],"calculated":[{"name":"A1","label":"{{function}}","function":"Cuadrado"},{"name":"A2","label":"{{function}}","function":"Romboide"}],"uniques":true},"algorithm":{"name":"calculateOperation","template":"Cloze with text"}}</v>
      </c>
      <c r="C1053" s="215" t="str">
        <f>Seeds!AA1153</f>
        <v/>
      </c>
      <c r="D1053" s="215">
        <f t="shared" si="1"/>
        <v>1</v>
      </c>
    </row>
    <row r="1054" ht="15.75" customHeight="1">
      <c r="A1054" s="215" t="str">
        <f>Seeds!AC1154</f>
        <v>M6-G-17a-E-3</v>
      </c>
      <c r="B1054" s="215" t="str">
        <f>Seeds!Z1154</f>
        <v>{"id":"M6-G-17a-E-3","stimulus":"&lt;p&gt;Escribe el nombre de estos cuadriláteros.&lt;/p&gt;","template":"&lt;table style=\"width: 100%;\"&gt;&lt;tbody&gt;&lt;tr&gt;&lt;td style=\"width: 50.0%; text-align: center; border: none;\"&gt;&lt;div style=\"display:flex; justify-content:center;\"&gt;&lt;img src=\"https://blueberry-assets.oneclick.es/M6_G_17a_4.svg\" width=\"300\"&gt;&lt;/img&gt;&lt;/div&gt;&lt;/td&gt;&lt;td style=\"width: 50.0%; text-align: center; border: none;\"&gt;&lt;div style=\"display:flex; justify-content:center;\"&gt;&lt;img src=\"https://blueberry-assets.oneclick.es/M6_G_17a_3.svg\" width=\"300\"&gt;&lt;/img&gt;&lt;/div&gt;&lt;/td&gt;&lt;/tr&gt;&lt;tr&gt;&lt;td style=\"width: 50.0%; text-align: center; border: none;\"&gt;{{response}}&lt;/td&gt;&lt;td style=\"width: 50.0%; text-align: center; border: none;\"&gt;{{response}}&lt;/td&gt;&lt;/tr&gt;&lt;/tbody&gt;&lt;/table&gt;","hint":"&lt;p&gt;Los cuadriláteros se clasifican en &lt;b&gt;paralelogramos&lt;/b&gt; (cuadrados, rectángulos, rombos, romboides) y &lt;b&gt;no paralelogramos&lt;/b&gt; (trapecios y trapezoides).&lt;/p&gt;","feedback":"&lt;p&gt;Los cuadriláteros se clasifican en paralelogramos:&lt;/p&gt;&lt;ul&gt;&lt;li&gt;&lt;b&gt;Cuadrados:&lt;/b&gt; todos sus lados y ángulos son iguales.&lt;/li&gt;&lt;li&gt;&lt;b&gt;Rectángulos:&lt;/b&gt; sus lados son iguales 2 a 2 y sus ángulos son iguales.&lt;/li&gt;&lt;li&gt;&lt;b&gt;Rombos:&lt;/b&gt; todos sus lados son iguales y sus ángulos son iguales 2 a 2.&lt;/li&gt;&lt;li&gt;&lt;b&gt;Romboides:&lt;/b&gt; sus lados y sus ángulos son iguales 2 a 2.&lt;/li&gt;&lt;/ul&gt;&lt;p&gt;Y no paralelogramos:&lt;/p&gt;&lt;ul&gt;&lt;li&gt;&lt;b&gt;Trapecios:&lt;/b&gt; solo tienen dos lados paralelos.&lt;/li&gt;&lt;li&gt;&lt;b&gt;Trapezoides:&lt;/b&gt; no tienen lados paralelos.&lt;/li&gt;&lt;/ul&gt;","seed":{"parameters":[],"calculated":[{"name":"A1","label":"{{function}}","function":"Rombo"},{"name":"A2","label":"{{function}}","function":"Trapecio"}],"uniques":true},"algorithm":{"name":"calculateOperation","template":"Cloze with text"}}</v>
      </c>
      <c r="C1054" s="215" t="str">
        <f>Seeds!AA1154</f>
        <v/>
      </c>
      <c r="D1054" s="215">
        <f t="shared" si="1"/>
        <v>1</v>
      </c>
    </row>
    <row r="1055" ht="15.75" customHeight="1">
      <c r="A1055" s="215" t="str">
        <f>Seeds!AC1155</f>
        <v>M6-G-18a-I-1</v>
      </c>
      <c r="B1055" s="215" t="str">
        <f>Seeds!Z1155</f>
        <v>{"id":"M6-G-18a-I-1","stimulus":"&lt;p&gt;Una granjera está preparando su huerto para plantar tomates, pero tiene que dejar parte en barbecho este año. Para ello traza una ruta. Ayúdale a seguirla.&lt;/p&gt;","feedback":"&lt;p&gt;Recorre la cuadrícula siguiendo las instrucciones.&lt;/p&gt;","hint":"&lt;p&gt;Recorre la cuadrícula siguiendo las instrucciones.&lt;/p&gt;","algorithm":{"name":"pathway","params":{"directions":8,"icon":"https://lemonade-assets.oneclick.es/pathway/farmer.png","background":"https://lemonade-assets.oneclick.es/pathway/bck2.png"}}}</v>
      </c>
      <c r="C1055" s="215" t="str">
        <f>Seeds!AA1155</f>
        <v/>
      </c>
      <c r="D1055" s="215">
        <f t="shared" si="1"/>
        <v>1</v>
      </c>
    </row>
    <row r="1056" ht="15.75" customHeight="1">
      <c r="A1056" s="215" t="str">
        <f>Seeds!AC1156</f>
        <v>M6-G-18a-I-2</v>
      </c>
      <c r="B1056" s="215" t="str">
        <f>Seeds!Z1156</f>
        <v>{"id":"M6-G-18a-I-2","stimulus":"&lt;p&gt;Un pirata ha encontrado unas instrucciones para hallar un tesoro que fue enterrado en una playa hace muchos años.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1056" s="215" t="str">
        <f>Seeds!AA1156</f>
        <v/>
      </c>
      <c r="D1056" s="215">
        <f t="shared" si="1"/>
        <v>1</v>
      </c>
    </row>
    <row r="1057" ht="15.75" customHeight="1">
      <c r="A1057" s="215" t="str">
        <f>Seeds!AC1157</f>
        <v>M6-G-18a-I-3</v>
      </c>
      <c r="B1057" s="215" t="str">
        <f>Seeds!Z1157</f>
        <v>{"id":"M6-G-18a-I-3","stimulus":"&lt;p&gt;El dueño de un centro comercial quiere levantar el suelo del aparcamiento para mejorar las instalaciones, y le ha dado las siguientes instrucciones a este obrero para evitar las tuberías de agua. Ayúdale a encontrar la ruta adecuada.&lt;/p&gt;","feedback":"&lt;p&gt;Recorre la cuadrícula siguiendo las instrucciones.&lt;/p&gt;","hint":"&lt;p&gt;Recorre la cuadrícula siguiendo las instrucciones.&lt;/p&gt;","algorithm":{"name":"pathway","params":{"directions":5,"icon":"https://lemonade-assets.oneclick.es/pathway/worker.png","background":"https://lemonade-assets.oneclick.es/pathway/bck3.png"}}}</v>
      </c>
      <c r="C1057" s="215" t="str">
        <f>Seeds!AA1157</f>
        <v/>
      </c>
      <c r="D1057" s="215">
        <f t="shared" si="1"/>
        <v>1</v>
      </c>
    </row>
    <row r="1058" ht="15.75" customHeight="1">
      <c r="A1058" s="215" t="str">
        <f>Seeds!AC1158</f>
        <v>M6-G-18a-E-1</v>
      </c>
      <c r="B1058" s="215" t="str">
        <f>Seeds!Z1158</f>
        <v>{
    "id": "M6-G-18a-E-1",
    "stimulus": "&lt;p&gt;¿Cuál de estas opciones representa el orden que hay que seguir para dibujar un triángulo rectángulo?&lt;/p&gt;",
    "hint": "&lt;p&gt;El primer paso para dibujar un triángulo rectángulo consiste en hacer la base.&lt;/p&gt;",
    "feedback": "&lt;p&gt;Para dibujar un triángulo rectángulo hay que seguir estos pasos:&lt;/p&gt;&lt;ol&gt;&lt;li&gt;Dibuja la base con una regla.&lt;/li&gt;&lt;li&gt;Con ayuda de un cartabón, dibuja la altura.&lt;/li&gt;&lt;li&gt;Une el vértice de la altura con el de la base usando una regla.&lt;/li&gt;&lt;/ol&gt;",
    "seed": {
        "parameters": [],
        "calculated": [
            {
                "name": "A1",
                "label": "{{function}}",
                "function": "&lt;div style=\"display:flex; justify-content:center;\"&gt;&lt;img src=\"https://blueberry-assets.oneclick.es/M6_G_18a_1.svg\" width=\"500\"&gt;&lt;/img&gt;&lt;/div&gt;"
            },
            {
                "name": "A2",
                "label": "{{function}}",
                "function": "&lt;div style=\"display:flex; justify-content:center;\"&gt;&lt;img src=\"https://blueberry-assets.oneclick.es/M6_G_18a_2.svg\" width=\"500\"&gt;&lt;/img&gt;&lt;/div&gt;",
                "incorrect": true
            },
            {
                "name": "A3",
                "label": "{{function}}",
                "function": "&lt;div style=\"display:flex; justify-content:center;\"&gt;&lt;img src=\"https://blueberry-assets.oneclick.es/M6_G_18a_3.svg\" width=\"500\"&gt;&lt;/img&gt;&lt;/div&gt;",
                "incorrect": true
            }
        ],
        "uniques": true
    },
    "algorithm": {
        "name": "trueFalse",
        "template": "Multiple choice – standard",
        "params": {
            "countCorrect": 1,
            "countIncorrect": 2,
            "showCheckIcon": false,
            "columns": 1
        }
    }
}</v>
      </c>
      <c r="C1058" s="215" t="str">
        <f>Seeds!AA1158</f>
        <v/>
      </c>
      <c r="D1058" s="215">
        <f t="shared" si="1"/>
        <v>1</v>
      </c>
    </row>
    <row r="1059" ht="15.75" customHeight="1">
      <c r="A1059" s="215" t="str">
        <f>Seeds!AC1159</f>
        <v>M6-G-18a-E-2</v>
      </c>
      <c r="B1059" s="215" t="str">
        <f>Seeds!Z1159</f>
        <v>{
    "id": "M6-G-18a-E-2",
    "stimulus": "&lt;p&gt;¿Cuál de estas opciones representa el orden que hay que seguir para dibujar un cuadrado?&lt;/p&gt;",
    "hint": "&lt;p&gt;El primer paso para dibujar un cuadrado consiste en hacer la base.&lt;/p&gt;",
    "feedback": "&lt;p&gt;Para dibujar un cuadrado hay que seguir estos pasos:&lt;/p&gt;&lt;ol&gt;&lt;li&gt;Dibuja la base con una regla.&lt;/li&gt;&lt;li&gt;Con ayuda de un cartabón, dibuja uno de los lados.&lt;/li&gt;&lt;li&gt;Dibuja el otro lado con un cartabón.&lt;/li&gt;&lt;li&gt;Une ambos lados con una regla.&lt;/li&gt;&lt;/ol&gt;",
    "seed": {
        "parameters": [],
        "calculated": [
            {
                "name": "A1",
                "label": "{{function}}",
                "function": "&lt;div style=\"display:flex; justify-content:center;\"&gt;&lt;img src=\"https://blueberry-assets.oneclick.es/M6_G_18a_4.svg\" width=\"500\"&gt;&lt;/img&gt;&lt;/div&gt;"
            },
            {
                "name": "A2",
                "label": "{{function}}",
                "function": "&lt;div style=\"display:flex; justify-content:center;\"&gt;&lt;img src=\"https://blueberry-assets.oneclick.es/M6_G_18a_5.svg\" width=\"500\"&gt;&lt;/img&gt;&lt;/div&gt;",
                "incorrect": true
            },
            {
                "name": "A3",
                "label": "{{function}}",
                "function": "&lt;div style=\"display:flex; justify-content:center;\"&gt;&lt;img src=\"https://blueberry-assets.oneclick.es/M6_G_18a_6.svg\" width=\"500\"&gt;&lt;/img&gt;&lt;/div&gt;",
                "incorrect": true
            }
        ],
        "uniques": true
    },
    "algorithm": {
        "name": "trueFalse",
        "template": "Multiple choice – standard",
        "params": {
            "countCorrect": 1,
            "countIncorrect": 2,
            "showCheckIcon": false
        }
    }
}</v>
      </c>
      <c r="C1059" s="215" t="str">
        <f>Seeds!AA1159</f>
        <v/>
      </c>
      <c r="D1059" s="215">
        <f t="shared" si="1"/>
        <v>1</v>
      </c>
    </row>
    <row r="1060" ht="15.75" customHeight="1">
      <c r="A1060" s="215" t="str">
        <f>Seeds!AC1160</f>
        <v>M6-G-18a-E-3</v>
      </c>
      <c r="B1060" s="215" t="str">
        <f>Seeds!Z1160</f>
        <v>{"id":"M6-G-18a-E-3","stimulus":"&lt;p&gt;¿Cuál de estas opciones representa el orden que hay que seguir para dibujar un rectángulo?&lt;/p&gt;","hint":"&lt;p&gt;El primer paso para dibujar un rectángulo consiste en hacer la base.&lt;/p&gt;","feedback":"&lt;p&gt;Para dibujar un rectángulo hay que seguir estos pasos:&lt;/p&gt;&lt;ol&gt;&lt;li&gt;Dibuja la base con una regla.&lt;/li&gt;&lt;li&gt;Con ayuda de un cartabón, dibuja uno de los lados.&lt;/li&gt;&lt;li&gt;Dibuja el otro lado con un cartabón.&lt;/li&gt;&lt;li&gt;Une ambos lados con una regla.&lt;/li&gt;&lt;/ol&gt;","seed":{"parameters":[],"calculated":[{"name":"A1","label":"{{function}}","function":"&lt;div style=\"display:flex; justify-content:center;\"&gt;&lt;img src=\"https://blueberry-assets.oneclick.es/M6_G_18a_7.svg\" width=\"500\"&gt;&lt;/img&gt;&lt;/div&gt;"},{"name":"A2","label":"{{function}}","function":"&lt;div style=\"display:flex; justify-content:center;\"&gt;&lt;img src=\"https://blueberry-assets.oneclick.es/M6_G_18a_8.svg\" width=\"500\"&gt;&lt;/img&gt;&lt;/div&gt;","incorrect":true},{"name":"A3","label":"{{function}}","function":"&lt;div style=\"display:flex; justify-content:center;\"&gt;&lt;img src=\"https://blueberry-assets.oneclick.es/M6_G_18a_9.svg\" width=\"500\"&gt;&lt;/img&gt;&lt;/div&gt;","incorrect":true}],"uniques":true},"algorithm":{"name":"trueFalse","template":"Multiple choice – standard","params":{"countCorrect":1,"countIncorrect":2,"showCheckIcon":false}}}</v>
      </c>
      <c r="C1060" s="215" t="str">
        <f>Seeds!AA1160</f>
        <v/>
      </c>
      <c r="D1060" s="215">
        <f t="shared" si="1"/>
        <v>1</v>
      </c>
    </row>
    <row r="1061" ht="15.75" customHeight="1">
      <c r="A1061" s="215" t="str">
        <f>Seeds!AC1161</f>
        <v>M6-G-34a-I-1</v>
      </c>
      <c r="B1061" s="215" t="str">
        <f>Seeds!Z1161</f>
        <v>{"id":"M6-G-34a-I-1","stimulus":"&lt;p&gt;Haz clic en la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src=\"https://blueberry-assets.oneclick.es/M6_G_34a_7.svg\" width=\"300\"&gt;&lt;/img&gt;&lt;/div&gt;","incorrect":true},{"name":"A2","label":"&lt;div style=\"display:flex; justify-content:center;\"&gt;&lt;img src=\"https://blueberry-assets.oneclick.es/M6_G_34a_8.svg\" width=\"300\"&gt;&lt;/img&gt;&lt;/div&gt;"},{"name":"A3","label":"&lt;div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C1061" s="215" t="str">
        <f>Seeds!AA1161</f>
        <v/>
      </c>
      <c r="D1061" s="215">
        <f t="shared" si="1"/>
        <v>1</v>
      </c>
    </row>
    <row r="1062" ht="15.75" customHeight="1">
      <c r="A1062" s="215" t="str">
        <f>Seeds!AC1162</f>
        <v>M6-G-34a-I-2</v>
      </c>
      <c r="B1062" s="215" t="str">
        <f>Seeds!Z1162</f>
        <v>{"id":"M6-G-34a-I-2","stimulus":"&lt;p&gt;Haz clic en el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src=\"https://blueberry-assets.oneclick.es/M6_G_34a_7.svg\" width=\"300\"&gt;&lt;/img&gt;&lt;/div&gt;"},{"name":"A2","label":"&lt;div style=\"display:flex; justify-content:center;\"&gt;&lt;img src=\"https://blueberry-assets.oneclick.es/M6_G_34a_8.svg\" width=\"300\"&gt;&lt;/img&gt;&lt;/div&gt;","incorrect":true},{"name":"A3","label":"&lt;div style=\"display:flex; justify-content:center;\"&gt;&lt;img src=\"https://blueberry-assets.oneclick.es/M6_G_15a_1.svg\" width=\"300\"&gt;&lt;/img&gt;&lt;/div&gt;","incorrect":true},{"name":"A4","label":"&lt;div style=\"display:flex; justify-content:center;\"&gt;&lt;img src=\"https://blueberry-assets.oneclick.es/M6_G_15a_2.svg\" width=\"300\"&gt;&lt;/img&gt;&lt;/div&gt;","incorrect":true},{"name":"A5","label":"&lt;div style=\"display:flex; justify-content:center;\"&gt;&lt;img src=\"https://blueberry-assets.oneclick.es/M6_G_15a_3.svg\" width=\"300\"&gt;&lt;/img&gt;&lt;/div&gt;","incorrect":true},{"name":"A6","label":"&lt;div style=\"display:flex; justify-content:center;\"&gt;&lt;img src=\"https://blueberry-assets.oneclick.es/M6_G_15a_4.svg\" width=\"300\"&gt;&lt;/img&gt;&lt;/div&gt;","incorrect":true},{"name":"A7","label":"&lt;div style=\"display:flex; justify-content:center;\"&gt;&lt;img src=\"https://blueberry-assets.oneclick.es/M6_G_15a_5.svg\" width=\"300\"&gt;&lt;/img&gt;&lt;/div&gt;","incorrect":true}],"uniques":true},"algorithm":{"name":"trueFalse","template":"Multiple choice – standard","params":{"countCorrect":1,"countIncorrect":2,"showCheckIcon":false,"columns":3}}}</v>
      </c>
      <c r="C1062" s="215" t="str">
        <f>Seeds!AA1162</f>
        <v/>
      </c>
      <c r="D1062" s="215">
        <f t="shared" si="1"/>
        <v>1</v>
      </c>
    </row>
    <row r="1063" ht="15.75" customHeight="1">
      <c r="A1063" s="215" t="str">
        <f>Seeds!AC1163</f>
        <v>M6-G-34a-E-1</v>
      </c>
      <c r="B1063" s="215" t="str">
        <f>Seeds!Z1163</f>
        <v>{"id":"M6-G-34a-E-1","stimulus":"&lt;p&gt;Elige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centro.&lt;/p&gt;","seed":{"parameters":[],"calculated":[{"name":"A1","label":"&lt;div style=\"display:flex; justify-content:center;\"&gt;&lt;img src=\"https://blueberry-assets.oneclick.es/M6_G_34a_1.svg\" width=\"300\"&gt;&lt;/img&gt;&lt;/div&gt;"},{"name":"A2","label":"&lt;div style=\"display:flex; justify-content:center;\"&gt;&lt;img src=\"https://blueberry-assets.oneclick.es/M6_G_34a_2.svg\" width=\"300\"&gt;&lt;/img&gt;&lt;/div&gt;"},{"name":"A3","label":"&lt;div style=\"display:flex; justify-content:center;\"&gt;&lt;img src=\"https://blueberry-assets.oneclick.es/M6_G_34a_3.svg\" width=\"300\"&gt;&lt;/img&gt;&lt;/div&gt;"},{"name":"A4","label":"&lt;div style=\"display:flex; justify-content:center;\"&gt;&lt;img src=\"https://blueberry-assets.oneclick.es/M6_G_34a_4.svg\" width=\"300\"&gt;&lt;/img&gt;&lt;/div&gt;","incorrect":true},{"name":"A5","label":"&lt;div style=\"display:flex; justify-content:center;\"&gt;&lt;img src=\"https://blueberry-assets.oneclick.es/M6_G_34a_5.svg\" width=\"300\"&gt;&lt;/img&gt;&lt;/div&gt;","incorrect":true},{"name":"A6","label":"&lt;div style=\"display:flex; justify-content:center;\"&gt;&lt;img src=\"https://blueberry-assets.oneclick.es/M6_G_34a_6.svg\" width=\"300\"&gt;&lt;/img&gt;&lt;/div&gt;","incorrect":true}],"uniques":true},"algorithm":{"name":"trueFalse","template":"Multiple choice – multiple response","params":{"countCorrect":2,"countIncorrect":1,"showCheckIcon":false,"columns":3}}}</v>
      </c>
      <c r="C1063" s="215" t="str">
        <f>Seeds!AA1163</f>
        <v/>
      </c>
      <c r="D1063" s="215">
        <f t="shared" si="1"/>
        <v>1</v>
      </c>
    </row>
    <row r="1064" ht="15.75" customHeight="1">
      <c r="A1064" s="215" t="str">
        <f>Seeds!AC1164</f>
        <v>M6-G-34a-E-2</v>
      </c>
      <c r="B1064" s="215" t="str">
        <f>Seeds!Z1164</f>
        <v>{"id":"M6-G-34a-E-2","stimulus":"&lt;p&gt;Elige los objetos con forma de círculo.&lt;/p&gt;","hint":"&lt;p&gt;Un círculo está formado por una circunferencia y su interior.&lt;/p&gt;","feedback":"&lt;p&gt;Un círculo está formado por una circunferencia y su interior.&lt;/p&gt;","seed":{"parameters":[],"calculated":[{"name":"A1","label":"&lt;div style=\"display:flex; justify-content:center;\"&gt;&lt;img src=\"https://blueberry-assets.oneclick.es/M6_G_34a_1.svg\" width=\"300\"&gt;&lt;/img&gt;&lt;/div&gt;","incorrect":true},{"name":"A2","label":"&lt;div style=\"display:flex; justify-content:center;\"&gt;&lt;img src=\"https://blueberry-assets.oneclick.es/M6_G_34a_2.svg\" width=\"300\"&gt;&lt;/img&gt;&lt;/div&gt;","incorrect":true},{"name":"A3","label":"&lt;div style=\"display:flex; justify-content:center;\"&gt;&lt;img src=\"https://blueberry-assets.oneclick.es/M6_G_34a_3.svg\" width=\"300\"&gt;&lt;/img&gt;&lt;/div&gt;","incorrect":true},{"name":"A4","label":"&lt;div style=\"display:flex; justify-content:center;\"&gt;&lt;img src=\"https://blueberry-assets.oneclick.es/M6_G_34a_4.svg\" width=\"300\"&gt;&lt;/img&gt;&lt;/div&gt;"},{"name":"A5","label":"&lt;div style=\"display:flex; justify-content:center;\"&gt;&lt;img src=\"https://blueberry-assets.oneclick.es/M6_G_34a_5.svg\" width=\"300\"&gt;&lt;/img&gt;&lt;/div&gt;"},{"name":"A6","label":"&lt;div style=\"display:flex; justify-content:center;\"&gt;&lt;img src=\"https://blueberry-assets.oneclick.es/M6_G_34a_6.svg\" width=\"300\"&gt;&lt;/img&gt;&lt;/div&gt;"}],"uniques":true},"algorithm":{"name":"trueFalse","template":"Multiple choice – multiple response","params":{"countCorrect":2,"countIncorrect":1,"showCheckIcon":false,"columns":3}}}</v>
      </c>
      <c r="C1064" s="215" t="str">
        <f>Seeds!AA1164</f>
        <v/>
      </c>
      <c r="D1064" s="215">
        <f t="shared" si="1"/>
        <v>1</v>
      </c>
    </row>
    <row r="1065" ht="15.75" customHeight="1">
      <c r="A1065" s="215" t="str">
        <f>Seeds!AC1165</f>
        <v>M6-G-19a-I-1</v>
      </c>
      <c r="B1065" s="215" t="str">
        <f>Seeds!Z1165</f>
        <v>{"id":"M6-G-19a-I-1","seed":{"parameters":[{"name":"Q1","label":null,"min":3,"max":10,"step":1}],"uniques":true},"scaffolding":[{"id":"step-0","stimulus":"&lt;p&gt;Calcula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standard","params":{"countCorrect":1,"countIncorrect":2}}},{"id":"step-4","stimulus":"&lt;p&gt;Por tanto, calcula el área de este triángulo.&lt;/p&gt;","template":"&lt;p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cm&lt;sup&gt;2&lt;/sup&gt;.&lt;/p&gt;","seed":{"calculated":[{"name":"T1","label":"{{function}}","function":"Lemonlib.round(1.5*{{Q1}}, 1)","temp":true},{"name":"4-A1","label":"{{function}}","function":"Lemonlib.round({{T1}}*{{Q1}}/2,2)"}]},"algorithm":{"name":"calculateOperation","params":{"method":"equivLiteral","keyboard":"INTERMEDIATE"}}}]}</v>
      </c>
      <c r="C1065" s="215" t="str">
        <f>Seeds!AA1165</f>
        <v/>
      </c>
      <c r="D1065" s="215">
        <f t="shared" si="1"/>
        <v>1</v>
      </c>
    </row>
    <row r="1066" ht="15.75" customHeight="1">
      <c r="A1066" s="215" t="str">
        <f>Seeds!AC1166</f>
        <v>M6-G-19a-E-1</v>
      </c>
      <c r="B1066" s="215" t="str">
        <f>Seeds!Z1166</f>
        <v>{
    "id": "M6-G-19a-E-1",
    "seed": {
        "parameters": [
            {
                "name": "Q1",
                "label": null,
                "min": 3,
                "max": 10,
                "step": 1
            }
        ],
        "uniques": true
    },
    "scaffolding": [
        {
            "id": "step-0",
            "stimulus": "&lt;p&gt;Calcula el área de este triángulo.&lt;/p&gt;&lt;div style=\"display:flex; justify-content:center;\"&gt;&lt;div class=\"lemo-fixed-to-responsive\" style=\"max-width: 300px;max-height: 250px;position: relative;width: 100%;display: inline-block;\"&gt;\n\t&lt;img src=\"https://blueberry-assets.oneclick.es/M6_G_19a_1.svg\" alt=\"\" tabindex=\"0\"&gt;&lt;/img&gt;\n\t&lt;div class=\"lemo-graphie-container\" style=\"position: absolute;top: 0;left: 0;width: 100%;height: 100%;\"&gt;\n\t\t&lt;div class=\"lemo-graphie\" style=\"position: relative; width: 100%; height: 100%;\"&gt;\n\t\t\t&lt;span class=\"lemo-graphie-label\" style=\"position: absolute; left: 39.7794%; top: 47.3031%;\"&gt;{{Q1}} cm&lt;/span&gt;\n\t\t\t&lt;span class=\"lemo-graphie-label\" style=\"position: absolute; left: 38.3169%; top: 82%;\"&gt;{{T1}} cm&lt;/span&gt;\n\t\t&lt;/div&gt;\n\t&lt;/div&gt;\n&lt;/div&gt;&lt;/div&gt;",
            "template": "&lt;p&gt;Su área mide {{response}} cm&lt;sup&gt;2&lt;/sup&gt;.&lt;/p&gt;",
            "seed": {
                "calculated": [
                    {
                        "name": "T1",
                        "label": "{{function}}",
                        "function": "Lemonlib.round(1.5*{{Q1}}, 1)",
                        "temp": true
                    },
                    {
                        "name": "0-A1",
                        "label": "{{function}}",
                        "function": "Lemonlib.round({{T1}}*{{Q1}}/2,2)"
                    }
                ]
            },
            "algorithm": {
                "name": "calculateOperation",
                "params": {
                    "method": "equivLiteral",
                    "keyboard": "INTERMEDIATE"
                }
            }
        },
        {
            "id": "step-1",
            "stimulus": "&lt;p&gt;¿Cuáles son las medidas del triángulo?&lt;/p&gt;",
            "template": "&lt;p style=\"text-align:center;\"&gt;Base = {{response}} cm&lt;/p&gt;&lt;p style=\"text-align:center;\"&gt;Altura = {{response}} cm&lt;/p&gt;",
            "seed": {
                "calculated": [
                    {
                        "name": "T1",
                        "label": "{{function}}",
                        "function": "Lemonlib.round(1.5*{{Q1}}, 1)",
                        "temp": true
                    },
                    {
                        "name": "1-A1",
                        "label": "{{function}}",
                        "function": "{{T1}}"
                    },
                    {
                        "name": "1-A2",
                        "label": "{{function}}",
                        "function": "{{Q1}}"
                    }
                ]
            },
            "algorithm": {
                "name": "calculateOperation",
                "params": {
                    "method": "equivLiteral",
                    "keyboard": "INTERMEDIATE"
                }
            }
        },
        {
            "id": "step-2",
            "stimulus": "&lt;p&gt;¿Qué hay que calcular?&lt;/p&gt;",
            "seed": {
                "calculated": [
                    {
                        "name": "2-A1",
                        "label": "&lt;p&gt;El área del triángulo.&lt;/p&gt;"
                    },
                    {
                        "name": "2-A2",
                        "label": "&lt;p&gt;El perímetro del triángulo.&lt;/p&gt;",
                        "incorrect": true
                    },
                    {
                        "name": "2-A3",
                        "label": "&lt;p&gt;La altura del triángulo.&lt;/p&gt;",
                        "incorrect": true
                    }
                ]
            },
            "algorithm": {
                "name": "trueFalse",
                "template": "Multiple choice – standard",
                "params": {
                    "countCorrect": 1,
                    "countIncorrect": 2
                }
            }
        },
        {
            "id": "step-3",
            "stimulus": "&lt;p&gt;¿Con qué fórmula se calcula el área de un triángulo?&lt;/p&gt;",
            "seed": {
                "calculated": [
                    {
                        "name": "3-A1",
                        "label": "&lt;p&gt;Área de un triángulo = &lt;span class=\"fr-math-v2 fr-draggable\" contenteditable=\"false\" data-original-math=\"\\(\\frac{\\text{base} \\ \\times \\ \\text{altura}}{2}\\)\" draggable=\"true\"&gt;\\(\\frac{\\text{base} \\ \\times \\ \\text{altura}}{2}\\)&lt;/span&gt;&lt;/p&gt;"
                    },
                    {
                        "name": "3-A2",
                        "label": "&lt;p&gt;Área de un triángulo = lado × lado × 2&lt;/p&gt;",
                        "incorrect": true
                    },
                    {
                        "name": "3-A3",
                        "label": "&lt;p&gt;Área de un triángulo = base × altura&lt;/p&gt;",
                        "incorrect": true
                    }
                ]
            },
            "algorithm": {
                "name": "trueFalse",
                "template": "Multiple choice – standard",
                "params": {
                    "countCorrect": 1,
                    "countIncorrect": 2,
                    "showCheckIcon": false,
                    "columns": 3
                }
            }
        },
        {
            "id": "step-4",
            "stimulus": "&lt;p&gt;Por tanto, calcula el área de este triángulo.&lt;/p&gt;",
            "template": "&lt;p style=\"text-align:center;\"&gt;Área de un triángulo = &lt;span class=\"fr-math-v2 fr-draggable\" contenteditable=\"false\" data-original-math=\"\\(\\frac{\\text{base} \\ \\times \\ \\text{altura}}{2}\\)\" draggable=\"true\"&gt;\\(\\frac{\\text{base} \\ \\times \\ \\text{altura}}{2}\\)&lt;/span&gt; = &lt;span class=\"fr-math-v2 fr-draggable\" contenteditable=\"false\" data-original-math=\"\\(\\frac{{{T1}}\\ \\times \\ {{Q1}}\\}{2}\\)\" draggable=\"true\"&gt;\\(\\frac{{{T1}} \\ \\times \\ {{Q1}}\\ }{2}\\)&lt;/span&gt; = {{response}} cm&lt;sup&gt;2&lt;/sup&gt;.&lt;/p&gt;",
            "seed": {
                "calculated": [
                    {
                        "name": "T1",
                        "label": "{{function}}",
                        "function": "Lemonlib.round(1.5*{{Q1}}, 1)",
                        "temp": true
                    },
                    {
                        "name": "4-A1",
                        "label": "{{function}}",
                        "function": "Lemonlib.round({{T1}}*{{Q1}}/2,2)"
                    }
                ]
            },
            "algorithm": {
                "name": "calculateOperation",
                "params": {
                    "method": "equivLiteral",
                    "keyboard": "INTERMEDIATE"
                }
            }
        }
    ]
}</v>
      </c>
      <c r="C1066" s="215" t="str">
        <f>Seeds!AA1166</f>
        <v/>
      </c>
      <c r="D1066" s="215">
        <f t="shared" si="1"/>
        <v>1</v>
      </c>
    </row>
    <row r="1067" ht="15.75" customHeight="1">
      <c r="A1067" s="215" t="str">
        <f>Seeds!AC1167</f>
        <v>M6-G-19a-E-2</v>
      </c>
      <c r="B1067" s="215" t="str">
        <f>Seeds!Z1167</f>
        <v>{"id":"M6-G-19a-E-2","seed":{"parameters":[{"name":"Q1","label":null,"min":3,"max":10,"step":1}],"uniques":true},"scaffolding":[{"id":"step-0","stimulus":"&lt;p&gt;Calcula el área de este triángulo.&lt;/p&gt;&lt;div style=\"display:flex; justify-content:center;\"&gt;&lt;div class=\"lemo-fixed-to-responsive\" style=\"max-width: 300px;max-height: 250px;position: relative;width: 100%;display: inline-block;\"&gt;\n\t&lt;img src=\"https://blueberry-assets.oneclick.es/M6_G_19a_2.svg\" alt=\"\" tabindex=\"0\"&gt;&lt;/img&gt;\n\t&lt;div class=\"lemo-graphie-container\" style=\"position: absolute;top: 0;left: 0;width: 100%;height: 100%;\"&gt;\n\t\t&lt;div class=\"lemo-graphie\" style=\"position: relative; width: 100%; height: 100%;\"&gt;\n\t\t\t&lt;span class=\"lemo-graphie-label\" style=\"position: absolute; left: -5%; top: 44.9436%;\"&gt;{{Q1}} cm&lt;/span&gt;\n\t\t\t&lt;span class=\"lemo-graphie-label\" style=\"position: absolute; left: 53%; top: 69.0721%;\"&gt;{{T1}} cm&lt;/span&gt;\n\t\t&lt;/div&gt;\n\t&lt;/div&gt;\n&lt;/div&gt;&lt;/div&gt;","template":"&lt;p&gt;Su área mide {{response}} cm&lt;sup&gt;2&lt;/sup&gt;.&lt;/p&gt;","seed":{"calculated":[{"name":"T1","label":"{{function}}","function":"Lemonlib.round(1.5*{{Q1}}, 1)","temp":true},{"name":"0-A1","label":"{{function}}","function":"Lemonlib.round({{T1}}*{{Q1}}/2,2)"}]},"algorithm":{"name":"calculateOperation","params":{"method":"equivLiteral","keyboard":"INTERMEDIATE"}}},{"id":"step-1","stimulus":"&lt;p&gt;¿Cuáles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cm&lt;/p&gt;","seed":{"calculated":[{"name":"T1","label":"{{function}}","function":"Lemonlib.round(1.5*{{Q1}}, 1)","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de un triángulo = &lt;span class=\"fr-math-v2 fr-draggable\" contenteditable=\"false\" data-original-math=\"\\(\\frac{\\text{base} \\ \\times \\ \\text{altura}}{2}\\)\" draggable=\"true\"&gt;\\(\\frac{\\text{base} \\ \\times \\ \\text{altura}}{2}\\)&lt;/span&gt;&lt;/p&gt;"},{"name":"3-A2","label":"&lt;p&gt;Área de un triángulo = lado × lado × 2&lt;/p&gt;","incorrect":true},{"name":"3-A3","label":"&lt;p&gt;Área de un triángulo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cm&lt;sup&gt;2&lt;/sup&gt;.&lt;/p&gt;","seed":{"calculated":[{"name":"T1","label":"{{function}}","function":"Lemonlib.round(1.5*{{Q1}}, 1)","temp":true},{"name":"4-A1","label":"{{function}}","function":"Lemonlib.round({{T1}}*{{Q1}}/2,2)"}]},"algorithm":{"name":"calculateOperation","params":{"method":"equivLiteral","keyboard":"INTERMEDIATE"}}}]}</v>
      </c>
      <c r="C1067" s="215" t="str">
        <f>Seeds!AA1167</f>
        <v/>
      </c>
      <c r="D1067" s="215">
        <f t="shared" si="1"/>
        <v>1</v>
      </c>
    </row>
    <row r="1068" ht="15.75" customHeight="1">
      <c r="A1068" s="215" t="str">
        <f>Seeds!AC1168</f>
        <v>M6-G-19a-A-1</v>
      </c>
      <c r="B1068" s="215" t="str">
        <f>Seeds!Z1168</f>
        <v>{"id":"M6-G-19a-A-1","seed":{"parameters":[{"name":"Q1","label":null,"list":[4,5,6]},{"name":"Q2","label":null,"list":[0,0.5,1]}],"uniques":true},"scaffolding":[{"id":"step-0","stimulus":"&lt;p&gt;La vela de un barco tiene las medidas de la siguiente imagen. Calcula su área.&lt;/p&gt;&lt;div style=\"display:flex; justify-content:center;\"&gt;&lt;div class=\"lemo-fixed-to-responsive\" style=\"max-width: 300px;max-height: 250px;position: relative;width: 100%;display: inline-block;\"&gt;\n\t&lt;img src=\"https://blueberry-assets.oneclick.es/M6_G_19a_3.svg\" alt=\"\" tabindex=\"0\"&gt;&lt;/img&gt;\n\t&lt;div class=\"lemo-graphie-container\" style=\"position: absolute;top: 0;left: 0;width: 100%;height: 100%;\"&gt;\n\t\t&lt;div class=\"lemo-graphie\" style=\"position: relative; width: 100%; height: 100%;\"&gt;\n\t\t\t&lt;span class=\"lemo-graphie-label\" style=\"position: absolute; left: 29%; top: 40%; transform: rotate(-90deg);\"&gt;{{Q1}} m&lt;/span&gt;\n\t\t\t&lt;span class=\"lemo-graphie-label\" style=\"position: absolute; left: 45%; top: 82%;\"&gt;{{T1}} m&lt;/span&gt;\n\t\t&lt;/div&gt;\n\t&lt;/div&gt;\n&lt;/div&gt;&lt;/div&gt;","template":"&lt;p&gt;Su área mide {{response}} m&lt;sup&gt;2&lt;/sup&gt;.&lt;/p&gt;","seed":{"calculated":[{"name":"T1","label":"{{function}}","function":"Lemonlib.round({{Q1}}/2,2)-0.5+{{Q2}}","temp":true},{"name":"0-A1","label":"{{function}}","function":"Lemonlib.round({{Q1}}*{{T1}}/2,2)"}]},"algorithm":{"name":"calculateOperation","params":{"method":"equivLiteral","keyboard":"INTERMEDIATE"}}},{"id":"step-1","stimulus":"&lt;p&gt;¿Cuáles son las medidas del triángulo?&lt;/p&gt;","template":"&lt;p style=\"text-align:center;\"&gt;Base = {{response}} m&lt;/p&gt;&lt;p style=\"text-align:center;\"&gt;Altura = {{response}} m&lt;/p&gt;","seed":{"calculated":[{"name":"T1","label":"{{function}}","function":"Lemonlib.round({{Q1}}/2,2)-0.5+{{Q2}}","temp":true},{"name":"1-A1","label":"{{function}}","function":"{{T1}}"},{"name":"1-A2","label":"{{function}}","function":"{{Q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data-original-math=\"\\(\\frac{{{T1}}\\ \\times \\ {{Q1}}\\}{2}\\)\" draggable=\"true\"&gt;\\(\\frac{{{T1}}\\ \\times \\ {{Q1}}\\ }{2}\\)&lt;/span&gt; = {{response}} m&lt;sup&gt;2&lt;/sup&gt;&lt;/p&gt;","seed":{"calculated":[{"name":"T1","label":"{{function}}","function":"Lemonlib.round({{Q1}}/2,2)-0.5+{{Q2}}","temp":true},{"name":"4-A1","label":"{{function}}","function":"Lemonlib.round({{Q1}}*{{T1}}/2,2)"}]},"algorithm":{"name":"calculateOperation","params":{"method":"equivLiteral","keyboard":"INTERMEDIATE"}}}]}</v>
      </c>
      <c r="C1068" s="215" t="str">
        <f>Seeds!AA1168</f>
        <v/>
      </c>
      <c r="D1068" s="215">
        <f t="shared" si="1"/>
        <v>1</v>
      </c>
    </row>
    <row r="1069" ht="15.75" customHeight="1">
      <c r="A1069" s="215" t="str">
        <f>Seeds!AC1169</f>
        <v>M6-G-19a-A-2</v>
      </c>
      <c r="B1069" s="215" t="str">
        <f>Seeds!Z1169</f>
        <v>{"id":"M6-G-19a-A-2","seed":{"parameters":[{"name":"Q1","label":null,"list":[8,9,10,11,12]},{"name":"Q2","label":null,"list":[0,1,2]}],"uniques":true},"scaffolding":[{"id":"step-0","stimulus":"&lt;p&gt;Los triángulos de una guirnalda tienen estas medidas. Calcula el área de cada uno.&lt;/p&gt;&lt;div style=\"display:flex; justify-content:center;\"&gt;&lt;div class=\"lemo-fixed-to-responsive\" style=\"max-width: 300px;max-height: 250px;position: relative;width: 100%;display: inline-block;\"&gt;\n\t&lt;img src=\"https://blueberry-assets.oneclick.es/M6_G_19a_4.svg\" alt=\"\" tabindex=\"0\"&gt;&lt;/img&gt;\n\t&lt;div class=\"lemo-graphie-container\" style=\"position: absolute;top: 0;left: 0;width: 100%;height: 100%;\"&gt;\n\t\t&lt;div class=\"lemo-graphie\" style=\"position: relative; width: 100%; height: 100%;\"&gt;\n\t\t\t&lt;span class=\"lemo-graphie-label\" style=\"position: absolute; left: 38%; top: 50%; transform: rotate(-90deg);\"&gt;{{T1}} cm&lt;/span&gt;\n\t\t\t&lt;span class=\"lemo-graphie-label\" style=\"position: absolute; left: 45%; top: 85%;\"&gt;{{Q1}} cm&lt;/span&gt;\n\t\t&lt;/div&gt;\n\t&lt;/div&gt;\n&lt;/div&gt;&lt;/div&gt;","template":"&lt;p&gt;Su área mide {{response}} cm&lt;sup&gt;2&lt;/sup&gt;.&lt;/p&gt;","seed":{"calculated":[{"name":"T1","label":"{{function}}","function":"2*{{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2*{{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
                    "showCheckIcon": false,
                    "columns": 3}}},{"id":"step-4","stimulus":"&lt;p&gt;Por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cm&lt;sup&gt;2&lt;/sup&gt;&lt;/p&gt;","seed":{"calculated":[{"name":"T1","label":"{{function}}","function":"2*{{Q1}}-1+{{Q2}}","temp":true},{"name":"4-A1","label":"{{function}}","function":" {{Q1}}*{{T1}}/2"}]},"algorithm":{"name":"calculateOperation","params":{"method":"equivLiteral","keyboard":"INTERMEDIATE"}}}]}</v>
      </c>
      <c r="C1069" s="215" t="str">
        <f>Seeds!AA1169</f>
        <v/>
      </c>
      <c r="D1069" s="215">
        <f t="shared" si="1"/>
        <v>1</v>
      </c>
    </row>
    <row r="1070" ht="15.75" customHeight="1">
      <c r="A1070" s="215" t="str">
        <f>Seeds!AC1170</f>
        <v>M6-G-19a-A-3</v>
      </c>
      <c r="B1070" s="215" t="str">
        <f>Seeds!Z1170</f>
        <v>{"id":"M6-G-19a-A-3","seed":{"parameters":[{"name":"Q1","label":null,"list":[4,5,6,7]},{"name":"Q2","label":null,"list":[0,1,2]}],"uniques":true},"scaffolding":[{"id":"step-0","stimulus":"&lt;p&gt;Noé ha construido un castillo de naipes que ha alcanzado las medidas de esta imagen. Calcula su área.&lt;/p&gt;&lt;div style=\"display:flex; justify-content:center;\"&gt;&lt;div class=\"lemo-fixed-to-responsive\" style=\"max-width: 300px;max-height: 250px;position: relative;width: 100%;display: inline-block;\"&gt;\n\t&lt;img src=\"https://blueberry-assets.oneclick.es/M6_G_19a_5.svg\" alt=\"\" tabindex=\"0\"&gt;&lt;/img&gt;\n\t&lt;div class=\"lemo-graphie-container\" style=\"position: absolute;top: 0;left: 0;width: 100%;height: 100%;\"&gt;\n\t\t&lt;div class=\"lemo-graphie\" style=\"position: relative; width: 100%; height: 100%;\"&gt;\n\t\t\t&lt;span class=\"lemo-graphie-label\" style=\"position: absolute; left:45%; top: 3.8%;\"&gt;{{Q1}} cm&lt;/span&gt;\n\t\t\t&lt;span class=\"lemo-graphie-label\" style=\"position: absolute; left: 40%; top: 38.3%; transform: rotate(-90deg)\"&gt;{{T1}} cm&lt;/span&gt;\n\t\t&lt;/div&gt;\n\t&lt;/div&gt;\n&lt;/div&gt;&lt;/div&gt;","template":"&lt;p&gt;Su área mide {{response}} cm&lt;sup&gt;2&lt;/sup&gt;.&lt;/p&gt;","seed":{"calculated":[{"name":"T1","label":"{{function}}","function":"{{Q1}}-1+{{Q2}}","temp":true},{"name":"0-A1","label":"{{function}}","function":"{{Q1}}*{{T1}}/2"}]},"algorithm":{"name":"calculateOperation","params":{"method":"equivLiteral","keyboard":"INTERMEDIATE"}}},{"id":"step-1","stimulus":"&lt;p&gt;¿Cuáles son las medidas del triángulo?&lt;/p&gt;","template":"&lt;p style=\"text-align:center;\"&gt;Base = {{response}} cm&lt;/p&gt;&lt;p style=\"text-align:center;\"&gt;Altura = {{response}} cm&lt;/p&gt;","seed":{"calculated":[{"name":"T1","label":"{{function}}","function":"{{Q1}}-1+{{Q2}}","temp":true},{"name":"1-A1","label":"{{function}}","function":"{{Q1}}"},{"name":"1-A2","label":"{{function}}","function":"{{T1}}"}]},"algorithm":{"name":"calculateOperation","params":{"method":"equivLiteral","keyboard":"INTERMEDIATE"}}},{"id":"step-2","stimulus":"&lt;p&gt;¿Qué hay que calcular?&lt;/p&gt;","seed":{"calculated":[{"name":"2-A1","label":"&lt;p&gt;El área del triángulo.&lt;/p&gt;"},{"name":"2-A2","label":"&lt;p&gt;El perímetro del triángulo.&lt;/p&gt;","incorrect":true},{"name":"2-A3","label":"&lt;p&gt;La altura del triángulo.&lt;/p&gt;","incorrect":true}]},"algorithm":{"name":"trueFalse","template":"Multiple choice – standard","params":{"countCorrect":1,"countIncorrect":2}}},{"id":"step-3","stimulus":"&lt;p&gt;¿Con qué fórmula se calcula el área de un triángulo?&lt;/p&gt;","seed":{"calculated":[{"name":"3-A1","label":"&lt;p&gt;Área = &lt;span class=\"fr-math-v2 fr-draggable\" contenteditable=\"false\" data-original-math=\"\\(\\frac{\\text{base} \\ \\times \\ \\text{altura}}{2}\\)\" draggable=\"true\"&gt;\\(\\frac{\\text{base} \\ \\times \\ \\text{altura}}{2}\\)&lt;/span&gt;&lt;/p&gt;"},{"name":"3-A2","label":"&lt;p&gt;Área = lado × lado&lt;/p&gt;","incorrect":true},{"name":"3-A3","label":"&lt;p&gt;Área = base × altura&lt;/p&gt;","incorrect":true}]},"algorithm":{"name":"trueFalse","template":"Multiple choice – standard","params":{"countCorrect":1,"countIncorrect":2}}},{"id":"step-4","stimulus":"&lt;p&gt;Por tanto, calcula el área de este triángulo.&lt;/p&gt;","template":"&lt;p style=\"text-align:center;\"&gt;Área = &lt;span class=\"fr-math-v2 fr-draggable\" contenteditable=\"false\" data-original-math=\"\\(\\frac{\\text{base} \\ \\times \\ \\text{altura}}{2}\\)\" draggable=\"true\"&gt;\\(\\frac{\\text{base} \\ \\times \\ \\text{altura}}{2}\\)&lt;/span&gt; = &lt;span class=\"fr-math-v2 fr-draggable\" contenteditable=\"false\" data-original-math=\"\\(\\frac{{{Q1}}\\ \\times \\ {{T1}}\\}{2}\\)\" draggable=\"true\"&gt;\\(\\frac{{{Q1}}\\ \\times \\ {{T1}}\\ }{2}\\)&lt;/span&gt; = {{response}} cm&lt;sup&gt;2&lt;/sup&gt;&lt;/p&gt;","seed":{"calculated":[{"name":"T1","label":"{{function}}","function":"{{Q1}}-1+{{Q2}}","temp":true},{"name":"4-A1","label":"{{function}}","function":"{{Q1}}*{{T1}}/2"}]},"algorithm":{"name":"calculateOperation","params":{"method":"equivLiteral","keyboard":"INTERMEDIATE"}}}]}</v>
      </c>
      <c r="C1070" s="215" t="str">
        <f>Seeds!AA1170</f>
        <v/>
      </c>
      <c r="D1070" s="215">
        <f t="shared" si="1"/>
        <v>1</v>
      </c>
    </row>
    <row r="1071" ht="15.75" customHeight="1">
      <c r="A1071" s="215" t="str">
        <f>Seeds!AC1171</f>
        <v>M6-G-20a-I-1</v>
      </c>
      <c r="B1071" s="215" t="str">
        <f>Seeds!Z1171</f>
        <v>{"id":"M6-G-20a-I-1","stimulus":"&lt;p&gt;Arrastra el resultado del área de este cuadrado.&lt;/p&gt;&lt;div style=\"display:flex; justify-content:center;\"&gt;&lt;div class=\"lemo-fixed-to-responsive\" style=\"max-width: 300px;max-height: 300px;position: relative;width: 100%;display: inline-block;\"&gt;\n\t&lt;img src=\"https://blueberry-assets.oneclick.es/M6_G_20a_1.svg\"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 style=\"text-align:center;\"&gt;Área =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label":null,"min":5,"max":10,"step":1},{"name":"Q2","label":null,"min":5,"max":10,"step":1},{"name":"Q3","label":null,"min":5,"max":10,"step":1}],"calculated":[{"name":"A1","label":"{{function}}","function":"{{Q1}}*{{Q1}}"},{"name":"A2","label":"{{function}}","function":"{{Q2}}*{{Q2}}","incorrect":true},{"name":"A3","label":"{{function}}","function":"{{Q3}}*{{Q3}}","incorrect":true}],"uniques":true},"algorithm":{"name":"calculateOperation","template":"Cloze with drag &amp; drop","params":{"keyboard":"INTERMEDIATE"}}}</v>
      </c>
      <c r="C1071" s="215" t="str">
        <f>Seeds!AA1171</f>
        <v/>
      </c>
      <c r="D1071" s="215">
        <f t="shared" si="1"/>
        <v>1</v>
      </c>
    </row>
    <row r="1072" ht="15.75" customHeight="1">
      <c r="A1072" s="215" t="str">
        <f>Seeds!AC1172</f>
        <v>M6-G-20a-E-1</v>
      </c>
      <c r="B1072" s="215" t="str">
        <f>Seeds!Z1172</f>
        <v>{"id":"M6-G-20a-E-1","stimulus":"&lt;p&gt;Escribe el área de este cuadrado.&lt;/p&gt;&lt;div style=\"display:flex; justify-content:center;\"&gt;&lt;div class=\"lemo-fixed-to-responsive\" style=\"max-width: 300px;max-height: 300px;position: relative;width: 100%;display: inline-block;\"&gt;\n\t&lt;img src=\"https://blueberry-assets.oneclick.es/M6_G_20a_2.svg\" alt=\"\" tabindex=\"0\"&gt;&lt;/img&gt;\n\t&lt;div class=\"lemo-graphie-container\" style=\"position: absolute;top: 0;left: 0;width: 100%;height: 100%;\"&gt;\n\t\t&lt;div class=\"lemo-graphie\" style=\"position: relative; width: 100%; height: 100%;\"&gt;\n\t\t\t&lt;span class=\"lemo-graphie-label\" style=\"position: absolute; left: 44%; top: 9.0490%;\"&gt;{{Q1}} cm&lt;/span&gt;\n\t\t&lt;/div&gt;\n\t&lt;/div&gt;\n&lt;/div&gt;&lt;/div&gt;","template":"&lt;p&gt;El área es 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cm&lt;sup&gt;2&lt;/sup&gt;&lt;/p&gt;","seed":{"parameters":[{"name":"Q1","min":5,"max":10,"step":1}],"calculated":[{"name":"A1","function":"{{Q1}}*{{Q1}}"}],"uniques":true},"algorithm":{"name":"calculateOperation","params":{"method":"equivLiteral","keyboard":"NUMERICAL"}}}</v>
      </c>
      <c r="C1072" s="215" t="str">
        <f>Seeds!AA1172</f>
        <v/>
      </c>
      <c r="D1072" s="215">
        <f t="shared" si="1"/>
        <v>1</v>
      </c>
    </row>
    <row r="1073" ht="15.75" customHeight="1">
      <c r="A1073" s="215" t="str">
        <f>Seeds!AC1173</f>
        <v>M6-G-20a-A-1</v>
      </c>
      <c r="B1073" s="215" t="str">
        <f>Seeds!Z1173</f>
        <v>{"id":"M6-G-20a-A-1","stimulus":"&lt;p&gt;Daniel quiere cubrir con una alfombra una habitación cuadrada cuyos lados miden {{Q1}} m. ¿Cuál será el área de la alfombra?&lt;/p&gt;","template":"&lt;p&gt;El área de la alfombra será de {{response}} m&lt;sup&gt;2&lt;/sup&gt;.&lt;/p&gt;","hint":"&lt;p&gt;La fórmula del área de un cuadrado es:&lt;/p&gt;&lt;p style=\"text-align:center;\"&gt;Área = lado × lado&lt;/p&gt;","feedback":"&lt;p&gt;La fórmula del área de un cuadrado es:&lt;/p&gt;&lt;p style=\"text-align:center;\"&gt;Área = lado × lado = {{Q1}} × {{Q1}} = {{A1}} m&lt;sup&gt;2&lt;/sup&gt;&lt;/p&gt;","seed":{"parameters":[{"name":"Q1","min":5,"max":10,"step":1}],"calculated":[{"name":"A1","function":"{{Q1}}*{{Q1}}"}],"uniques":true},"algorithm":{"name":"calculateOperation","params":{"method":"equivLiteral","keyboard":"NUMERICAL"}}}</v>
      </c>
      <c r="C1073" s="215" t="str">
        <f>Seeds!AA1173</f>
        <v/>
      </c>
      <c r="D1073" s="215">
        <f t="shared" si="1"/>
        <v>1</v>
      </c>
    </row>
    <row r="1074" ht="15.75" customHeight="1">
      <c r="A1074" s="215" t="str">
        <f>Seeds!AC1174</f>
        <v>M6-G-20a-A-2</v>
      </c>
      <c r="B1074" s="215" t="str">
        <f>Seeds!Z1174</f>
        <v>{"id":"M6-G-20a-A-2","stimulus":"&lt;p&gt;Una fotografía de Maribel mide {{Q1}} cm de ancho y de largo. Calcula su área.&lt;/p&gt;","template":"&lt;p&gt;Su área mide {{response}} cm&lt;sup&gt;2&lt;/sup&gt;.&lt;/p&gt;","hint":"&lt;p&gt;La fórmula del área de un cuadrado es:&lt;/p&gt;&lt;p style=\"text-align:center;\"&gt;Área = lado × lado&lt;/p&gt;","feedback":"&lt;p&gt;La fórmula del área de un cuadrado es:&lt;/p&gt;&lt;p style=\"text-align:center;\"&gt;Área = lado × lado = {{Q1}} × {{Q1}} = {{A1}} cm&lt;sup&gt;2&lt;/sup&gt;&lt;/p&gt;","seed":{"parameters":[{"name":"Q1","min":6,"max":12,"step":1}],"calculated":[{"name":"A1","function":"{{Q1}}*{{Q1}}"}],"uniques":true},"algorithm":{"name":"calculateOperation","params":{"method":"equivLiteral","keyboard":"NUMERICAL"}}}</v>
      </c>
      <c r="C1074" s="215" t="str">
        <f>Seeds!AA1174</f>
        <v/>
      </c>
      <c r="D1074" s="215">
        <f t="shared" si="1"/>
        <v>1</v>
      </c>
    </row>
    <row r="1075" ht="15.75" customHeight="1">
      <c r="A1075" s="215" t="str">
        <f>Seeds!AC1175</f>
        <v>M6-G-20a-A-3</v>
      </c>
      <c r="B1075" s="215" t="str">
        <f>Seeds!Z1175</f>
        <v>{"id":"M6-G-20a-A-3","stimulus":"&lt;p&gt;Belén tiene un jardín cuadrado y cada lado mide {{T1}} m. ¿Cuántos metros cuadrados tiene el jardín?&lt;/p&gt;","template":"&lt;p&gt;El jardín tiene {{response}} m&lt;sup&gt;2&lt;/sup&gt;.&lt;/p&gt;","hint":"&lt;p&gt;La fórmula del área de un cuadrado es:&lt;/p&gt;&lt;p style=\"text-align:center;\"&gt;Área = lado × lado&lt;/p&gt;","feedback":"&lt;p&gt;La fórmula del área de un cuadrado es:&lt;/p&gt;&lt;p style=\"text-align:center;\"&gt;Área = lado × lado = {{T1}} × {{T1}} = {{A1}} m&lt;sup&gt;2&lt;/sup&gt;&lt;/p&gt;","seed":{"parameters":[{"name":"Q1","min":10,"max":20,"step":1}],"calculated":[{"name":"T1","function":"{{Q1}}/2","temp":"true"},{"name":"A1","function":"{{Q1}}*{{Q1}}/4"}],"uniques":true},"algorithm":{"name":"calculateOperation","params":{"method":"equivLiteral","keyboard":"NUMERICAL"}}}</v>
      </c>
      <c r="C1075" s="215" t="str">
        <f>Seeds!AA1175</f>
        <v/>
      </c>
      <c r="D1075" s="215">
        <f t="shared" si="1"/>
        <v>1</v>
      </c>
    </row>
    <row r="1076" ht="15.75" customHeight="1">
      <c r="A1076" s="215" t="str">
        <f>Seeds!AC1176</f>
        <v>M6-G-20b-I-1</v>
      </c>
      <c r="B1076" s="215" t="str">
        <f>Seeds!Z1176</f>
        <v>{"id":"M6-G-20b-I-1","stimulus":"&lt;p&gt;¿Cuál es el área del siguiente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8%;\"&gt;{{T1}} cm&lt;/span&gt;\n\t\t\t&lt;span class=\"lemo-graphie-label\" style=\"position: absolute; left: 0%; top: 42%;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3,"max":8,"step":1},{"name":"Q2","label":null,"list":[0,1,2]}],"calculated":[{"name":"T1","label":"{{function}}","function":"{{Q1}}*2-1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076" s="215" t="str">
        <f>Seeds!AA1176</f>
        <v/>
      </c>
      <c r="D1076" s="215">
        <f t="shared" si="1"/>
        <v>1</v>
      </c>
    </row>
    <row r="1077" ht="15.75" customHeight="1">
      <c r="A1077" s="215" t="str">
        <f>Seeds!AC1177</f>
        <v>M6-G-20b-I-2</v>
      </c>
      <c r="B1077" s="215" t="str">
        <f>Seeds!Z1177</f>
        <v>{"id":"M6-G-20b-I-2","stimulus":"&lt;p&gt;¿Cuál es el área del siguiente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cm&lt;/span&gt;\n\t\t&lt;/div&gt;\n\t&lt;/div&gt;\n&lt;/div&gt;&lt;/img&gt;&lt;/div&gt;","hint":"&lt;p&gt;La fórmula del área de un rectángulo es:&lt;/p&gt;&lt;p style=\"text-align:center;\"&gt;Área = base × altura&lt;/p&gt;","feedback":"&lt;p&gt;La fórmula del área de un rectángulo es:&lt;/p&gt;&lt;p style=\"text-align:center;\"&gt;Área = base × altura = {{T1}} × {{Q1}} = {{T2}} cm&lt;sup&gt;2&lt;/sup&gt;&lt;/p&gt;","seed":{"parameters":[{"name":"Q1","label":null,"min":2,"max":6,"step":1},{"name":"Q2","label":null,"list":[0,1,2]}],"calculated":[{"name":"T1","label":"{{function}}","function":"{{Q1}}*3-1+{{Q2}}","temp":true},{"name":"T2","label":"{{function}}","function":"{{Q1}}*{{T1}}","temp":true},{"name":"T3","label":"{{function}}","function":"{{Q1}}*({{T1}}-1)","temp":true},{"name":"T4","label":"{{function}}","function":"({{Q1}}-1)*{{T1}}","temp":true},{"name":"T5","label":"{{function}}","function":"{{Q1}}*({{T1}}+1)","temp":true},{"name":"T6","label":"{{function}}","function":"({{Q1}}+1)*{{T1}}","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077" s="215" t="str">
        <f>Seeds!AA1177</f>
        <v/>
      </c>
      <c r="D1077" s="215">
        <f t="shared" si="1"/>
        <v>1</v>
      </c>
    </row>
    <row r="1078" ht="15.75" customHeight="1">
      <c r="A1078" s="215" t="str">
        <f>Seeds!AC1178</f>
        <v>M6-G-20b-I-3</v>
      </c>
      <c r="B1078" s="215" t="str">
        <f>Seeds!Z1178</f>
        <v>{"id":"M6-G-20b-I-3","stimulus":"&lt;p&gt;¿Cuál es el área del siguiente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cm&lt;/span&gt;\n\t\t&lt;/div&gt;\n\t&lt;/div&gt;\n&lt;/div&gt;&lt;/img&gt;&lt;/div&gt;","hint":"&lt;p&gt;La fórmula del área de un rectángulo es:&lt;/p&gt;&lt;p style=\"text-align:center;\"&gt;Área = base × altura&lt;/p&gt;","feedback":"&lt;p&gt;La fórmula del área de un rectángulo es:&lt;/p&gt;&lt;p style=\"text-align:center;\"&gt;Área = base × altura = {{T1}} × {{T2}} = {{T3}} cm&lt;sup&gt;2&lt;/sup&gt;&lt;/p&gt;","seed":{"parameters":[{"name":"Q1","label":null,"min":3,"max":10,"step":1},{"name":"Q2","label":null,"list":[0,1,2]},{"name":"Q3","label":null,"list":[0,1,2]}],"calculated":[{"name":"T1","label":"{{function}}","function":"{{Q1}}*3-1+{{Q2}}","temp":true},{"name":"T2","label":"{{function}}","function":"{{Q1}}*2-1+{{Q3}}","temp":true},{"name":"T3","label":"{{function}}","function":"{{T1}}*{{T2}}","temp":true},{"name":"T4","label":"{{function}}","function":"{{T1}}*({{T2}}-1)","temp":true},{"name":"T5","label":"{{function}}","function":"({{T1}}-1)*{{T2}}","temp":true},{"name":"T6","label":"{{function}}","function":"{{T1}}*({{T2}}+1)","temp":true},{"name":"T7","label":"{{function}}","function":"({{T1}}+1)*{{T2}}","temp":true},{"name":"A1","label":"Área = {{T3}} cm&lt;sup&gt;2&lt;/sup&gt;","function":""},{"name":"A2","label":"Área = {{T4}} cm&lt;sup&gt;2&lt;/sup&gt;","function":"","incorrect":true},{"name":"A3","label":"Área = {{T5}} cm&lt;sup&gt;2&lt;/sup&gt;","function":"","incorrect":true},{"name":"A4","label":"Área = {{T6}} cm&lt;sup&gt;2&lt;/sup&gt;","function":"","incorrect":true},{"name":"A5","label":"Área = {{T7}} cm&lt;sup&gt;2&lt;/sup&gt;","function":"","incorrect":true}],"uniques":false},"algorithm":{"name":"trueFalse","template":"Multiple choice – standard","params":{"countCorrect":1,"countIncorrect":2,"showCheckIcon":false,"columns":3}}}</v>
      </c>
      <c r="C1078" s="215" t="str">
        <f>Seeds!AA1178</f>
        <v/>
      </c>
      <c r="D1078" s="215">
        <f t="shared" si="1"/>
        <v>1</v>
      </c>
    </row>
    <row r="1079" ht="15.75" customHeight="1">
      <c r="A1079" s="215" t="str">
        <f>Seeds!AC1179</f>
        <v>M6-G-20b-E-1</v>
      </c>
      <c r="B1079" s="215" t="str">
        <f>Seeds!Z1179</f>
        <v>{"id":"M6-G-20b-E-1","stimulus":"&lt;p&gt;Calcula el área de este rectángulo.&lt;/p&gt;&lt;div style=\"display:flex; justify-content:center;\"&gt;&lt;div class=\"lemo-fixed-to-responsive\" style=\"max-width: 300px;max-height: 200px;position: relative;width: 100%;display: inline-block;\"&gt;\n\t&lt;img src=\"https://blueberry-assets.oneclick.es/M6_G_20b_1.svg\" alt=\"\" tabindex=\"0\"&gt;&lt;/img&gt;\n\t&lt;div class=\"lemo-graphie-container\" style=\"position: absolute;top: 0;left: 0;width: 100%;height: 100%;\"&gt;\n\t\t&lt;div class=\"lemo-graphie\" style=\"position: relative; width: 100%; height: 100%;\"&gt;\n\t\t\t&lt;span class=\"lemo-graphie-label\" style=\"position: absolute; left: 44%; top: 7%;\"&gt;{{T1}} cm&lt;/span&gt;\n\t\t\t&lt;span class=\"lemo-graphie-label\" style=\"position: absolute; left: -1%; top: 42%;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3,"max":8,"step":1},{"name":"Q2","label":null,"list":[0,1,2]}],"calculated":[{"name":"T1","label":"{{function}}","function":"{{Q1}}*2-1+{{Q2}}","temp":true},{"name":"A1","label":"{{function}}","function":"{{Q1}}*{{T1}}"}],"uniques":false},"algorithm":{"name":"calculateOperation","params":{"method":"equivLiteral","keyboard":"NUMERICAL"}}}</v>
      </c>
      <c r="C1079" s="215" t="str">
        <f>Seeds!AA1179</f>
        <v/>
      </c>
      <c r="D1079" s="215">
        <f t="shared" si="1"/>
        <v>1</v>
      </c>
    </row>
    <row r="1080" ht="15.75" customHeight="1">
      <c r="A1080" s="215" t="str">
        <f>Seeds!AC1180</f>
        <v>M6-G-20b-E-2</v>
      </c>
      <c r="B1080" s="215" t="str">
        <f>Seeds!Z1180</f>
        <v>{"id":"M6-G-20b-E-2","stimulus":"&lt;p&gt;Calcula el área de este rectángulo.&lt;/p&gt;&lt;div style=\"display:flex; justify-content:center;\"&gt;&lt;div class=\"lemo-fixed-to-responsive\" style=\"max-width: 300px;max-height: 150px;position: relative;width: 100%;display: inline-block;\"&gt;\n\t&lt;img src=\"https://blueberry-assets.oneclick.es/M6_G_20b_2.svg\" alt=\"\" tabindex=\"0\"&gt;&lt;/img&gt;\n\t&lt;div class=\"lemo-graphie-container\" style=\"position: absolute;top: 0;left: 0;width: 100%;height: 100%;\"&gt;\n\t\t&lt;div class=\"lemo-graphie\" style=\"position: relative; width: 100%; height: 100%;\"&gt;\n\t\t\t&lt;span class=\"lemo-graphie-label\" style=\"position: absolute; left: 43%; top: 5%;\"&gt;{{T1}} cm&lt;/span&gt;\n\t\t\t&lt;span class=\"lemo-graphie-label\" style=\"position: absolute; left: -3%; top: 40%; transform: rotate(-90deg);\"&gt;{{Q1}}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{{Q1}} = {{A1}} cm&lt;sup&gt;2&lt;/sup&gt;&lt;/p&gt;","seed":{"parameters":[{"name":"Q1","label":null,"min":2,"max":6,"step":1},{"name":"Q2","label":null,"list":[0,1,2]}],"calculated":[{"name":"T1","label":"{{function}}","function":"{{Q1}}*3-1+{{Q2}}","temp":true},{"name":"A1","label":"{{function}}","function":"{{Q1}}*{{T1}}"}],"uniques":false},"algorithm":{"name":"calculateOperation","params":{"method":"equivLiteral","keyboard":"NUMERICAL"}}}</v>
      </c>
      <c r="C1080" s="215" t="str">
        <f>Seeds!AA1180</f>
        <v/>
      </c>
      <c r="D1080" s="215">
        <f t="shared" si="1"/>
        <v>1</v>
      </c>
    </row>
    <row r="1081" ht="15.75" customHeight="1">
      <c r="A1081" s="215" t="str">
        <f>Seeds!AC1181</f>
        <v>M6-G-20b-E-3</v>
      </c>
      <c r="B1081" s="215" t="str">
        <f>Seeds!Z1181</f>
        <v>{"id":"M6-G-20b-E-3","stimulus":"&lt;p&gt;Calcula el área de este rectángulo.&lt;/p&gt;&lt;div style=\"display:flex; justify-content:center;\"&gt;&lt;div class=\"lemo-fixed-to-responsive\" style=\"max-width: 300px;max-height: 200px;position: relative;width: 100%;display: inline-block;\"&gt;\n\t&lt;img src=\"https://blueberry-assets.oneclick.es/M6_G_20b_3.svg\" alt=\"\" tabindex=\"0\"&gt;&lt;/img&gt;\n\t&lt;div class=\"lemo-graphie-container\" style=\"position: absolute;top: 0;left: 0;width: 100%;height: 100%;\"&gt;\n\t\t&lt;div class=\"lemo-graphie\" style=\"position: relative; width: 100%; height: 100%;\"&gt;\n\t\t\t&lt;span class=\"lemo-graphie-label\" style=\"position: absolute; left: 44%; top: -2%;\"&gt;{{T1}} cm&lt;/span&gt;\n\t\t\t&lt;span class=\"lemo-graphie-label\" style=\"position: absolute; left: -1%; top: 43%; transform: rotate(-90deg);\"&gt;{{T2}} cm&lt;/span&gt;\n\t\t&lt;/div&gt;\n\t&lt;/div&gt;\n&lt;/div&gt;&lt;/img&gt;&lt;/div&gt;","template":"&lt;p&gt;Su área mide {{response}} cm&lt;sup&gt;2&lt;/sup&gt;.&lt;/p&gt;","hint":"&lt;p&gt;La fórmula del área de un rectángulo es:&lt;/p&gt;&lt;p style=\"text-align:center;\"&gt;Área = base × altura&lt;/p&gt;","feedback":"&lt;p&gt;La fórmula del área de un rectángulo es:&lt;/p&gt;&lt;p style=\"text-align:center;\"&gt;Área = base × altura = {{T1}} × {{T2}} = {{A1}} cm&lt;sup&gt;2&lt;/sup&gt;&lt;/p&gt;","seed":{"parameters":[{"name":"Q1","label":null,"min":3,"max":10,"step":1},{"name":"Q2","label":null,"list":[0,1,2]},{"name":"Q3","label":null,"list":[0,1,2]}],"calculated":[{"name":"T1","label":"{{function}}","function":"{{Q1}}*3-1+{{Q2}}","temp":true},{"name":"T2","label":"{{function}}","function":"{{Q1}}*2-1+{{Q3}}","temp":true},{"name":"A1","label":"{{function}}","function":"{{T1}}*{{T2}}"}],"uniques":false},"algorithm":{"name":"calculateOperation","params":{"method":"equivLiteral","keyboard":"NUMERICAL"}}}</v>
      </c>
      <c r="C1081" s="215" t="str">
        <f>Seeds!AA1181</f>
        <v/>
      </c>
      <c r="D1081" s="215">
        <f t="shared" si="1"/>
        <v>1</v>
      </c>
    </row>
    <row r="1082" ht="15.75" customHeight="1">
      <c r="A1082" s="215" t="str">
        <f>Seeds!AC1182</f>
        <v>M6-G-20b-A-1</v>
      </c>
      <c r="B1082" s="215" t="str">
        <f>Seeds!Z1182</f>
        <v>{"id":"M6-G-20b-A-1","stimulus":"&lt;p&gt;Un organizador de medicamentos con forma rectangular mide {{Q1}} cm de largo por {{Q2}} cm de ancho. ¿Cuál es su área?&lt;/p&gt;","template":"&lt;p&gt;El área del organizador es 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2" s="215" t="str">
        <f>Seeds!AA1182</f>
        <v/>
      </c>
      <c r="D1082" s="215">
        <f t="shared" si="1"/>
        <v>1</v>
      </c>
    </row>
    <row r="1083" ht="15.75" customHeight="1">
      <c r="A1083" s="215" t="str">
        <f>Seeds!AC1183</f>
        <v>M6-G-20b-A-2</v>
      </c>
      <c r="B1083" s="215" t="str">
        <f>Seeds!Z1183</f>
        <v>{"id":"M6-G-20b-A-2","stimulus":"&lt;p&gt;Virginia está tejiendo una bufanda de colores de forma rectangular. Por el momento, la bufanda mide {{Q1}} cm de largo y {{Q2}} cm de ancho. ¿Cuál es su área?&lt;/p&gt;","template":"&lt;p&gt;El área de la bufanda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3" s="215" t="str">
        <f>Seeds!AA1183</f>
        <v/>
      </c>
      <c r="D1083" s="215">
        <f t="shared" si="1"/>
        <v>1</v>
      </c>
    </row>
    <row r="1084" ht="15.75" customHeight="1">
      <c r="A1084" s="215" t="str">
        <f>Seeds!AC1184</f>
        <v>M6-G-20b-A-3</v>
      </c>
      <c r="B1084" s="215" t="str">
        <f>Seeds!Z1184</f>
        <v>{"id":"M6-G-20b-A-3","stimulus":"&lt;p&gt;La tarta de cumpleaños de Julieta es rectangular y tiene varios pisos. El piso superior mide {{Q1}} cm de largo y {{Q2}} cm de ancho. ¿Cuánto mide su área?&lt;/p&gt;","template":"&lt;p&gt;El área de la tarta mide {{response}} cm&lt;sup&gt;2&lt;/sup&gt;.&lt;/p&gt;","hint":"&lt;p&gt;La fórmula del área de un rectángulo es:&lt;/p&gt;&lt;p style=\"text-align:center;\"&gt;Área = base × altura&lt;/p&gt;","feedback":"&lt;p&gt;La fórmula del área de un rectángulo es:&lt;/p&gt;&lt;p style=\"text-align:center;\"&gt;Área = base × altura = {{Q1}} × {{Q2}} = {{A1}} cm&lt;sup&gt;2&lt;/sup&gt;&lt;/p&gt;","seed":{"parameters":[{"name":"Q1","label":null,"min":7,"max":12,"step":1},{"name":"Q2","label":null,"min":7,"max":12,"step":1}],"calculated":[{"name":"A1","label":"{{function}}","function":"{{Q1}}*{{Q2}}"}],"uniques":true},"algorithm":{"name":"calculateOperation","params":{"method":"equivLiteral","keyboard":"NUMERICAL"}}}</v>
      </c>
      <c r="C1084" s="215" t="str">
        <f>Seeds!AA1184</f>
        <v/>
      </c>
      <c r="D1084" s="215">
        <f t="shared" si="1"/>
        <v>1</v>
      </c>
    </row>
    <row r="1085" ht="15.75" customHeight="1">
      <c r="A1085" s="215" t="str">
        <f>Seeds!AC1185</f>
        <v>M6-G-20c-I-1</v>
      </c>
      <c r="B1085" s="215" t="str">
        <f>Seeds!Z1185</f>
        <v>{"id":"M6-G-20c-I-1","stimulus":"&lt;p&gt;Selecciona el área de este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Lemonlib.round(1.5*{{Q1}},2)","temp":true},{"name":"A1","label":"{{function}} cm&lt;sup&gt;2&lt;/sup&gt;","function":"{{Q1}}*{{T1}}"},{"name":"A2","label":"{{function}} cm&lt;sup&gt;2&lt;/sup&gt;","function":"{{Q2}}*{{T1}}","incorrect":true},{"name":"A3","label":"{{function}} cm&lt;sup&gt;2&lt;/sup&gt;","function":"{{Q3}}*{{T1}}","incorrect":true}],"uniques":true},"algorithm":{"name":"trueFalse","template":"Multiple choice – standard","params":{"countCorrect":1,"countIncorrect":2,"showCheckIcon":false,"columns":3}}}</v>
      </c>
      <c r="C1085" s="215" t="str">
        <f>Seeds!AA1185</f>
        <v/>
      </c>
      <c r="D1085" s="215">
        <f t="shared" si="1"/>
        <v>1</v>
      </c>
    </row>
    <row r="1086" ht="15.75" customHeight="1">
      <c r="A1086" s="215" t="str">
        <f>Seeds!AC1186</f>
        <v>M6-G-20c-I-2</v>
      </c>
      <c r="B1086" s="215" t="str">
        <f>Seeds!Z1186</f>
        <v>{"id":"M6-G-20c-I-2","stimulus":"&lt;p&gt;Selecciona el área de este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name":"Q2","label":null,"min":3,"max":15,"step":1},{"name":"Q3","label":null,"min":3,"max":15,"step":1}],"calculated":[{"name":"T1","label":"{{function}}","function":"math.round(2*{{Q1}},2)","temp":true},{"name":"A1","label":"{{function}} cm&lt;sup&gt;2&lt;/sup&gt;","function":" {{Q1}}*{{T1}}"},{"name":"A2","label":"{{function}} cm&lt;sup&gt;2&lt;/sup&gt;","function":"{{Q2}}*{{T1}}","incorrect":true},{"name":"A3","label":"{{function}} cm&lt;sup&gt;2&lt;/sup&gt;","function":"{{Q3}}*{{T1}}","incorrect":true}],"uniques":true},"algorithm":{"name":"trueFalse","template":"Multiple choice – standard","params":{"countCorrect":1,"countIncorrect":2,"showCheckIcon":false,"columns":3}}}</v>
      </c>
      <c r="C1086" s="215" t="str">
        <f>Seeds!AA1186</f>
        <v/>
      </c>
      <c r="D1086" s="215">
        <f t="shared" si="1"/>
        <v>1</v>
      </c>
    </row>
    <row r="1087" ht="15.75" customHeight="1">
      <c r="A1087" s="215" t="str">
        <f>Seeds!AC1187</f>
        <v>M6-G-20c-I-3</v>
      </c>
      <c r="B1087" s="215" t="str">
        <f>Seeds!Z1187</f>
        <v>{"id":"M6-G-20c-I-3","stimulus":"&lt;p&gt;Selecciona el área de este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cm&lt;sup&gt;2&lt;/sup&gt;&lt;/p&gt;","seed":{"parameters":[{"name":"Q1","label":null,"min":3,"max":15,"step":1},{"name":"Q2","label":null,"min":3,"max":15,"step":1},{"name":"Q3","label":null,"min":3,"max":15,"step":1}],"calculated":[{"name":"A1","label":"{{function}} cm&lt;sup&gt;2&lt;/sup&gt;","function":"{{Q1}}*{{Q1}}"},{"name":"A2","label":"{{function}} cm&lt;sup&gt;2&lt;/sup&gt;","function":"{{Q2}}*{{Q1}}","incorrect":true},{"name":"A3","label":"{{function}} cm&lt;sup&gt;2&lt;/sup&gt;","function":"{{Q3}}*{{Q1}}","incorrect":true}],"uniques":true},"algorithm":{"name":"trueFalse","template":"Multiple choice – standard","params":{"countCorrect":1,"countIncorrect":2,"showCheckIcon":false,"columns":3}}}</v>
      </c>
      <c r="C1087" s="215" t="str">
        <f>Seeds!AA1187</f>
        <v/>
      </c>
      <c r="D1087" s="215">
        <f t="shared" si="1"/>
        <v>1</v>
      </c>
    </row>
    <row r="1088" ht="15.75" customHeight="1">
      <c r="A1088" s="215" t="str">
        <f>Seeds!AC1188</f>
        <v>M6-G-20c-E-1</v>
      </c>
      <c r="B1088" s="215" t="str">
        <f>Seeds!Z1188</f>
        <v>{"id":"M6-G-20c-E-1","stimulus":"&lt;p&gt;Calcula el área del siguiente romboide.&lt;/p&gt;&lt;div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cm&lt;/span&gt;\n\t\t\t&lt;span class=\"lemo-graphie-label\" style=\"position: absolute; left: 28.5958%; top: 42.3963%;\"&gt;{{Q1}}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(1.5*{{Q1}},2)","temp":true},{"name":"A1","label":"{{function}}","function":"Lemonlib.round({{Q1}}*{{T1}},2)"}],"uniques":true},"algorithm":{"name":"calculateOperation","params":{"method":"equivLiteral","keyboard":"INTERMEDIATE"}}}</v>
      </c>
      <c r="C1088" s="215" t="str">
        <f>Seeds!AA1188</f>
        <v/>
      </c>
      <c r="D1088" s="215">
        <f t="shared" si="1"/>
        <v>1</v>
      </c>
    </row>
    <row r="1089" ht="15.75" customHeight="1">
      <c r="A1089" s="215" t="str">
        <f>Seeds!AC1189</f>
        <v>M6-G-20c-E-2</v>
      </c>
      <c r="B1089" s="215" t="str">
        <f>Seeds!Z1189</f>
        <v>{"id":"M6-G-20c-E-2","stimulus":"&lt;p&gt;Calcula el área del siguiente romboide.&lt;/p&gt;&lt;div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17%; top: 50%; transform: rotate(-90deg);\"&gt;{{Q1}}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{{T1}} × {{Q1}} = {{A1}} cm&lt;sup&gt;2&lt;/sup&gt;&lt;/p&gt;","seed":{"parameters":[{"name":"Q1","label":null,"min":3,"max":15,"step":1}],"calculated":[{"name":"T1","label":"{{function}}","function":"Lemonlib.round(2*{{Q1}},2)","temp":true},{"name":"A1","label":"{{function}}","function":"Lemonlib.round({{Q1}}*{{T1}},2)"}],"uniques":true},"algorithm":{"name":"calculateOperation","params":{"method":"equivLiteral","keyboard":"INTERMEDIATE"}}}</v>
      </c>
      <c r="C1089" s="215" t="str">
        <f>Seeds!AA1189</f>
        <v/>
      </c>
      <c r="D1089" s="215">
        <f t="shared" si="1"/>
        <v>1</v>
      </c>
    </row>
    <row r="1090" ht="15.75" customHeight="1">
      <c r="A1090" s="215" t="str">
        <f>Seeds!AC1190</f>
        <v>M6-G-20c-E-3</v>
      </c>
      <c r="B1090" s="215" t="str">
        <f>Seeds!Z1190</f>
        <v>{"id":"M6-G-20c-E-3","stimulus":"&lt;p&gt;Calcula el área del siguiente romboide.&lt;/p&gt;&lt;div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90%;\"&gt;{{Q1}} cm&lt;/span&gt;\n\t\t\t&lt;span class=\"lemo-graphie-label\" style=\"position: absolute; left: 35.0795%; top: 44.3379%;\"&gt;{{Q1}} cm&lt;/span&gt;\n\t\t&lt;/div&gt;\n\t&lt;/div&gt;\n&lt;/div&gt;&lt;/div&gt;","template":"&lt;p style=\"text-align:center;\"&gt;Área = {{response}} cm&lt;sup&gt;2&lt;/sup&gt;&lt;/p&gt;","hint":"&lt;p&gt;La fórmula del área de un romboide es:&lt;/p&gt;&lt;p style=\"text-align:center;\"&gt;Área = base × altura&lt;/p&gt;","feedback":"&lt;p&gt;La fórmula del área de un romboide es:&lt;/p&gt;&lt;p style=\"text-align:center;\"&gt;Área = base × altura = {{Q1}} × {{Q1}} = {{A1}} cm&lt;sup&gt;2&lt;/sup&gt;&lt;/p&gt;","seed":{"parameters":[{"name":"Q1","label":null,"min":3,"max":15,"step":1}],"calculated":[{"name":"A1","label":"{{function}}","function":"{{Q1}}*{{Q1}}"}],"uniques":true},"algorithm":{"name":"calculateOperation","params":{"method":"equivLiteral","keyboard":"INTERMEDIATE"}}}</v>
      </c>
      <c r="C1090" s="215" t="str">
        <f>Seeds!AA1190</f>
        <v/>
      </c>
      <c r="D1090" s="215">
        <f t="shared" si="1"/>
        <v>1</v>
      </c>
    </row>
    <row r="1091" ht="15.75" customHeight="1">
      <c r="A1091" s="215" t="str">
        <f>Seeds!AC1191</f>
        <v>M6-G-20c-A-1</v>
      </c>
      <c r="B1091" s="215" t="str">
        <f>Seeds!Z1191</f>
        <v>{"id":"M6-G-20c-A-1","seed":{"parameters":[{"name":"Q1","label":null,"list":[8,9,10,11,12]},{"name":"Q2","label":null,"list":[0,0.5,1]}],"uniques":true},"scaffolding":[{"id":"step-0","stimulus":"&lt;p&gt;La plaza central de un pueblo tiene la forma y las medidas de esta imagen. ¿Cuál es su área?&lt;/p&gt;&lt;div style=\"display:flex; justify-content:center;\"&gt;&lt;div class=\"lemo-fixed-to-responsive\" style=\"max-width: 300px;max-height: 200px;position: relative;width: 100%;display: inline-block;\"&gt;\n\t&lt;img src=\"https://blueberry-assets.oneclick.es/M6_G_20c_1.svg\" alt=\"\" tabindex=\"0\"&gt;&lt;/img&gt;\n\t&lt;div class=\"lemo-graphie-container\" style=\"position: absolute;top: 0;left: 0;width: 100%;height: 100%;\"&gt;\n\t\t&lt;div class=\"lemo-graphie\" style=\"position: relative; width: 100%; height: 100%;\"&gt;\n\t\t\t&lt;span class=\"lemo-graphie-label\" style=\"position: absolute; left: 35%; top: 84.0733%;\"&gt;{{T1}} m&lt;/span&gt;\n\t\t\t&lt;span class=\"lemo-graphie-label\" style=\"position: absolute; left: 28.5958%; top: 42.3963%;\"&gt;{{Q1}} m&lt;/span&gt;\n\t\t&lt;/div&gt;\n\t&lt;/div&gt;\n&lt;/div&gt;&lt;/div&gt;","template":"&lt;p&gt;Su área mide {{response}} m&lt;sup&gt;2&lt;/sup&gt;.&lt;/p&gt;","seed":{"calculated":[{"name":"T1","label":"{{function}}","function":"math.round(1.5*{{Q1}})-0.5+{{Q2}}","temp":true},{"name":"0-A1","label":"{{function}}","function":"{{Q1}}*{{T1}}"}]},"algorithm":{"name":"calculateOperation","params":{"method":"equivLiteral","keyboard":"INTERMEDIATE"}}},{"id":"step-1","stimulus":"&lt;p&gt;¿Cuáles son las medidas de este romboide?&lt;/p&gt;","template":"&lt;p style=\"text-align:center;\"&gt;Base = {{response}} m&lt;/p&gt;&lt;p style=\"text-align:center;\"&gt;Altura = {{response}} m&lt;/p&gt;","seed":{"calculated":[{"name":"T1","label":"{{function}}","function":"math.round(1.5*{{Q1}})-0.5+{{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m&lt;sup&gt;2&lt;/sup&gt;&lt;/p&gt;","seed":{"calculated":[{"name":"T1","label":"{{function}}","function":"math.round(1.5*{{Q1}})-0.5+{{Q2}}","temp":true},{"name":"4-A1","label":"{{function}}","function":" {{Q1}}*{{T1}}"}]},"algorithm":{"name":"calculateOperation","params":{"method":"equivLiteral","keyboard":"INTERMEDIATE"}}}]}</v>
      </c>
      <c r="C1091" s="215" t="str">
        <f>Seeds!AA1191</f>
        <v/>
      </c>
      <c r="D1091" s="215">
        <f t="shared" si="1"/>
        <v>1</v>
      </c>
    </row>
    <row r="1092" ht="15.75" customHeight="1">
      <c r="A1092" s="215" t="str">
        <f>Seeds!AC1192</f>
        <v>M6-G-20c-A-2</v>
      </c>
      <c r="B1092" s="215" t="str">
        <f>Seeds!Z1192</f>
        <v>{"id":"M6-G-20c-A-2","seed":{"parameters":[{"name":"Q1","label":null,"list":[4,5,6,7,8]},{"name":"Q2","label":null,"list":[0,1,2]}],"uniques":true},"scaffolding":[{"id":"step-0","stimulus":"&lt;p&gt;Los azulejos de una cocina se parecen a esta imagen. ¿Cuál es el área de cada uno?&lt;/p&gt;&lt;div style=\"display:flex; justify-content:center;\"&gt;&lt;div class=\"lemo-fixed-to-responsive\" style=\"max-width: 300px;max-height: 200px;position: relative;width: 100%;display: inline-block;\"&gt;\n\t&lt;img src=\"https://blueberry-assets.oneclick.es/M6_G_20c_2.svg\" alt=\"\" tabindex=\"0\"&gt;&lt;/img&gt;\n\t&lt;div class=\"lemo-graphie-container\" style=\"position: absolute;top: 0;left: 0;width: 100%;height: 100%;\"&gt;\n\t\t&lt;div class=\"lemo-graphie\" style=\"position: relative; width: 100%; height: 100%;\"&gt;\n\t\t\t&lt;span class=\"lemo-graphie-label\" style=\"position: absolute; left: 49.8218%; top: 12.4383%;\"&gt;{{T1}} cm&lt;/span&gt;\n\t\t\t&lt;span class=\"lemo-graphie-label\" style=\"position: absolute; left: 15%; top: 50%; transform: rotate(-90deg);\"&gt;{{Q1}} cm&lt;/span&gt;\n\t\t&lt;/div&gt;\n\t&lt;/div&gt;\n&lt;/div&gt;&lt;/div&gt;","template":"&lt;p&gt;Su área mide {{response}} cm&lt;sup&gt;2&lt;/sup&gt;.&lt;/p&gt;","seed":{"calculated":[{"name":"T1","label":"{{function}}","function":"math.round(2*{{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math.round(2*{{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cm&lt;sup&gt;2&lt;/sup&gt;&lt;/p&gt;","seed":{"calculated":[{"name":"T1","label":"{{function}}","function":"math.round(2*{{Q1}})-1+{{Q2}}","temp":true},{"name":"4-A1","label":"{{function}}","function":" {{Q1}}*{{T1}}"}]},"algorithm":{"name":"calculateOperation","params":{"method":"equivLiteral","keyboard":"INTERMEDIATE"}}}]}</v>
      </c>
      <c r="C1092" s="215" t="str">
        <f>Seeds!AA1192</f>
        <v/>
      </c>
      <c r="D1092" s="215">
        <f t="shared" si="1"/>
        <v>1</v>
      </c>
    </row>
    <row r="1093" ht="15.75" customHeight="1">
      <c r="A1093" s="215" t="str">
        <f>Seeds!AC1193</f>
        <v>M6-G-20c-A-3</v>
      </c>
      <c r="B1093" s="215" t="str">
        <f>Seeds!Z1193</f>
        <v>{"id":"M6-G-20c-A-3","seed":{"parameters":[{"name":"Q1","label":null,"list":[8,9,10,11,12]},{"name":"Q2","label":null,"list":[0,1,2]}],"uniques":true},"scaffolding":[{"id":"step-0","stimulus":"&lt;p&gt;El espejo que Nahiara se ha comprado tiene las siguientes medidas. ¿Cuál es su área?&lt;/p&gt;&lt;div style=\"display:flex; justify-content:center;\"&gt;&lt;div class=\"lemo-fixed-to-responsive\" style=\"max-width: 300px;max-height: 200px;position: relative;width: 100%;display: inline-block;\"&gt;\n\t&lt;img src=\"https://blueberry-assets.oneclick.es/M6_G_20c_3.svg\" alt=\"\" tabindex=\"0\"&gt;&lt;/img&gt;\n\t&lt;div class=\"lemo-graphie-container\" style=\"position: absolute;top: 0;left: 0;width: 100%;height: 100%;\"&gt;\n\t\t&lt;div class=\"lemo-graphie\" style=\"position: relative; width: 100%; height: 100%;\"&gt;\n\t\t\t&lt;span class=\"lemo-graphie-label\" style=\"position: absolute; left: 34.4526%; top: 90%;\"&gt;{{T1}} cm&lt;/span&gt;\n\t\t\t&lt;span class=\"lemo-graphie-label\" style=\"position: absolute; left: 35.0795%; top: 44.3379%;\"&gt;{{Q1}} cm&lt;/span&gt;\n\t\t&lt;/div&gt;\n\t&lt;/div&gt;\n&lt;/div&gt;&lt;/div&gt;","template":"&lt;p&gt;Su área mide {{response}} cm&lt;sup&gt;2&lt;/sup&gt;.&lt;/p&gt;","seed":{"calculated":[{"name":"T1","label":"{{function}}","function":"{{Q1}}-1+{{Q2}}","temp":true},{"name":"0-A1","label":"{{function}}","function":"{{Q1}}*{{T1}}"}]},"algorithm":{"name":"calculateOperation","params":{"method":"equivLiteral","keyboard":"INTERMEDIATE"}}},{"id":"step-1","stimulus":"&lt;p&gt;¿Cuáles son las medidas de este romboide?&lt;/p&gt;","template":"&lt;p style=\"text-align:center;\"&gt;Base = {{response}} cm&lt;/p&gt;&lt;p style=\"text-align:center;\"&gt;Altura = {{response}} cm&lt;/p&gt;","seed":{"calculated":[{"name":"T1","label":"{{function}}","function":"{{Q1}}-1+{{Q2}}","temp":true},{"name":"1-A1","label":"{{function}}","function":"{{T1}}"},{"name":"1-A2","label":"{{function}}","function":"{{Q1}}"}]},"algorithm":{"name":"calculateOperation","params":{"method":"equivLiteral","keyboard":"INTERMEDIATE"}}},{"id":"step-2","stimulus":"&lt;p&gt;¿Qué hay que calcular?&lt;/p&gt;","seed":{"calculated":[{"name":"2-A1","label":"&lt;p&gt;El área del romboide.&lt;/p&gt;"},{"name":"2-A2","label":"&lt;p&gt;El perímetro del romboide.&lt;/p&gt;","incorrect":true},{"name":"2-A3","label":"&lt;p&gt;La altura del romboide.&lt;/p&gt;","incorrect":true}]},"algorithm":{"name":"trueFalse","template":"Multiple choice – standard","params":{"countCorrect":1,"countIncorrect":2}}},{"id":"step-3","stimulus":"&lt;p&gt;¿Con qué fórmula se calcula el área de un romboide?&lt;/p&gt;","seed":{"calculated":[{"name":"3-A1","label":"&lt;p&gt;Área = &lt;span class=\"fr-math-v2 fr-draggable\" contenteditable=\"false\" data-original-math=\"\\(\\frac{\\text{base} \\ \\times \\ \\text{altura}}{2}\\)\" draggable=\"true\"&gt;\\(\\frac{\\text{base} \\ \\times \\ \\text{altura}}{2}\\)&lt;/span&gt;&lt;/p&gt;","incorrect":true},{"name":"3-A2","label":"&lt;p&gt;Área = &lt;span class=\"fr-math-v2 fr-draggable\" contenteditable=\"false\" data-original-math=\"\\(\\frac{\\text{diagonal mayor} \\ \\times \\ \\text{diagonal menor}}{2}\\)\" draggable=\"true\"&gt;\\(\\frac{\\text{diagonal mayor} \\ \\times \\ \\text{diagonal menor}}{2}\\)&lt;/span&gt;&lt;/p&gt;","incorrect":true},{"name":"3-A3","label":"&lt;p&gt;Área = base × altura&lt;/p&gt;","incorrect":false}]},"algorithm":{"name":"trueFalse","template":"Multiple choice – standard","params":{"countCorrect":1,"countIncorrect":2,
                    "showCheckIcon": false,
                    "columns": 3}}},{"id":"step-4","stimulus":"&lt;p&gt;Por tanto, calcula el área de este romboide.&lt;/p&gt;","template":"&lt;p style=\"text-align:center;\"&gt;Área = base × altura = {{T1}} × {{Q1}} = {{response}} cm&lt;sup&gt;2&lt;/sup&gt;&lt;/p&gt;","seed":{"calculated":[{"name":"T1","label":"{{function}}","function":"{{Q1}}-1+{{Q2}}","temp":true},{"name":"4-A1","label":"{{function}}","function":" {{Q1}}*{{T1}}"}]},"algorithm":{"name":"calculateOperation","params":{"method":"equivLiteral","keyboard":"INTERMEDIATE"}}}]}</v>
      </c>
      <c r="C1093" s="215" t="str">
        <f>Seeds!AA1193</f>
        <v/>
      </c>
      <c r="D1093" s="215">
        <f t="shared" si="1"/>
        <v>1</v>
      </c>
    </row>
    <row r="1094" ht="15.75" customHeight="1">
      <c r="A1094" s="215" t="str">
        <f>Seeds!AC1194</f>
        <v>M6-G-20d-I-1</v>
      </c>
      <c r="B1094" s="215" t="str">
        <f>Seeds!Z1194</f>
        <v>{"id":"M6-G-20d-I-1","stimulus":"&lt;p&gt;Arrastra el área de este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75.5%; top: 40.7349%;\"&gt;{{T1}} cm&lt;/span&gt;\n\t\t\t&lt;span class=\"lemo-graphie-label\" style=\"position: absolute; left: 45%; top: 82.4967%;\"&gt;{{Q1}}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math.round(1.5*{{Q1}})","temp":true},{"name":"A1","label":"{{function}}","function":" {{Q1}}*{{T1}}/2"},{"name":"A2","label":"{{function}}","function":" {{Q2}}*{{T1}}/2"},{"name":"A3","label":"{{function}}","function":" {{Q3}}*{{T1}}/2"}],"uniques":true},"algorithm":{"name":"calculateOperation","template":"Cloze with drag &amp; drop","params":{"keyboard":"INTERMEDIATE"}}}</v>
      </c>
      <c r="C1094" s="215" t="str">
        <f>Seeds!AA1194</f>
        <v/>
      </c>
      <c r="D1094" s="215">
        <f t="shared" si="1"/>
        <v>1</v>
      </c>
    </row>
    <row r="1095" ht="15.75" customHeight="1">
      <c r="A1095" s="215" t="str">
        <f>Seeds!AC1195</f>
        <v>M6-G-20d-I-2</v>
      </c>
      <c r="B1095" s="215" t="str">
        <f>Seeds!Z1195</f>
        <v>{"id":"M6-G-20d-I-2","stimulus":"&lt;p&gt;Arrastra el área de este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name":"Q2","label":null,"min":2,"max":10,"step":1},{"name":"Q3","label":null,"min":2,"max":10,"step":1}],"calculated":[{"name":"T1","label":"{{function}}","function":"math.round(0.5*{{Q1}},2)","temp":true},{"name":"A1","label":"{{function}}","function":" {{Q1}}*{{T1}}/2"},{"name":"A2","label":"{{function}}","function":" {{Q2}}*{{T1}}/2"},{"name":"A3","label":"{{function}}","function":" {{Q3}}*{{T1}}/2"}],"uniques":true},"algorithm":{"name":"calculateOperation","template":"Cloze with drag &amp; drop","params":{"keyboard":"INTERMEDIATE"}}}</v>
      </c>
      <c r="C1095" s="215" t="str">
        <f>Seeds!AA1195</f>
        <v/>
      </c>
      <c r="D1095" s="215">
        <f t="shared" si="1"/>
        <v>1</v>
      </c>
    </row>
    <row r="1096" ht="15.75" customHeight="1">
      <c r="A1096" s="215" t="str">
        <f>Seeds!AC1196</f>
        <v>M6-G-20d-I-3</v>
      </c>
      <c r="B1096" s="215" t="str">
        <f>Seeds!Z1196</f>
        <v>{"id":"M6-G-20d-I-3","stimulus":"&lt;p&gt;Arrastra el área de este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name":"Q2","label":null,"min":2,"max":10,"step":1},{"name":"Q3","label":null,"min":2,"max":10,"step":1}],"calculated":[{"name":"T1","label":"{{function}}","function":"2*{{Q1}}","temp":true},{"name":"A1","label":"{{function}}","function":" {{Q1}}*{{T1}}/2"},{"name":"A2","label":"{{function}}","function":" {{Q2}}*{{T1}}/2"},{"name":"A3","label":"{{function}}","function":" {{Q3}}*{{T1}}/2"}],"uniques":true},"algorithm":{"name":"calculateOperation","template":"Cloze with drag &amp; drop","params":{"keyboard":"INTERMEDIATE"}}}</v>
      </c>
      <c r="C1096" s="215" t="str">
        <f>Seeds!AA1196</f>
        <v/>
      </c>
      <c r="D1096" s="215">
        <f t="shared" si="1"/>
        <v>1</v>
      </c>
    </row>
    <row r="1097" ht="15.75" customHeight="1">
      <c r="A1097" s="215" t="str">
        <f>Seeds!AC1197</f>
        <v>M6-G-20d-E-1</v>
      </c>
      <c r="B1097" s="215" t="str">
        <f>Seeds!Z1197</f>
        <v>{"id":"M6-G-20d-E-1","stimulus":"&lt;p&gt;Escribe el área del siguiente rombo.&lt;/p&gt;&lt;div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cm&lt;/span&gt;\n\t\t\t&lt;span class=\"lemo-graphie-label\" style=\"position: absolute; left: 43%; top: 83%;\"&gt;{{Q1}}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math.round(1.5*{{Q1}},2)","temp":true},{"name":"A1","label":"{{function}}","function":"{{Q1}}*{{T1}}/2"}],"uniques":true},"algorithm":{"name":"calculateOperation","params":{"method":"equivLiteral","keyboard":"INTERMEDIATE"}}}</v>
      </c>
      <c r="C1097" s="215" t="str">
        <f>Seeds!AA1197</f>
        <v/>
      </c>
      <c r="D1097" s="215">
        <f t="shared" si="1"/>
        <v>1</v>
      </c>
    </row>
    <row r="1098" ht="15.75" customHeight="1">
      <c r="A1098" s="215" t="str">
        <f>Seeds!AC1198</f>
        <v>M6-G-20d-E-2</v>
      </c>
      <c r="B1098" s="215" t="str">
        <f>Seeds!Z1198</f>
        <v>{"id":"M6-G-20d-E-2","stimulus":"&lt;p&gt;Escribe el área del siguiente rombo.&lt;/p&gt;&lt;div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43%;\"&gt;{{T1}} cm&lt;/span&gt;\n\t\t\t&lt;span class=\"lemo-graphie-label\" style=\"position: absolute; left: 33%; top: 73%;\"&gt;{{Q1}}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data-original-math=\"\\(\\frac{{{Q1}}\\ \\times \\ {{T1}}}{2}\\)\" draggable=\"true\"&gt;\\(\\frac{{{Q1}}\\ \\times \\ {{T1}}}{2}\\)&lt;/span&gt; = {{A1}} cm&lt;sup&gt;2&lt;/sup&gt;&lt;/p&gt;","seed":{"parameters":[{"name":"Q1","label":null,"min":2,"max":10,"step":1}],"calculated":[{"name":"T1","label":"{{function}}","function":"math.round(0.5*{{Q1}},2)","temp":true},{"name":"A1","label":"{{function}}","function":"{{Q1}}*{{T1}}/2"}],"uniques":true},"algorithm":{"name":"calculateOperation","params":{"method":"equivLiteral","keyboard":"INTERMEDIATE"}}}</v>
      </c>
      <c r="C1098" s="215" t="str">
        <f>Seeds!AA1198</f>
        <v/>
      </c>
      <c r="D1098" s="215">
        <f t="shared" si="1"/>
        <v>1</v>
      </c>
    </row>
    <row r="1099" ht="15.75" customHeight="1">
      <c r="A1099" s="215" t="str">
        <f>Seeds!AC1199</f>
        <v>M6-G-20d-E-3</v>
      </c>
      <c r="B1099" s="215" t="str">
        <f>Seeds!Z1199</f>
        <v>{"id":"M6-G-20d-E-3","stimulus":"&lt;p&gt;Escribe el área del siguiente rombo.&lt;/p&gt;&lt;div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cm&lt;/span&gt;\n\t\t\t&lt;span class=\"lemo-graphie-label\" style=\"position: absolute; left: 68%; top:39.5%;\"&gt;{{T1}} cm&lt;/span&gt;\n\t\t&lt;/div&gt;\n\t&lt;/div&gt;\n&lt;/div&gt;&lt;/div&gt;","template":"&lt;p style=\"text-align:center;\"&gt;Área = {{response}} cm&lt;sup&gt;2&lt;/sup&gt;&lt;/p&gt;","hint":"&lt;p&gt;La fórmula del área de un rombo es:&lt;/p&gt;&lt;p style=\"text-align:center;\"&gt;Área = &lt;span class=\"fr-math-v2 fr-draggable\" contenteditable=\"false\" data-original-math=\"\\(\\frac{\\text{diagonal mayor} \\ \\times \\ \\text{diagonal menor}}{2}\\)\" draggable=\"true\"&gt;\\(\\frac{\\text{diagonal mayor} \\ \\times \\ \\text{diagonal menor}}{2}\\)&lt;/span&gt;&lt;/p&gt;","feedback":"&lt;p&gt;La fórmula del área de un rombo es:&lt;/p&gt;&lt;p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{{Q1}}}{2}\\)&lt;/span&gt; = {{A1}} cm&lt;sup&gt;2&lt;/sup&gt;&lt;/p&gt;","seed":{"parameters":[{"name":"Q1","label":null,"min":2,"max":10,"step":1}],"calculated":[{"name":"T1","label":"{{function}}","function":"2*{{Q1}}","temp":true},{"name":"A1","label":"{{function}}","function":"{{Q1}}*{{T1}}/2"}],"uniques":true},"algorithm":{"name":"calculateOperation","params":{"method":"equivLiteral","keyboard":"INTERMEDIATE"}}}</v>
      </c>
      <c r="C1099" s="215" t="str">
        <f>Seeds!AA1199</f>
        <v/>
      </c>
      <c r="D1099" s="215">
        <f t="shared" si="1"/>
        <v>1</v>
      </c>
    </row>
    <row r="1100" ht="15.75" customHeight="1">
      <c r="A1100" s="215" t="str">
        <f>Seeds!AC1200</f>
        <v>M6-G-20d-A-1</v>
      </c>
      <c r="B1100" s="215" t="str">
        <f>Seeds!Z1200</f>
        <v>{"id":"M6-G-20d-A-1","seed":{"parameters":[{"name":"Q1","label":null,"list":[5,6,7,8,9,10]},{"name":"Q2","label":null,"list":[0,1,2]}],"uniques":true},"scaffolding":[{"id":"step-0","stimulus":"&lt;p&gt;Nicolás va a montar una cometa como la de esta imagen. ¿Cuánto papel necesita?&lt;/p&gt;&lt;div style=\"display:flex; justify-content:center;\"&gt;&lt;div class=\"lemo-fixed-to-responsive\" style=\"max-width: 300px;max-height: 300px;position: relative;width: 100%;display: inline-block;\"&gt;\n\t&lt;img src=\"https://blueberry-assets.oneclick.es/M6_G_20d_1.svg\" alt=\"\" tabindex=\"0\"&gt;&lt;/img&gt;\n\t&lt;div class=\"lemo-graphie-container\" style=\"position: absolute;top: 0;left: 0;width: 100%;height: 100%;\"&gt;\n\t\t&lt;div class=\"lemo-graphie\" style=\"position: relative; width: 100%; height: 100%;\"&gt;\n\t\t\t&lt;span class=\"lemo-graphie-label\" style=\"position: absolute; left: 77%; top: 39.5%;\"&gt;{{T1}} dm&lt;/span&gt;\n\t\t\t&lt;span class=\"lemo-graphie-label\" style=\"position: absolute; left: 43%; top: 83%;\"&gt;{{Q1}} dm&lt;/span&gt;\n\t\t&lt;/div&gt;\n\t&lt;/div&gt;\n&lt;/div&gt;&lt;/div&gt;","template":"&lt;p&gt;Necesita {{response}} dm&lt;sup&gt;2&lt;/sup&gt; de papel.&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C1100" s="215" t="str">
        <f>Seeds!AA1200</f>
        <v/>
      </c>
      <c r="D1100" s="215">
        <f t="shared" si="1"/>
        <v>1</v>
      </c>
    </row>
    <row r="1101" ht="15.75" customHeight="1">
      <c r="A1101" s="215" t="str">
        <f>Seeds!AC1201</f>
        <v>M6-G-20d-A-2</v>
      </c>
      <c r="B1101" s="215" t="str">
        <f>Seeds!Z1201</f>
        <v>{"id":"M6-G-20d-A-2","seed":{"parameters":[{"name":"Q1","label":null,"list":[4,5,6,7,8,9,10]},{"name":"Q2","label":null,"list":[0,1,2]}],"uniques":true},"scaffolding":[{"id":"step-0","stimulus":"&lt;p&gt;Guadalupe ha colgado en su habitación una tela decorativa que tiene estas medidas. ¿Cuánto mide su área?&lt;/p&gt;&lt;div style=\"display:flex; justify-content:center;\"&gt;&lt;div class=\"lemo-fixed-to-responsive\" style=\"max-width: 300px;max-height: 300px;position: relative;width: 100%;display: inline-block;\"&gt;\n\t&lt;img src=\"https://blueberry-assets.oneclick.es/M6_G_20d_2.svg\" alt=\"\" tabindex=\"0\"&gt;&lt;/img&gt;\n\t&lt;div class=\"lemo-graphie-container\" style=\"position: absolute;top: 0;left: 0;width: 100%;height: 100%;\"&gt;\n\t\t&lt;div class=\"lemo-graphie\" style=\"position: relative; width: 100%; height: 100%;\"&gt;\n\t\t\t&lt;span class=\"lemo-graphie-label\" style=\"position: absolute; left: 77%; top: 43%;\"&gt;{{Q1}} dm&lt;/span&gt;\n\t\t\t&lt;span class=\"lemo-graphie-label\" style=\"position: absolute; left: 33%; top: 73%;\"&gt;{{T1}} dm&lt;/span&gt;\n\t\t&lt;/div&gt;\n\t&lt;/div&gt;\n&lt;/div&gt;","template":"&lt;p&gt;El área mide {{response}} dm&lt;sup&gt;2&lt;/sup&gt;.&lt;/p&gt;","seed":{"calculated":[{"name":"T1","label":"{{function}}","function":"math.round(1.5*{{Q1}})-1+{{Q2}}","temp":true},{"name":"0-A1","label":"{{function}}","function":"{{Q1}}*{{T1}}/2"}]},"algorithm":{"name":"calculateOperation","params":{"method":"equivLiteral","keyboard":"INTERMEDIATE"}}},{"id":"step-1","stimulus":"&lt;p&gt;¿Cuáles son las medidas de este rombo?&lt;/p&gt;","template":"&lt;p style=\"text-align:center;\"&gt;Diagonal mayor = {{response}} dm&lt;/p&gt;&lt;p style=\"text-align:center;\"&gt;Diagonal menor = {{response}} dm&lt;/p&gt;","seed":{"calculated":[{"name":"T1","label":"{{function}}","function":"math.round(1.5*{{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dm&lt;sup&gt;2&lt;/sup&gt;&lt;/p&gt;","seed":{"calculated":[{"name":"T1","label":"{{function}}","function":"math.round(1.5*{{Q1}})-1+{{Q2}}","temp":true},{"name":"4-A1","label":"{{function}}","function":"{{Q1}}*{{T1}}/2"}]},"algorithm":{"name":"calculateOperation","params":{"method":"equivLiteral","keyboard":"INTERMEDIATE"}}}]}</v>
      </c>
      <c r="C1101" s="215" t="str">
        <f>Seeds!AA1201</f>
        <v/>
      </c>
      <c r="D1101" s="215">
        <f t="shared" si="1"/>
        <v>1</v>
      </c>
    </row>
    <row r="1102" ht="15.75" customHeight="1">
      <c r="A1102" s="215" t="str">
        <f>Seeds!AC1202</f>
        <v>M6-G-20d-A-3</v>
      </c>
      <c r="B1102" s="215" t="str">
        <f>Seeds!Z1202</f>
        <v>{"id":"M6-G-20d-A-3","seed":{"parameters":[{"name":"Q1","label":null,"list":[4,5,6,7,8,9,10]},{"name":"Q2","label":null,"list":[0,1,2]}],"uniques":true},"scaffolding":[{"id":"step-0","stimulus":"&lt;p&gt;Un artesano fabrica unos pendientes con forma de rombo. Sus medidas aparecen en esta imagen. ¿Cuál es el área de uno de ellos?&lt;div style=\"display:flex; justify-content:center;\"&gt;&lt;div class=\"lemo-fixed-to-responsive\" style=\"max-width: 300px;max-height: 300px;position: relative;width: 100%;display: inline-block;\"&gt;\n\t&lt;img src=\"https://blueberry-assets.oneclick.es/M6_G_20d_3.svg\" alt=\"\" tabindex=\"0\"&gt;&lt;/img&gt;\n\t&lt;div class=\"lemo-graphie-container\" style=\"position: absolute;top: 0;left: 0;width: 100%;height: 100%;\"&gt;\n\t\t&lt;div class=\"lemo-graphie\" style=\"position: relative; width: 100%; height: 100%;\"&gt;\n\t\t\t&lt;span class=\"lemo-graphie-label\" style=\"position: absolute; left: 39%; top: 84%;\"&gt;{{Q1}} mm&lt;/span&gt;\n\t\t\t&lt;span class=\"lemo-graphie-label\" style=\"position: absolute; left: 68%; top:39.5%;\"&gt;{{T1}} mm&lt;/span&gt;\n\t\t&lt;/div&gt;\n\t&lt;/div&gt;\n&lt;/div&gt;&lt;/div&gt;","template":"&lt;p&gt;Su área mide {{response}} mm&lt;sup&gt;2&lt;/sup&gt;.&lt;/p&gt;","seed":{"calculated":[{"name":"T1","label":"{{function}}","function":"2*{{Q1}}-1+{{Q2}}","temp":true},{"name":"0-A1","label":"{{function}}","function":"{{Q1}}*{{T1}}/2"}]},"algorithm":{"name":"calculateOperation","params":{"method":"equivLiteral","keyboard":"INTERMEDIATE"}}},{"id":"step-1","stimulus":"&lt;p&gt;¿Cuáles son las medidas de este rombo?&lt;/p&gt;","template":"&lt;p style=\"text-align:center;\"&gt;Diagonal mayor = {{response}} mm&lt;/p&gt;&lt;p style=\"text-align:center;\"&gt;Diagonal menor = {{response}} mm&lt;/p&gt;","seed":{"calculated":[{"name":"T1","label":"{{function}}","function":"2*{{Q1}}-1+{{Q2}}","temp":true},{"name":"1-A1","label":"{{function}}","function":"{{T1}}"},{"name":"1-A2","label":"{{function}}","function":"{{Q1}}"}]},"algorithm":{"name":"calculateOperation","params":{"method":"equivLiteral","keyboard":"INTERMEDIATE"}}},{"id":"step-2","stimulus":"&lt;p&gt;¿Qué hay que calcular?&lt;/p&gt;","seed":{"calculated":[{"name":"2-A1","label":"&lt;p&gt;El área del rombo.&lt;/p&gt;"},{"name":"2-A2","label":"&lt;p&gt;El perímetro del rombo.&lt;/p&gt;","incorrect":true},{"name":"2-A3","label":"&lt;p&gt;El volumen del rombo.&lt;/p&gt;","incorrect":true}]},"algorithm":{"name":"trueFalse","template":"Multiple choice – standard","params":{"countCorrect":1,"countIncorrect":2}}},{"id":"step-3","stimulus":"&lt;p&gt;¿Con qué fórmula se calcula el área de un rombo?&lt;/p&gt;","seed":{"calculated":[{"name":"3-A1","label":"&lt;p&gt;Área = &lt;span class=\"fr-math-v2 fr-draggable\" contenteditable=\"false\" data-original-math=\"\\(\\frac{\\text{diagonal mayor} \\ \\times \\ \\text{diagonal menor}}{2}\\)\" draggable=\"true\"&gt;\\(\\frac{\\text{diagonal mayor} \\ \\times \\ \\text{diagonal menor}}{2}\\)&lt;/span&gt;&lt;/p&gt;"},{"name":"3-A2","label":"&lt;p&gt;Área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rombo.&lt;/p&gt;","template":"&lt;p style=\"text-align:center;\"&gt;Área = &lt;span class=\"fr-math-v2 fr-draggable\" contenteditable=\"false\" data-original-math=\"\\(\\frac{\\text{diagonal mayor} \\ \\times \\ \\text{diagonal menor}}{2}\\)\" draggable=\"true\"&gt;\\(\\frac{\\text{diagonal mayor} \\ \\times \\ \\text{diagonal menor}}{2}\\)&lt;/span&gt; = &lt;span class=\"fr-math-v2 fr-draggable\" contenteditable=\"false\" data-original-math=\"\\(\\frac{{{T1}}\\ \\times \\ {{Q1}}\\}{2}\\)\" draggable=\"true\"&gt;\\(\\frac{{{T1}}\\ \\times \\ {{Q1}}\\ }{2}\\)&lt;/span&gt; = {{response}} mm&lt;sup&gt;2&lt;/sup&gt;&lt;/p&gt;","seed":{"calculated":[{"name":"T1","label":"{{function}}","function":"2*{{Q1}}-1+{{Q2}}","temp":true},{"name":"4-A1","label":"{{function}}","function":"{{Q1}}*{{T1}}/2"}]},"algorithm":{"name":"calculateOperation","params":{"method":"equivLiteral","keyboard":"INTERMEDIATE"}}}]}</v>
      </c>
      <c r="C1102" s="215" t="str">
        <f>Seeds!AA1202</f>
        <v/>
      </c>
      <c r="D1102" s="215">
        <f t="shared" si="1"/>
        <v>1</v>
      </c>
    </row>
    <row r="1103" ht="15.75" customHeight="1">
      <c r="A1103" s="215" t="str">
        <f>Seeds!AC1203</f>
        <v>M6-G-20e-I-1</v>
      </c>
      <c r="B1103" s="215" t="str">
        <f>Seeds!Z1203</f>
        <v>{
    "id": "M6-G-20e-I-1",
    "stimulus": "&lt;p&gt;Selecciona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-0.5%;\"&gt;{{Q1}} m&lt;/span&gt;\n\t\t\t&lt;span class=\"lemo-graphie-label\" style=\"position: absolute; left: 45%; top: 91.5970%;\"&gt;{{T1}} m&lt;/span&gt;\n\t\t\t&lt;span class=\"lemo-graphie-label\" style=\"position: absolute; left: 31.1638%; top: 44.6450%;\"&gt;{{T1}} m&lt;/span&gt;\n\t\t&lt;/div&gt;\n\t&lt;/div&gt;\n&lt;/div&gt;&lt;/div&gt;",
    "template": "&lt;p style=\"text-align:center;\"&gt;Área = {{response}} cm&lt;sup&gt;2&lt;/sup&gt;&lt;/p&gt;",
    "hint": "&lt;p&gt;La fórmula del área de un trapecio es:&lt;/p&gt;&lt;p style=\"text-align:center;\"&gt;Área trapecio = &lt;span class=\"fr-math-v2 fr-draggable\" contenteditable=\"false\" data-original-math=\"\\(\\frac{\\text{(base mayor + base menor) × altura}}{\\text{2}}\\)\" draggable=\"true\"&gt;\\(\\frac{\\text{(base mayor + base menor) × altura}}{\\text{2}}\\)&lt;/span&gt;&lt;/p&gt;",
    "feedback": "&lt;p&gt;La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
    "seed": {
        "parameters": [
            {
                "name": "Q1",
                "label": null,
                "min": 2,
                "max": 7,
                "step": 1
            },
            {
                "name": "Q2",
                "label": null,
                "min": 2,
                "max": 7,
                "step": 1
            },
            {
                "name": "Q3",
                "label": null,
                "min": 2,
                "max": 7,
                "step": 1
            }
        ],
        "calculated": [
            {
                "name": "T1",
                "label": "{{function}}",
                "function": " 2*{{Q1}}",
                "temp": true
            },
            {
                "name": "A1",
                "label": "{{function}}",
                "function": "({{T1}}+{{Q1}})*{{T1}}/2",
                "group": 1
            },
            {
                "name": "A2",
                "label": "{{function}}",
                "function": "({{T1}}+{{Q2}})*{{T1}}/2",
                "incorrect": true,
                "group": 1
            },
            {
                "name": "A3",
                "label": "{{function}}",
                "function": "({{T1}}+{{Q3}})*{{T1}}/2",
                "incorrect": true,
                "group": 1
            }
        ],
        "uniques": true
    },
    "algorithm": {
        "name": "groupResponses",
        "template": "Cloze with drop down"
    }
}</v>
      </c>
      <c r="C1103" s="215" t="str">
        <f>Seeds!AA1203</f>
        <v/>
      </c>
      <c r="D1103" s="215">
        <f t="shared" si="1"/>
        <v>1</v>
      </c>
    </row>
    <row r="1104" ht="15.75" customHeight="1">
      <c r="A1104" s="215" t="str">
        <f>Seeds!AC1204</f>
        <v>M6-G-20e-I-2</v>
      </c>
      <c r="B1104" s="215" t="str">
        <f>Seeds!Z1204</f>
        <v>{"id":"M6-G-20e-I-2","stimulus":"&lt;p&gt;Selecciona el área de este trapecio.&lt;/p&gt;&lt;div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78%; top: 42.4173%;\"&gt;{{Q1}} cm\n&lt;/span&gt;\n\t\t\t&lt;span class=\"lemo-graphie-label\" style=\"position: absolute; left: 52%; top: 7.8642%;\"&gt;{{Q1}} cm&lt;/span&gt;\n\t\t\t&lt;span class=\"lemo-graphie-label\" style=\"position: absolute; left: 45%; top: 83.6983%;\"&gt;{{T1}}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m&lt;sup&gt;2&lt;/sup&gt;&lt;/p&gt;","seed":{"parameters":[{"name":"Q1","label":null,"min":2,"max":7,"step":1},{"name":"Q2","label":null,"min":2,"max":7,"step":1},{"name":"Q3","label":null,"min":2,"max":7,"step":1}],"calculated":[{"name":"T1","label":"{{function}}","function":"math.round(1.3*{{Q1}},2)","temp":true},{"name":"A1","label":"{{function}}","function":" math.round(({{T1}}+{{Q1}})*{{Q1}}/2,2)","group":1},{"name":"A2","label":"{{function}}","function":"math.round(({{T1}}+{{Q2}})*{{Q1}}/2,2)","incorrect":true,"group":1},{"name":"A3","label":"{{function}}","function":"math.round(({{T1}}+{{Q3}})*{{Q1}}/2,2)","incorrect":true,"group":1}],"uniques":true},"algorithm":{"name":"groupResponses","template":"Cloze with drop down"}}</v>
      </c>
      <c r="C1104" s="215" t="str">
        <f>Seeds!AA1204</f>
        <v/>
      </c>
      <c r="D1104" s="215">
        <f t="shared" si="1"/>
        <v>1</v>
      </c>
    </row>
    <row r="1105" ht="15.75" customHeight="1">
      <c r="A1105" s="215" t="str">
        <f>Seeds!AC1205</f>
        <v>M6-G-20e-I-3</v>
      </c>
      <c r="B1105" s="215" t="str">
        <f>Seeds!Z1205</f>
        <v>{"id":"M6-G-20e-I-3","stimulus":"&lt;p&gt;¿Cuál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\\frac{\\text{({{T2}} + {{T1}}) × {{Q1}}}}{\\text{2}}=\\)\" draggable=\"true\"&gt;\\(\\text{ = } \\frac{\\text{({{T2}} + {{T1}}) × {{Q1}}}}{\\text{2}}=\\)&lt;/span&gt; {{A1}} cm&lt;sup&gt;2&lt;/sup&gt;&lt;/p&gt;","seed":{"parameters":[{"name":"Q1","label":null,"min":2,"max":7,"step":1},{"name":"Q2","label":null,"min":2,"max":7,"step":1},{"name":"Q3","label":null,"min":2,"max":7,"step":1}],"calculated":[{"name":"T1","label":"{{function}}","function":"math.round(1.5*{{Q1}},2)","temp":true},{"name":"T2","label":"{{function}}","function":"2*{{Q1}}","temp":true},{"name":"A1","label":"{{function}}","function":" math.round(({{T1}}+{{T2}})*{{Q1}}/2,2)","group":1},{"name":"A2","label":"{{function}}","function":"math.round(({{T1}}+{{T2}})*{{Q2}}/2,2)","incorrect":true,"group":1},{"name":"A3","label":"{{function}}","function":"math.round(({{T1}}+{{T2}})*{{Q3}}/2,2)","incorrect":true,"group":1}],"uniques":true},"algorithm":{"name":"groupResponses","template":"Cloze with drop down"}}</v>
      </c>
      <c r="C1105" s="215" t="str">
        <f>Seeds!AA1205</f>
        <v/>
      </c>
      <c r="D1105" s="215">
        <f t="shared" si="1"/>
        <v>1</v>
      </c>
    </row>
    <row r="1106" ht="15.75" customHeight="1">
      <c r="A1106" s="215" t="str">
        <f>Seeds!AC1206</f>
        <v>M6-G-20e-E-1</v>
      </c>
      <c r="B1106" s="215" t="str">
        <f>Seeds!Z1206</f>
        <v>{"id":"M6-G-20e-E-1","stimulus":"&lt;p&gt;¿Cuál es el área de este trapecio?&lt;/p&gt;&lt;div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{{A1}} m&lt;sup&gt;2&lt;/sup&gt;&lt;/p&gt;","seed":{"parameters":[{"name":"Q1","label":null,"min":2,"max":7,"step":1}],"calculated":[{"name":"T1","label":"{{function}}","function":"2*{{Q1}}","temp":true},{"name":"A1","label":"{{function}}","function":"({{T1}}+{{Q1}})*{{T1}}/2"}],"uniques":true},"algorithm":{"name":"calculateOperation","params":{"method":"equivLiteral","keyboard":"NUMERICAL"}}}</v>
      </c>
      <c r="C1106" s="215" t="str">
        <f>Seeds!AA1206</f>
        <v/>
      </c>
      <c r="D1106" s="215">
        <f t="shared" si="1"/>
        <v>1</v>
      </c>
    </row>
    <row r="1107" ht="15.75" customHeight="1">
      <c r="A1107" s="215" t="str">
        <f>Seeds!AC1207</f>
        <v>M6-G-20e-E-2</v>
      </c>
      <c r="B1107" s="215" t="str">
        <f>Seeds!Z1207</f>
        <v>{"id":"M6-G-20e-E-2","stimulus":"&lt;p&gt;¿Cuál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cm&lt;/span&gt;\n\t\t\t&lt;span class=\"lemo-graphie-label\" style=\"position: absolute; left: 52%; top: 8%;\"&gt;{{Q1}}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{{A1}} cm&lt;sup&gt;2&lt;/sup&gt;&lt;/p&gt;","seed":{"parameters":[{"name":"Q1","label":null,"min":2,"max":7,"step":1}],"calculated":[{"name":"T1","label":"{{function}}","function":"math.round(1.3*{{Q1}},2)","temp":true},{"name":"A1","label":"{{function}}","function":" math.round(({{T1}}+{{Q1}})*{{Q1}}/2,2)"}],"uniques":true},"algorithm":{"name":"calculateOperation","params":{"method":"equivLiteral","keyboard":"INTERMEDIATE"}}}</v>
      </c>
      <c r="C1107" s="215" t="str">
        <f>Seeds!AA1207</f>
        <v/>
      </c>
      <c r="D1107" s="215">
        <f t="shared" si="1"/>
        <v>1</v>
      </c>
    </row>
    <row r="1108" ht="15.75" customHeight="1">
      <c r="A1108" s="215" t="str">
        <f>Seeds!AC1208</f>
        <v>M6-G-20e-E-3</v>
      </c>
      <c r="B1108" s="215" t="str">
        <f>Seeds!Z1208</f>
        <v>{"id":"M6-G-20e-E-3","stimulus":"&lt;p&gt;¿Cuál es el área de este trapecio? Escribe tu respuesta.&lt;/p&gt;&lt;div style=\"display:flex; justify-content:center;\"&gt;&lt;div class=\"lemo-fixed-to-responsive\" style=\"max-width: 300px;max-height: 300px;position: relative;width: 100%;display: inline-block;\"&gt;\n\t&lt;img src=\"https://blueberry-assets.oneclick.es/M6_G_20e_3.svg\" alt=\"\" tabindex=\"0\"&gt;&lt;/img&gt;\n\t&lt;div class=\"lemo-graphie-container\" style=\"position: absolute;top: 0;left: 0;width: 100%;height: 100%;\"&gt;\n\t\t&lt;div class=\"lemo-graphie\" style=\"position: relative; width: 100%; height: 100%;\"&gt;\n\t\t\t&lt;span class=\"lemo-graphie-label\" style=\"position: absolute; left: 40%; top: 71%;\"&gt;{{T2}} cm&lt;/span&gt;\n\t\t\t&lt;span class=\"lemo-graphie-label\" style=\"position: absolute; left: 52%; top: 20%;\"&gt;{{T1}} cm&lt;/span&gt;\n\t\t\t&lt;span class=\"lemo-graphie-label\" style=\"position: absolute; left: 82%; top: 45.7361%; transform: rotate(-90deg);\"&gt;{{Q1}} cm&lt;/span&gt;\n\t\t&lt;/div&gt;\n\t&lt;/div&gt;\n&lt;/div&gt;&lt;/div&gt;","template":"&lt;p style=\"text-align:center;\"&gt;Área = {{response}} cm&lt;sup&gt;2&lt;/sup&gt;&lt;/p&gt;","hint":"&lt;p&gt;La fórmula del área de un trapecio es:&lt;/p&gt;&lt;p style=\"text-align:center;\"&gt;Área trapecio = &lt;span class=\"fr-math-v2 fr-draggable\" contenteditable=\"false\" data-original-math=\"\\(\\frac{\\text{(base mayor + base menor) × altura}}{\\text{2}}\\)\" draggable=\"true\"&gt;\\(\\frac{\\text{(base mayor + base menor) × altura}}{\\text{2}}\\)&lt;/span&gt;&lt;/p&gt;","feedback":"&lt;p&gt;La fórmula del área de un trapecio es:&lt;/p&gt;&lt;p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{{T2}}) × {{Q1}}}}{\\text{2}}=\\)\" draggable=\"true\"&gt;\\(\\text{ = } \\frac{\\text{({{T1}} + {{T2}}) × {{Q1}}}}{\\text{2}}=\\)&lt;/span&gt; {{A1}}&lt;/p&gt;","seed":{"parameters":[{"name":"Q1","label":null,"min":2,"max":7,"step":1}],"calculated":[{"name":"T1","label":"{{function}}","function":"math.round(1.3*{{Q1}},2)","temp":true},{"name":"T2","label":"{{function}}","function":"2*{{Q1}}","temp":true},{"name":"A1","label":"{{function}}","function":" math.round(({{T1}}+{{T2}})*{{Q1}}/2,2)"}],"uniques":true},"algorithm":{"name":"calculateOperation","params":{"method":"equivLiteral","keyboard":"INTERMEDIATE"}}}</v>
      </c>
      <c r="C1108" s="215" t="str">
        <f>Seeds!AA1208</f>
        <v/>
      </c>
      <c r="D1108" s="215">
        <f t="shared" si="1"/>
        <v>1</v>
      </c>
    </row>
    <row r="1109" ht="15.75" customHeight="1">
      <c r="A1109" s="215" t="str">
        <f>Seeds!AC1209</f>
        <v>M6-G-20e-A-1</v>
      </c>
      <c r="B1109" s="215" t="str">
        <f>Seeds!Z1209</f>
        <v>{"id":"M6-G-20e-A-1","seed":{"parameters":[{"name":"Q1","label":null,"list":[3,4,5,6,7]}],"uniques":true},"scaffolding":[{"id":"step-0","stimulus":"&lt;p&gt;Silvana va a mudarse a un piso cuya planta tiene la forma y medidas de la siguiente imagen. ¿Cuánto mide su área?&lt;div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45%; top: 0.9639%;\"&gt;{{Q1}} m&lt;/span&gt;\n\t\t\t&lt;span class=\"lemo-graphie-label\" style=\"position: absolute; left: 45%; top: 91.5970%;\"&gt;{{T1}} m&lt;/span&gt;\n\t\t\t&lt;span class=\"lemo-graphie-label\" style=\"position: absolute; left: 31.1638%; top: 44.6450%;\"&gt;{{T1}} m&lt;/span&gt;\n\t\t&lt;/div&gt;\n\t&lt;/div&gt;\n&lt;/div&gt;","template":"&lt;p&gt;Tiene una superficie de {{response}} m&lt;sup&gt;2&lt;/sup&gt;.&lt;/p&gt;","seed":{"calculated":[{"name":"T1","label":"{{function}}","function":"2*{{Q1}}","temp":true},{"name":"0-A1","label":"{{function}}","function":"({{T1}}+{{Q1}})*{{T1}}/2"}]},"algorithm":{"name":"calculateOperation","params":{"method":"equivLiteral","keyboard":"NUMERICAL"}}},{"id":"step-1","stimulus":"&lt;p&gt;¿Cuáles son las medidas de este trapecio?&lt;/p&gt;","template":"&lt;p style=\"text-align:center;\"&gt;Base mayor = {{response}} m&lt;/p&gt;&lt;p style=\"text-align:center;\"&gt;Base menor = {{response}} m&lt;/p&gt;&lt;p style=\"text-align:center;\"&gt;Altura = {{response}} m&lt;/p&gt;","seed":{"calculated":[{"name":"T1","label":"{{function}}","function":"2*{{Q1}}","temp":true},{"name":"1-A1","label":"{{function}}","function":"{{T1}}"},{"name":"1-A2","label":"{{function}}","function":"{{Q1}}"},{"name":"1-A3","label":"{{function}}","function":"{{T1}}"}]},"algorithm":{"name":"calculateOperation","params":{"method":"equivLiteral","keyboard":"NUMERICAL"}}},{"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m&lt;sup&gt;2&lt;/sup&gt;&lt;/p&gt;","seed":{"calculated":[{"name":"T1","label":"{{function}}","function":"2*{{Q1}}","temp":true},{"name":"4-A1","label":"{{function}}","function":"({{T1}}+{{Q1}})*{{T1}}/2"}]},"algorithm":{"name":"calculateOperation","params":{"method":"equivLiteral","keyboard":"NUMERICAL"}}}]}</v>
      </c>
      <c r="C1109" s="215" t="str">
        <f>Seeds!AA1209</f>
        <v/>
      </c>
      <c r="D1109" s="215">
        <f t="shared" si="1"/>
        <v>1</v>
      </c>
    </row>
    <row r="1110" ht="15.75" customHeight="1">
      <c r="A1110" s="215" t="str">
        <f>Seeds!AC1210</f>
        <v>M6-G-20e-A-2</v>
      </c>
      <c r="B1110" s="215" t="str">
        <f>Seeds!Z1210</f>
        <v>{"id":"M6-G-20e-A-2","seed":{"parameters":[{"name":"Q1","label":null,"list":[10,11,12,13,14,15]}],"uniques":true},"scaffolding":[{"id":"step-0","stimulus":"&lt;p&gt;Las baldosas de un suelo tienen las medidas de esta imagen. ¿Cuál es el área de cada una?&lt;/p&gt;&lt;div style=\"display:flex; justify-content:center;\"&gt;&lt;div class=\"lemo-fixed-to-responsive\" style=\"max-width: 250px;max-height: 250px;position: relative;width: 100%;display: inline-block;\"&gt;\n\t&lt;img src=\"https://blueberry-assets.oneclick.es/M6_G_20e_1.svg\" alt=\"\" tabindex=\"0\"&gt;&lt;/img&gt;\n\t&lt;div class=\"lemo-graphie-container\" style=\"position: absolute;top: 0;left: 0;width: 100%;height: 100%;\"&gt;\n\t\t&lt;div class=\"lemo-graphie\" style=\"position: relative; width: 100%; height: 100%;\"&gt;\n\t\t\t&lt;span class=\"lemo-graphie-label\" style=\"position: absolute; left: 42%; top: 91%;\"&gt;{{T1}} cm&lt;/span&gt;\n\t\t\t&lt;span class=\"lemo-graphie-label\" style=\"position: absolute; left: 42%; top: 1%;\"&gt;{{Q1}} cm&lt;/span&gt;\n\t\t\t&lt;span class=\"lemo-graphie-label\" style=\"position: absolute; left: 33%; top: 46%;\"&gt;{{T1}} cm&lt;/span&gt;\n\t\t&lt;/div&gt;\n\t&lt;/div&gt;\n&lt;/div&gt;&lt;/div&gt;","template":"&lt;p&gt;Cada una mide {{response}} cm&lt;sup&gt;2&lt;/sup&gt;.&lt;/p&gt;","seed":{"calculated":[{"name":"T1","label":"{{function}}","function":"2*{{Q1}}","temp":true},{"name":"0-A1","label":"{{function}}","function":"({{T1}}+{{Q1}})*{{T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2*{{Q1}}","temp":true},{"name":"1-A1","label":"{{function}}","function":"{{T1}}"},{"name":"1-A2","label":"{{function}}","function":"{{Q1}}"},{"name":"1-A3","label":"{{function}}","function":"{{T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{{T1}}}}{\\text{2}}=\\)\" draggable=\"true\"&gt;\\(\\text{ = } \\frac{\\text{({{T1}} + {{Q1}}) × {{T1}}}}{\\text{2}}=\\)&lt;/span&gt; {{response}} cm&lt;sup&gt;2&lt;/sup&gt;&lt;/p&gt;","seed":{"calculated":[{"name":"T1","label":"{{function}}","function":"2*{{Q1}}","temp":true},{"name":"4-A1","label":"{{function}}","function":"({{T1}}+{{Q1}})*{{T1}}/2"}]},"algorithm":{"name":"calculateOperation","params":{"method":"equivLiteral","keyboard":"INTERMEDIATE"}}}]}</v>
      </c>
      <c r="C1110" s="215" t="str">
        <f>Seeds!AA1210</f>
        <v/>
      </c>
      <c r="D1110" s="215">
        <f t="shared" si="1"/>
        <v>1</v>
      </c>
    </row>
    <row r="1111" ht="15.75" customHeight="1">
      <c r="A1111" s="215" t="str">
        <f>Seeds!AC1211</f>
        <v>M6-G-20e-A-3</v>
      </c>
      <c r="B1111" s="215" t="str">
        <f>Seeds!Z1211</f>
        <v>{"id":"M6-G-20e-A-3","seed":{"parameters":[{"name":"Q1","label":null,"list":[2,3,4,5,6,7]}],"uniques":true},"scaffolding":[{"id":"step-0","stimulus":"&lt;p&gt;Elsa tiene un campo de amapolas con unas medidas como las de esta imagen. Calcula su área.&lt;/p&gt;&lt;div style=\"display:flex; justify-content:center;\"&gt;&lt;div class=\"lemo-fixed-to-responsive\" style=\"max-width: 300px;max-height: 300px;position: relative;width: 100%;display: inline-block;\"&gt;\n\t&lt;img src=\"https://blueberry-assets.oneclick.es/M6_G_20e_2.svg\" alt=\"\" tabindex=\"0\"&gt;&lt;/img&gt;\n\t&lt;div class=\"lemo-graphie-container\" style=\"position: absolute;top: 0;left: 0;width: 100%;height: 100%;\"&gt;\n\t\t&lt;div class=\"lemo-graphie\" style=\"position: relative; width: 100%; height: 100%;\"&gt;\n\t\t\t&lt;span class=\"lemo-graphie-label\" style=\"position: absolute; left: 40%; top: 83%;\"&gt;{{T1}} hm&lt;/span&gt;\n\t\t\t&lt;span class=\"lemo-graphie-label\" style=\"position: absolute; left: 52%; top: 8%;\"&gt;{{Q1}} hm&lt;/span&gt;\n\t\t\t&lt;span class=\"lemo-graphie-label\" style=\"position: absolute; left: 82%; top: 45.7361%; transform: rotate(-90deg);\"&gt;{{Q1}} hm&lt;/span&gt;\n\t\t&lt;/div&gt;\n\t&lt;/div&gt;\n&lt;/div&gt;&lt;/div&gt;","template":"&lt;p&gt;El área es de {{response}} hm&lt;sup&gt;2&lt;/sup&gt;.&lt;/p&gt;","seed":{"calculated":[{"name":"T1","label":"{{function}}","function":"math.round(1.3*{{Q1}})","temp":true},{"name":"0-A1","label":"{{function}}","function":"({{T1}}+{{Q1}})*{{Q1}}/2"}]},"algorithm":{"name":"calculateOperation","params":{"method":"equivLiteral","keyboard":"INTERMEDIATE"}}},{"id":"step-1","stimulus":"&lt;p&gt;¿Cuáles son las medidas de este trapecio?&lt;/p&gt;","template":"&lt;p style=\"text-align:center;\"&gt;Base mayor = {{response}} m&lt;/p&gt;&lt;p style=\"text-align:center;\"&gt;Base menor = {{response}} m&lt;/p&gt;&lt;p style=\"text-align:center;\"&gt;Altura = {{response}} m","seed":{"calculated":[{"name":"T1","label":"{{function}}","function":" math.round(1.3*{{Q1}})","temp":true},{"name":"1-A1","label":"{{function}}","function":"{{T1}}"},{"name":"1-A2","label":"{{function}}","function":"{{Q1}}"},{"name":"1-A3","label":"{{function}}","function":"{{Q1}}"}]},"algorithm":{"name":"calculateOperation","params":{"method":"equivLiteral","keyboard":"INTERMEDIATE"}}},{"id":"step-2","stimulus":"&lt;p&gt;¿Qué hay que calcular?&lt;/p&gt;","seed":{"calculated":[{"name":"2-A1","label":"&lt;p&gt;El área del trapecio.&lt;/p&gt;"},{"name":"2-A2","label":"&lt;p&gt;El perímetro del trapecio.&lt;/p&gt;","incorrect":true},{"name":"2-A3","label":"&lt;p&gt;El volumen del trapecio.&lt;/p&gt;","incorrect":true}]},"algorithm":{"name":"trueFalse","template":"Multiple choice – standard","params":{"countCorrect":1,"countIncorrect":2}}},{"id":"step-3","stimulus":"&lt;p&gt;¿Con qué fórmula se calcula el área de un trapecio?&lt;/p&gt;","seed":{"calculated":[{"name":"3-A1","label":"&lt;p&gt;Área = &lt;span class=\"fr-math-v2 fr-draggable\" contenteditable=\"false\" data-original-math=\"\\(\\frac{\\text{(base mayor + base menor) × altura}}{\\text{2}}\\)\" draggable=\"true\"&gt;\\(\\frac{\\text{(base mayor + base menor) × altura}}{\\text{2}}\\)&lt;/span&gt;&lt;/p&gt;"},{"name":"3-A2","label":"&lt;p&gt;Área = &lt;span class=\"fr-math-v2 fr-draggable\" contenteditable=\"false\" data-original-math=\"\\(\\frac{\\text{diagonal mayor} \\ \\times \\ \\text{diagonal menor}}{2}\\)\" draggable=\"true\"&gt;\\(\\frac{\\text{diagonal mayor} \\ \\times \\ \\text{diagonal menor}}{2}\\)&lt;/span&gt;&lt;/p&gt;","incorrect":true},{"name":"3-A3","label":"&lt;p&gt;Área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trapecio.&lt;/p&gt;","template":"&lt;p style=\"text-align:center;\"&gt;Área trapecio = &lt;span class=\"fr-math-v2 fr-draggable\" contenteditable=\"false\" data-original-math=\"\\(\\frac{\\text{(base mayor + base menor) × altura}}{\\text{2}}\\)\" draggable=\"true\"&gt;\\(\\frac{\\text{(base mayor + base menor) × altura}}{\\text{2}}\\)&lt;/span&gt;&lt;span class=\"fr-math-v2 fr-draggable\" contenteditable=\"false\" data-original-math=\"\\(\\text{ = } \\frac{\\text{({{T1}} + {{Q1}}) × {{Q1}}}}{\\text{2}}=\\)\" draggable=\"true\"&gt;\\(\\text{ = } \\frac{\\text{({{T1}} + {{Q1}}) × {{Q1}}}}{\\text{2}}=\\)&lt;/span&gt; {{response}} hm&lt;sup&gt;2&lt;/sup&gt;&lt;/p&gt;","seed":{"calculated":[{"name":"T1","label":"{{function}}","function":" math.round(1.3*{{Q1}})","temp":true},{"name":"4-A1","label":"{{function}}","function":"({{T1}}+{{Q1}})*{{Q1}}/2"}]},"algorithm":{"name":"calculateOperation","params":{"method":"equivLiteral","keyboard":"INTERMEDIATE"}}}]}</v>
      </c>
      <c r="C1111" s="215" t="str">
        <f>Seeds!AA1211</f>
        <v/>
      </c>
      <c r="D1111" s="215">
        <f t="shared" si="1"/>
        <v>1</v>
      </c>
    </row>
    <row r="1112" ht="15.75" customHeight="1">
      <c r="A1112" s="215" t="str">
        <f>Seeds!AC1212</f>
        <v>M6-G-21a-I-1</v>
      </c>
      <c r="B1112" s="215" t="str">
        <f>Seeds!Z1212</f>
        <v>{"id":"M6-G-21a-I-1","stimulus":"&lt;p&gt;Arrastra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[4,5,6,7,8]}],"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true},"algorithm":{"name":"calculateOperation","template":"Cloze with drag &amp; drop","params":{"keyboard":"INTERMEDIATE"}}}</v>
      </c>
      <c r="C1112" s="215" t="str">
        <f>Seeds!AA1212</f>
        <v/>
      </c>
      <c r="D1112" s="215">
        <f t="shared" si="1"/>
        <v>1</v>
      </c>
    </row>
    <row r="1113" ht="15.75" customHeight="1">
      <c r="A1113" s="215" t="str">
        <f>Seeds!AC1213</f>
        <v>M6-G-21a-I-2</v>
      </c>
      <c r="B1113" s="215" t="str">
        <f>Seeds!Z1213</f>
        <v>{"id":"M6-G-21a-I-2","stimulus":"&lt;p&gt;Arrastra el perímetro y el área de cada uno de los cuadrados de esta tabla.&lt;/p&gt;","template":"&lt;table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list":[4,5,6,7,9]}],"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true},"algorithm":{"name":"calculateOperation","template":"Cloze with drag &amp; drop","params":{"keyboard":"INTERMEDIATE"}}}</v>
      </c>
      <c r="C1113" s="215" t="str">
        <f>Seeds!AA1213</f>
        <v/>
      </c>
      <c r="D1113" s="215">
        <f t="shared" si="1"/>
        <v>1</v>
      </c>
    </row>
    <row r="1114" ht="15.75" customHeight="1">
      <c r="A1114" s="215" t="str">
        <f>Seeds!AC1214</f>
        <v>M6-G-21a-E-1</v>
      </c>
      <c r="B1114" s="215" t="str">
        <f>Seeds!Z1214</f>
        <v>{"id":"M6-G-21a-E-1","stimulus":"&lt;p&gt;Completa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center;\"&gt;{{Q1}}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center;\"&gt;{{T2}}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1}],"calculated":[{"name":"T1","label":"{{function}}","function":"{{Q1}}+1","temp":true},{"name":"T2","label":"{{function}}","function":"{{Q1}}+2","temp":true},{"name":"T3","label":"{{function}}","function":"{{Q1}}*4","temp":true},{"name":"T4","label":"{{function}}","function":"{{Q1}}*{{Q1}}","temp":true},{"name":"A1","label":"{{function}}","function":"({{Q1}}+1)*4"},{"name":"A2","label":"{{function}}","function":"({{Q1}}+1)*({{Q1}}+1)"},{"name":"A3","label":"{{function}}","function":"({{Q1}}+2)*4"},{"name":"A4","label":"{{function}}","function":"({{Q1}}+2)*({{Q1}}+2)"}],"uniques":false},"algorithm":{"name":"calculateOperation","params":{"method":"equivLiteral","keyboard":"NUMERICAL"}}}</v>
      </c>
      <c r="C1114" s="215" t="str">
        <f>Seeds!AA1214</f>
        <v/>
      </c>
      <c r="D1114" s="215">
        <f t="shared" si="1"/>
        <v>1</v>
      </c>
    </row>
    <row r="1115" ht="15.75" customHeight="1">
      <c r="A1115" s="215" t="str">
        <f>Seeds!AC1215</f>
        <v>M6-G-21a-E-2</v>
      </c>
      <c r="B1115" s="215" t="str">
        <f>Seeds!Z1215</f>
        <v>{"id":"M6-G-21a-E-2","stimulus":"&lt;p&gt;Completa la siguiente tabla con los perímetros y áreas de cada cuadrado.&lt;/p&gt;","template":"&lt;table style=\"width: 100%;\"&gt;&lt;tbody&gt;&lt;tr&gt;&lt;td style=\"width: 33.33%; text-align: center; background-color: #BDB1FB; color: #FFFFFF;\"&gt;&lt;b&gt;Lado&lt;/b&gt;&lt;/td&gt;&lt;td style=\"width: 33.33%; text-align: center; background-color: #BDB1FB; color: #FFFFFF;\"&gt;&lt;b&gt;Perímetro&lt;/b&gt;&lt;/td&gt;&lt;td style=\"width: 33.33%; text-align: center; background-color: #BDB1FB; color: #FFFFFF;\"&gt;&lt;b&gt;Área&lt;/b&gt;&lt;/td&gt;&lt;/tr&gt;&lt;tr&gt;&lt;td style=\"width: 33.33%; text-align: center;\"&gt;{{T2}} cm&lt;/td&gt;&lt;td style=\"width: 33.33%; text-align: center;\"&gt;{{T3}} cm&lt;/td&gt;&lt;td style=\"width: 33.33%; text-align: center;\"&gt;{{T4}} cm&lt;sup&gt;2&lt;/sup&gt;&lt;/td&gt;&lt;/tr&gt;&lt;tr&gt;&lt;td style=\"width: 33.33%; text-align: center;\"&gt;{{T1}} cm&lt;/td&gt;&lt;td style=\"width: 33.33%; text-align: center;\"&gt;{{response}} cm&lt;/td&gt;&lt;td style=\"width: 33.33%; text-align: center;\"&gt;{{response}} cm&lt;sup&gt;2&lt;/sup&gt;&lt;/td&gt;&lt;/tr&gt;&lt;tr&gt;&lt;td style=\"width: 33.33%; text-align: center;\"&gt;{{Q1}} cm&lt;/td&gt;&lt;td style=\"width: 33.33%; text-align: center;\"&gt;{{response}} cm&lt;/td&gt;&lt;td style=\"width: 33.33%; text-align: center;\"&gt;{{response}} cm&lt;sup&gt;2&lt;/sup&gt;&lt;/td&gt;&lt;/tr&gt;&lt;/tbody&gt;&lt;/table&gt;","hint":"&lt;p&gt;El perímetro de un cuadradro es directamente proporcional a su lado, pero el área no.&lt;/p&gt;","feedback":"&lt;p&gt;El perímetro de un cuadradro es directamente proporcional a su lado, pero el área no.&lt;/p&gt;","seed":{"parameters":[{"name":"Q1","label":null,"min":2,"max":8,"step":2}],"calculated":[{"name":"T1","label":"{{function}}","function":"{{Q1}}+1","temp":true},{"name":"T2","label":"{{function}}","function":"{{Q1}}+2","temp":true},{"name":"T3","label":"{{function}}","function":"({{Q1}}+2)*4","temp":true},{"name":"T4","label":"{{function}}","function":"({{Q1}}+2)*({{Q1}}+2)","temp":true},{"name":"A1","label":"{{function}}","function":"({{Q1}}+1)*4"},{"name":"A2","label":"{{function}}","function":"({{Q1}}+1)*({{Q1}}+1)"},{"name":"A3","label":"{{function}}","function":"{{Q1}}*4"},{"name":"A4","label":"{{function}}","function":"{{Q1}}*{{Q1}}"}],"uniques":false},"algorithm":{"name":"calculateOperation","params":{"method":"equivLiteral","keyboard":"NUMERICAL"}}}</v>
      </c>
      <c r="C1115" s="215" t="str">
        <f>Seeds!AA1215</f>
        <v/>
      </c>
      <c r="D1115" s="215">
        <f t="shared" si="1"/>
        <v>1</v>
      </c>
    </row>
    <row r="1116" ht="15.75" customHeight="1">
      <c r="A1116" s="215" t="str">
        <f>Seeds!AC1216</f>
        <v>M6-G-39a-I-1</v>
      </c>
      <c r="B1116" s="215" t="str">
        <f>Seeds!Z1216</f>
        <v>{"id":"M6-G-39a-I-1","stimulus":"&lt;p&gt;Selecciona el perímetro del siguiente polígono.&lt;/p&gt;&lt;div style=\"display:flex; justify-content:center;\"&gt;&lt;div class=\"lemo-fixed-to-responsive\" style=\"max-width: 250px;max-height: 250px;position: relative;width: 100%;display: inline-block;\"&gt;\n\t&lt;img src=\"https://blueberry-assets.oneclick.es/M6_G_21b_1.svg\" alt=\"\" tabindex=\"0\"&gt;&lt;/img&gt;\n\t&lt;div class=\"lemo-graphie-container\" style=\"position: absolute;top: 0;left: 0;width: 100%;height: 100%;\"&gt;\n\t\t&lt;div class=\"lemo-graphie\" style=\"position: relative; width: 100%; height: 100%;\"&gt;\n\t\t\t&lt;span class=\"lemo-graphie-label\" style=\"position: absolute; left: 43%; top: 93%;\"&gt;{{Q1}} cm&lt;/span&gt;\n\t\t&lt;/div&gt;\n\t&lt;/div&gt;\n&lt;/div&gt;&lt;/div&gt;","hint":"&lt;p&gt;El perímetro de un polígono es la suma de las longitudes todos sus lados.&lt;/p&gt;","feedback":"&lt;p&gt;El perímetro de un polígono es la suma de las longitudes todos sus lados.&lt;/p&gt;&lt;p style=\"text-align:center;\"&gt;Perímetro = {{Q1}} + {{Q1}} + {{Q1}} + {{Q1}} + {{Q1}} + {{Q1}} + {{Q1}} + {{Q1}} = {{T1}} cm&lt;/p&gt;","seed":{"parameters":[{"name":"Q1","label":null,"min":1,"max":6,"step":1},{"name":"Q2","label":null,"list":[1,2,3,4]},{"name":"Q3","label":null,"list":[1,2,3,4]},{"name":"Q4","label":null,"list":[1,2,3,4]}],"calculated":[{"name":"T1","label":"{{function}}","function":"8*{{Q1}}","temp":true},{"name":"T2","label":"{{function}}","function":"8*{{Q1}}+{{Q2}}","temp":true},{"name":"T3","label":"{{function}}","function":"8*{{Q1}}+{{Q3}}","temp":true},{"name":"T4","label":"{{function}}","function":"8*{{Q1}}-{{Q4}}","temp":true},{"name":"A1","label":"{{T1}} cm","function":""},{"name":"A2","label":"{{T2}} cm","function":"","incorrect":true},{"name":"A3","label":"{{T3}} cm","function":"","incorrect":true},{"name":"A4","label":"{{T4}} cm","function":"","incorrect":true}],"uniques":false},"algorithm":{"name":"trueFalse","template":"Multiple choice – standard","params":{"countCorrect":1,"countIncorrect":2,"showCheckIcon":false,"columns":3}}}</v>
      </c>
      <c r="C1116" s="215" t="str">
        <f>Seeds!AA1216</f>
        <v/>
      </c>
      <c r="D1116" s="215">
        <f t="shared" si="1"/>
        <v>1</v>
      </c>
    </row>
    <row r="1117" ht="15.75" customHeight="1">
      <c r="A1117" s="215" t="str">
        <f>Seeds!AC1217</f>
        <v>M6-G-39a-I-2</v>
      </c>
      <c r="B1117" s="215" t="str">
        <f>Seeds!Z1217</f>
        <v>{"id":"M6-G-39a-I-2","stimulus":"&lt;p&gt;Selecciona el perímetro del siguiente polígono.&lt;/p&gt;&lt;div style=\"display:flex; justify-content:center;\"&gt;&lt;div class=\"lemo-fixed-to-responsive\" style=\"max-width: 300px;max-height: 300px;position: relative;width: 100%;display: inline-block;\"&gt;\n\t&lt;img src=\"https://blueberry-assets.oneclick.es/M6_G_21b_2.svg\" alt=\"\" tabindex=\"0\"&gt;&lt;/img&gt;\n\t&lt;div class=\"lemo-graphie-container\" style=\"position: absolute;top: 0;left: 0;width: 100%;height: 100%;\"&gt;\n\t\t&lt;div class=\"lemo-graphie\" style=\"position: relative; width: 100%; height: 100%;\"&gt;\n\t\t\t&lt;span class=\"lemo-graphie-label\" style=\"position: absolute; left: 25.8537%; top: 40.8733%;\"&gt;{{Q1}} cm&lt;/span&gt;\n\t\t\t&lt;span class=\"lemo-graphie-label\" style=\"position: absolute; left: 0.2070%; top: 64.3212%; transform: rotate(-90deg);\"&gt;{{Q1}} cm&lt;/span&gt;\n\t\t\t&lt;span class=\"lemo-graphie-label\" style=\"position: absolute; left: 57%; top: 23%; transform: rotate(-45deg);\"&gt;{{T1}} cm&lt;/span&gt;\n\t\t\t&lt;span class=\"lemo-graphie-label\" style=\"position: absolute; left: 86%; top: 50%; transform: rotate(-90deg);\"&gt;{{T2}} cm&lt;/span&gt;\n\t\t\t&lt;span class=\"lemo-graphie-label\" style=\"position: absolute; left: 45%; top: 89%;\"&gt;{{T2}} cm&lt;/span&gt;\n\t\t&lt;/div&gt;\n\t&lt;/div&gt;\n&lt;/div&gt;&lt;/div&gt;","hint":"&lt;p&gt;El perímetro de un polígono es la suma de las longitudes todos sus lados.&lt;/p&gt;","feedback":"&lt;p&gt;El perímetro de un polígono es la suma de las longitudes todos sus lados.&lt;/p&gt;&lt;p style=\"text-align:center;\"&gt;Perímetro = {{T1}} + {{T2}} + {{T2}} + {{Q1}} + {{Q1}} = {{T3}}&lt;/p&gt;","seed":{"parameters":[{"name":"Q1","label":null,"list":[1,2,3,4,5]}],"calculated":[{"name":"T1","label":"{{function}}","function":"Lemonlib.round(1.4*{{Q1}},1)","temp":true},{"name":"T2","label":"{{function}}","function":"{{Q1}}*2","temp":true},{"name":"T3","label":"{{function}}","function":"Lemonlib.round(7.4*{{Q1}},1)","temp":true},{"name":"T4","label":"{{function}}","function":"Lemonlib.round(6.8*{{Q1}},1)","temp":true},{"name":"T5","label":"{{function}}","function":"Lemonlib.round(7*{{Q1}},1)","temp":true},{"name":"T6","label":"{{function}}","function":"Lemonlib.round(8.4*{{Q1}},1)","temp":true},{"name":"A1","label":"{{T3}} cm","function":""},{"name":"A2","label":"{{T4}} cm","function":"","incorrect":true},{"name":"A3","label":"{{T5}} cm","function":"","incorrect":true},{"name":"A4","label":"{{T6}} cm","function":"","incorrect":true}],"uniques":false},"algorithm":{"name":"trueFalse","template":"Multiple choice – standard","params":{"countCorrect":1,"countIncorrect":2,"showCheckIcon":false,"columns":3}}}</v>
      </c>
      <c r="C1117" s="215" t="str">
        <f>Seeds!AA1217</f>
        <v/>
      </c>
      <c r="D1117" s="215">
        <f t="shared" si="1"/>
        <v>1</v>
      </c>
    </row>
    <row r="1118" ht="15.75" customHeight="1">
      <c r="A1118" s="215" t="str">
        <f>Seeds!AC1218</f>
        <v>M6-G-39a-I-3</v>
      </c>
      <c r="B1118" s="215" t="str">
        <f>Seeds!Z1218</f>
        <v>{"id":"M6-G-39a-I-3","stimulus":"&lt;p&gt;Selecciona el perímetro del siguiente polígono.&lt;/p&gt;&lt;div style=\"display:flex; justify-content:center;\"&gt;&lt;div class=\"lemo-fixed-to-responsive\" style=\"max-width: 300px;max-height: 300px;position: relative;width: 100%;display: inline-block;\"&gt;\n\t&lt;img src=\"https://blueberry-assets.oneclick.es/M6_G_21b_3.svg\" alt=\"\" tabindex=\"0\"&gt;&lt;/img&gt;\n\t&lt;div class=\"lemo-graphie-container\" style=\"position: absolute;top: 0;left: 0;width: 100%;height: 100%;\"&gt;\n\t\t&lt;div class=\"lemo-graphie\" style=\"position: relative; width: 100%; height: 100%;\"&gt;\n\t\t\t&lt;span class=\"lemo-graphie-label\" style=\"position: absolute; left: 22%; top: 35%;\"&gt;{{T2}} cm&lt;/span&gt;\n\t\t\t&lt;span class=\"lemo-graphie-label\" style=\"position: absolute; left: 40.5629%; top: 77.3386%;\"&gt;{{T2}} cm&lt;/span&gt;\n\t\t\t&lt;span class=\"lemo-graphie-label\" style=\"position: absolute; left: 77.9801%; top: 36.6101%;\"&gt;{{T1}} cm&lt;/span&gt;\n\t\t&lt;/div&gt;\n\t&lt;/div&gt;\n&lt;/div&gt;&lt;/div&gt;","hint":"&lt;p&gt;El perímetro de un polígono es la suma de las longitudes todos sus lados.&lt;/p&gt;","feedback":"&lt;p&gt;El perímetro de un polígono es la suma de las longitudes todos sus lados.&lt;/p&gt;&lt;p style=\"text-align:center;\"&gt;Perímetro = {{T2}} + {{T1}} + {{T2}} = {{T3}} cm&lt;/p&gt;","seed":{"parameters":[{"name":"Q1","label":null,"list":[1,2,3,4,5]}],"calculated":[{"name":"T1","label":"{{function}}","function":"{{Q1}}*3","temp":true},{"name":"T2","label":"{{function}}","function":"{{Q1}}*4","temp":true},{"name":"T3","label":"{{function}}","function":"{{Q1}}*11","temp":true},{"name":"T4","label":"{{function}}","function":"{{Q1}}*10","temp":true},{"name":"T5","label":"{{function}}","function":"{{Q1}}*9","temp":true},{"name":"T6","label":"{{function}}","function":"{{Q1}}*12","temp":true},{"name":"A1","label":"{{T3}} cm","function":""},{"name":"A2","label":"{{T4}} cm","function":"","incorrect":true},{"name":"A3","label":"{{T5}} cm","function":"","incorrect":true},{"name":"A4","label":"{{T6}} cm","function":"","incorrect":true}],"uniques":false},"algorithm":{"name":"trueFalse","template":"Multiple choice – standard","params":{"countCorrect":1,"countIncorrect":2,"showCheckIcon":false,"columns":3}}}</v>
      </c>
      <c r="C1118" s="215" t="str">
        <f>Seeds!AA1218</f>
        <v/>
      </c>
      <c r="D1118" s="215">
        <f t="shared" si="1"/>
        <v>1</v>
      </c>
    </row>
    <row r="1119" ht="15.75" customHeight="1">
      <c r="A1119" s="215" t="str">
        <f>Seeds!AC1219</f>
        <v>M6-G-39a-E-1</v>
      </c>
      <c r="B1119" s="215" t="str">
        <f>Seeds!Z1219</f>
        <v>{"id":"M6-G-39a-E-1","stimulus":"&lt;p&gt;Calcula el perímetro de este trapecio isósceles.&lt;/p&gt;&lt;div style=\"display:flex; justify-content:center;\"&gt;&lt;div class=\"lemo-fixed-to-responsive\" style=\"max-width: 300px;max-height: 172px;position: relative;width: 100%;display: inline-block;\"&gt;\n\t&lt;img src=\"https://blueberry-assets.oneclick.es/M6_G_21b_4.svg\" alt=\"\" tabindex=\"0\"&gt;&lt;/img&gt;\n\t&lt;div class=\"lemo-graphie-container\" style=\"position: absolute;top: 0;left: 0;width: 100%;height: 100%;\"&gt;\n\t\t&lt;div class=\"lemo-graphie\" style=\"position: relative; width: 100%; height: 100%;\"&gt;\n\t\t\t&lt;span class=\"lemo-graphie-label\" style=\"position: absolute; left: 44%; top: 0%;\"&gt;{{T3}} cm&lt;/span&gt;\n\t\t\t&lt;span class=\"lemo-graphie-label\" style=\"position: absolute; left: 80%; top: 28.4393%;\"&gt;{{T2}} cm&lt;/span&gt;\n\t\t\t&lt;span class=\"lemo-graphie-label\" style=\"position: absolute; left: 43.2637%; top: 85.7759%;\"&gt;{{T1}}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{{T3}} + {{T2}} + {{T1}} + {{T2}} = {{A1}} cm&lt;/p&gt;","seed":{"parameters":[{"name":"Q1","label":null,"list":[1,2,3,4,5,6]}],"calculated":[{"name":"T1","label":"{{function}}","function":"4*{{Q1}}","temp":true},{"name":"T2","label":"{{function}}","function":"Lemonlib.round(2.2*{{Q1}},1)","temp":true},{"name":"T3","label":"{{function}}","function":"2*{{Q1}}","temp":true},{"name":"A1","label":"{{function}}","function":"Lemonlib.round(10.4*{{Q1}},1)"}],"uniques":false},"algorithm":{"name":"calculateOperation","params":{"method":"equivLiteral","keyboard":"NUMERICAL"}}}</v>
      </c>
      <c r="C1119" s="215" t="str">
        <f>Seeds!AA1219</f>
        <v/>
      </c>
      <c r="D1119" s="215">
        <f t="shared" si="1"/>
        <v>1</v>
      </c>
    </row>
    <row r="1120" ht="15.75" customHeight="1">
      <c r="A1120" s="215" t="str">
        <f>Seeds!AC1220</f>
        <v>M6-G-39a-E-2</v>
      </c>
      <c r="B1120" s="215" t="str">
        <f>Seeds!Z1220</f>
        <v>{"id":"M6-G-39a-E-2","stimulus":"&lt;p&gt;Calcula el perímetro de este hexágono.&lt;/p&gt;&lt;div style=\"display:flex; justify-content:center;\"&gt;&lt;div class=\"lemo-fixed-to-responsive\" style=\"max-width: 300px;max-height: 300px;position: relative;width: 100%;display: inline-block;\"&gt;\n\t&lt;img src=\"https://blueberry-assets.oneclick.es/M6_G_21b_5.svg\" alt=\"\" tabindex=\"0\"&gt;&lt;/img&gt;\n\t&lt;div class=\"lemo-graphie-container\" style=\"position: absolute;top: 0;left: 0;width: 100%;height: 100%;\"&gt;\n\t\t&lt;div class=\"lemo-graphie\" style=\"position: relative; width: 100%; height: 100%;\"&gt;\n\t\t\t&lt;span class=\"lemo-graphie-label\" style=\"position: absolute; left: 13%; top: 30%; transform: rotate(60deg);\"&gt;{{Q1}} cm&lt;/span&gt;\n\t\t\t&lt;span class=\"lemo-graphie-label\" style=\"position: absolute; left: 13%; top: 62%; transform: rotate(-60deg);\"&gt;{{Q1}} cm&lt;/span&gt;\n\t\t\t&lt;span class=\"lemo-graphie-label\" style=\"position: absolute; left: 42%; top: 4%;\"&gt;{{T1}} cm&lt;/span&gt;\n\t\t\t&lt;span class=\"lemo-graphie-label\" style=\"position: absolute; left: 42%; top: 90%;\"&gt;{{T1}} cm&lt;/span&gt;\n\t\t\t&lt;span class=\"lemo-graphie-label\" style=\"position: absolute; left: 73%; top: 31%; transform: rotate(-60deg);\"&gt;{{Q1}} cm&lt;/span&gt;\n\t\t\t&lt;span class=\"lemo-graphie-label\" style=\"position: absolute; left: 73%; top: 62%; transform: rotate(60deg);\"&gt;{{Q1}}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{{T1}} + {{T1}} + {{Q1}} + {{Q1}} + {{Q1}} + {{Q1}} = {{A1}} cm&lt;/p&gt;","seed":{"parameters":[{"name":"Q1","label":null,"list":[1,2,3,4,5,6]}],"calculated":[{"name":"T1","label":"{{function}}","function":"{{Q1}}*1.5","temp":true},{"name":"A1","label":"{{function}}","function":"{{Q1}}*7"}],"uniques":false},"algorithm":{"name":"calculateOperation","params":{"method":"equivLiteral","keyboard":"NUMERICAL"}}}</v>
      </c>
      <c r="C1120" s="215" t="str">
        <f>Seeds!AA1220</f>
        <v/>
      </c>
      <c r="D1120" s="215">
        <f t="shared" si="1"/>
        <v>1</v>
      </c>
    </row>
    <row r="1121" ht="15.75" customHeight="1">
      <c r="A1121" s="215" t="str">
        <f>Seeds!AC1221</f>
        <v>M6-G-39a-E-3</v>
      </c>
      <c r="B1121" s="215" t="str">
        <f>Seeds!Z1221</f>
        <v>{"id":"M6-G-39a-E-3","stimulus":"&lt;p&gt;Calcula el perímetro de este pentágono.&lt;/p&gt;&lt;div style=\"display:flex; justify-content:center;\"&gt;&lt;div class=\"lemo-fixed-to-responsive\" style=\"max-width: 300px;max-height: 300px;position: relative;width: 100%;display: inline-block;\"&gt;\n\t&lt;img src=\"https://blueberry-assets.oneclick.es/M6_G_21b_6.svg\" alt=\"\" tabindex=\"0\"&gt;&lt;/img&gt;\n\t&lt;div class=\"lemo-graphie-container\" style=\"position: absolute;top: 0;left: 0;width: 100%;height: 100%;\"&gt;\n\t\t&lt;div class=\"lemo-graphie\" style=\"position: relative; width: 100%; height: 100%;\"&gt;\n\t\t\t&lt;span class=\"lemo-graphie-label\" style=\"position: absolute; left: 43%; top: 87%;\"&gt;{{Q1}} cm&lt;/span&gt;\n\t\t&lt;/div&gt;\n\t&lt;/div&gt;\n&lt;/div&gt;&lt;/div&gt;","template":"&lt;p&gt;El perímetro mide {{response}} cm.&lt;/p&gt;","hint":"&lt;p&gt;El perímetro de un polígono es la suma de las longitudes todos sus lados.&lt;/p&gt;","feedback":"&lt;p&gt;El perímetro de un polígono es la suma de las longitudes todos sus lados.&lt;/p&gt;&lt;p style=\"text-align:center;\"&gt;Perímetro = {{Q1}} + {{Q1}} + {{Q1}} + {{Q1}} + {{Q1}} = {{A1}} cm&lt;/p&gt;","seed":{"parameters":[{"name":"Q1","label":null,"list":[2,3,4,5,6]}],"calculated":[{"name":"A1","label":"{{function}}","function":"{{Q1}}*5"}],"uniques":false},"algorithm":{"name":"calculateOperation","params":{"method":"equivLiteral","keyboard":"NUMERICAL"}}}</v>
      </c>
      <c r="C1121" s="215" t="str">
        <f>Seeds!AA1221</f>
        <v/>
      </c>
      <c r="D1121" s="215">
        <f t="shared" si="1"/>
        <v>1</v>
      </c>
    </row>
    <row r="1122" ht="15.75" customHeight="1">
      <c r="A1122" s="215" t="str">
        <f>Seeds!AC1222</f>
        <v>M6-G-39a-A-1</v>
      </c>
      <c r="B1122" s="215" t="str">
        <f>Seeds!Z1222</f>
        <v>{"id":"M6-G-39a-A-1","stimulus":"&lt;p&gt;La portada de un libro tiene forma rectangular. Uno de sus lados mide {{Q1}} cm y el otro, {{T1}} cm. Calcula su perímetro.&lt;/p&gt;","template":"&lt;p&gt;Su perímetro mide {{response}} cm.&lt;/p&gt;","hint":"&lt;p&gt;El perímetro de un polígono es la suma de las longitudes todos sus lados.&lt;/p&gt;","feedback":"&lt;p&gt;El perímetro de un polígono es la suma de las longitudes todos sus lados.&lt;/p&gt;&lt;p style=\"text-align:center;\"&gt;Perímetro = {{Q1}} + {{Q1}} + {{T1}} + {{T1}} = {{A1}} cm&lt;/p&gt;","seed":{"parameters":[{"name":"Q1","list":[19,20,21,22,23]}],"calculated":[{"name":"T1","function":"Lemonlib.round(0.6*{{Q1}},1)","temp":"true"},{"name":"A1","function":"Lemonlib.round(3.2*{{Q1}},1)"}],"uniques":true},"algorithm":{"name":"calculateOperation","params":{"method":"equivLiteral","keyboard":"NUMERICAL"}}}</v>
      </c>
      <c r="C1122" s="215" t="str">
        <f>Seeds!AA1222</f>
        <v/>
      </c>
      <c r="D1122" s="215">
        <f t="shared" si="1"/>
        <v>1</v>
      </c>
    </row>
    <row r="1123" ht="15.75" customHeight="1">
      <c r="A1123" s="215" t="str">
        <f>Seeds!AC1223</f>
        <v>M6-G-39a-A-2</v>
      </c>
      <c r="B1123" s="215" t="str">
        <f>Seeds!Z1223</f>
        <v>{"id":"M6-G-39a-A-2","stimulus":"&lt;p&gt;Carlota quiere poner una cerca alrededor de su finca, que tiene forma de cuadrilátero irregular. Sus lados miden {{Q1}} m, {{Q2}} m, {{Q3}} m y {{Q4}} m. ¿Cuál es su perímetro?&lt;/p&gt;","template":"&lt;p&gt;El perímetro de la finca es de {{response}} m.&lt;/p&gt;","hint":"&lt;p&gt;El perímetro de un polígono es la suma de las longitudes todos sus lados.&lt;/p&gt;","feedback":"&lt;p&gt;El perímetro de un polígono es la suma de las longitudes todos sus lados.&lt;/p&gt;&lt;p style=\"text-align:center;\"&gt;Perímetro = {{Q1}} + {{Q2}} + {{Q3}} + {{Q4}} = {{A1}} m&lt;/p&gt;","seed":{"parameters":[{"name":"Q1","list":[2,3,4,5,6,7,8]},{"name":"Q2","list":[2,3,4,5,6,7,8]},{"name":"Q3","list":[2,3,4,5,6,7,8]},{"name":"Q4","list":[2,3,4,5,6,7,8]}],"calculated":[{"name":"A1","function":"{{Q1}}+{{Q2}}+{{Q3}}+{{Q4}}"}],"uniques":true},"algorithm":{"name":"calculateOperation","params":{"method":"equivLiteral","keyboard":"NUMERICAL"}}}</v>
      </c>
      <c r="C1123" s="215" t="str">
        <f>Seeds!AA1223</f>
        <v/>
      </c>
      <c r="D1123" s="215">
        <f t="shared" si="1"/>
        <v>1</v>
      </c>
    </row>
    <row r="1124" ht="15.75" customHeight="1">
      <c r="A1124" s="215" t="str">
        <f>Seeds!AC1224</f>
        <v>M6-G-39a-A-3</v>
      </c>
      <c r="B1124" s="215" t="str">
        <f>Seeds!Z1224</f>
        <v>{"id":"M6-G-39a-A-3","stimulus":"&lt;p&gt;Los platos de un restaurante tienen forma de octógono regular con lados de {{Q1}} cm. ¿Cúanto mide su perímetro?&lt;/p&gt;","template":"&lt;p&gt;El perímetro del plato mide {{response}} cm.&lt;/p&gt;","hint":"&lt;p&gt;El perímetro de un polígono es la suma de las longitudes todos sus lados.&lt;/p&gt;","feedback":"&lt;p&gt;El perímetro de un polígono es la suma de las longitudes todos sus lados.&lt;/p&gt;&lt;p style=\"text-align:center;\"&gt;Perímetro = {{Q1}} + {{Q1}} + {{Q1}} + {{Q1}} + {{Q1}} + {{Q1}} + {{Q1}} + {{Q1}} = {{A1}} cm&lt;/p&gt;","seed":{"parameters":[{"name":"Q1","list":[10,11,12,13,14,15]}],"calculated":[{"name":"A1","function":"8*{{Q1}}"}],"uniques":true},"algorithm":{"name":"calculateOperation","params":{"method":"equivLiteral","keyboard":"NUMERICAL"}}}</v>
      </c>
      <c r="C1124" s="215" t="str">
        <f>Seeds!AA1224</f>
        <v/>
      </c>
      <c r="D1124" s="215">
        <f t="shared" si="1"/>
        <v>1</v>
      </c>
    </row>
    <row r="1125" ht="15.75" customHeight="1">
      <c r="A1125" s="215" t="str">
        <f>Seeds!AC1225</f>
        <v>M6-G-22a-I-1</v>
      </c>
      <c r="B1125" s="215" t="str">
        <f>Seeds!Z1225</f>
        <v>{"id":"M6-G-22a-I-1","stimulus":"&lt;p&gt;Selecciona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37%; top: 65%; transform: rotate(-90deg)\"&gt;{{T1}} cm&lt;/span&gt;\n\t\t\t&lt;span class=\"lemo-graphie-label\" style=\"position: absolute; left: 67%; top: 20%; transform: rotate(35deg)\"&gt;{{Q1}}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{{T2}} cm&lt;sup&gt;2&lt;/sup&gt;&lt;/p&gt;","seed":{"parameters":[{"name":"Q1","label":null,"min":3,"max":10,"step":1},{"name":"Q2","label":null,"min":10,"max":20,"step":1},{"name":"Q3","label":null,"min":10,"max":20,"step":1},{"name":"Q4","label":null,"min":10,"max":20,"step":1},{"name":"Q5","label":null,"min":10,"max":20,"step":1}],"calculated":[{"name":"T1","label":"{{function}}","function":"Lemonlib.round({{Q1}}*0.7,1)","temp":true},{"name":"T2","label":"{{function}}","function":"Lemonlib.round(5*{{Q1}}*{{T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5" s="215" t="str">
        <f>Seeds!AA1225</f>
        <v/>
      </c>
      <c r="D1125" s="215">
        <f t="shared" si="1"/>
        <v>1</v>
      </c>
    </row>
    <row r="1126" ht="15.75" customHeight="1">
      <c r="A1126" s="215" t="str">
        <f>Seeds!AC1226</f>
        <v>M6-G-22a-I-2</v>
      </c>
      <c r="B1126" s="215" t="str">
        <f>Seeds!Z1226</f>
        <v>{"id":"M6-G-22a-I-2","stimulus":"&lt;p&gt;Selecciona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38%; top: 72%; transform: rotate(-90deg);\"&gt;{{T1}} cm&lt;/span&gt;\n\t\t\t&lt;span class=\"lemo-graphie-label\" style=\"position: absolute; left: 43%; top: 1%;\"&gt;{{Q1}}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{{T2}} cm&lt;sup&gt;2&lt;/sup&gt;&lt;/p&gt;","seed":{"parameters":[{"name":"Q1","label":null,"min":3,"max":10,"step":1},{"name":"Q2","label":null,"min":10,"max":20,"step":1},{"name":"Q3","label":null,"min":10,"max":20,"step":1},{"name":"Q4","label":null,"min":10,"max":20,"step":1},{"name":"Q5","label":null,"min":10,"max":20,"step":1}],"calculated":[{"name":"T1","label":"{{function}}","function":"Lemonlib.round({{Q1}}*0.9,1)","temp":true},{"name":"T2","label":"{{function}}","function":"Lemonlib.round(6*{{Q1}}*{{Q1}}/2,2)","temp":true},{"name":"T3","label":"{{function}}","function":"{{T2}}+{{Q2}}/10","temp":true},{"name":"T4","label":"{{function}}","function":"{{T2}}+{{Q3}}/10","temp":true},{"name":"T5","label":"{{function}}","function":"{{T2}}-{{Q4}}/10","temp":true},{"name":"T6","label":"{{function}}","function":"{{T2}}-{{Q5}}/10","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6" s="215" t="str">
        <f>Seeds!AA1226</f>
        <v/>
      </c>
      <c r="D1126" s="215">
        <f t="shared" si="1"/>
        <v>1</v>
      </c>
    </row>
    <row r="1127" ht="15.75" customHeight="1">
      <c r="A1127" s="215" t="str">
        <f>Seeds!AC1227</f>
        <v>M6-G-22a-I-3</v>
      </c>
      <c r="B1127" s="215" t="str">
        <f>Seeds!Z1227</f>
        <v>{"id":"M6-G-22a-I-3","stimulus":"&lt;p&gt;Selecciona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38%; top: 73%; transform: rotate(-90deg);\"&gt;{{T1}} cm&lt;/span&gt;\n\t\t\t&lt;span class=\"lemo-graphie-label\" style=\"position: absolute; left: 42%; top: 0%;\"&gt;{{Q1}} cm&lt;/span&gt;\n\t\t&lt;/div&gt;\n\t&lt;/div&gt;\n&lt;/div&gt;&lt;/div&gt;","hint":"&lt;p&gt;La fórmula del área de un polígono regular es:&lt;/p&gt;&lt;p style=\"text-align:center;\"&gt;Área = &lt;span class=\"fr-math-v2 fr-draggable\" contenteditable=\"false\" data-original-math=\"\\(\\frac{\\text{perímetro} \\ \\times \\ \\text{apotema}}{2}\\)\" draggable=\"true\"&gt;\\(\\frac{\\text{perímetro} \\ \\times \\ \\text{apotema}}{2}\\)&lt;/span&gt;&lt;/p&gt;","feedback":"&lt;p&gt;La fórmula del área de un polígono regular es:&lt;/p&gt;&lt;p style=\"text-align:center;\"&gt;Área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{{T2}} cm&lt;sup&gt;2&lt;/sup&gt;&lt;/p&gt;","seed":{"parameters":[{"name":"Q1","label":null,"min":3,"max":10,"step":1},{"name":"Q2","label":null,"min":10,"max":20,"step":1},{"name":"Q3","label":null,"min":10,"max":20,"step":1},{"name":"Q4","label":null,"min":10,"max":20,"step":1},{"name":"Q5","label":null,"min":10,"max":20,"step":1}],"calculated":[{"name":"T1","label":"{{function}}","function":"Lemonlib.round({{Q1}}*1.2,1)","temp":true},{"name":"T2","label":"{{function}}","function":"Lemonlib.round(8*{{Q1}}*{{T1}}/2,2)","temp":true},{"name":"T3","label":"{{function}}","function":"Lemonlib.round({{T2}}+{{Q2}}/10,2)","temp":true},{"name":"T4","label":"{{function}}","function":"Lemonlib.round({{T2}}+{{Q3}}/10,2)","temp":true},{"name":"T5","label":"{{function}}","function":"Lemonlib.round({{T2}}-{{Q4}}/10,2)","temp":true},{"name":"T6","label":"{{function}}","function":"Lemonlib.round({{T2}}-{{Q5}}/10,2)","temp":true},{"name":"A1","label":"Área = {{T2}} cm&lt;sup&gt;2&lt;/sup&gt;","function":""},{"name":"A2","label":"Área = {{T3}} cm&lt;sup&gt;2&lt;/sup&gt;","function":"","incorrect":true},{"name":"A3","label":"Área = {{T4}} cm&lt;sup&gt;2&lt;/sup&gt;","function":"","incorrect":true},{"name":"A4","label":"Área = {{T5}} cm&lt;sup&gt;2&lt;/sup&gt;","function":"","incorrect":true},{"name":"A5","label":"Área = {{T6}} cm&lt;sup&gt;2&lt;/sup&gt;","function":"","incorrect":true}],"uniques":false},"algorithm":{"name":"trueFalse","template":"Multiple choice – standard","params":{"countCorrect":1,"countIncorrect":2,"showCheckIcon":false,"columns":3}}}</v>
      </c>
      <c r="C1127" s="215" t="str">
        <f>Seeds!AA1227</f>
        <v/>
      </c>
      <c r="D1127" s="215">
        <f t="shared" si="1"/>
        <v>1</v>
      </c>
    </row>
    <row r="1128" ht="15.75" customHeight="1">
      <c r="A1128" s="215" t="str">
        <f>Seeds!AC1228</f>
        <v>M6-G-22a-E-1</v>
      </c>
      <c r="B1128" s="215" t="str">
        <f>Seeds!Z1228</f>
        <v>{
    "id": "M6-G-22a-E-1",
    "stimulus": "&lt;p&gt;¿Cuál es el área de este pentágono?&lt;/p&gt;&lt;div style=\"display:flex; justify-content:center;\"&gt;&lt;div class=\"lemo-fixed-to-responsive\" style=\"max-width: 300px;max-height: 300px;position: relative;width: 100%;display: inline-block;\"&gt;\n\t&lt;img src=\"https://blueberry-assets.oneclick.es/M6_G_22a_1.svg\"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67%; top: 20%; transform: rotate(35deg)\"&gt;{{Q1}}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{{A1}} cm&lt;sup&gt;2&lt;/sup&gt;&lt;/p&gt;",
    "seed": {
        "parameters": [
            {
                "name": "Q1",
                "label": null,
                "min": 3,
                "max": 10,
                "step": 1
            }
        ],
        "calculated": [
            {
                "name": "T1",
                "label": "{{function}}",
                "function": "Lemonlib.round({{Q1}}*0.7,1)",
                "temp": true
            },
            {
                "name": "A1",
                "label": "{{function}}",
                "function": "Lemonlib.round(5*{{Q1}}*{{T1}}/2,2)"
            }
        ],
        "uniques": false
    },
    "algorithm": {
        "name": "calculateOperation",
        "params": {
            "method": "equivLiteral",
            "keyboard": "INTERMEDIATE"
        }
    }
}</v>
      </c>
      <c r="C1128" s="215" t="str">
        <f>Seeds!AA1228</f>
        <v/>
      </c>
      <c r="D1128" s="215">
        <f t="shared" si="1"/>
        <v>1</v>
      </c>
    </row>
    <row r="1129" ht="15.75" customHeight="1">
      <c r="A1129" s="215" t="str">
        <f>Seeds!AC1229</f>
        <v>M6-G-22a-E-2</v>
      </c>
      <c r="B1129" s="215" t="str">
        <f>Seeds!Z1229</f>
        <v>{
    "id": "M6-G-22a-E-2",
    "stimulus": "&lt;p&gt;¿Cuál es el área de este hexágono?&lt;/p&gt;&lt;div style=\"display:flex; justify-content:center;\"&gt;&lt;div class=\"lemo-fixed-to-responsive\" style=\"max-width: 300px;max-height: 266px;position: relative;width: 100%;display: inline-block;\"&gt;\n\t&lt;img src=\"https://blueberry-assets.oneclick.es/M6_G_22a_2.svg\" alt=\"\" tabindex=\"0\"&gt;&lt;/img&gt;\n\t&lt;div class=\"lemo-graphie-container\" style=\"position: absolute;top: 0;left: 0;width: 100%;height: 100%;\"&gt;\n\t\t&lt;div class=\"lemo-graphie\" style=\"position: relative; width: 100%; height: 100%;\"&gt;\n\t\t\t&lt;span class=\"lemo-graphie-label\" style=\"position: absolute; left: 36%; top: 67%; transform: rotate(-90deg);\"&gt;{{T1}} cm&lt;/span&gt;\n\t\t\t&lt;span class=\"lemo-graphie-label\" style=\"position: absolute; left: 43%; top: 0%;\"&gt;{{Q1}} cm&lt;/span&gt;\n\t\t&lt;/div&gt;\n\t&lt;/div&gt;\n&lt;/div&gt;&lt;/div&gt;",
    "template": "&lt;p style=\"text-align: center\"&gt;Área = {{response}} cm&lt;sup&gt;2&lt;/sup&gt;&lt;/p&gt;",
    "hint": "&lt;p&gt;La fórmula del área de un polígono regular es:&lt;/p&gt;&lt;p style=\"text-align: center\"&gt;Área = &lt;span class=\"fr-math-v2 fr-draggable\" contenteditable=\"false\" data-original-math=\"\\(\\frac{\\text{perímetro} \\ \\times \\ \\text{apotema}}{2}\\)\" draggable=\"true\"&gt;\\(\\frac{\\text{perímetro} \\ \\times \\ \\text{apotema}}{2}\\)&lt;/span&gt;&lt;/p&gt;",
    "feedback": "&lt;p&gt;La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data-original-math=\"\\(\\frac{6 \\ \\times \\ {{Q1}} \\ \\times \\ {{T1}}}{2}\\)\" draggable=\"true\"&gt;\\(\\frac{6 \\ \\times \\ {{Q1}} \\ \\times \\ {{T1}}}{2}\\)&lt;/span&gt; = {{A1}} cm&lt;sup&gt;2&lt;/sup&gt;&lt;/p&gt;",
    "seed": {
        "parameters": [
            {
                "name": "Q1",
                "label": null,
                "min": 3,
                "max": 10,
                "step": 1
            }
        ],
        "calculated": [
            {
                "name": "T1",
                "label": "{{function}}",
                "function": "Lemonlib.round({{Q1}}*0.9,1)",
                "temp": true
            },
            {
                "name": "A1",
                "label": "{{function}}",
                "function": "Lemonlib.round(6*{{Q1}}*{{T1}}/2,2)"
            }
        ],
        "uniques": false
    },
    "algorithm": {
        "name": "calculateOperation",
        "params": {
            "method": "equivLiteral",
            "keyboard": "INTERMEDIATE"
        }
    }
}</v>
      </c>
      <c r="C1129" s="215" t="str">
        <f>Seeds!AA1229</f>
        <v/>
      </c>
      <c r="D1129" s="215">
        <f t="shared" si="1"/>
        <v>1</v>
      </c>
    </row>
    <row r="1130" ht="15.75" customHeight="1">
      <c r="A1130" s="215" t="str">
        <f>Seeds!AC1230</f>
        <v>M6-G-22a-E-3</v>
      </c>
      <c r="B1130" s="215" t="str">
        <f>Seeds!Z1230</f>
        <v>{"id":"M6-G-22a-E-3","stimulus":"&lt;p&gt;¿Cuál es el área de este octógono?&lt;/p&gt;&lt;div style=\"display:flex; justify-content:center;\"&gt;&lt;div class=\"lemo-fixed-to-responsive\" style=\"max-width: 300px;max-height: 299px;position: relative;width: 100%;display: inline-block;\"&gt;\n\t&lt;img src=\"https://blueberry-assets.oneclick.es/M6_G_22a_3.svg\" alt=\"\" tabindex=\"0\"&gt;&lt;/img&gt;\n\t&lt;div class=\"lemo-graphie-container\" style=\"position: absolute;top: 0;left: 0;width: 100%;height: 100%;\"&gt;\n\t\t&lt;div class=\"lemo-graphie\" style=\"position: relative; width: 100%; height: 100%;\"&gt;\n\t\t\t&lt;span class=\"lemo-graphie-label\" style=\"position: absolute; left: 35%; top: 67%; transform: rotate(-90deg);\"&gt;{{T1}} cm&lt;/span&gt;\n\t\t\t&lt;span class=\"lemo-graphie-label\" style=\"position: absolute; left: 42%; top: 0%;\"&gt;{{Q1}} cm&lt;/span&gt;\n\t\t&lt;/div&gt;\n\t&lt;/div&gt;\n&lt;/div&gt;&lt;/div&gt;","template":"&lt;p style=\"text-align: center\"&gt;Área = {{response}} cm&lt;sup&gt;2&lt;/sup&gt;&lt;/p&gt;","hint":"&lt;p&gt;La fórmula del área de un polígono regular es:&lt;/p&gt;&lt;p style=\"text-align: center\"&gt;Área = &lt;span class=\"fr-math-v2 fr-draggable\" contenteditable=\"false\" data-original-math=\"\\(\\frac{\\text{perímetro} \\ \\times \\ \\text{apotema}}{2}\\)\" draggable=\"true\"&gt;\\(\\frac{\\text{perímetro} \\ \\times \\ \\text{apotema}}{2}\\)&lt;/span&gt;&lt;/p&gt;","feedback":"&lt;p&gt;La fórmula del área de un polígono regular es:&lt;/p&gt;&lt;p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{{A1}} cm&lt;sup&gt;2&lt;/sup&gt;&lt;/p&gt;","seed":{"parameters":[{"name":"Q1","label":null,"min":3,"max":10,"step":1}],"calculated":[{"name":"T1","label":"{{function}}","function":"Lemonlib.round({{Q1}}*1.2,1)","temp":true},{"name":"A1","label":"{{function}}","function":"Lemonlib.round(8*{{Q1}}*{{T1}}/2,2)"}],"uniques":false},"algorithm":{"name":"calculateOperation","params":{"method":"equivLiteral","keyboard":"INTERMEDIATE"}}}</v>
      </c>
      <c r="C1130" s="215" t="str">
        <f>Seeds!AA1230</f>
        <v/>
      </c>
      <c r="D1130" s="215">
        <f t="shared" si="1"/>
        <v>1</v>
      </c>
    </row>
    <row r="1131" ht="15.75" customHeight="1">
      <c r="A1131" s="215" t="str">
        <f>Seeds!AC1231</f>
        <v>M6-G-22a-A-1</v>
      </c>
      <c r="B1131" s="215" t="str">
        <f>Seeds!Z1231</f>
        <v>{"id":"M6-G-22a-A-1","seed":{"parameters":[{"name":"Q1","label":null,"min":5,"max":10,"step":1}],"uniques":true},"scaffolding":[{"id":"step-0","stimulus":"&lt;p&gt;Calcula el área de un reloj de pared con forma de octógono regular de lado {{Q1}} cm y de apotema {{T1}} cm.&lt;/p&gt;","template":"&lt;p&gt;El área mide {{response}} cm&lt;sup&gt;2&lt;/sup&gt;.&lt;/p&gt;","seed":{"calculated":[{"name":"T1","label":"{{function}}","function":"Lemonlib.round({{Q1}}/0.83,1)","temp":true},{"name":"0-A1","label":"{{function}}","function":" Lemonlib.round(8*{{Q1}}*{{T1}}/2,2) "}]},"algorithm":{"name":"calculateOperation","params":{"method":"equivSymbolic","keyboard":"INTERMEDIATE"}}},{"id":"step-1","stimulus":"&lt;p&gt;¿Cuáles son las medidas de este octógono?&lt;/p&gt;","template":"&lt;p style=\"text-align:center;\"&gt;Lado = {{response}} cm&lt;/p&gt;&lt;p style=\"text-align:center;\"&gt;Apotema = {{response}} cm&lt;/p&gt;","seed":{"calculated":[{"name":"1-A1","label":"{{function}}","function":"{{Q1}}"},{"name":"1-A2","label":"{{function}}","function":"Lemonlib.round({{Q1}}/0.83,1)"}]},"algorithm":{"name":"calculateOperation","params":{"method":"equivLiteral","keyboard":"INTERMEDIATE"}}},{"id":"step-2","stimulus":"&lt;p&gt;¿Qué hay que calcular?&lt;/p&gt;","seed":{"calculated":[{"name":"2-A1","label":"&lt;p&gt;El área de un octógono.&lt;/p&gt;"},{"name":"2-A2","label":"&lt;p&gt;El perímetro de un octógono.&lt;/p&gt;","incorrect":true},{"name":"2-A3","label":"&lt;p&gt;El volumen de un octógono.&lt;/p&gt;","incorrect":true}]},"algorithm":{"name":"trueFalse","template":"Multiple choice – standard","params":{"countCorrect":1,"countIncorrect":2}}},{"id":"step-3","stimulus":"&lt;p&gt;¿Con qué fórmula se calcula el área de un octógono?&lt;/p&gt;","seed":{"calculated":[{"name":"3-A1","label":"&lt;p&gt;Área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octógono.&lt;/p&gt;","template":"&lt;p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data-original-math=\"\\(\\frac{8 \\ \\times \\ {{Q1}} \\ \\times \\ {{T1}}}{2}\\)\" draggable=\"true\"&gt;\\(\\frac{8 \\ \\times \\ {{Q1}} \\ \\times \\ {{T1}}}{2}\\)&lt;/span&gt; = {{response}} cm&lt;sup&gt;2&lt;/sup&gt;&lt;/p&gt;","seed":{"calculated":[{"name":"T1","label":"{{function}}","function":" Lemonlib.round({{Q1}}/0.83,1)","temp":true},{"name":"4-A1","label":"{{function}}","function":"Lemonlib.round(8*{{Q1}}*{{T1}}/2,2) "}]},"algorithm":{"name":"calculateOperation","params":{"method":"equivSymbolic","keyboard":"INTERMEDIATE"}}}]}</v>
      </c>
      <c r="C1131" s="215" t="str">
        <f>Seeds!AA1231</f>
        <v/>
      </c>
      <c r="D1131" s="215">
        <f t="shared" si="1"/>
        <v>1</v>
      </c>
    </row>
    <row r="1132" ht="15.75" customHeight="1">
      <c r="A1132" s="215" t="str">
        <f>Seeds!AC1232</f>
        <v>M6-G-22a-A-2</v>
      </c>
      <c r="B1132" s="215" t="str">
        <f>Seeds!Z1232</f>
        <v>{"id":"M6-G-22a-A-2","seed":{"parameters":[{"name":"Q1","label":null,"min":10,"max":20,"step":1}],"uniques":true},"scaffolding":[{"id":"step-0","stimulus":"&lt;p&gt;La base de la carpa de un circo tiene forma de heptágono regular de lado {{Q1}} m y apotema {{T1}} m. ¿Cuál es su área?&lt;/p&gt;","template":"&lt;p&gt;El área mide {{response}} m&lt;sup&gt;2&lt;/sup&gt;.&lt;/p&gt;","seed":{"calculated":[{"name":"T1","label":"{{function}}","function":"Lemonlib.round({{Q1}}/0.96,1)","temp":true},{"name":"0-A1","label":"{{function}}","function":" Lemonlib.round(7*{{Q1}}*{{T1}}/2,2) "}]},"algorithm":{"name":"calculateOperation","params":{"method":"equivSymbolic","keyboard":"INTERMEDIATE"}}},{"id":"step-1","stimulus":"&lt;p&gt;¿Cuáles son las medidas de este heptágono?&lt;/p&gt;","template":"&lt;p style=\"text-align:center;\"&gt;Lado = {{response}} m&lt;/p&gt;&lt;p style=\"text-align:center;\"&gt;Apotema = {{response}} m&lt;/p&gt;","seed":{"calculated":[{"name":"1-A1","label":"{{function}}","function":"{{Q1}}"},{"name":"1-A2","label":"{{function}}","function":"Lemonlib.round({{Q1}}/0.96,1)"}]},"algorithm":{"name":"calculateOperation","params":{"method":"equivLiteral","keyboard":"INTERMEDIATE"}}},{"id":"step-2","stimulus":"&lt;p&gt;¿Qué hay que calcular?&lt;/p&gt;","seed":{"calculated":[{"name":"2-A1","label":"&lt;p&gt;El área de un heptágono.&lt;/p&gt;"},{"name":"2-A2","label":"&lt;p&gt;El perímetro de un heptágono.&lt;/p&gt;","incorrect":true},{"name":"2-A3","label":"&lt;p&gt;El volumen de un heptágono.&lt;/p&gt;","incorrect":true}]},"algorithm":{"name":"trueFalse","template":"Multiple choice – standard","params":{"countCorrect":1,"countIncorrect":2}}},{"id":"step-3","stimulus":"&lt;p&gt;¿Con qué fórmula se calcula el área de un heptágono?&lt;/p&gt;","seed":{"calculated":[{"name":"3-A1","label":"&lt;p&gt;Área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heptágono.&lt;/p&gt;","template":"&lt;p style=\"text-align: center\"&gt;Área = &lt;span class=\"fr-math-v2 fr-draggable\" contenteditable=\"false\" data-original-math=\"\\(\\frac{\\text{perímetro} \\ \\times \\ \\text{apotema}}{2}\\)\" draggable=\"true\"&gt;\\(\\frac{\\text{perímetro} \\ \\times \\ \\text{apotema}}{2}\\)&lt;/span&gt; = &lt;span class=\"fr-math-v2 fr-draggable\" contenteditable=\"false\" data-original-math=\"\\(\\frac{7 \\ \\times \\ {{Q1}} \\ \\times \\ {{T1}}}{2}\\)\" draggable=\"true\"&gt;\\(\\frac{7 \\ \\times \\ {{Q1}} \\ \\times \\ {{T1}}}{2}\\)&lt;/span&gt; = {{response}} m&lt;sup&gt;2&lt;/sup&gt;&lt;/p&gt;","seed":{"calculated":[{"name":"T1","label":"{{function}}","function":" Lemonlib.round({{Q1}}/0.96,1)","temp":true},{"name":"4-A1","label":"{{function}}","function":"Lemonlib.round(7*{{Q1}}*{{T1}}/2,2) "}]},"algorithm":{"name":"calculateOperation","params":{"method":"equivSymbolic","keyboard":"INTERMEDIATE"}}}]}</v>
      </c>
      <c r="C1132" s="215" t="str">
        <f>Seeds!AA1232</f>
        <v/>
      </c>
      <c r="D1132" s="215">
        <f t="shared" si="1"/>
        <v>1</v>
      </c>
    </row>
    <row r="1133" ht="15.75" customHeight="1">
      <c r="A1133" s="215" t="str">
        <f>Seeds!AC1233</f>
        <v>M6-G-22a-A-3</v>
      </c>
      <c r="B1133" s="215" t="str">
        <f>Seeds!Z1233</f>
        <v>{"id":"M6-G-22a-A-3","seed":{"parameters":[{"name":"Q1","label":null,"list":[2,3,4,5,6]}],"uniques":true},"scaffolding":[{"id":"step-0","stimulus":"&lt;p&gt;Una ventana tiene forma de pentágono regular de lado {{Q1}} dm y apotema {{T1}} dm. ¿Cual es su área? Expresa el resultado con dos cifras decimales si es necesario.&lt;/p&gt;","template":"&lt;p&gt;El área mide {{response}} dm&lt;sup&gt;2&lt;/sup&gt;.&lt;/p&gt;","seed":{"calculated":[{"name":"T1","label":"{{function}}","function":"Lemonlib.round({{Q1}}/1.45, 2)","temp":true},{"name":"0-A1","label":"{{function}}","function":" Lemonlib.round(5*{{Q1}}*{{T1}}/2,2)"}]},"algorithm":{"name":"calculateOperation","params":{"method":"equivLiteral","keyboard":"INTERMEDIATE"}}},{"id":"step-1","stimulus":"&lt;p&gt;¿Cuáles son las medidas de este pentágono?&lt;/p&gt;","template":"&lt;p style=\"text-align:center;\"&gt;Lado = {{response}} cm&lt;/p&gt;&lt;p style=\"text-align:center;\"&gt;Apotema = {{response}} cm&lt;/p&gt;","seed":{"calculated":[{"name":"1-A1","label":"{{function}}","function":"{{Q1}}"},{"name":"1-A2","label":"{{function}}","function":"Lemonlib.round({{Q1}}/1.45,2)"}]},"algorithm":{"name":"calculateOperation","params":{"method":"equivLiteral","keyboard":"INTERMEDIATE"}}},{"id":"step-2","stimulus":"&lt;p&gt;¿Qué hay que calcular?&lt;/p&gt;","seed":{"calculated":[{"name":"2-A1","label":"&lt;p&gt;El área de un pentágono.&lt;/p&gt;"},{"name":"2-A2","label":"&lt;p&gt;El perímetro de un pentágono.&lt;/p&gt;","incorrect":true},{"name":"2-A3","label":"&lt;p&gt;El volumen de un pentágono.&lt;/p&gt;","incorrect":true}]},"algorithm":{"name":"trueFalse","template":"Multiple choice – standard","params":{"countCorrect":1,"countIncorrect":2}}},{"id":"step-3","stimulus":"&lt;p&gt;¿Con qué fórmula se calcula el área de un pentágono?&lt;/p&gt;","seed":{"calculated":[{"name":"3-A1","label":"&lt;p&gt;Área = &lt;span class=\"fr-math-v2 fr-draggable\" contenteditable=\"false\" data-original-math=\"\\(\\frac{\\text{perímetro × apotema}}{\\text{2}}\\)\" draggable=\"true\"&gt;\\(\\frac{\\text{perímetro × apotema}}{\\text{2}}\\)&lt;/span&gt;&lt;/p&gt;"},{"name":"3-A2","label":"&lt;p&gt;Área = base × altura&lt;/p&gt;","incorrect":true},{"name":"3-A3","label":"&lt;p&gt;Área = &lt;span class=\"fr-math-v2 fr-draggable\" contenteditable=\"false\" data-original-math=\"\\(\\frac{\\text{base} \\ \\times \\ \\text{altura}}{2}\\)\" draggable=\"true\"&gt;\\(\\frac{\\text{base} \\ \\times \\ \\text{altura}}{2}\\)&lt;/span&gt;&lt;/p&gt;","incorrect":true}]},"algorithm":{"name":"trueFalse","template":"Multiple choice – standard","params":{"countCorrect":1,"countIncorrect":2,
                    "showCheckIcon": false,
                    "columns": 3}}},{"id":"step-4","stimulus":"&lt;p&gt;Por tanto, calcula el área de este pentágono. Redondea el resultado a las centésimas.&lt;/p&gt;","template":"&lt;p&gt;Área = &lt;span class=\"fr-math-v2 fr-draggable\" contenteditable=\"false\" data-original-math=\"\\(\\frac{\\text{perímetro} \\ \\times \\ \\text{apotema}}{2}\\)\" draggable=\"true\"&gt;\\(\\frac{\\text{perímetro} \\ \\times \\ \\text{apotema}}{2}\\)&lt;/span&gt; = &lt;span class=\"fr-math-v2 fr-draggable\" contenteditable=\"false\" data-original-math=\"\\(\\frac{5 \\ \\times \\ {{Q1}} \\ \\times \\ {{T1}}}{2}\\)\" draggable=\"true\"&gt;\\(\\frac{5 \\ \\times \\ {{Q1}} \\ \\times \\ {{T1}}}{2}\\)&lt;/span&gt; = {{response}} dm&lt;sup&gt;2&lt;/sup&gt;&lt;/p&gt;","seed":{"calculated":[{"name":"T1","label":"{{function}}","function":" Lemonlib.round({{Q1}}/1.45,2)","temp":true},{"name":"4-A1","label":"{{function}}","function":"Lemonlib.round(5*{{Q1}}*{{T1}}/2,2) "}]},"algorithm":{"name":"calculateOperation","params":{"method":"equivLiteral","keyboard":"INTERMEDIATE"}}}]}</v>
      </c>
      <c r="C1133" s="215" t="str">
        <f>Seeds!AA1233</f>
        <v/>
      </c>
      <c r="D1133" s="215">
        <f t="shared" si="1"/>
        <v>1</v>
      </c>
    </row>
    <row r="1134" ht="15.75" customHeight="1">
      <c r="A1134" s="215" t="str">
        <f>Seeds!AC1234</f>
        <v>M6-G-23a-I-1</v>
      </c>
      <c r="B1134" s="215" t="str">
        <f>Seeds!Z1234</f>
        <v>{"id":"M6-G-23a-I-1","stimulus":"&lt;p&gt;Selecciona el área de este círculo.&lt;/p&gt;&lt;div style=\"display:flex; justify-content:center;\"&gt;&lt;div class=\"lemo-fixed-to-responsive\" style=\"max-width: 250px;max-height: 300px;position: relative;width: 100%;display: inline-block;\"&gt;\n\t&lt;img src=\"https://blueberry-assets.oneclick.es/M6_G_23a_1.svg\" alt=\"\" tabindex=\"0\"&gt;&lt;/img&gt;\n\t&lt;div class=\"lemo-graphie-container\" style=\"position: absolute;top: 0;left: 0;width: 100%;height: 100%;\"&gt;\n\t\t&lt;div class=\"lemo-graphie\" style=\"position: relative; width: 100%; height: 100%;\"&gt;\n\t\t\t&lt;span class=\"lemo-graphie-label\" style=\"position: absolute; left: 59%; top: 56%;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name":"Q2","label":null,"min":2,"max":15,"step":0.1},{"name":"Q3","label":null,"min":2,"max":15,"step":0.1}],"calculated":[{"name":"A1","label":"{{function}}","function":" Lemonlib.round(3.14*{{Q1}}*{{Q1}},2)","group":1},{"name":"A2","label":"{{function}}","function":" Lemonlib.round(3.14*{{Q2}}*{{Q2}},2)","incorrect":true,"group":1},{"name":"A3","label":"{{function}}","function":"Lemonlib.round(3.14*{{Q3}}*{{Q3}},2)","incorrect":true,"group":1}],"uniques":true},"algorithm":{"name":"groupResponses","template":"Cloze with drop down"}}</v>
      </c>
      <c r="C1134" s="215" t="str">
        <f>Seeds!AA1234</f>
        <v/>
      </c>
      <c r="D1134" s="215">
        <f t="shared" si="1"/>
        <v>1</v>
      </c>
    </row>
    <row r="1135" ht="15.75" customHeight="1">
      <c r="A1135" s="215" t="str">
        <f>Seeds!AC1235</f>
        <v>M6-G-23a-E-1</v>
      </c>
      <c r="B1135" s="215" t="str">
        <f>Seeds!Z1235</f>
        <v>{"id":"M6-G-23a-E-1","stimulus":"&lt;p&gt;Calcula el área de este círculo. Utiliza el valor de π con 2 decimales.&lt;/p&gt;&lt;div style=\"display:flex; justify-content:center;\"&gt;&lt;div class=\"lemo-fixed-to-responsive\" style=\"max-width: 250px;max-height: 300px;position: relative;width: 100%;display: inline-block;\"&gt;\n\t&lt;img src=\"https://blueberry-assets.oneclick.es/M6_G_23a_2.svg\" alt=\"\" tabindex=\"0\"&gt;&lt;/img&gt;\n\t&lt;div class=\"lemo-graphie-container\" style=\"position: absolute;top: 0;left: 0;width: 100%;height: 100%;\"&gt;\n\t\t&lt;div class=\"lemo-graphie\" style=\"position: relative; width: 100%; height: 100%;\"&gt;\n\t\t\t&lt;span class=\"lemo-graphie-label\" style=\"position: absolute; left: 57%; top: 58%; transform: rotate(50deg);\"&gt;{{Q1}} cm&lt;/span&gt;\n\t\t&lt;/div&gt;\n\t&lt;/div&gt;\n&lt;/div&gt;&lt;/div&gt;","template":"&lt;p style=\"text-align:center;\"&gt;Área = {{response}} cm&lt;sup&gt;2&lt;/sup&gt;&lt;/p&gt;","hint":"&lt;p&gt;La fórmula del área de un círculo es:&lt;/p&gt;&lt;p style=\"text-align:center;\"&gt;Área = π × radio&lt;sup&gt;2&lt;/sup&gt;&lt;/p&gt;","feedback":"&lt;p&gt;La fórmula del área de un círculo es:&lt;/p&gt;&lt;p style=\"text-align:center;\"&gt;Área = π × radio&lt;sup&gt;2&lt;/sup&gt; = 3.14 × {{Q1}}&lt;sup&gt;2&lt;/sup&gt; = {{A1}} cm&lt;sup&gt;2&lt;/sup&gt;&lt;/p&gt;","seed":{"parameters":[{"name":"Q1","label":null,"min":2,"max":15,"step":1}],"calculated":[{"name":"A1","label":"{{function}}","function":" Lemonlib.round(3.14*{{Q1}}*{{Q1}},2)"}],"uniques":true},"algorithm":{"name":"calculateOperation","params":{"method":"equivLiteral","keyboard":"INTERMEDIATE"}}}</v>
      </c>
      <c r="C1135" s="215" t="str">
        <f>Seeds!AA1235</f>
        <v/>
      </c>
      <c r="D1135" s="215">
        <f t="shared" si="1"/>
        <v>1</v>
      </c>
    </row>
    <row r="1136" ht="15.75" customHeight="1">
      <c r="A1136" s="215" t="str">
        <f>Seeds!AC1236</f>
        <v>M6-G-23a-A-1</v>
      </c>
      <c r="B1136" s="215" t="str">
        <f>Seeds!Z1236</f>
        <v>{"id":"M6-G-23a-A-1","seed":{"parameters":[{"name":"Q1","label":null,"list":[2,3,4,5,6]}],"uniques":true},"scaffolding":[{"id":"step-0","stimulus":"&lt;p&gt;Una modista utiliza lentejuelas circulares con un radio de {{Q1}} mm para hacer vestidos. ¿Cuál es el área de cada una? Utiliza el valor de π con 2 decimales.&lt;/p&gt;","template":"&lt;p&gt;El área de cada lentejuela mide {{response}} mm&lt;sup&gt;2&lt;/sup&gt;.&lt;/p&gt;","seed":{"calculated":[{"name":"0-A1","label":"{{function}}","function":" Lemonlib.round(3.14*{{Q1}}*{{Q1}},2)"}]},"algorithm":{"name":"calculateOperation","params":{"method":"equivLiteral","keyboard":"INTERMEDIATE"}}},{"id":"step-1","stimulus":"&lt;p&gt;¿Cuánto mide el radio de cada lentejuela?&lt;/p&gt;","template":"&lt;p style=\"text-align:center;\"&gt;Radio = {{response}} mm&lt;/p&gt;","seed":{"calculated":[{"name":"1-A1","label":"{{function}}","function":"{{Q1}}"}]},"algorithm":{"name":"calculateOperation","params":{"method":"equivLiteral","keyboard":"INTERMEDIATE"}}},{"id":"step-2","stimulus":"&lt;p&gt;¿Qué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mm&lt;sup&gt;2&lt;/sup&gt;&lt;/p&gt;","seed":{"calculated":[{"name":"4-A1","label":"{{function}}","function":"Lemonlib.round(3.14*{{Q1}}*{{Q1}},2) "}]},"algorithm":{"name":"calculateOperation","params":{"method":"equivLiteral","keyboard":"INTERMEDIATE"}}}]}</v>
      </c>
      <c r="C1136" s="215" t="str">
        <f>Seeds!AA1236</f>
        <v/>
      </c>
      <c r="D1136" s="215">
        <f t="shared" si="1"/>
        <v>1</v>
      </c>
    </row>
    <row r="1137" ht="15.75" customHeight="1">
      <c r="A1137" s="215" t="str">
        <f>Seeds!AC1237</f>
        <v>M6-G-23a-A-2</v>
      </c>
      <c r="B1137" s="215" t="str">
        <f>Seeds!Z1237</f>
        <v>{"id":"M6-G-23a-A-2","seed":{"parameters":[{"name":"Q1","label":null,"min":5,"max":15,"step":1}],"uniques":true},"scaffolding":[{"id":"step-0","stimulus":"&lt;p&gt;Una plaza circular tiene un radio de {{Q1}} m. ¿Cuanto mide su área? Utiliza el valor de π con 2 decimales.&lt;/p&gt;","template":"&lt;p&gt;El área de la plaza mide {{response}} m&lt;sup&gt;2&lt;/sup&gt;.&lt;/p&gt;","seed":{"calculated":[{"name":"0-A1","label":"{{function}}","function":" Lemonlib.round(3.14*{{Q1}}*{{Q1}},2)"}]},"algorithm":{"name":"calculateOperation","params":{"method":"equivLiteral","keyboard":"INTERMEDIATE"}}},{"id":"step-1","stimulus":"&lt;p&gt;¿Cuánto mide el radio de la plaza?&lt;/p&gt;","template":"&lt;p style=\"text-align:center;\"&gt;Radio = {{response}} 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m&lt;sup&gt;2&lt;/sup&gt;&lt;/p&gt;","seed":{"calculated":[{"name":"4-A1","label":"{{function}}","function":"Lemonlib.round(3.14*{{Q1}}*{{Q1}},2) "}]},"algorithm":{"name":"calculateOperation","params":{"method":"equivLiteral","keyboard":"INTERMEDIATE"}}}]}</v>
      </c>
      <c r="C1137" s="215" t="str">
        <f>Seeds!AA1237</f>
        <v/>
      </c>
      <c r="D1137" s="215">
        <f t="shared" si="1"/>
        <v>1</v>
      </c>
    </row>
    <row r="1138" ht="15.75" customHeight="1">
      <c r="A1138" s="215" t="str">
        <f>Seeds!AC1238</f>
        <v>M6-G-23a-A-3</v>
      </c>
      <c r="B1138" s="215" t="str">
        <f>Seeds!Z1238</f>
        <v>{"id":"M6-G-23a-A-3","seed":{"parameters":[{"name":"Q1","label":null,"list":[10,11,12,13,14,15]}],"uniques":true},"scaffolding":[{"id":"step-0","stimulus":"&lt;p&gt;Los ojos de buey de un barco tienen forma de círculo y un radio de {{Q1}} cm. ¿Cuánto mide la superficie de cada uno? Utiliza el valor de π con 2 decimales.&lt;/p&gt;","template":"&lt;p&gt;Cada ojo de buey mide {{response}} cm&lt;sup&gt;2&lt;/sup&gt;.&lt;/p&gt;","seed":{"calculated":[{"name":"0-A1","label":"{{function}}","function":" Lemonlib.round(3.14*{{Q1}}*{{Q1}},2)"}]},"algorithm":{"name":"calculateOperation","params":{"method":"equivLiteral","keyboard":"INTERMEDIATE"}}},{"id":"step-1","stimulus":"&lt;p&gt;¿Cuánto mide el radio de un ojo de buey?&lt;/p&gt;","template":"&lt;p style=\"text-align:center;\"&gt;Radio = {{response}} cm&lt;/p&gt;","seed":{"calculated":[{"name":"1-A1","label":"{{function}}","function":"{{Q1}}"}]},"algorithm":{"name":"calculateOperation","params":{"method":"equivLiteral","keyboard":"INTERMEDIATE"}}},{"id":"step-2","stimulus":"&lt;p&gt;¿Qué hay que calcular?&lt;/p&gt;","seed":{"calculated":[{"name":"2-A1","label":"&lt;p&gt;El área del círculo.&lt;/p&gt;"},{"name":"2-A2","label":"&lt;p&gt;El perímetro del círculo.&lt;/p&gt;","incorrect":true},{"name":"2-A3","label":"&lt;p&gt;El volumen del círculo.&lt;/p&gt;","incorrect":true}]},"algorithm":{"name":"trueFalse","template":"Multiple choice – standard","params":{"countCorrect":1,"countIncorrect":2}}},{"id":"step-3","stimulus":"&lt;p&gt;¿Cuál es la fórmula del área del círculo?&lt;/p&gt;","seed":{"calculated":[{"name":"3-A1","label":"&lt;p&gt;Área = π × radio&lt;sup&gt;2&lt;/sup&gt;&lt;/p&gt;"},{"name":"3-A2","label":"&lt;p&gt;Área = 2 × π × radio&lt;/p&gt;","incorrect":true},{"name":"3-A3","label":"&lt;p&gt;Área = 2 × π × radio&lt;sup&gt;2&lt;/sup&gt;&lt;/p&gt;","incorrect":true}]},"algorithm":{"name":"trueFalse","template":"Multiple choice – standard","params":{"countCorrect":1,"countIncorrect":2,
                    "showCheckIcon": false,
                    "columns": 3}}},{"id":"step-4","stimulus":"&lt;p&gt;Por tanto, calcula el área de este círculo.&lt;/p&gt;","template":"&lt;p style=\"text-align:center;\"&gt;Área = π × radio&lt;sup&gt;2&lt;/sup&gt; = 3.14 × {{Q1}}&lt;sup&gt;2&lt;/sup&gt; = {{response}} cm&lt;sup&gt;2&lt;/sup&gt;&lt;/p&gt;","seed":{"calculated":[{"name":"4-A1","label":"{{function}}","function":"Lemonlib.round(3.14*{{Q1}}*{{Q1}},2) "}]},"algorithm":{"name":"calculateOperation","params":{"method":"equivLiteral","keyboard":"INTERMEDIATE"}}}]}</v>
      </c>
      <c r="C1138" s="215" t="str">
        <f>Seeds!AA1238</f>
        <v/>
      </c>
      <c r="D1138" s="215">
        <f t="shared" si="1"/>
        <v>1</v>
      </c>
    </row>
    <row r="1139" ht="15.75" customHeight="1">
      <c r="A1139" s="215" t="str">
        <f>Seeds!AC1239</f>
        <v>M6-G-24a-I-1</v>
      </c>
      <c r="B1139" s="215" t="str">
        <f>Seeds!Z1239</f>
        <v>{"id":"M6-G-24a-I-1","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src=\"https://blueberry-assets.oneclick.es/M6_G_24a_9.svg\" alt=\"\" tabindex=\"0\"&gt;&lt;/img&gt;\n\t&lt;div class=\"lemo-graphie-container\" style=\"position: absolute;top: 0;left: 0;width: 100%;height: 100%;\"&gt;\n\t\t&lt;div class=\"lemo-graphie\" style=\"position: relative; width: 100%; height: 100%;\"&gt;\n\t\t\t&lt;span class=\"lemo-graphie-label\" style=\"position: absolute; left: 76%; top: 19%;\"&gt;{{T1}} cm&lt;/span&gt;\n\t\t\t&lt;span class=\"lemo-graphie-label\" style=\"position: absolute; left: 76%; top: 57%;\"&gt;{{Q1}} cm&lt;/span&gt;\n\t\t\t&lt;span class=\"lemo-graphie-label\" style=\"position: absolute; left: 44%; top: 85%;\"&gt;{{Q1}} cm&lt;/span&gt;\n\t\t&lt;/div&gt;\n\t&lt;/div&gt;\n&lt;/div&gt;&lt;/div&gt;","template":"&lt;p style=\"text-align:center;\"&gt;Área = {{response}} cm&lt;sup&gt;2&lt;/sup&gt;&lt;/p&gt;","seed":{"calculated":[{"name":"T1","label":"{{function}}","function":"Lemonlib.round({{Q1}}*0.8, 1)","temp":true},{"name":"T2","label":"{{function}}","function":"Lemonlib.round({{Q2}}*0.8, 1)","temp":true},{"name":"T3","label":"{{function}}","function":"Lemonlib.round({{Q3}}*0.8, 1)","temp":true},{"name":"0-A1","label":"{{function}} cm&lt;sup&gt;2&lt;/sup&gt;","function":"Lemonlib.round({{Q1}}*{{T1}}/2+{{Q1}}*{{Q1}}, 1)"},{"name":"0-A2","label":"{{function}} cm&lt;sup&gt;2&lt;/sup&gt;","function":"Lemonlib.round({{Q2}}*{{T2}}/2+{{Q2}}*{{Q2}}, 1)","incorrect":true},{"name":"0-A3","label":"{{function}} cm&lt;sup&gt;2&lt;/sup&gt;","function":"Lemonlib.round({{Q3}}*{{T3}}/2+{{Q3}}*{{Q3}},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src=\"https://blueberry-assets.oneclick.es/M6_G_24a_12.svg\" alt=\"\" tabindex=\"0\"&gt;&lt;/img&gt;\n\t&lt;div class=\"lemo-graphie-container\" style=\"position: absolute;top: 0;left: 0;width: 100%;height: 100%;\"&gt;\n\t\t&lt;div class=\"lemo-graphie\" style=\"position: relative; width: 100%; height: 100%;\"&gt;\n\t\t\t&lt;span class=\"lemo-graphie-label\" style=\"position: absolute; left: 55.7089%; top: 18.3387%;\"&gt;{{T1}} cm&lt;/span&gt;\n\t\t\t&lt;span class=\"lemo-graphie-label\" style=\"position: absolute; left: 56.1753%; top: 58.7270%;\"&gt;{{Q1}} cm&lt;/span&gt;\n\t\t\t&lt;span class=\"lemo-graphie-label\" style=\"position: absolute; left: 22%; top: 85%;\"&gt;{{Q1}} cm&lt;/span&gt;\n\t\t&lt;/div&gt;\n\t&lt;/div&gt;\n&lt;/div&gt;&lt;/img&gt;&lt;/div&gt;&lt;/td&gt;&lt;td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46.0260%; top: 68.3778%;\"&gt;&lt;b&gt;?&lt;/b&gt;&lt;/span&gt;\n\t\t&lt;/div&gt;\n\t&lt;/div&gt;\n&lt;/div&gt;&lt;/img&gt;&lt;/div&gt;&lt;/td&gt;&lt;td style=\"width: 33.3333%;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33.3333%; text-align: center; border: none;\"&gt;&lt;/td&gt;&lt;td style=\"width: 33.3333%; text-align: center; border: none;\"&gt;? = {{response}} cm&lt;/td&gt;&lt;td style=\"width: 33.3333%; text-align: center; border: none;\"&gt;&lt;/td&gt;&lt;/tr&gt;&lt;/tbody&gt;&lt;/table&gt;","seed":{"calculated":[{"name":"T1","label":"{{function}}","function":"Lemonlib.round({{Q1}}*0.8, 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cm&lt;sup&gt;2&lt;/sup&gt;&lt;/td&gt;&lt;/tr&gt;&lt;/tbody&gt;&lt;/table&gt;","seed":{"calculated":[{"name":"T1","label":"{{function}}","function":"Lemonlib.round({{Q1}}*0.8, 1)","temp":true},{"name":"2-A2","label":"{{function}}","function":"Lemonlib.round({{Q1}}*{{T1}}/2,1)"},{"name":"2-A3","label":"{{function}}","function":"Lemonlib.round({{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src=\"https://blueberry-assets.oneclick.es/M6_G_24a_13.svg\" alt=\"\" tabindex=\"0\"&gt;&lt;/img&gt;\n\t&lt;div class=\"lemo-graphie-container\" style=\"position: absolute;top: 0;left: 0;width: 100%;height: 100%;\"&gt;\n\t\t&lt;div class=\"lemo-graphie\" style=\"position: relative; width: 100%; height: 100%;\"&gt;\n\t\t\t&lt;span class=\"lemo-graphie-label\" style=\"position: absolute; left: 72%; top: 43.0515%;\"&gt;{{T1}} cm&lt;/span&gt;\n\t\t\t&lt;span class=\"lemo-graphie-label\" style=\"position: absolute; left: 41%; top: 68.3778%;\"&gt;{{Q1}} cm&lt;/span&gt;\n\t\t&lt;/div&gt;\n\t&lt;/div&gt;\n&lt;/div&gt;&lt;/img&gt;&lt;/div&gt;&lt;/td&gt;&lt;td style=\"width: 50%; text-align: center; border: none;\"&gt;&lt;div style=\"display:flex; justify-content:center;\"&gt;&lt;div class=\"lemo-fixed-to-responsive\" style=\"max-width: 300px;max-height: 300px;position: relative;width: 100%;display: inline-block;\"&gt;\n\t&lt;img src=\"https://blueberry-assets.oneclick.es/M6_G_24a_14.svg\" alt=\"\" tabindex=\"0\"&gt;&lt;/img&gt;\n\t&lt;div class=\"lemo-graphie-container\" style=\"position: absolute;top: 0;left: 0;width: 100%;height: 100%;\"&gt;\n\t\t&lt;div class=\"lemo-graphie\" style=\"position: relative; width: 100%; height: 100%;\"&gt;\n\t\t\t&lt;span class=\"lemo-graphie-label\" style=\"position: absolute; left: 73.2054%; top: 47.1013%;\"&gt;{{Q1}} cm&lt;/span&gt;\n\t\t\t&lt;span class=\"lemo-graphie-label\" style=\"position: absolute; left: 42%; top: 74.0154%;\"&gt;{{Q1}} cm&lt;/span&gt;\n\t\t&lt;/div&gt;\n\t&lt;/div&gt;\n&lt;/div&gt;&lt;/div&gt;&lt;/td&gt;&lt;/tr&gt;&lt;tr&gt;&lt;/tbody&gt;&lt;/table&gt;&lt;p style=\"text-align:center;\"&gt;Área = {{T4}} + {{T5}} = {{response}} cm&lt;sup&gt;2&lt;/sup&gt;&lt;/p&gt;","seed":{"calculated":[{"name":"T1","label":"{{function}}","function":"Lemonlib.round({{Q1}}*0.8, 1)","temp":true},{"name":"T4","label":"{{function}}","function":"Lemonlib.round({{Q1}}*{{T1}}/2,1)","temp":true},{"name":"T5","label":"{{function}}","function":"Lemonlib.round({{Q1}}*{{Q1}},1)","temp":true},{"name":"3-A1","label":"{{function}}","function":"Lemonlib.round({{T4}}+{{T5}},1)"}]},"algorithm":{"name":"calculateOperation","params":{"method":"equivLiteral","keyboard":"INTERMEDIATE"}}}]}</v>
      </c>
      <c r="C1139" s="215" t="str">
        <f>Seeds!AA1239</f>
        <v/>
      </c>
      <c r="D1139" s="215">
        <f t="shared" si="1"/>
        <v>1</v>
      </c>
    </row>
    <row r="1140" ht="15.75" customHeight="1">
      <c r="A1140" s="215" t="str">
        <f>Seeds!AC1240</f>
        <v>M6-G-24a-I-2</v>
      </c>
      <c r="B1140" s="215" t="str">
        <f>Seeds!Z1240</f>
        <v>{"id":"M6-G-24a-I-2","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src=\"https://blueberry-assets.oneclick.es/M6_G_24a_10.svg\" alt=\"\" tabindex=\"0\"&gt;&lt;/img&gt;\n\t&lt;div class=\"lemo-graphie-container\" style=\"position: absolute;top: 0;left: 0;width: 100%;height: 100%;\"&gt;\n\t\t&lt;div class=\"lemo-graphie\" style=\"position: relative; width: 100%; height: 100%;\"&gt;\n\t\t\t&lt;span class=\"lemo-graphie-label\" style=\"position: absolute; left: 39.2797%; top: 14.6955%;\"&gt;{{Q1}} cm&lt;/span&gt;\n\t\t\t&lt;span class=\"lemo-graphie-label\" style=\"position: absolute; left: 26.0432%; top: 37.9010%;\"&gt;{{T1}} cm&lt;/span&gt;\n\t\t\t&lt;span class=\"lemo-graphie-label\" style=\"position: absolute; left: 62.9837%; top: 74.3635%;\"&gt;{{T2}} cm&lt;/span&gt;\n\t\t\t&lt;span class=\"lemo-graphie-label\" style=\"position: absolute; left: 83.3594%; top: 39.1992%;\"&gt;{{T3}} cm&lt;/span&gt;\n\t\t&lt;/div&gt;\n\t&lt;/div&gt;\n&lt;/div&gt;&lt;/div&gt;","template":"&lt;p style=\"text-align:center;\"&gt;Área = {{response}} cm&lt;sup&gt;2&lt;/sup&gt;&lt;/p&gt;","seed":{"calculated":[{"name":"T1","label":"{{function}}","function":"Lemonlib.round({{Q1}}*0.69,1)","temp":true},{"name":"T2","label":"{{function}}","function":"Lemonlib.round({{Q1}}*0.5, 1)","temp":true},{"name":"T3","label":"{{function}}","function":"Lemonlib.round({{Q1}}+{{T1}},1)","temp":true},{"name":"0-A1","label":"{{function}} cm&lt;sup&gt;2&lt;/sup&gt;","function":"Lemonlib.round(2.5*{{Q1}}*{{T1}}+({{Q1}}+{{T3}})*{{T2}}/2, 1)"},{"name":"0-A2","label":"{{function}} cm&lt;sup&gt;2&lt;/sup&gt;","function":"Lemonlib.round(2.5*{{Q2}}*{{T1}}+({{Q2}}+{{T3}})*{{T2}}/2, 1)","incorrect":true},{"name":"0-A3","label":"{{function}} cm&lt;sup&gt;2&lt;/sup&gt;","function":"Lemonlib.round(2.5*{{Q3}}*{{T1}}+({{Q3}}+{{T3}})*{{T2}}/2, 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src=\"https://blueberry-assets.oneclick.es/M6_G_24a_15.svg\" alt=\"\" tabindex=\"0\"&gt;&lt;/img&gt;\n\t&lt;div class=\"lemo-graphie-container\" style=\"position: absolute;top: 0;left: 0;width: 100%;height: 100%;\"&gt;\n\t\t&lt;div class=\"lemo-graphie\" style=\"position: relative; width: 100%; height: 100%;\"&gt;\n\t\t\t&lt;span class=\"lemo-graphie-label\" style=\"position: absolute; left: 29.0981%; top: 20.9088%;\"&gt;{{Q1}} cm&lt;/span&gt;\n\t\t\t&lt;span class=\"lemo-graphie-label\" style=\"position: absolute; left: 18.6075%; top: 38.3192%;\"&gt;{{T1}} cm&lt;/span&gt;\n\t\t\t&lt;span class=\"lemo-graphie-label\" style=\"position: absolute; left: 50.6422%; top: 71.5372%;\"&gt;{{T2}} cm&lt;/span&gt;\n\t\t\t&lt;span class=\"lemo-graphie-label\" style=\"position: absolute; left: 67.2289%; top: 32.3265%;\"&gt;{{T3}}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31.8578%; top: 49.4531%;\"&gt;&lt;b&gt;?&lt;/b&gt;&lt;/span&gt;\n\t\t\t&lt;span class=\"lemo-graphie-label\" style=\"position: absolute; left: 41.7050%; top: 72.1278%;\"&gt;{{T2}} cm&lt;/span&gt;\n\t\t\t&lt;span class=\"lemo-graphie-label\" style=\"position: absolute; left: 60.1080%; top: 42.1255%;\"&gt;{{T3}} cm&lt;/span&gt;\n\t\t&lt;/div&gt;\n\t&lt;/div&gt;\n&lt;/div&gt;&lt;/div&gt;&lt;/td&gt;&lt;/tr&gt;&lt;tr&gt;&lt;td style=\"width: 33.3333%; text-align: center; border: none;\"&gt;&lt;/td&gt;&lt;td style=\"width: 33.3333%; text-align: center; border: none;\"&gt;&lt;/td&gt;&lt;td style=\"width: 33.3333%; text-align: center; border: none;\"&gt;? = {{response}} cm&lt;/td&gt;&lt;/tr&gt;&lt;/tbody&gt;&lt;/table&gt;","seed":{"calculated":[{"name":"T1","label":"{{function}}","function":"Lemonlib.round({{Q1}}*0.69,1)","temp":true},{"name":"T2","label":"{{function}}","function":"Lemonlib.round({{Q1}}*0.5, 1)","temp":true},{"name":"T3","label":"{{function}}","function":"Lemonlib.round({{Q1}}+{{T1}},1)","temp":true},{"name":"1-A1","label":"{{function}}","function":"{{Q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cm&lt;sup&gt;2&lt;/sup&gt;&lt;/td&gt;&lt;/tr&gt;&lt;/tbody&gt;&lt;/table&gt;","seed":{"calculated":[{"name":"T1","label":"{{function}}","function":"Lemonlib.round({{Q1}}*0.69,1)","temp":true},{"name":"T2","label":"{{function}}","function":"Lemonlib.round({{Q1}}*0.5, 1)","temp":true},{"name":"T3","label":"{{function}}","function":"Lemonlib.round({{Q1}}+{{T1}},1)","temp":true},{"name":"2-A2","label":"{{function}}","function":"Lemonlib.round(2.5*{{Q1}}*{{T1}}, 1)"},{"name":"2-A3","label":"{{function}}","function":"Lemonlib.round(({{Q1}}+{{T3}})*{{T2}}/2, 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src=\"https://blueberry-assets.oneclick.es/M6_G_24a_16.svg\" alt=\"\" tabindex=\"0\"&gt;&lt;/img&gt;\n\t&lt;div class=\"lemo-graphie-container\" style=\"position: absolute;top: 0;left: 0;width: 100%;height: 100%;\"&gt;\n\t\t&lt;div class=\"lemo-graphie\" style=\"position: relative; width: 100%; height: 100%;\"&gt;\n\t\t\t&lt;span class=\"lemo-graphie-label\" style=\"position: absolute; left: 51.0892%; top: 20.7916%;\"&gt;{{Q1}} cm&lt;/span&gt;\n\t\t\t&lt;span class=\"lemo-graphie-label\" style=\"position: absolute; left: 42.3288%; top: 39.3945%;\"&gt;{{T1}}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src=\"https://blueberry-assets.oneclick.es/M6_G_24a_17.svg\" alt=\"\" tabindex=\"0\"&gt;&lt;/img&gt;\n\t&lt;div class=\"lemo-graphie-container\" style=\"position: absolute;top: 0;left: 0;width: 100%;height: 100%;\"&gt;\n\t\t&lt;div class=\"lemo-graphie\" style=\"position: relative; width: 100%; height: 100%;\"&gt;\n\t\t\t&lt;span class=\"lemo-graphie-label\" style=\"position: absolute; left: 20%; top: 49.4531%;\"&gt;{{Q1}} cm&lt;/span&gt;\n\t\t\t&lt;span class=\"lemo-graphie-label\" style=\"position: absolute; left: 41.7050%; top: 72.1278%;\"&gt;{{T2}} cm&lt;/span&gt;\n\t\t\t&lt;span class=\"lemo-graphie-label\" style=\"position: absolute; left: 60.1080%; top: 42.1255%;\"&gt;{{T3}} cm&lt;/span&gt;\n\t\t&lt;/div&gt;\n\t&lt;/div&gt;\n&lt;/div&gt;&lt;/div&gt;&lt;/td&gt;&lt;/tr&gt;&lt;/tbody&gt;&lt;/table&gt;&lt;p style=\"text-align:center;\"&gt;Área = {{T4}} + {{T5}} = {{response}} cm&lt;sup&gt;2&lt;/sup&gt;&lt;/p&gt;","seed":{"calculated":[{"name":"T1","label":"{{function}}","function":"Lemonlib.round({{Q1}}*0.69,1)","temp":true},{"name":"T2","label":"{{function}}","function":"Lemonlib.round({{Q1}}*0.5, 1)","temp":true},{"name":"T3","label":"{{function}}","function":"Lemonlib.round({{Q1}}+{{T1}},1)","temp":true},{"name":"T4","label":"{{function}}","function":"Lemonlib.round(2.5*{{Q1}}*{{T1}}, 1)","temp":true},{"name":"T5","label":"{{function}}","function":"Lemonlib.round(({{Q1}}+{{T3}})*{{T2}}/2, 1)","temp":true},{"name":"3-A1","label":"{{function}}","function":"Lemonlib.round({{T4}}+{{T5}},1)"}]},"algorithm":{"name":"calculateOperation","params":{"method":"equivLiteral","keyboard":"INTERMEDIATE"}}}]}</v>
      </c>
      <c r="C1140" s="215" t="str">
        <f>Seeds!AA1240</f>
        <v/>
      </c>
      <c r="D1140" s="215">
        <f t="shared" si="1"/>
        <v>1</v>
      </c>
    </row>
    <row r="1141" ht="15.75" customHeight="1">
      <c r="A1141" s="215" t="str">
        <f>Seeds!AC1241</f>
        <v>M6-G-24a-I-3</v>
      </c>
      <c r="B1141" s="215" t="str">
        <f>Seeds!Z1241</f>
        <v>{"id":"M6-G-24a-I-3","seed":{"parameters":[{"name":"Q1","label":null,"min":3,"max":9,"step":0.1},{"name":"Q2","label":null,"min":3,"max":9,"step":0.1},{"name":"Q3","label":null,"min":3,"max":9,"step":0.1}],"uniques":true},"scaffolding":[{"id":"step-0","stimulus":"&lt;p&gt;Selecciona el área de esta figura.&lt;/p&gt;&lt;div style=\"display:flex; justify-content:center;\"&gt;&lt;div class=\"lemo-fixed-to-responsive\" style=\"max-width: 300px;max-height: 300px;position: relative;width: 100%;display: inline-block;\"&gt;\n\t&lt;img src=\"https://blueberry-assets.oneclick.es/M6_G_24a_11.svg\" alt=\"\" tabindex=\"0\"&gt;&lt;/img&gt;\n\t&lt;div class=\"lemo-graphie-container\" style=\"position: absolute;top: 0;left: 0;width: 100%;height: 100%;\"&gt;\n\t\t&lt;div class=\"lemo-graphie\" style=\"position: relative; width: 100%; height: 100%;\"&gt;\n\t\t\t&lt;span class=\"lemo-graphie-label\" style=\"position: absolute; left: 81%; top: 10.8628%;\"&gt;{{Q1}} cm&lt;/span&gt;\n\t\t\t&lt;span class=\"lemo-graphie-label\" style=\"position: absolute; left: 81%; top: 35.6101%;\"&gt;{{Q1}} cm&lt;/span&gt;\n\t\t\t&lt;span class=\"lemo-graphie-label\" style=\"position: absolute; left: 81%; top: 59.9207%;\"&gt;{{Q1}} cm&lt;/span&gt;\n\t\t\t&lt;span class=\"lemo-graphie-label\" style=\"position: absolute; left: 38.5432%; top: 84.5577%;\"&gt;{{T1}} cm&lt;/span&gt;\n\t\t&lt;/div&gt;\n\t&lt;/div&gt;\n&lt;/div&gt;&lt;/div&gt;","template":"&lt;p style=\"text-align:center;\"&gt;Área = {{response}} cm&lt;sup&gt;2&lt;/sup&gt;&lt;/p&gt;","seed":{"calculated":[{"name":"T1","label":"{{function}}","function":"{{Q1}}*2","temp":true},{"name":"0-A1","label":"{{function}} cm&lt;sup&gt;2&lt;/sup&gt;","function":"Lemonlib.round(4*{{Q1}}*{{Q1}},1)"},{"name":"0-A2","label":"{{function}} cm&lt;sup&gt;2&lt;/sup&gt;","function":"Lemonlib.round(4*{{Q2}}*{{Q2}},1)","incorrect":true},{"name":"0-A3","label":"{{function}} cm&lt;sup&gt;2&lt;/sup&gt;","function":"Lemonlib.round(4*{{Q3}}*{{Q3}},1)","incorrect":true}]},"algorithm":{"name":"calculateOperation","template":"Cloze with drag &amp; drop","params":{"keyboard":"INTERMEDIATE"}}},{"id":"step-1","stimulus":"&lt;p&gt;Primero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src=\"https://blueberry-assets.oneclick.es/M6_G_24a_18.svg\" alt=\"\" tabindex=\"0\"&gt;&lt;/img&gt;\n\t&lt;div class=\"lemo-graphie-container\" style=\"position: absolute;top: 0;left: 0;width: 100%;height: 100%;\"&gt;\n\t\t&lt;div class=\"lemo-graphie\" style=\"position: relative; width: 100%; height: 100%;\"&gt;\n\t\t\t&lt;span class=\"lemo-graphie-label\" style=\"position: absolute; left: 65.7675%; top: 13.4203%;\"&gt;{{Q1}} cm&lt;/span&gt;\n\t\t\t&lt;span class=\"lemo-graphie-label\" style=\"position: absolute; left: 66.4557%; top: 35.0517%;\"&gt;{{Q1}} cm&lt;/span&gt;\n\t\t\t&lt;span class=\"lemo-graphie-label\" style=\"position: absolute; left: 66.4763%; top: 62.8240%;\"&gt;{{Q1}} cm&lt;/span&gt;\n\t\t\t&lt;span class=\"lemo-graphie-label\" style=\"position: absolute; left: 26%; top: 83.9694%;\"&gt;{{T1}}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47%; top: 64.1923%;\"&gt;&lt;b&gt;?&lt;/b&gt;&lt;/span&gt;\n\t\t&lt;/div&gt;\n\t&lt;/div&gt;\n&lt;/div&gt;&lt;/div&gt;&lt;/td&gt;&lt;td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44%; top: 65.6193%;\"&gt;&lt;b&gt;?&lt;/b&gt;&lt;/span&gt;\n\t\t&lt;/div&gt;\n\t&lt;/div&gt;\n&lt;/div&gt;&lt;/div&gt;&lt;/td&gt;&lt;td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lt;/td&gt;&lt;/tr&gt;&lt;/tbody&gt;&lt;/table&gt;","seed":{"calculated":[{"name":"T1","label":"{{function}}","function":"{{Q1}}*2","temp":true},{"name":"1-A1","label":"{{function}}","function":"2*{{Q1}}"},{"name":"1-A2","label":"{{function}}","function":"2*{{Q1}}"}]},"algorithm":{"name":"calculateOperation","params":{"method":"equivLiteral","keyboard":"INTERMEDIATE"}}},{"id":"step-2","stimulus":"&lt;p&gt;A continuación, calcula las áreas de cada polígono. Si es necesario, redondea el resultado a las décimas.&lt;/p&gt;","template":"&lt;table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Q1}}*2","temp":true},{"name":"2-A3","label":"{{function}}","function":"Lemonlib.round({{Q1}}*{{T1}}/2,1)"},{"name":"2-A4","label":"{{function}}","function":"Lemonlib.round({{Q1}}*{{T1}},1)"},{"name":"2-A5","label":"{{function}}","function":"Lemonlib.round({{Q1}}*{{T1}}/2,1)"}]},"algorithm":{"name":"calculateOperation","params":{"method":"equivLiteral","keyboard":"INTERMEDIATE"}}},{"id":"step-3","stimulus":"&lt;p&gt;Por último, calcula el área total.&lt;/p&gt;","template":"&lt;table style=\"width: 100%;\"&gt;&lt;tbody&gt;&lt;tr&gt;&lt;td style=\"width: 33.3333%; text-align: center; border: none;\"&gt;&lt;div style=\"display:flex; justify-content:center;\"&gt;&lt;div class=\"lemo-fixed-to-responsive\" style=\"max-width: 300px;max-height: 300px;position: relative;width: 100%;display: inline-block;\"&gt;\n\t&lt;img src=\"https://blueberry-assets.oneclick.es/M6_G_24a_19.svg\" alt=\"\" tabindex=\"0\"&gt;&lt;/img&gt;\n\t&lt;div class=\"lemo-graphie-container\" style=\"position: absolute;top: 0;left: 0;width: 100%;height: 100%;\"&gt;\n\t\t&lt;div class=\"lemo-graphie\" style=\"position: relative; width: 100%; height: 100%;\"&gt;\n\t\t\t&lt;span class=\"lemo-graphie-label\" style=\"position: absolute; left: 80%; top: 43%;\"&gt;{{Q1}} cm&lt;/span&gt;\n\t\t\t&lt;span class=\"lemo-graphie-label\" style=\"position: absolute; left: 40%; top: 64.1923%;\"&gt;{{T1}}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src=\"https://blueberry-assets.oneclick.es/M6_G_24a_20.svg\" alt=\"\" tabindex=\"0\"&gt;&lt;/img&gt;\n\t&lt;div class=\"lemo-graphie-container\" style=\"position: absolute;top: 0;left: 0;width: 100%;height: 100%;\"&gt;\n\t\t&lt;div class=\"lemo-graphie\" style=\"position: relative; width: 100%; height: 100%;\"&gt;\n\t\t\t&lt;span class=\"lemo-graphie-label\" style=\"position: absolute; left: 77.7275%; top: 43.6742%;\"&gt;{{Q1}} cm&lt;/span&gt;\n\t\t\t&lt;span class=\"lemo-graphie-label\" style=\"position: absolute; left: 36%; top: 65.6193%;\"&gt;{{T1}} cm&lt;/span&gt;\n\t\t&lt;/div&gt;\n\t&lt;/div&gt;\n&lt;/div&gt;&lt;/div&gt;&lt;/td&gt;&lt;td style=\"width: 33.3333%; text-align: center; border: none;\"&gt;&lt;div style=\"display:flex; justify-content:center;\"&gt;&lt;div class=\"lemo-fixed-to-responsive\" style=\"max-width: 300px;max-height: 300px;position: relative;width: 100%;display: inline-block;\"&gt;\n\t&lt;img src=\"https://blueberry-assets.oneclick.es/M6_G_24a_21.svg\" alt=\"\" tabindex=\"0\"&gt;&lt;/img&gt;\n\t&lt;div class=\"lemo-graphie-container\" style=\"position: absolute;top: 0;left: 0;width: 100%;height: 100%;\"&gt;\n\t\t&lt;div class=\"lemo-graphie\" style=\"position: relative; width: 100%; height: 100%;\"&gt;\n\t\t\t&lt;span class=\"lemo-graphie-label\" style=\"position: absolute; left: 79%; top: 44.5864%;\"&gt;{{Q1}} cm&lt;/span&gt;\n\t\t\t&lt;span class=\"lemo-graphie-label\" style=\"position: absolute; left: 39%; top: 63.1882%;\"&gt;{{T1}} cm&lt;/span&gt;\n\t\t&lt;/div&gt;\n\t&lt;/div&gt;\n&lt;/div&gt;&lt;/div&gt;&lt;/td&gt;&lt;/tr&gt;&lt;/tbody&gt;&lt;/table&gt;&lt;p style=\"text-align:center;\"&gt;Área = {{T2}} + {{T3}} + {{T4}} = {{response}} cm&lt;sup&gt;2&lt;/sup&gt;&lt;/p&gt;","seed":{"calculated":[{"name":"T1","label":"{{function}}","function":"{{Q1}}*2","temp":true},{"name":"T2","label":"{{function}}","function":"Lemonlib.round({{Q1}}*{{T1}}/2,1)","temp":true},{"name":"T3","label":"{{function}}","function":"Lemonlib.round({{Q1}}*{{T1}},1)","temp":true},{"name":"T4","label":"{{function}}","function":"Lemonlib.round({{Q1}}*{{T1}}/2,1)","temp":true},{"name":"3-A6","label":"{{function}}","function":"Lemonlib.round(4*{{Q1}}*{{Q1}},1)"}]},"algorithm":{"name":"calculateOperation","params":{"method":"equivLiteral","keyboard":"INTERMEDIATE"}}}]}</v>
      </c>
      <c r="C1141" s="215" t="str">
        <f>Seeds!AA1241</f>
        <v/>
      </c>
      <c r="D1141" s="215">
        <f t="shared" si="1"/>
        <v>1</v>
      </c>
    </row>
    <row r="1142" ht="15.75" customHeight="1">
      <c r="A1142" s="215" t="str">
        <f>Seeds!AC1242</f>
        <v>M6-G-24a-E-1</v>
      </c>
      <c r="B1142" s="215" t="str">
        <f>Seeds!Z1242</f>
        <v>{"id":"M6-G-24a-E-1","seed":{"parameters":[{"name":"Q1","label":null,"min":3,"max":9,"step":0.1}],"uniques":true},"scaffolding":[{"id":"step-0","stimulus":"&lt;p&gt;Calcula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src=\"https://blueberry-assets.oneclick.es/M6_G_24a_22.svg\" alt=\"\" tabindex=\"0\"&gt;&lt;/img&gt;\n\t&lt;div class=\"lemo-graphie-container\" style=\"position: absolute;top: 0;left: 0;width: 100%;height: 100%;\"&gt;\n\t\t&lt;div class=\"lemo-graphie\" style=\"position: relative; width: 100%; height: 100%;\"&gt;\n\t\t\t&lt;span class=\"lemo-graphie-label\" style=\"position: absolute; left: 77.7068%; top: 21.5441%;\"&gt;{{Q1}} cm&lt;/span&gt;\n\t\t\t&lt;span class=\"lemo-graphie-label\" style=\"position: absolute; left: 23.7466%; top: 8.1296%;\"&gt;{{T1}} cm&lt;/span&gt;\n\t\t\t&lt;span class=\"lemo-graphie-label\" style=\"position: absolute; left: 57.4046%; top: 7.6896%;\"&gt;{{T1}} cm&lt;/span&gt;\n\t\t\t&lt;span class=\"lemo-graphie-label\" style=\"position: absolute; left: 38.9350%; top: 80.8433%;\"&gt;{{T3}} cm&lt;/span&gt;\n\t\t\t&lt;span class=\"lemo-graphie-label\" style=\"position: absolute; left: 78.6397%; top: 66.6154%;\"&gt;{{Q1}} cm&lt;/span&gt;\n\t\t\t&lt;span class=\"lemo-graphie-label\" style=\"position: absolute; left: 51.1788%; top: 44.7760%;\"&gt;{{T2}} cm&lt;/span&gt;\n\t\t&lt;/div&gt;\n\t&lt;/div&gt;\n&lt;/div&gt;&lt;/div&gt;","template":"&lt;p style=\"text-align:center;\"&gt;Área = {{response}} cm&lt;sup&gt;2&lt;/sup&gt;&lt;/p&gt;","seed":{"calculated":[{"name":"T1","label":"{{function}}","function":"Lemonlib.round({{Q1}}*2,1)","temp":true},{"name":"T2","label":"{{function}}","function":"Lemonlib.round({{Q1}}*4,1)","temp":true},{"name":"T3","label":"{{function}}","function":"Lemonlib.round({{Q1}}*6,1)","temp":true},{"name":"0-A1","label":"{{function}}","function":"Lemonlib.round(28*{{Q1}}*{{Q1}},1)"}]},"algorithm":{"name":"calculateOperation","params":{"method":"equivLiteral","keyboard":"INTERMEDIATE"}}},{"id":"step-1","stimulus":"&lt;p&gt;Primero hay que descomponer la forma. ¿Cuánto mide el lado marcado con un signo de interrogación?&lt;/p&gt;","template":"&lt;table style=\"width: 100%;\"&gt;&lt;tbody&gt;&lt;tr&gt;&lt;td style=\"width: 25%; text-align: center; border: none;\"&gt;&lt;div style=\"display:flex; justify-content:center;\"&gt;&lt;div class=\"lemo-fixed-to-responsive\" style=\"max-width: 300px;max-height: 300px;position: relative;width: 100%;display: inline-block;\"&gt;\n\t&lt;img src=\"https://blueberry-assets.oneclick.es/M6_G_24a_23.svg\" alt=\"\" tabindex=\"0\"&gt;&lt;/img&gt;\n\t&lt;div class=\"lemo-graphie-container\" style=\"position: absolute;top: 0;left: 0;width: 100%;height: 100%;\"&gt;\n\t\t&lt;div class=\"lemo-graphie\" style=\"position: relative; width: 100%; height: 100%;\"&gt;\n\t\t\t&lt;span class=\"lemo-graphie-label\" style=\"position: absolute; left: 64.2636%; top: 22.7413%;\"&gt;{{Q1}} cm&lt;/span&gt;\n\t\t\t&lt;span class=\"lemo-graphie-label\" style=\"position: absolute; left: 8.3858%; top: 5%;\"&gt;{{T1}} cm&lt;/span&gt;\n\t\t\t&lt;span class=\"lemo-graphie-label\" style=\"position: absolute; left: 41.7957%; top: 5%;\"&gt;{{T1}} cm&lt;/span&gt;\n\t\t\t&lt;span class=\"lemo-graphie-label\" style=\"position: absolute; left: 25.4446%; top: 80.2815%;\"&gt;{{T3}} cm&lt;/span&gt;\n\t\t\t&lt;span class=\"lemo-graphie-label\" style=\"position: absolute; left: 63.4191%; top: 66.0420%;\"&gt;{{Q1}} cm&lt;/span&gt;\n\t\t\t&lt;span class=\"lemo-graphie-label\" style=\"position: absolute; left: 35.2838%; top: 44.4819%;\"&gt;{{T2}} cm&lt;/span&gt;\n\t\t&lt;/div&gt;\n\t&lt;/div&gt;\n&lt;/div&gt;&lt;/div&gt;&lt;/td&gt;&lt;td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8%;\"&gt;{{T1}} cm&lt;/span&gt;\n\t\t\t&lt;span class=\"lemo-graphie-label\" style=\"position: absolute; left: 61.5315%; top: 44.5198%;\"&gt;{{T2}} cm&lt;/span&gt;\n\t\t\t&lt;span class=\"lemo-graphie-label\" style=\"position: absolute; left: 31.8015%; top: 44.1820%;\"&gt;&lt;b&gt;?&lt;/b&gt;&lt;/span&gt;\n\t\t&lt;/div&gt;\n\t&lt;/div&gt;\n&lt;/div&gt;&lt;/div&gt;&lt;/td&gt;&lt;td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46.5200%; top: 67.5632%;\"&gt;&lt;b&gt;?&lt;/b&gt;&lt;/span&gt;\n\t\t&lt;/div&gt;\n\t&lt;/div&gt;\n&lt;/div&gt;&lt;/div&gt;&lt;/td&gt;&lt;td style=\"width: 25%;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4%; top: 42.6609%;\"&gt;{{T2}} cm&lt;/span&gt;\n\t\t\t&lt;span class=\"lemo-graphie-label\" style=\"position: absolute; left: 61.6579%; top: 43.6420%;\"&gt;&lt;b&gt;?&lt;/b&gt;&lt;/span&gt;\n\t\t\t&lt;span class=\"lemo-graphie-label\" style=\"position: absolute; left: 40.6560%; top: 8%;\"&gt;{{T1}} cm&lt;/span&gt;\n\t\t&lt;/div&gt;\n\t&lt;/div&gt;\n&lt;/div&gt;&lt;/div&gt;&lt;/td&gt;&lt;/tr&gt;&lt;tr&gt;&lt;td style=\"width: 25%; text-align: center; border: none;\"&gt;&lt;/td&gt;&lt;td style=\"width: 25%; text-align: center; border: none;\"&gt;? = {{response}} cm&lt;/td&gt;&lt;td style=\"width: 25%; text-align: center; border: none;\"&gt;? = {{response}} cm&lt;/td&gt;&lt;td style=\"width: 25%; text-align: center; border: none;\"&gt;? = {{response}} cm&lt;/td&gt;&lt;/tr&gt;&lt;/tbody&gt;&lt;/table&gt;","seed":{"calculated":[{"name":"T1","label":"{{function}}","function":"Lemonlib.round({{Q1}}*2,1)","temp":true},{"name":"T2","label":"{{function}}","function":"Lemonlib.round({{Q1}}*4,1)","temp":true},{"name":"T3","label":"{{function}}","function":"Lemonlib.round({{Q1}}*6,1)","temp":true},{"name":"1-A2","label":"{{function}}","function":"Lemonlib.round(6*{{Q1}},1)"},{"name":"1-A3","label":"{{function}}","function":"Lemonlib.round(2*{{Q1}},1)"},{"name":"1-A4","label":"{{function}}","function":"Lemonlib.round(6*{{Q1}},1)"}]},"algorithm":{"name":"calculateOperation","params":{"method":"equivLiteral","keyboard":"INTERMEDIATE"}}},{"id":"step-2","stimulus":"&lt;p&gt;A continuación, calcula las áreas de cada polígono. Si es necesario, redondea el resultado a las décimas.&lt;/p&gt;","template":"&lt;table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cm&lt;/span&gt;\n\t\t&lt;/div&gt;\n\t&lt;/div&gt;\n&lt;/div&gt;&lt;/div&gt;&lt;/td&gt;&lt;/tr&gt;&lt;tr&gt;&lt;td style=\"width: 33.3333%; text-align: center; border: none;\"&gt;Área = {{response}} cm&lt;sup&gt;2&lt;/sup&gt;&lt;/td&gt;&lt;td style=\"width: 33.3333%; text-align: center; border: none;\"&gt;Área = {{response}} cm&lt;sup&gt;2&lt;/sup&gt;&lt;/td&gt;&lt;td style=\"width: 33.3333%; text-align: center; border: none;\"&gt;Área = {{response}} cm&lt;sup&gt;2&lt;/sup&gt;&lt;/td&gt;&lt;/tr&gt;&lt;/tbody&gt;&lt;/table&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2-A5","label":"{{function}}","function":"Lemonlib.round(10*{{Q1}}*{{Q1}},1)"},{"name":"2-A6","label":"{{function}}","function":"Lemonlib.round(8*{{Q1}}*{{Q1}},1)"},{"name":"2-A7","label":"{{function}}","function":"Lemonlib.round(10*{{Q1}}*{{Q1}},1)"}]},"algorithm":{"name":"calculateOperation","params":{"method":"equivLiteral","keyboard":"INTERMEDIATE"}}},{"id":"step-3","stimulus":"&lt;p&gt;Por último, calcula el área total.&lt;/p&gt;","template":"&lt;table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src=\"https://blueberry-assets.oneclick.es/M6_G_24a_24.svg\" alt=\"\" tabindex=\"0\"&gt;&lt;/img&gt;\n\t&lt;div class=\"lemo-graphie-container\" style=\"position: absolute;top: 0;left: 0;width: 100%;height: 100%;\"&gt;\n\t\t&lt;div class=\"lemo-graphie\" style=\"position: relative; width: 100%; height: 100%;\"&gt;\n\t\t\t&lt;span class=\"lemo-graphie-label\" style=\"position: absolute; left: 41.8543%; top: 11.6050%;\"&gt;{{T1}} cm&lt;/span&gt;\n\t\t\t&lt;span class=\"lemo-graphie-label\" style=\"position: absolute; left: 61.5315%; top: 44.5198%;\"&gt;{{T2}} cm&lt;/span&gt;\n\t\t\t&lt;span class=\"lemo-graphie-label\" style=\"position: absolute; left: 17%; top: 44.1820%;\"&gt;{{T4}}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src=\"https://blueberry-assets.oneclick.es/M6_G_24a_25.svg\" alt=\"\" tabindex=\"0\"&gt;&lt;/img&gt;\n\t&lt;div class=\"lemo-graphie-container\" style=\"position: absolute;top: 0;left: 0;width: 100%;height: 100%;\"&gt;\n\t\t&lt;div class=\"lemo-graphie\" style=\"position: relative; width: 100%; height: 100%;\"&gt;\n\t\t\t&lt;span class=\"lemo-graphie-label\" style=\"position: absolute; left: 61.6808%; top: 44.6117%;\"&gt;{{T2}} cm&lt;/span&gt;\n\t\t\t&lt;span class=\"lemo-graphie-label\" style=\"position: absolute; left: 43%; top: 68%;\"&gt;{{T5}}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src=\"https://blueberry-assets.oneclick.es/M6_G_24a_26.svg\" alt=\"\" tabindex=\"0\"&gt;&lt;/img&gt;\n\t&lt;div class=\"lemo-graphie-container\" style=\"position: absolute;top: 0;left: 0;width: 100%;height: 100%;\"&gt;\n\t\t&lt;div class=\"lemo-graphie\" style=\"position: relative; width: 100%; height: 100%;\"&gt;\n\t\t\t&lt;span class=\"lemo-graphie-label\" style=\"position: absolute; left: 14%; top: 42.6609%;\"&gt;{{T2}} cm&lt;/span&gt;\n\t\t\t&lt;span class=\"lemo-graphie-label\" style=\"position: absolute; left: 61.6579%; top: 43.6420%;\"&gt;{{T6}} cm&lt;/span&gt;\n\t\t\t&lt;span class=\"lemo-graphie-label\" style=\"position: absolute; left: 40.6560%; top: 11.6211%;\"&gt;{{T1}} cm&lt;/span&gt;\n\t\t&lt;/div&gt;\n\t&lt;/div&gt;\n&lt;/div&gt;&lt;/div&gt;&lt;/td&gt;&lt;/tr&gt;&lt;/tbody&gt;&lt;/table&gt;&lt;p style=\"text-align:center;\"&gt;Área = {{T7}} + {{T8}} + {{T9}} = {{response}} cm&lt;sup&gt;2&lt;/sup&gt;&lt;/p&gt;","seed":{"calculated":[{"name":"T1","label":"{{function}}","function":"Lemonlib.round({{Q1}}*2,1)","temp":true},{"name":"T2","label":"{{function}}","function":"Lemonlib.round({{Q1}}*4,1)","temp":true},{"name":"T3","label":"{{function}}","function":"Lemonlib.round({{Q1}}*6,1)","temp":true},{"name":"T4","label":"{{function}}","function":"Lemonlib.round(6*{{Q1}},1)","temp":true},{"name":"T5","label":"{{function}}","function":"Lemonlib.round(2*{{Q1}},1)","temp":true},{"name":"T6","label":"{{function}}","function":"Lemonlib.round(6*{{Q1}},1)","temp":true},{"name":"T7","label":"{{function}}","function":"Lemonlib.round(10*{{Q1}}*{{Q1}},1)","temp":true},{"name":"T8","label":"{{function}}","function":"Lemonlib.round(8*{{Q1}}*{{Q1}},1)","temp":true},{"name":"T9","label":"{{function}}","function":"Lemonlib.round(10*{{Q1}}*{{Q1}},1)","temp":true},{"name":"2-A8","label":"{{function}}","function":"Lemonlib.round(28*{{Q1}}*{{Q1}},1)"}]},"algorithm":{"name":"calculateOperation","params":{"method":"equivLiteral","keyboard":"INTERMEDIATE"}}}]}</v>
      </c>
      <c r="C1142" s="215" t="str">
        <f>Seeds!AA1242</f>
        <v/>
      </c>
      <c r="D1142" s="215">
        <f t="shared" si="1"/>
        <v>1</v>
      </c>
    </row>
    <row r="1143" ht="15.75" customHeight="1">
      <c r="A1143" s="215" t="str">
        <f>Seeds!AC1243</f>
        <v>M6-G-24a-E-2</v>
      </c>
      <c r="B1143" s="215" t="str">
        <f>Seeds!Z1243</f>
        <v>{"id":"M6-G-24a-E-2","seed":{"parameters":[{"name":"Q1","label":null,"min":3,"max":9,"step":0.1}],"uniques":true},"scaffolding":[{"id":"step-0","stimulus":"&lt;p&gt;Calcula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src=\"https://blueberry-assets.oneclick.es/M6_G_24a_27.svg\" alt=\"\" tabindex=\"0\"&gt;&lt;/img&gt;\n\t&lt;div class=\"lemo-graphie-container\" style=\"position: absolute;top: 0;left: 0;width: 100%;height: 100%;\"&gt;\n\t\t&lt;div class=\"lemo-graphie\" style=\"position: relative; width: 100%; height: 100%;\"&gt;\n\t\t\t&lt;span class=\"lemo-graphie-label\" style=\"position: absolute; left: 7.1806%; top: 67.5954%;\"&gt;{{Q1}} cm&lt;/span&gt;\n\t\t\t&lt;span class=\"lemo-graphie-label\" style=\"position: absolute; left: 34.1050%; top: 67.1599%;\"&gt;{{T1}} cm&lt;/span&gt;\n\t\t\t&lt;span class=\"lemo-graphie-label\" style=\"position: absolute; left: 81.3718%; top: 32.3311%;\"&gt;{{Q1}} cm&lt;/span&gt;\n\t\t\t&lt;span class=\"lemo-graphie-label\" style=\"position: absolute; left: 81.5568%; top: 51.0708%;\"&gt;{{Q1}} cm&lt;/span&gt;\n\t\t\t&lt;span class=\"lemo-graphie-label\" style=\"position: absolute; left: 62.3254%; top: 67%;\"&gt;{{Q1}} cm&lt;/span&gt;\n\t\t&lt;/div&gt;\n\t&lt;/div&gt;\n&lt;/div&gt;&lt;/div&gt;","template":"&lt;p style=\"text-align:center;\"&gt;Área = {{response}} cm&lt;sup&gt;2&lt;/sup&gt;&lt;/p&gt;","seed":{"calculated":[{"name":"T1","label":"{{function}}","function":"Lemonlib.round({{Q1}}*2,1)","temp":true},{"name":"0-A1","label":"{{function}}","function":"Lemonlib.round(5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src=\"https://blueberry-assets.oneclick.es/M6_G_24a_28.svg\" alt=\"\" tabindex=\"0\"&gt;&lt;/img&gt;\n\t&lt;div class=\"lemo-graphie-container\" style=\"position: absolute;top: 0;left: 0;width: 100%;height: 100%;\"&gt;\n\t\t&lt;div class=\"lemo-graphie\" style=\"position: relative; width: 100%; height: 100%;\"&gt;\n\t\t\t&lt;span class=\"lemo-graphie-label\" style=\"position: absolute; left: 1.8761%; top: 66.6694%;\"&gt;{{Q1}} cm&lt;/span&gt;\n\t\t\t&lt;span class=\"lemo-graphie-label\" style=\"position: absolute; left: 26.4465%; top: 66.8991%;\"&gt;{{T1}} cm&lt;/span&gt;\n\t\t\t&lt;span class=\"lemo-graphie-label\" style=\"position: absolute; left: 69.7289%; top: 36.5338%;\"&gt;{{Q1}} cm&lt;/span&gt;\n\t\t\t&lt;span class=\"lemo-graphie-label\" style=\"position: absolute; left: 69.8392%; top: 51.7130%;\"&gt;{{Q1}} cm&lt;/span&gt;\n\t\t\t&lt;span class=\"lemo-graphie-label\" style=\"position: absolute; left: 51.9727%; top: 66.6797%;\"&gt;{{Q1}}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44.3876%; top: 30.2826%;\"&gt;&lt;b&gt;?&lt;/b&gt;&lt;/span&gt;\n\t\t\t&lt;span class=\"lemo-graphie-label\" style=\"position: absolute; left: 43.5386%; top: 63.0446%;\"&gt;{{T1}} cm&lt;/span&gt;\n\t\t\t&lt;span class=\"lemo-graphie-label\" style=\"position: absolute; left: 73.0009%; top: 47.7298%;\"&gt;{{Q1}}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46.5522%; top: 62.3702%;\"&gt;&lt;b&gt;?&lt;/b&gt;&lt;/span&gt;\n\t\t\t&lt;span class=\"lemo-graphie-label\" style=\"position: absolute; left: 32.9952%; top: 32.8378%;\"&gt;{{T1}} cm&lt;/span&gt;\n\t\t\t&lt;span class=\"lemo-graphie-label\" style=\"position: absolute; left: 76.2695%; top: 47.0921%;\"&gt;{{Q1}} cm&lt;/span&gt;\n\t\t&lt;/div&gt;\n\t&lt;/div&gt;\n&lt;/div&gt;&lt;/div&gt;&lt;/td&gt;&lt;/tr&gt;&lt;tr&gt;&lt;td style=\"width: 33.3%; text-align: center; border: none;\"&gt;&lt;/td&gt;&lt;td style=\"width: 33.3%; text-align: center; border: none;\"&gt;? = {{response}} cm&lt;/td&gt;&lt;td style=\"width: 33.3%; text-align: center; border: none;\"&gt;? = {{response}} cm&lt;/td&gt;&lt;/tr&gt;&lt;/tbody&gt;&lt;/table&gt;","seed":{"calculated":[{"name":"T1","label":"{{function}}","function":"Lemonlib.round({{Q1}}*2,1)","temp":true},{"name":"1-A2","label":"{{function}}","function":"Lemonlib.round(3*{{Q1}},1)"},{"name":"1-A3","label":"{{function}}","function":"Lemonlib.round(3*{{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Q1}}*2,1)","temp":true},{"name":"T2","label":"{{function}}","function":"Lemonlib.round(3*{{Q1}},1)","temp":true},{"name":"T3","label":"{{function}}","function":"Lemonlib.round(3*{{Q1}},1)","temp":true},{"name":"2-A4","label":"{{function}}","function":"Lemonlib.round(2.5*{{Q1}}*{{Q1}},1)"},{"name":"2-A5","label":"{{function}}","function":"Lemonlib.round(2.5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src=\"https://blueberry-assets.oneclick.es/M6_G_24a_29.svg\" alt=\"\" tabindex=\"0\"&gt;&lt;/img&gt;\n\t&lt;div class=\"lemo-graphie-container\" style=\"position: absolute;top: 0;left: 0;width: 100%;height: 100%;\"&gt;\n\t\t&lt;div class=\"lemo-graphie\" style=\"position: relative; width: 100%; height: 100%;\"&gt;\n\t\t\t&lt;span class=\"lemo-graphie-label\" style=\"position: absolute; left: 40%; top: 30.2826%;\"&gt;{{T2}} cm&lt;/span&gt;\n\t\t\t&lt;span class=\"lemo-graphie-label\" style=\"position: absolute; left: 43.5386%; top: 63.0446%;\"&gt;{{T1}} cm&lt;/span&gt;\n\t\t\t&lt;span class=\"lemo-graphie-label\" style=\"position: absolute; left: 73.0009%; top: 47.7298%;\"&gt;{{Q1}}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src=\"https://blueberry-assets.oneclick.es/M6_G_24a_30.svg\" alt=\"\" tabindex=\"0\"&gt;&lt;/img&gt;\n\t&lt;div class=\"lemo-graphie-container\" style=\"position: absolute;top: 0;left: 0;width: 100%;height: 100%;\"&gt;\n\t\t&lt;div class=\"lemo-graphie\" style=\"position: relative; width: 100%; height: 100%;\"&gt;\n\t\t\t&lt;span class=\"lemo-graphie-label\" style=\"position: absolute; left: 44%; top: 62.3702%;\"&gt;{{T2}} cm&lt;/span&gt;\n\t\t\t&lt;span class=\"lemo-graphie-label\" style=\"position: absolute; left: 32.9952%; top: 32.8378%;\"&gt;{{T1}} cm&lt;/span&gt;\n\t\t\t&lt;span class=\"lemo-graphie-label\" style=\"position: absolute; left: 76.2695%; top: 47.0921%;\"&gt;{{Q1}} cm&lt;/span&gt;\n\t\t&lt;/div&gt;\n\t&lt;/div&gt;\n&lt;/div&gt;&lt;/div&gt;&lt;/td&gt;&lt;/tr&gt;&lt;/tbody&gt;&lt;/table&gt;&lt;p style=\"text-align:center;\"&gt;Área = {{T4}} + {{T5}} = {{response}} cm&lt;sup&gt;2&lt;/sup&gt;&lt;/p&gt;","seed":{"calculated":[{"name":"T1","label":"{{function}}","function":"Lemonlib.round({{Q1}}*2,1)","temp":true},{"name":"T2","label":"{{function}}","function":"Lemonlib.round(3*{{Q1}},1)","temp":true},{"name":"T3","label":"{{function}}","function":"Lemonlib.round(3*{{Q1}},1)","temp":true},{"name":"T4","label":"{{function}}","function":"Lemonlib.round(2.5*{{Q1}}*{{Q1}},1)","temp":true},{"name":"T5","label":"{{function}}","function":"Lemonlib.round(2.5*{{Q1}}*{{Q1}},1)","temp":true},{"name":"3-A6","label":"{{function}}","function":"Lemonlib.round(5*{{Q1}}*{{Q1}},1)"}]},"algorithm":{"name":"calculateOperation","params":{"method":"equivLiteral","keyboard":"INTERMEDIATE"}}}]}</v>
      </c>
      <c r="C1143" s="215" t="str">
        <f>Seeds!AA1243</f>
        <v/>
      </c>
      <c r="D1143" s="215">
        <f t="shared" si="1"/>
        <v>1</v>
      </c>
    </row>
    <row r="1144" ht="15.75" customHeight="1">
      <c r="A1144" s="215" t="str">
        <f>Seeds!AC1244</f>
        <v>M6-G-24a-E-3</v>
      </c>
      <c r="B1144" s="215" t="str">
        <f>Seeds!Z1244</f>
        <v>{"id":"M6-G-24a-E-3","seed":{"parameters":[{"name":"Q1","label":null,"min":3,"max":9,"step":0.1}],"uniques":true},"scaffolding":[{"id":"step-0","stimulus":"&lt;p&gt;Calcula el área de esta figura.&lt;/p&gt;&lt;div style=\"display:flex; justify-content:center;\"&gt;&lt;div class=\"lemo-fixed-to-responsive\" style=\"max-width: 300px;max-height: 300px;position: relative;width: 100%;display: inline-block;\"&gt;\n\t&lt;img src=\"https://blueberry-assets.oneclick.es/M6_G_24a_31.svg\" alt=\"\" tabindex=\"0\"&gt;&lt;/img&gt;\n\t&lt;div class=\"lemo-graphie-container\" style=\"position: absolute;top: 0;left: 0;width: 100%;height: 100%;\"&gt;\n\t\t&lt;div class=\"lemo-graphie\" style=\"position: relative; width: 100%; height: 100%;\"&gt;\n\t\t\t&lt;span class=\"lemo-graphie-label\" style=\"position: absolute; left: 44.9793%; top: 8.5535%;\"&gt;{{T2}} cm&lt;/span&gt;\n\t\t\t&lt;span class=\"lemo-graphie-label\" style=\"position: absolute; left: 69%; top: 55.4619%;\"&gt;{{T1}} cm&lt;/span&gt;\n\t\t\t&lt;span class=\"lemo-graphie-label\" style=\"position: absolute; left: 0%; top: 47.1863%;\"&gt;{{T2}} cm&lt;/span&gt;\n\t\t\t&lt;span class=\"lemo-graphie-label\" style=\"position: absolute; left: 34.9609%; top: 84.8081%;\"&gt;{{T1}} cm&lt;/span&gt;\n\t\t&lt;/div&gt;\n\t&lt;/div&gt;\n&lt;/div&gt;&lt;/div&gt;","template":"&lt;p style=\"text-align:center;\"&gt;Área = {{response}} cm&lt;sup&gt;2&lt;/sup&gt;&lt;/p&gt;","seed":{"calculated":[{"name":"T1","label":"{{function}}","function":"Lemonlib.round(2*{{Q1}},1)","temp":true},{"name":"T2","label":"{{function}}","function":"Lemonlib.round(3*{{Q1}},1)","temp":true},{"name":"0-A1","label":"{{function}}","function":"Lemonlib.round(6.5*{{Q1}}*{{Q1}},1)"}]},"algorithm":{"name":"calculateOperation","params":{"method":"equivLiteral","keyboard":"INTERMEDIATE"}}},{"id":"step-1","stimulus":"&lt;p&gt;Primero hay que descomponer la forma. ¿Cuánto mide el lado marcado con un signo de interrogación?&lt;/p&gt;","template":"&lt;table style=\"width: 100%;\"&gt;&lt;tbody&gt;&lt;tr&gt;&lt;td style=\"width: 33.3%; text-align: center; border: none;\"&gt;&lt;div style=\"display:flex; justify-content:center;\"&gt;&lt;div class=\"lemo-fixed-to-responsive\" style=\"max-width: 300px;max-height: 300px;position: relative;width: 100%;display: inline-block;\"&gt;\n\t&lt;img src=\"https://blueberry-assets.oneclick.es/M6_G_24a_32.svg\" alt=\"\" tabindex=\"0\"&gt;&lt;/img&gt;\n\t&lt;div class=\"lemo-graphie-container\" style=\"position: absolute;top: 0;left: 0;width: 100%;height: 100%;\"&gt;\n\t\t&lt;div class=\"lemo-graphie\" style=\"position: relative; width: 100%; height: 100%;\"&gt;\n\t\t\t&lt;span class=\"lemo-graphie-label\" style=\"position: absolute; left: 42.0358%; top: 10.1815%;\"&gt;{{T2}} cm&lt;/span&gt;\n\t\t\t&lt;span class=\"lemo-graphie-label\" style=\"position: absolute; left: 59%; top: 56.0788%; transform: rotate(-90deg);\"&gt;{{T1}} cm&lt;/span&gt;\n\t\t\t&lt;span class=\"lemo-graphie-label\" style=\"position: absolute; left: 2%; top: 46.8716%; transform: rotate(-90deg);\"&gt;{{T2}} cm&lt;/span&gt;\n\t\t\t&lt;span class=\"lemo-graphie-label\" style=\"position: absolute; left: 32.7539%; top: 84.2165%;\"&gt;{{T1}}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15%; top: 46.8922%; transform: rotate(-90deg)\"&gt;{{T2}} cm&lt;/span&gt;\n\t\t\t&lt;span class=\"lemo-graphie-label\" style=\"position: absolute; left: 43.1330%; top: 81.3143%;\"&gt;{{T1}} cm&lt;/span&gt;\n\t\t&lt;/div&gt;\n\t&lt;/div&gt;\n&lt;/div&gt;&lt;/div&gt;&lt;/td&gt;&lt;td style=\"width: 33.3%;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32.7884%; top: 45.9444%;\"&gt;&lt;b&gt;?&lt;/b&gt;&lt;/span&gt;\n\t\t\t&lt;span class=\"lemo-graphie-label\" style=\"position: absolute; left: 50.9019%; top: 26.6372%;\"&gt;&lt;b&gt;?&lt;/b&gt;&lt;/span&gt;\n\t\t&lt;/div&gt;\n\t&lt;/div&gt;\n&lt;/div&gt;&lt;/div&gt;&lt;/td&gt;&lt;/tr&gt;&lt;tr&gt;&lt;td style=\"width: 33.3%; text-align: center; border: none;\"&gt;&lt;/td&gt;&lt;td style=\"width: 33.3%; text-align: center; border: none;\"&gt;&lt;/td&gt;&lt;td style=\"width: 33.3%; text-align: center; border: none;\"&gt;? = {{response}} cm&lt;/td&gt;&lt;/tr&gt;&lt;/tbody&gt;&lt;/table&gt;","seed":{"calculated":[{"name":"T1","label":"{{function}}","function":"Lemonlib.round(2*{{Q1}},1)","temp":true},{"name":"T2","label":"{{function}}","function":"Lemonlib.round(3*{{Q1}},1)","temp":true},{"name":"1-A2","label":"{{function}}","function":"Lemonlib.round({{Q1}},1)"}]},"algorithm":{"name":"calculateOperation","params":{"method":"equivLiteral","keyboard":"INTERMEDIATE"}}},{"id":"step-2","stimulus":"&lt;p&gt;A continuación, calcula las áreas de cada polígono. Si es necesario, redondea el resultado a las décimas.&lt;/p&gt;","template":"&lt;table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cm&lt;/span&gt;\n\t\t&lt;/div&gt;\n\t&lt;/div&gt;\n&lt;/div&gt;&lt;/div&gt;&lt;/td&gt;&lt;/tr&gt;&lt;tr&gt;&lt;td style=\"width: 50%; text-align: center; border: none;\"&gt;Área = {{response}} cm&lt;sup&gt;2&lt;/sup&gt;&lt;/td&gt;&lt;td style=\"width: 50%; text-align: center; border: none;\"&gt;Área = {{response}} cm&lt;sup&gt;2&lt;/sup&gt;&lt;/td&gt;&lt;/tr&gt;&lt;/tbody&gt;&lt;/table&gt;","seed":{"calculated":[{"name":"T1","label":"{{function}}","function":"Lemonlib.round(2*{{Q1}},1)","temp":true},{"name":"T2","label":"{{function}}","function":"Lemonlib.round(3*{{Q1}},1)","temp":true},{"name":"2-A3","label":"{{function}}","function":"Lemonlib.round(6*{{Q1}}*{{Q1}},1)"},{"name":"2-A4","label":"{{function}}","function":"Lemonlib.round(0.5*{{Q1}}*{{Q1}},1)"}]},"algorithm":{"name":"calculateOperation","params":{"method":"equivLiteral","keyboard":"INTERMEDIATE"}}},{"id":"step-3","stimulus":"&lt;p&gt;Por último, calcula el área total.&lt;/p&gt;","template":"&lt;table style=\"width: 100%;\"&gt;&lt;tbody&gt;&lt;tr&gt;&lt;td style=\"width: 50%; text-align: center; border: none;\"&gt;&lt;div style=\"display:flex; justify-content:center;\"&gt;&lt;div class=\"lemo-fixed-to-responsive\" style=\"max-width: 300px;max-height: 300px;position: relative;width: 100%;display: inline-block;\"&gt;\n\t&lt;img src=\"https://blueberry-assets.oneclick.es/M6_G_24a_33.svg\" alt=\"\" tabindex=\"0\"&gt;&lt;/img&gt;\n\t&lt;div class=\"lemo-graphie-container\" style=\"position: absolute;top: 0;left: 0;width: 100%;height: 100%;\"&gt;\n\t\t&lt;div class=\"lemo-graphie\" style=\"position: relative; width: 100%; height: 100%;\"&gt;\n\t\t\t&lt;span class=\"lemo-graphie-label\" style=\"position: absolute; left: 8.4145%; top: 46.8922%;\"&gt;{{T2}} cm&lt;/span&gt;\n\t\t\t&lt;span class=\"lemo-graphie-label\" style=\"position: absolute; left: 43.1330%; top: 81.3143%;\"&gt;{{T1}} cm&lt;/span&gt;\n\t\t&lt;/div&gt;\n\t&lt;/div&gt;\n&lt;/div&gt;&lt;/div&gt;&lt;/td&gt;&lt;td style=\"width: 50%; text-align: center; border: none;\"&gt;&lt;div style=\"display:flex; justify-content:center;\"&gt;&lt;div class=\"lemo-fixed-to-responsive\" style=\"max-width: 300px;max-height: 300px;position: relative;width: 100%;display: inline-block;\"&gt;\n\t&lt;img src=\"https://blueberry-assets.oneclick.es/M6_G_24a_34.svg\" alt=\"\" tabindex=\"0\"&gt;&lt;/img&gt;\n\t&lt;div class=\"lemo-graphie-container\" style=\"position: absolute;top: 0;left: 0;width: 100%;height: 100%;\"&gt;\n\t\t&lt;div class=\"lemo-graphie\" style=\"position: relative; width: 100%; height: 100%;\"&gt;\n\t\t\t&lt;span class=\"lemo-graphie-label\" style=\"position: absolute; left: 21%; top: 45.9444%;\"&gt;{{Q1}} cm&lt;/span&gt;\n\t\t\t&lt;span class=\"lemo-graphie-label\" style=\"position: absolute; left: 45%; top: 26.6372%;\"&gt;{{Q1}} cm&lt;/span&gt;\n\t\t&lt;/div&gt;\n\t&lt;/div&gt;\n&lt;/div&gt;&lt;/div&gt;&lt;/td&gt;&lt;/tr&gt;&lt;/tbody&gt;&lt;/table&gt;&lt;p style=\"text-align:center;\"&gt;Área = {{T4}} + {{T5}} = {{response}} cm&lt;sup&gt;2&lt;/sup&gt;&lt;/p&gt;","seed":{"calculated":[{"name":"T1","label":"{{function}}","function":"Lemonlib.round(2*{{Q1}},1)","temp":true},{"name":"T2","label":"{{function}}","function":"Lemonlib.round(3*{{Q1}},1)","temp":true},{"name":"T4","label":"{{function}}","function":"Lemonlib.round(6*{{Q1}}*{{Q1}},1)","temp":true},{"name":"T5","label":"{{function}}","function":"Lemonlib.round(0.5*{{Q1}}*{{Q1}},1)","temp":true},{"name":"3-A5","label":"{{function}}","function":"Lemonlib.round(6.5*{{Q1}}*{{Q1}},1)"}]},"algorithm":{"name":"calculateOperation","params":{"method":"equivLiteral","keyboard":"INTERMEDIATE"}}}]}</v>
      </c>
      <c r="C1144" s="215" t="str">
        <f>Seeds!AA1244</f>
        <v/>
      </c>
      <c r="D1144" s="215">
        <f t="shared" si="1"/>
        <v>1</v>
      </c>
    </row>
    <row r="1145" ht="15.75" customHeight="1">
      <c r="A1145" s="215" t="b">
        <f>'Seeds (no hacer)'!AB18</f>
        <v>0</v>
      </c>
      <c r="B1145" s="215" t="str">
        <f>'Seeds (no hacer)'!Z18</f>
        <v>{
    "id": "M6-G-24a-A-1",
    "stimulus": "&lt;p&gt;Se quiere alicatar la capilla del pueblo y en el frente se van a colocar piedras. Si esta es la forma del frente, ¿qué área que se va a cubrir? Aproxima a las décimas.&lt;/p&gt;&lt;div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"&lt;p&gt;El área que se va a cubrir es de {{response}} m&lt;sup&gt;2&lt;/sup&gt;.&lt;/p&gt;",
    "hint": "&lt;p&gt;Calcula las áreas del cuadrado y el triángulo. Luego súmalas.&lt;/p&gt;",
    "feedback": "&lt;p&gt;Calcula las áreas del cuadrado y el triángulo. Luego súmalas.&lt;/p&gt;&lt;p&gt;Área figura = área del cuadrado + área del triángulo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C1145" s="215" t="str">
        <f>'Seeds (no hacer)'!AA18</f>
        <v>{
    "id": "M6-G-24a-A-1",
    "stimulus": "&lt;p&gt;Deseja-se ladrilhar a entrada de uma capela. Se a forma e as medidas da entrada é como as dessa figura, qual é sua área? Arredonde o resultado para décimos.&lt;/p&gt;&lt;div style=\"display:flex; justify-content:center;\"&gt;&lt;div class=\"lemo-fixed-to-responsive\" style=\"max-width: 300px;max-height: 220px;position: relative;width: 100%;display: inline-block;\"&gt;\n\t&lt;img src=\"http://drive.google.com/uc?export=view&amp;id=1c0Ccv2R040lsOscVpkgNtZnjlEa7vYDy\" alt=\"\" tabindex=\"0\"&gt;&lt;/img&gt;\n\t&lt;div class=\"lemo-graphie-container\" style=\"position: absolute;top: 0;left: 0;width: 100%;height: 100%;\"&gt;\n\t\t&lt;div class=\"lemo-graphie\" style=\"position: relative; width: 100%; height: 100%;\"&gt;\n\t\t\t&lt;span class=\"lemo-graphie-label\" style=\"position: absolute; left: 11%; top: 44%; transform: rotate(-90deg);\"&gt;{{Q1}} m&lt;/span&gt;&lt;span class=\"lemo-graphie-label\" style=\"position: absolute; left: 73%; top: 80%;\"&gt;{{T2}} m&lt;/span&gt;\n\t\t&lt;/div&gt;\n\t&lt;/div&gt;\n&lt;/div&gt;&lt;/div&gt;",
    "template": "&lt;p&gt;A área a ser coberta é {{response}} m&lt;sup&gt;2&lt;/sup&gt;.&lt;/p&gt;",
    "hint": "&lt;p&gt;Calcule as áreas do quadrado e do triângulo. Em seguida, some as duas áreas.&lt;/p&gt;",
    "feedback": "&lt;p&gt;Calcule as áreas do quadrado e do triângulo. Em seguida, some as duas áreas.&lt;/p&gt;&lt;p&gt;Área da figura = área do quadrado + área do triângulo = {{T3}} + {{T4}} = {{T5}} m&lt;sup&gt;2&lt;/sup&gt;&lt;/p&gt;",
    "seed": {
        "parameters": [
            {
                "name": "Q1",
                "label": null,
                "min": 4,
                "max": 6,
                "step": 0.1
            }
        ],
        "calculated": [
            {
                "name": "T2",
                "label": "{{function}}",
                "function": "Lemonlib.round({{Q1}}/2,2)",
                "temp": true
            },
            {
                "name": "T3",
                "label": "{{function}}",
                "function": "Lemonlib.round({{Q1}}*{{Q1}},1)",
                "temp": true
            },
            {
                "name": "T4",
                "label": "{{function}}",
                "function": "Lemonlib.round({{T2}}*{{Q1}}/2,1)",
                "temp": true
            },
            {
                "name": "T5",
                "label": "{{function}}",
                "function": "Lemonlib.round({{Q1}}*{{T2}}/2 + {{Q1}}*{{Q1}},1)",
                "temp": true
            },
            {
                "name": "A1",
                "label": "{{function}}",
                "function": "Lemonlib.round({{Q1}}*{{T2}}/2 + {{Q1}}*{{Q1}},1)"
            }
        ],
        "uniques": true
    },
    "algorithm": {
        "name": "calculateOperation",
        "params": {
            "method": "equivSymbolic"
        }
    }
}</v>
      </c>
      <c r="D1145" s="215">
        <f t="shared" si="1"/>
        <v>1</v>
      </c>
    </row>
    <row r="1146" ht="15.75" customHeight="1">
      <c r="A1146" s="215" t="b">
        <f>'Seeds (no hacer)'!AB19</f>
        <v>0</v>
      </c>
      <c r="B1146" s="215" t="str">
        <f>'Seeds (no hacer)'!Z19</f>
        <v>{
    "id": "M6-G-24a-A-2",
    "stimulus": "&lt;p&gt;Una marca de perfume tiene el siguiente logo. ¿Cuál es su área? Aproxima a las décimas.&lt;/p&gt;&lt;div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"&lt;p&gt;El área del logo es de {{response}} cm&lt;sup&gt;2&lt;/sup&gt;.&lt;/p&gt;",
    "hint": "&lt;p&gt;Calcula el área de un triángulo y luego multiplícala por dos, ya que son iguales.&lt;/p&gt;",
    "feedback": "&lt;p&gt;Calcula el área de un triángulo y luego multiplícala por dos, ya que son iguales.&lt;/p&gt;&lt;p&gt;Área figura = 2 × área del triángulo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C1146" s="215" t="str">
        <f>'Seeds (no hacer)'!AA19</f>
        <v>{
    "id": "M6-G-24a-A-2",
    "stimulus": "&lt;p&gt;Uma marca de perfume tem o seguinte logo. Qual é a área desse logo? Arredonde o resultado para décimos.&lt;/p&gt;&lt;div style=\"display:flex; justify-content:center;\"&gt;&lt;div class=\"lemo-fixed-to-responsive\" style=\"max-width: 300px;max-height: 300px;position: relative;width: 100%;display: inline-block;\"&gt;\n\t&lt;img src=\"http://drive.google.com/uc?export=view&amp;id=1MWdc7o5hM3MC-LhRRdEANUQVh_MSUm5-\" alt=\"\" tabindex=\"0\"&gt;&lt;/img&gt;\n\t&lt;div class=\"lemo-graphie-container\" style=\"position: absolute;top: 0;left: 0;width: 100%;height: 100%;\"&gt;\n\t\t&lt;div class=\"lemo-graphie\" style=\"position: relative; width: 100%; height: 100%;\"&gt;\n\t\t\t&lt;span class=\"lemo-graphie-label\" style=\"position: absolute; left: 37.5%; top: 20%; transform: rotate(-90deg);\"&gt;{{Q1}} cm&lt;/span&gt;\n\t\t\t&lt;span class=\"lemo-graphie-label\" style=\"position: absolute; left: 42%; top: 0.4%;\"&gt;{{Q1}} cm&lt;/span&gt;\n\t\t\t&lt;span class=\"lemo-graphie-label\" style=\"position: absolute; left: 37.5%; top: 72%; transform: rotate(-90deg);\"&gt;{{Q1}} cm&lt;/span&gt;\n\t\t&lt;/div&gt;\n\t&lt;/div&gt;\n&lt;/div&gt;&lt;/div&gt;",
    "template": "&lt;p&gt;A área do logo é {{response}} cm&lt;sup&gt;2&lt;/sup&gt;.&lt;/p&gt;",
    "hint": "&lt;p&gt;Calcule a área de um triângulo e depois multiplique por dois, já que são iguais.&lt;/p&gt;",
    "feedback": "&lt;p&gt;Calcule a área de um triângulo e depois multiplique por dois, já que são iguais.&lt;/p&gt;&lt;p&gt;Área figura = 2 × área del triângulo = 2 × {{T3}} = {{A1}} cm&lt;sup&gt;2&lt;/sup&gt;&lt;/p&gt;",
    "seed": {
        "parameters": [
            {
                "name": "Q1",
                "label": null,
                "min": 1,
                "max": 2,
                "step": 0.1
            }
        ],
        "calculated": [
            {
                "name": "T3",
                "label": "{{function}}",
                "function": "  Lemonlib.round({{Q1}}*{{Q1}}/2,1)",
                "temp": true
            },
            {
                "name": "A1",
                "label": "{{function}}",
                "function": "Lemonlib.round({{T3}}*2,1)"
            }
        ],
        "uniques": true
    },
    "algorithm": {
        "name": "calculateOperation",
        "params": {
            "method": "equivSymbolic"
        }
    }
}</v>
      </c>
      <c r="D1146" s="215">
        <f t="shared" si="1"/>
        <v>1</v>
      </c>
    </row>
    <row r="1147" ht="15.75" customHeight="1">
      <c r="A1147" s="215" t="str">
        <f>Seeds!AC1245</f>
        <v>M6-G-25a-I-1</v>
      </c>
      <c r="B1147" s="215" t="str">
        <f>Seeds!Z1245</f>
        <v>{"id":"M6-G-25a-I-1","stimulus":"&lt;p&gt;Selecciona los poliedros 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width=\"200\"&gt;&lt;/img&gt;&lt;/div&gt;"},{"name":"A2","label":"&lt;div style=\"display:flex; justify-content:center;\"&gt;&lt;img src=\"https://blueberry-assets.oneclick.es/M6_G_25a_2.svg\" width=\"200\"&gt;&lt;/img&gt;&lt;/div&gt;"},{"name":"A3","label":"&lt;div style=\"display:flex; justify-content:center;\"&gt;&lt;img src=\"https://blueberry-assets.oneclick.es/M6_G_25a_3.svg\" width=\"200\"&gt;&lt;/img&gt;&lt;/div&gt;"},{"name":"A4","label":"&lt;div style=\"display:flex; justify-content:center;\"&gt;&lt;img src=\"https://blueberry-assets.oneclick.es/M6_G_25a_4.svg\" width=\"200\"&gt;&lt;/img&gt;&lt;/div&gt;"},{"name":"A5","label":"&lt;div style=\"display:flex; justify-content:center;\"&gt;&lt;img src=\"https://blueberry-assets.oneclick.es/M6_G_25a_5.svg\" width=\"200\"&gt;&lt;/img&gt;&lt;/div&gt;"},{"name":"A6","label":"&lt;div style=\"display:flex; justify-content:center;\"&gt;&lt;img src=\"https://blueberry-assets.oneclick.es/M6_G_32a_1.svg\" width=\"200\"&gt;&lt;/img&gt;&lt;/div&gt;","incorrect":true},{"name":"A7","label":"&lt;div style=\"display:flex; justify-content:center;\"&gt;&lt;img src=\"https://blueberry-assets.oneclick.es/M6_G_32a_2.svg\" width=\"200\"&gt;&lt;/img&gt;&lt;/div&gt;","incorrect":true},{"name":"A8","label":"&lt;div style=\"display:flex; justify-content:center;\"&gt;&lt;img src=\"https://blueberry-assets.oneclick.es/M6_G_32a_3.svg\" width=\"200\"&gt;&lt;/img&gt;&lt;/div&gt;","incorrect":true},{"name":"A9","label":"&lt;div style=\"display:flex; justify-content:center;\"&gt;&lt;img src=\"https://blueberry-assets.oneclick.es/M6_G_32b_1.svg\" width=\"200\"&gt;&lt;/img&gt;&lt;/div&gt;","incorrect":true},{"name":"A10","label":"&lt;div style=\"display:flex; justify-content:center;\"&gt;&lt;img src=\"https://blueberry-assets.oneclick.es/M6_G_32b_2.svg\" width=\"200\"&gt;&lt;/img&gt;&lt;/div&gt;","incorrect":true}],"uniques":true},"algorithm":{"name":"trueFalse","template":"Multiple choice – multiple response","params":{"countCorrect":2,"countIncorrect":2,"showCheckIcon":false,"columns":2}}}</v>
      </c>
      <c r="C1147" s="215" t="str">
        <f>Seeds!AA1245</f>
        <v/>
      </c>
      <c r="D1147" s="215">
        <f t="shared" si="1"/>
        <v>1</v>
      </c>
    </row>
    <row r="1148" ht="15.75" customHeight="1">
      <c r="A1148" s="215" t="str">
        <f>Seeds!AC1246</f>
        <v>M6-G-25a-I-2</v>
      </c>
      <c r="B1148" s="215" t="str">
        <f>Seeds!Z1246</f>
        <v>{"id":"M6-G-25a-I-2","stimulus":"&lt;p&gt;Selecciona los poliedros irregulares.&lt;/p&gt;","hint":"&lt;p&gt;Un poliedro es regular si todos los polígonos de sus caras son iguales y regulares y, además, en todos los vértices se une el mismo número de caras.&lt;/p&gt;","feedback":"&lt;p&gt;Un poliedro es regular si todos los polígonos de sus caras son iguales y regulares y, además, en todos los vértices se une el mismo número de caras.&lt;/p&gt;","seed":{"parameters":[],"calculated":[{"name":"A1","label":"&lt;div style=\"display:flex; justify-content:center;\"&gt;&lt;img src=\"https://blueberry-assets.oneclick.es/M6_G_25a_1.svg\" width=\"300\"&gt;&lt;/img&gt;&lt;/div&gt;","incorrect":true},{"name":"A2","label":"&lt;div style=\"display:flex; justify-content:center;\"&gt;&lt;img src=\"https://blueberry-assets.oneclick.es/M6_G_25a_2.svg\" width=\"300\"&gt;&lt;/img&gt;&lt;/div&gt;","incorrect":true},{"name":"A3","label":"&lt;div style=\"display:flex; justify-content:center;\"&gt;&lt;img src=\"https://blueberry-assets.oneclick.es/M6_G_25a_3.svg\" width=\"300\"&gt;&lt;/img&gt;&lt;/div&gt;","incorrect":true},{"name":"A4","label":"&lt;div style=\"display:flex; justify-content:center;\"&gt;&lt;img src=\"https://blueberry-assets.oneclick.es/M6_G_25a_4.svg\" width=\"300\"&gt;&lt;/img&gt;&lt;/div&gt;","incorrect":true},{"name":"A5","label":"&lt;div style=\"display:flex; justify-content:center;\"&gt;&lt;img src=\"https://blueberry-assets.oneclick.es/M6_G_25a_5.svg\" width=\"300\"&gt;&lt;/img&gt;&lt;/div&gt;","incorrect":true},{"name":"A6","label":"&lt;div style=\"display:flex; justify-content:center;\"&gt;&lt;img src=\"https://blueberry-assets.oneclick.es/M6_G_32a_1.svg\" width=\"300\"&gt;&lt;/img&gt;&lt;/div&gt;"},{"name":"A7","label":"&lt;div style=\"display:flex; justify-content:center;\"&gt;&lt;img src=\"https://blueberry-assets.oneclick.es/M6_G_32a_2.svg\" width=\"300\"&gt;&lt;/img&gt;&lt;/div&gt;"},{"name":"A8","label":"&lt;div style=\"display:flex; justify-content:center;\"&gt;&lt;img src=\"https://blueberry-assets.oneclick.es/M6_G_32a_3.svg\" width=\"300\"&gt;&lt;/img&gt;&lt;/div&gt;"},{"name":"A9","label":"&lt;div style=\"display:flex; justify-content:center;\"&gt;&lt;img src=\"https://blueberry-assets.oneclick.es/M6_G_32b_1.svg\" width=\"300\"&gt;&lt;/img&gt;&lt;/div&gt;"},{"name":"A10","label":"&lt;div style=\"display:flex; justify-content:center;\"&gt;&lt;img src=\"https://blueberry-assets.oneclick.es/M6_G_32b_2.svg\" width=\"300\"&gt;&lt;/img&gt;&lt;/div&gt;"}],"uniques":true},"algorithm":{"name":"trueFalse","template":"Multiple choice – multiple response","params":{"countCorrect":2,"countIncorrect":2,"showCheckIcon":false,"columns":2}}}</v>
      </c>
      <c r="C1148" s="215" t="str">
        <f>Seeds!AA1246</f>
        <v/>
      </c>
      <c r="D1148" s="215">
        <f t="shared" si="1"/>
        <v>1</v>
      </c>
    </row>
    <row r="1149" ht="15.75" customHeight="1">
      <c r="A1149" s="215" t="str">
        <f>Seeds!AC1247</f>
        <v>M6-G-25b-I-1</v>
      </c>
      <c r="B1149" s="215" t="str">
        <f>Seeds!Z1247</f>
        <v>{"id":"M6-G-25b-I-1","stimulus":"&lt;p&gt;Arrastra el nombre de estos poliedros regulares debajo de cada imagen.&lt;/p&gt;","template":"&lt;table style=\"width: 100%;\"&gt;&lt;tbody&gt;&lt;tr&gt;&lt;td style=\"width: 33.3333%; text-align: center; border:none;\"&gt;&lt;div style=\"display:flex; justify-content:center;\"&gt;&lt;img src=\"https://blueberry-assets.oneclick.es/M6_G_25a_4.svg\"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cuadrados."},{"name":"A2","label":"Dodecaedro","feedback":"Sus caras son 12 pentágonos regulares."},{"name":"A3","label":"Icosaedro","feedback":"Sus caras son 20 triángulos equiláteros."},{"name":"A4","label":"Octaedro","incorrect":true},{"name":"A5","label":"Tetraedro","incorrect":true}],"uniques":true},"algorithm":{"name":"calculateOperation","template":"Cloze with drag &amp; drop","params":{"keyboard":"INTERMEDIATE"}}}</v>
      </c>
      <c r="C1149" s="215" t="str">
        <f>Seeds!AA1247</f>
        <v/>
      </c>
      <c r="D1149" s="215">
        <f t="shared" si="1"/>
        <v>1</v>
      </c>
    </row>
    <row r="1150" ht="15.75" customHeight="1">
      <c r="A1150" s="215" t="str">
        <f>Seeds!AC1248</f>
        <v>M6-G-25b-I-2</v>
      </c>
      <c r="B1150" s="215" t="str">
        <f>Seeds!Z1248</f>
        <v>{"id":"M6-G-25b-I-2","stimulus":"&lt;p&gt;Arrastra el nombre de estos poliedros regulares debajo de cada imagen.&lt;/p&gt;","template":"&lt;table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equiláteros."},{"name":"A3","label":"Dodecaedro","feedback":"Sus caras son 12 pentágonos regulares."},{"name":"A4","label":"Hexaedro","incorrect":true},{"name":"A5","label":"Icosaedro","incorrect":true}],"uniques":true},"algorithm":{"name":"calculateOperation","template":"Cloze with drag &amp; drop","params":{"keyboard":"INTERMEDIATE"}}}</v>
      </c>
      <c r="C1150" s="215" t="str">
        <f>Seeds!AA1248</f>
        <v/>
      </c>
      <c r="D1150" s="215">
        <f t="shared" si="1"/>
        <v>1</v>
      </c>
    </row>
    <row r="1151" ht="15.75" customHeight="1">
      <c r="A1151" s="215" t="str">
        <f>Seeds!AC1249</f>
        <v>M6-G-25b-I-3</v>
      </c>
      <c r="B1151" s="215" t="str">
        <f>Seeds!Z1249</f>
        <v>{"id":"M6-G-25b-I-3","stimulus":"&lt;p&gt;Arrastra el nombre de estos poliedros regulares debajo de cada imagen.&lt;/p&gt;","template":"&lt;table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src=\"https://blueberry-assets.oneclick.es/M6_G_25a_4.svg\" width=\"300\"&gt;&lt;/img&gt;&gt;&lt;/div&gt;&lt;/td&gt;&lt;/tr&gt;&lt;tr&gt;&lt;td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equiláteros."},{"name":"A3","label":"Hexaedro","feedback":"Sus caras son 6 cuadrados."},{"name":"A4","label":"Tetraedro","incorrect":true},{"name":"A5","label":"Dodecaedro","incorrect":true}],"uniques":true},"algorithm":{"name":"calculateOperation","template":"Cloze with drag &amp; drop","params":{"keyboard":"INTERMEDIATE"}}}</v>
      </c>
      <c r="C1151" s="215" t="str">
        <f>Seeds!AA1249</f>
        <v/>
      </c>
      <c r="D1151" s="215">
        <f t="shared" si="1"/>
        <v>1</v>
      </c>
    </row>
    <row r="1152" ht="15.75" customHeight="1">
      <c r="A1152" s="215" t="str">
        <f>Seeds!AC1250</f>
        <v>M6-G-25b-E-1</v>
      </c>
      <c r="B1152" s="215" t="str">
        <f>Seeds!Z1250</f>
        <v>{"id":"M6-G-25b-E-1","stimulus":"&lt;p&gt;Escribe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width=\"300\"&gt;&lt;/img&gt;&lt;/div&gt;&lt;/td&gt;&lt;td style=\"width: 33.3333%; text-align: center; border:none;\"&gt;&lt;div style=\"display:flex; justify-content:center;\"&gt;&lt;img src=\"https://blueberry-assets.oneclick.es/M6_G_25a_5.svg\"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equiláteros."},{"name":"A2","label":"Icosaedro","feedback":"Sus caras son 20 triángulos equiláteros."},{"name":"A3","label":"Dodecaedro","feedback":"Sus caras son 12 pentágonos regulares."}],"uniques":true},"algorithm":{"name":"calculateOperation","template":"Cloze with text"}}</v>
      </c>
      <c r="C1152" s="215" t="str">
        <f>Seeds!AA1250</f>
        <v/>
      </c>
      <c r="D1152" s="215">
        <f t="shared" si="1"/>
        <v>1</v>
      </c>
    </row>
    <row r="1153" ht="15.75" customHeight="1">
      <c r="A1153" s="215" t="str">
        <f>Seeds!AC1251</f>
        <v>M6-G-25b-E-2</v>
      </c>
      <c r="B1153" s="215" t="str">
        <f>Seeds!Z1251</f>
        <v>{"id":"M6-G-25b-E-2","stimulus":"&lt;p&gt;Escribe el nombre de estos poliedros regulares.&lt;/p&gt;","template":"&lt;table style=\"width: 100%;\"&gt;&lt;tbody&gt;&lt;tr&gt;&lt;td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src=\"https://blueberry-assets.oneclick.es/M6_G_25a_5.svg\" width=\"300\"&gt;&lt;/img&gt;&lt;/div&gt;&lt;/td&gt;&lt;td style=\"width: 33.3333%; text-align: center; border:none;\"&gt;&lt;div style=\"display:flex; justify-content:center;\"&gt;&lt;img src=\"https://blueberry-assets.oneclick.es/M6_G_25a_2.svg\"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equiláteros."},{"name":"A2","label":"Dodecaedro","feedback":"Sus caras son 12 pentágonos regulares."},{"name":"A3","label":"Tetraedro","feedback":"Sus caras son 4 triángulos equiláteros."}],"uniques":true},"algorithm":{"name":"calculateOperation","template":"Cloze with text"}}</v>
      </c>
      <c r="C1153" s="215" t="str">
        <f>Seeds!AA1251</f>
        <v/>
      </c>
      <c r="D1153" s="215">
        <f t="shared" si="1"/>
        <v>1</v>
      </c>
    </row>
    <row r="1154" ht="15.75" customHeight="1">
      <c r="A1154" s="215" t="str">
        <f>Seeds!AC1252</f>
        <v>M6-G-25b-E-3</v>
      </c>
      <c r="B1154" s="215" t="str">
        <f>Seeds!Z1252</f>
        <v>{"id":"M6-G-25b-E-3","stimulus":"&lt;p&gt;Escribe el nombre de estos poliedros regulares.&lt;/p&gt;","template":"&lt;table style=\"width: 100%;\"&gt;&lt;tbody&gt;&lt;tr&gt;&lt;td style=\"width: 33.3333%; text-align: center; border:none;\"&gt;&lt;div style=\"display:flex; justify-content:center;\"&gt;&lt;img src=\"https://blueberry-assets.oneclick.es/M6_G_25a_2.svg\" width=\"300\"&gt;&lt;/img&gt;&lt;/div&gt;&lt;/td&gt;&lt;td style=\"width: 33.3333%; text-align: center; border:none;\"&gt;&lt;div style=\"display:flex; justify-content:center;\"&gt;&lt;img src=\"https://blueberry-assets.oneclick.es/M6_G_25a_3.svg\" width=\"300\"&gt;&lt;/img&gt;&lt;/div&gt;&lt;/td&gt;&lt;td style=\"width: 33.3333%; text-align: center; border:none;\"&gt;&lt;div style=\"display:flex; justify-content:center;\"&gt;&lt;img src=\"https://blueberry-assets.oneclick.es/M6_G_25a_1.svg\"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equiláteros."},{"name":"A2","label":"Octaedro","feedback":"Sus caras son 8 triángulos equiláteros."},{"name":"A3","label":"Icosaedro","feedback":"Sus caras son 20 triángulos equiláteros."}],"uniques":true},"algorithm":{"name":"calculateOperation","template":"Cloze with text"}}</v>
      </c>
      <c r="C1154" s="215" t="str">
        <f>Seeds!AA1252</f>
        <v/>
      </c>
      <c r="D1154" s="215">
        <f t="shared" si="1"/>
        <v>1</v>
      </c>
    </row>
    <row r="1155" ht="15.75" customHeight="1">
      <c r="A1155" s="215" t="str">
        <f>Seeds!AC1253</f>
        <v>M6-G-25c-I-1</v>
      </c>
      <c r="B1155" s="215" t="str">
        <f>Seeds!Z1253</f>
        <v>{"id":"M6-G-25c-I-1","stimulus":"&lt;p&gt;Arrastra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icosaedro.&lt;/p&gt;","seed":{"parameters":[],"calculated":[{"name":"A1","label":"Icosaedro","feedback":"Sus caras son 20 triángulos equiláteros."},{"name":"A2","label":"Tetraedro","feedback":"Sus caras son 4 triángulos equiláteros."},{"name":"A3","label":"Dodecaedro","feedback":"Sus caras son 12 pentágonos regulares."},{"name":"A4","label":"Octaedro","incorrect":true},{"name":"A5","label":"Hexaedro","incorrect":true}],"uniques":true},"algorithm":{"name":"calculateOperation","template":"Cloze with drag &amp; drop","params":{"keyboard":"INTERMEDIATE"}}}</v>
      </c>
      <c r="C1155" s="215" t="str">
        <f>Seeds!AA1253</f>
        <v/>
      </c>
      <c r="D1155" s="215">
        <f t="shared" si="1"/>
        <v>1</v>
      </c>
    </row>
    <row r="1156" ht="15.75" customHeight="1">
      <c r="A1156" s="215" t="str">
        <f>Seeds!AC1254</f>
        <v>M6-G-25c-I-2</v>
      </c>
      <c r="B1156" s="215" t="str">
        <f>Seeds!Z1254</f>
        <v>{"id":"M6-G-25c-I-2","stimulus":"&lt;p&gt;Arrastra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src=\"https://blueberry-assets.oneclick.es/M6_G_25c_4.svg\"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icosaedro.&lt;/p&gt;","seed":{"parameters":[],"calculated":[{"name":"A1","label":"Hexaedro","feedback":"Sus caras son 6 cuadrados."},{"name":"A2","label":"Tetraedro","feedback":"Sus caras son 4 triángulos equiláteros."},{"name":"A3","label":"Octaedro","feedback":"Sus caras son 8 triángulos equiláteros."},{"name":"A4","label":"Dodecaedro","incorrect":true},{"name":"A5","label":"Icosaedro","incorrect":true}],"uniques":true},"algorithm":{"name":"calculateOperation","template":"Cloze with drag &amp; drop","params":{"keyboard":"INTERMEDIATE"}}}</v>
      </c>
      <c r="C1156" s="215" t="str">
        <f>Seeds!AA1254</f>
        <v/>
      </c>
      <c r="D1156" s="215">
        <f t="shared" si="1"/>
        <v>1</v>
      </c>
    </row>
    <row r="1157" ht="15.75" customHeight="1">
      <c r="A1157" s="215" t="str">
        <f>Seeds!AC1255</f>
        <v>M6-G-25c-I-3</v>
      </c>
      <c r="B1157" s="215" t="str">
        <f>Seeds!Z1255</f>
        <v>{"id":"M6-G-25c-I-3","stimulus":"&lt;p&gt;Arrastra el nombre de los poliedros regulares debajo de su desarrollo plano.&lt;/p&gt;","template":"&lt;table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src=\"https://blueberry-assets.oneclick.es/M6_G_25c_1.svg\"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equiláteros."},{"name":"A3","label":"Icosaedro","feedback":"Sus caras son 20 triángulos equiláteros."},{"name":"A4","label":"Hexaedro","incorrect":true},{"name":"A5","label":"Tetraedro","incorrect":true}],"uniques":true},"algorithm":{"name":"calculateOperation","template":"Cloze with drag &amp; drop","params":{"keyboard":"INTERMEDIATE"}}}</v>
      </c>
      <c r="C1157" s="215" t="str">
        <f>Seeds!AA1255</f>
        <v/>
      </c>
      <c r="D1157" s="215">
        <f t="shared" si="1"/>
        <v>1</v>
      </c>
    </row>
    <row r="1158" ht="15.75" customHeight="1">
      <c r="A1158" s="215" t="str">
        <f>Seeds!AC1256</f>
        <v>M6-G-25c-E-1</v>
      </c>
      <c r="B1158" s="215" t="str">
        <f>Seeds!Z1256</f>
        <v>{"id":"M6-G-25c-E-1","stimulus":"&lt;p&gt;Observa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src=\"https://blueberry-assets.oneclick.es/M6_G_25c_5.svg\" width=\"300\"&gt;&lt;/img&gt;&lt;/div&gt;&lt;/td&gt;&lt;td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icosaedro.&lt;/p&gt;","seed":{"parameters":[],"calculated":[{"name":"A1","label":"Dodecaedro","feedback":"Sus caras son 12 pentágonos regulares."},{"name":"A2","label":"Octaedro","feedback":"Sus caras son 8 triángulos equiláteros."},{"name":"A3","label":"Tetraedro","feedback":"Sus caras son 4 triángulos equiláteros."}],"uniques":true},"algorithm":{"name":"calculateOperation","template":"Cloze with text"}}</v>
      </c>
      <c r="C1158" s="215" t="str">
        <f>Seeds!AA1256</f>
        <v/>
      </c>
      <c r="D1158" s="215">
        <f t="shared" si="1"/>
        <v>1</v>
      </c>
    </row>
    <row r="1159" ht="15.75" customHeight="1">
      <c r="A1159" s="215" t="str">
        <f>Seeds!AC1257</f>
        <v>M6-G-25c-E-2</v>
      </c>
      <c r="B1159" s="215" t="str">
        <f>Seeds!Z1257</f>
        <v>{"id":"M6-G-25c-E-2","stimulus":"&lt;p&gt;Observa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src=\"https://blueberry-assets.oneclick.es/M6_G_25c_1.svg\"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icosaedro.&lt;/p&gt;","seed":{"parameters":[],"calculated":[{"name":"A1","label":"Tetraedro","feedback":"Sus caras son 4 triángulos equiláteros."},{"name":"A2","label":"Icosaedro","feedback":"Sus caras son 20 triángulos equiláteros."},{"name":"A3","label":"Dodecaedro","feedback":"Sus caras son 12 pentágonos regulares."}],"uniques":true},"algorithm":{"name":"calculateOperation","template":"Cloze with text"}}</v>
      </c>
      <c r="C1159" s="215" t="str">
        <f>Seeds!AA1257</f>
        <v/>
      </c>
      <c r="D1159" s="215">
        <f t="shared" si="1"/>
        <v>1</v>
      </c>
    </row>
    <row r="1160" ht="15.75" customHeight="1">
      <c r="A1160" s="215" t="str">
        <f>Seeds!AC1258</f>
        <v>M6-G-25c-E-3</v>
      </c>
      <c r="B1160" s="215" t="str">
        <f>Seeds!Z1258</f>
        <v>{"id":"M6-G-25c-E-3","stimulus":"&lt;p&gt;Observa estos desarrollos planos y escribe el nombre del poliedro regular que representan.&lt;/p&gt;","template":"&lt;table style=\"width: 100%;\"&gt;&lt;tbody&gt;&lt;tr&gt;&lt;td style=\"width: 33.3333%; text-align: center; border:none;\"&gt;&lt;div style=\"display:flex; justify-content:center;\"&gt;&lt;img src=\"https://blueberry-assets.oneclick.es/M6_G_25c_3.svg\" width=\"300\"&gt;&lt;/img&gt;&lt;/div&gt;&lt;/td&gt;&lt;td style=\"width: 33.3333%; text-align: center; border:none;\"&gt;&lt;div style=\"display:flex; justify-content:center;\"&gt;&lt;img src=\"https://blueberry-assets.oneclick.es/M6_G_25c_2.svg\" width=\"300\"&gt;&lt;/img&gt;&lt;/div&gt;&lt;/td&gt;&lt;td style=\"width: 33.3333%; text-align: center; border:none;\"&gt;&lt;div style=\"display:flex; justify-content:center;\"&gt;&lt;img src=\"https://blueberry-assets.oneclick.es/M6_G_25c_5.svg\"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poliedros regulares son el tetraedro, el hexaedro o cubo, el octaedro, el dodecaedro y el icosaedro.&lt;/p&gt;","hint":"&lt;p&gt;Los poliedros regulares son el tetraedro, el hexaedro o cubo, el octaedro, el dodecaedro y el icosaedro.&lt;/p&gt;","seed":{"parameters":[],"calculated":[{"name":"A1","label":"Octaedro","feedback":"Sus caras son 8 triángulos equiláteros."},{"name":"A2","label":"Tetraedro","feedback":"Sus caras son 4 triángulos equiláteros."},{"name":"A3","label":"Dodecaedro","feedback":"Sus caras son 12 pentágonos regulares."}],"uniques":true},"algorithm":{"name":"calculateOperation","template":"Cloze with text"}}</v>
      </c>
      <c r="C1160" s="215" t="str">
        <f>Seeds!AA1258</f>
        <v/>
      </c>
      <c r="D1160" s="215">
        <f t="shared" si="1"/>
        <v>1</v>
      </c>
    </row>
    <row r="1161" ht="15.75" customHeight="1">
      <c r="A1161" s="215" t="str">
        <f>Seeds!AC1259</f>
        <v>M6-G-26a-I-1</v>
      </c>
      <c r="B1161" s="215" t="str">
        <f>Seeds!Z1259</f>
        <v>{"id":"M6-G-26a-I-1","stimulus":"&lt;p&gt;Determina si los siguientes conjuntos de caras, vértices y aristas pertenecen a un poliedro según la fórmula de Euler.&lt;/p&gt;","hint":"&lt;p&gt;Según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+ 2&lt;/p&gt;","seed":{"parameters":[{"name":"Q1","label":null,"min":5,"max":11,"step":1},{"name":"Q2","label":null,"min":5,"max":11,"step":1},{"name":"Q3","label":null,"min":5,"max":11,"step":1}],"calculated":[{"name":"T2","label":"{{function}}","function":"({{Q1}} - 2)*2","temp":true},{"name":"T3","label":"{{function}}","function":"({{Q1}} - 2)*3","temp":true},{"name":"T5","label":"{{function}}","function":"({{Q2}} - 2)*2","temp":true},{"name":"T6","label":"{{function}}","function":"({{Q2}} - 1)*2","temp":true},{"name":"T8","label":"{{function}}","function":"({{Q3}} - 2)*2","temp":true},{"name":"T9","label":"{{function}}","function":"({{Q3}} - 1)*2","temp":true},{"name":"A1","label":"{{Q1}} caras, {{T2}} vértices y {{T3}} aristas.","function":""},{"name":"A2","label":"{{Q2}} caras, {{T5}} vértices y {{T6}} aristas.","function":"","incorrect":true},{"name":"A3","label":"{{Q3}} caras, {{T8}} vértices y {{T9}} aristas.","function":"","incorrect":true}],"uniques":false},"algorithm":{"name":"trueFalse","template":"Choice matrix – inline","params":{"countCorrect":1,"countIncorrect":2,"showCheckIcon":false,"options":["Sí","No"]}}}</v>
      </c>
      <c r="C1161" s="215" t="str">
        <f>Seeds!AA1259</f>
        <v/>
      </c>
      <c r="D1161" s="215">
        <f t="shared" si="1"/>
        <v>1</v>
      </c>
    </row>
    <row r="1162" ht="15.75" customHeight="1">
      <c r="A1162" s="215" t="str">
        <f>Seeds!AC1260</f>
        <v>M6-G-26a-E-1</v>
      </c>
      <c r="B1162" s="215" t="str">
        <f>Seeds!Z1260</f>
        <v>{"id":"M6-G-26a-E-1","stimulus":"&lt;p&gt;Selecciona la opción correcta para que se cumpla la fórmula de Euler en un poliedro de estas características.&lt;/p&gt;","template":"&lt;p&gt;{{T1}} caras, {{T2}} vértices y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3,"max":9,"step":1},{"name":"Q2","label":null,"min":3,"max":9,"step":1},{"name":"Q3","label":null,"min":3,"max":9,"step":1}],"calculated":[{"name":"T1","label":"{{function}}","function":"{{Q1}}+2","temp":true},{"name":"T2","label":"{{function}}","function":"{{Q1}}*2","temp":true},{"name":"A1","label":"{{function}}","function":"{{Q1}}*3","group":1},{"name":"A2","label":"{{function}}","function":"{{Q2}}*3","incorrect":true,"group":1},{"name":"A3","label":"{{function}}","function":"{{Q3}}*3","incorrect":true,"group":1}],"uniques":false},"algorithm":{"name":"groupResponses","template":"Cloze with drop down"}}</v>
      </c>
      <c r="C1162" s="215" t="str">
        <f>Seeds!AA1260</f>
        <v/>
      </c>
      <c r="D1162" s="215">
        <f t="shared" si="1"/>
        <v>1</v>
      </c>
    </row>
    <row r="1163" ht="15.75" customHeight="1">
      <c r="A1163" s="215" t="str">
        <f>Seeds!AC1261</f>
        <v>M6-G-26a-E-2</v>
      </c>
      <c r="B1163" s="215" t="str">
        <f>Seeds!Z1261</f>
        <v>{"id":"M6-G-26a-E-2","stimulus":"&lt;p&gt;Selecciona la opción correcta para que se cumpla la fórmula de Euler en un poliedro de estas características.&lt;/p&gt;","template":"&lt;p&gt;{{Q1}} caras, {{response}} vértices y {{T2}}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label":null,"min":4,"max":10,"step":1},{"name":"Q2","label":null,"min":4,"max":10,"step":1},{"name":"Q3","label":null,"min":4,"max":10,"step":1}],"calculated":[{"name":"T2","label":"{{function}}","function":"{{Q1}}*2-2","temp":true},{"name":"A1","label":"{{function}}","function":"{{Q1}}","group":1},{"name":"A2","label":"{{function}}","function":"{{Q2}}","incorrect":true,"group":1},{"name":"A3","label":"{{function}}","function":"{{Q3}}","incorrect":true,"group":1}],"uniques":true},"algorithm":{"name":"groupResponses","template":"Cloze with drop down"}}</v>
      </c>
      <c r="C1163" s="215" t="str">
        <f>Seeds!AA1261</f>
        <v/>
      </c>
      <c r="D1163" s="215">
        <f t="shared" si="1"/>
        <v>1</v>
      </c>
    </row>
    <row r="1164" ht="15.75" customHeight="1">
      <c r="A1164" s="215" t="str">
        <f>Seeds!AC1262</f>
        <v>M6-G-26a-A-1</v>
      </c>
      <c r="B1164" s="215" t="str">
        <f>Seeds!Z1262</f>
        <v>{"id":"M6-G-26a-A-1","stimulus":"&lt;p&gt;Completa la siguiente frase.&lt;/p&gt;","template":"&lt;p&gt;Un poliedro con {{Q1}} caras y {{T1}} vértices tiene {{response}} aristas.&lt;/p&gt;","hint":"&lt;p&gt;Según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5,"max":11,"step":1}],"calculated":[{"name":"T1","function":"({{Q1}}-2)*2","temp":"true"},{"name":"A1","function":"3*{{Q1}}-6"}],"uniques":true},"algorithm":{"name":"calculateOperation","params":{"method":"equivLiteral","keyboard":"NUMERICAL"}}}</v>
      </c>
      <c r="C1164" s="215" t="str">
        <f>Seeds!AA1262</f>
        <v/>
      </c>
      <c r="D1164" s="215">
        <f t="shared" si="1"/>
        <v>1</v>
      </c>
    </row>
    <row r="1165" ht="15.75" customHeight="1">
      <c r="A1165" s="215" t="str">
        <f>Seeds!AC1263</f>
        <v>M6-G-26a-A-2</v>
      </c>
      <c r="B1165" s="215" t="str">
        <f>Seeds!Z1263</f>
        <v>{"id":"M6-G-26a-A-2","stimulus":"&lt;p&gt;En un desierto inhóspito se ha encontrado una piedra con la forma de un poliedro de {{Q1}} caras y {{T1}} aristas. ¿Cuántos vértices tiene?&lt;/p&gt;","template":"&lt;p&gt;Tiene {{response}} vértices.&lt;/p&gt;","hint":"&lt;p&gt;Según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+ 2&lt;/p&gt;","seed":{"parameters":[{"name":"Q1","min":7,"max":15,"step":2}],"calculated":[{"name":"T1","function":"({{Q1}} - 1)*2","temp":"true"},{"name":"A1","function":"{{Q1}}"}],"uniques":true},"algorithm":{"name":"calculateOperation","params":{"method":"equivLiteral","keyboard":"NUMERICAL"}}}</v>
      </c>
      <c r="C1165" s="215" t="str">
        <f>Seeds!AA1263</f>
        <v/>
      </c>
      <c r="D1165" s="215">
        <f t="shared" si="1"/>
        <v>1</v>
      </c>
    </row>
    <row r="1166" ht="15.75" customHeight="1">
      <c r="A1166" s="215" t="str">
        <f>Seeds!AC1264</f>
        <v>M6-G-26a-A-3</v>
      </c>
      <c r="B1166" s="215" t="str">
        <f>Seeds!Z1264</f>
        <v>{"id":"M6-G-26a-A-3","stimulus":"&lt;p&gt;Una compañía de regalos fabrica cajas con la forma de un poliedro de {{Q1}} vértices y {{T1}} aristas. ¿Cuántas caras tienen estas cajas?&lt;/p&gt;","template":"&lt;p&gt;Tienen {{response}} caras.&lt;/p&gt;","hint":"&lt;p&gt;Según la fórmula de Euler, en un poliedro se cumple esta relación:&lt;/p&gt;&lt;p style=\"text-align:center;\"&gt;caras + vértices = aristas + 2&lt;/p&gt;","feedback":"&lt;p&gt;Según la fórmula de Euler, en un poliedro se cumple esta relación:&lt;/p&gt;&lt;p style=\"text-align:center;\"&gt;caras + vértices = aristas + 2&lt;/p&gt;","seed":{"parameters":[{"name":"Q1","min":8,"max":16,"step":2}],"calculated":[{"name":"T1","function":"{{Q1}}*3/2","temp":"true"},{"name":"A1","function":"({{Q1}}/2)+2"}],"uniques":true},"algorithm":{"name":"calculateOperation","params":{"method":"equivLiteral","keyboard":"NUMERICAL"}}}</v>
      </c>
      <c r="C1166" s="215" t="str">
        <f>Seeds!AA1264</f>
        <v/>
      </c>
      <c r="D1166" s="215">
        <f t="shared" si="1"/>
        <v>1</v>
      </c>
    </row>
    <row r="1167" ht="15.75" customHeight="1">
      <c r="A1167" s="215" t="str">
        <f>Seeds!AC1265</f>
        <v>M6-G-27a-I-1</v>
      </c>
      <c r="B1167" s="215" t="str">
        <f>Seeds!Z1265</f>
        <v>{"id":"M6-G-27a-I-1","stimulus":"&lt;p&gt;De entre las siguientes imágenes, haz clic sobre las pirámides y prismas rectos.&lt;/p&gt;","hint":"&lt;p&gt;Un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width=\"300\"&gt;&lt;/img&gt;&lt;/div&gt;"},{"name":"A2","label":"&lt;div style=\"display:flex; justify-content:center;\"&gt;&lt;img src=\"https://blueberry-assets.oneclick.es/M6_G_27a_2.svg\" width=\"300\"&gt;&lt;/img&gt;&lt;/div&gt;","incorrect":true},{"name":"A3","label":"&lt;div style=\"display:flex; justify-content:center;\"&gt;&lt;img src=\"https://blueberry-assets.oneclick.es/M6_G_27a_3.svg\" width=\"300\"&gt;&lt;/img&gt;&lt;/div&gt;"},{"name":"A4","label":"&lt;div style=\"display:flex; justify-content:center;\"&gt;&lt;img src=\"https://blueberry-assets.oneclick.es/M6_G_27a_4.svg\" width=\"300\"&gt;&lt;/img&gt;&lt;/div&gt;","incorrect":true},{"name":"A5","label":"&lt;div style=\"display:flex; justify-content:center;\"&gt;&lt;img src=\"https://blueberry-assets.oneclick.es/M6_G_27a_5.svg\" width=\"300\"&gt;&lt;/img&gt;&lt;/div&gt;","incorrect":true},{"name":"A6","label":"&lt;div style=\"display:flex; justify-content:center;\"&gt;&lt;img src=\"https://blueberry-assets.oneclick.es/M6_G_27a_6.svg\" width=\"300\"&gt;&lt;/img&gt;&lt;/div&gt;"}],"uniques":true},"algorithm":{"name":"trueFalse","template":"Multiple choice – multiple response","params":{"countCorrect":2,"countIncorrect":1,"showCheckIcon":false,"columns":3}}}</v>
      </c>
      <c r="C1167" s="215" t="str">
        <f>Seeds!AA1265</f>
        <v/>
      </c>
      <c r="D1167" s="215">
        <f t="shared" si="1"/>
        <v>1</v>
      </c>
    </row>
    <row r="1168" ht="15.75" customHeight="1">
      <c r="A1168" s="215" t="str">
        <f>Seeds!AC1266</f>
        <v>M6-G-27a-I-2</v>
      </c>
      <c r="B1168" s="215" t="str">
        <f>Seeds!Z1266</f>
        <v>{"id":"M6-G-27a-I-2","stimulus":"&lt;p&gt;De entre las siguientes imágenes, haz clic sobre los prismas y pirámides oblicuos.&lt;/p&gt;","hint":"&lt;p&gt;Un prisma es recto si el ángulo que forman las caras con la base es de 90°. Si no, es oblicuo.&lt;/p&gt;&lt;p&gt;Una pirámide es recta si la cúspide está alineada con el centro de la base. Si no, es oblicua.&lt;/p&gt;","feedback":"&lt;p&gt;Un prisma es recto si el ángulo que forman las caras con la base es de 90°. Si no, es oblicuo.&lt;/p&gt;&lt;p&gt;Una pirámide es recta si la cúspide está alineada con el centro de la base. Si no, es oblicua.&lt;/p&gt;","seed":{"parameters":[],"calculated":[{"name":"A1","label":"&lt;div style=\"display:flex; justify-content:center;\"&gt;&lt;img src=\"https://blueberry-assets.oneclick.es/M6_G_27a_1.svg\" width=\"300\"&gt;&lt;/img&gt;&lt;/div&gt;","incorrect":true},{"name":"A2","label":"&lt;div style=\"display:flex; justify-content:center;\"&gt;&lt;img src=\"https://blueberry-assets.oneclick.es/M6_G_27a_2.svg\" width=\"300\"&gt;&lt;/img&gt;&lt;/div&gt;"},{"name":"A3","label":"&lt;div style=\"display:flex; justify-content:center;\"&gt;&lt;img src=\"https://blueberry-assets.oneclick.es/M6_G_27a_3.svg\" width=\"300\"&gt;&lt;/img&gt;&lt;/div&gt;","incorrect":true},{"name":"A4","label":"&lt;div style=\"display:flex; justify-content:center;\"&gt;&lt;img src=\"https://blueberry-assets.oneclick.es/M6_G_27a_4.svg\" width=\"300\"&gt;&lt;/img&gt;&lt;/div&gt;"},{"name":"A5","label":"&lt;div style=\"display:flex; justify-content:center;\"&gt;&lt;img src=\"https://blueberry-assets.oneclick.es/M6_G_27a_5.svg\" width=\"300\"&gt;&lt;/img&gt;&lt;/div&gt;"},{"name":"A6","label":"&lt;div style=\"display:flex; justify-content:center;\"&gt;&lt;img src=\"https://blueberry-assets.oneclick.es/M6_G_27a_6.svg\" width=\"300\"&gt;&lt;/img&gt;&lt;/div&gt;","incorrect":true}],"uniques":true},"algorithm":{"name":"trueFalse","template":"Multiple choice – multiple response","params":{"countCorrect":2,"countIncorrect":1,"showCheckIcon":false,"columns":3}}}</v>
      </c>
      <c r="C1168" s="215" t="str">
        <f>Seeds!AA1266</f>
        <v/>
      </c>
      <c r="D1168" s="215">
        <f t="shared" si="1"/>
        <v>1</v>
      </c>
    </row>
    <row r="1169" ht="15.75" customHeight="1">
      <c r="A1169" s="215" t="str">
        <f>Seeds!AC1267</f>
        <v>M6-G-27a-E-1</v>
      </c>
      <c r="B1169" s="215" t="str">
        <f>Seeds!Z1267</f>
        <v>{"id":"M6-G-27a-E-1","stimulus":"&lt;p&gt;Escribe el nombre de estos poliedros.&lt;/p&gt;","template":"&lt;table style=\"width: 100%;\"&gt;&lt;tbody&gt;&lt;tr&gt;&lt;td style=\"width: 50.0%; text-align: center; border: none;\"&gt;&lt;div style=\"display:flex; justify-content:center;\"&gt;&lt;img src=\"https://blueberry-assets.oneclick.es/M6_G_27a_8.svg\" width=\"300\"&gt;&lt;/img&gt;&lt;/div&gt;&lt;/td&gt;&lt;td style=\"width: 50.0%; text-align: center; border: none;\"&gt;&lt;div style=\"display:flex; justify-content:center;\"&gt;&lt;img src=\"https://blueberry-assets.oneclick.es/M6_G_27a_7.svg\"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cuadrangular"},{"name":"A2","label":"{{function}}","function":"Pirámide cuadrangular"}],"uniques":true},"algorithm":{"name":"calculateOperation","template":"Cloze with text"}}</v>
      </c>
      <c r="C1169" s="215" t="str">
        <f>Seeds!AA1267</f>
        <v/>
      </c>
      <c r="D1169" s="215">
        <f t="shared" si="1"/>
        <v>1</v>
      </c>
    </row>
    <row r="1170" ht="15.75" customHeight="1">
      <c r="A1170" s="215" t="str">
        <f>Seeds!AC1268</f>
        <v>M6-G-27a-E-2</v>
      </c>
      <c r="B1170" s="215" t="str">
        <f>Seeds!Z1268</f>
        <v>{"id":"M6-G-27a-E-2","stimulus":"&lt;p&gt;Escribe el nombre de estos poliedros.&lt;/p&gt;","template":"&lt;table style=\"width: 100%;\"&gt;&lt;tbody&gt;&lt;tr&gt;&lt;td style=\"width: 50.0%; text-align: center; border: none;\"&gt;&lt;div style=\"display:flex; justify-content:center;\"&gt;&lt;img src=\"https://blueberry-assets.oneclick.es/M6_G_27a_9.svg\" width=\"300\"&gt;&lt;/img&gt;&lt;/div&gt;&lt;/td&gt;&lt;td style=\"width: 50.0%; text-align: center; border: none;\"&gt;&lt;div style=\"display:flex; justify-content:center;\"&gt;&lt;img src=\"https://blueberry-assets.oneclick.es/M6_G_27a_1.svg\"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triangular"},{"name":"A2","label":"{{function}}","function":"Pirámide triangular"}],"uniques":true},"algorithm":{"name":"calculateOperation","template":"Cloze with text"}}</v>
      </c>
      <c r="C1170" s="215" t="str">
        <f>Seeds!AA1268</f>
        <v/>
      </c>
      <c r="D1170" s="215">
        <f t="shared" si="1"/>
        <v>1</v>
      </c>
    </row>
    <row r="1171" ht="15.75" customHeight="1">
      <c r="A1171" s="215" t="str">
        <f>Seeds!AC1269</f>
        <v>M6-G-27a-E-3</v>
      </c>
      <c r="B1171" s="215" t="str">
        <f>Seeds!Z1269</f>
        <v>{"id":"M6-G-27a-E-3","stimulus":"&lt;p&gt;Escribe el nombre de estos poliedros.&lt;/p&gt;","template":"&lt;table style=\"width: 100%;\"&gt;&lt;tbody&gt;&lt;tr&gt;&lt;td style=\"width: 50.0%; text-align: center; border: none;\"&gt;&lt;div style=\"display:flex; justify-content:center;\"&gt;&lt;img src=\"https://blueberry-assets.oneclick.es/M6_G_27a_6.svg\" width=\"300\"&gt;&lt;/img&gt;&lt;/div&gt;&lt;/td&gt;&lt;td style=\"width: 50.0%; text-align: center; border: none;\"&gt;&lt;div style=\"display:flex; justify-content:center;\"&gt;&lt;img src=\"https://blueberry-assets.oneclick.es/M6_G_27a_3.svg\" width=\"300\"&gt;&lt;/img&gt;&lt;/div&gt;&lt;/td&gt;&lt;/tr&gt;&lt;tr&gt;&lt;td style=\"width: 50.0%; text-align: center; border: none;\"&gt;{{response}}&lt;/td&gt;&lt;td style=\"width: 50.0%; text-align: center; border: none;\"&gt;{{response}}&lt;/td&gt;&lt;/tr&gt;&lt;/tbody&gt;&lt;/table&gt;","hint":"&lt;p&gt;Los prismas y las pirámides se clasifican según el polígono de sus bases.&lt;/p&gt;","feedback":"&lt;p&gt;Los prismas y las pirámides se clasifican según el polígono de sus bases.&lt;/p&gt;","seed":{"parameters":[],"calculated":[{"name":"A1","label":"{{function}}","function":"Prisma pentagonal"},{"name":"A2","label":"{{function}}","function":"Pirámide pentagonal"}],"uniques":true},"algorithm":{"name":"calculateOperation","template":"Cloze with text"}}</v>
      </c>
      <c r="C1171" s="215" t="str">
        <f>Seeds!AA1269</f>
        <v/>
      </c>
      <c r="D1171" s="215">
        <f t="shared" si="1"/>
        <v>1</v>
      </c>
    </row>
    <row r="1172" ht="15.75" customHeight="1">
      <c r="A1172" s="215" t="str">
        <f>Seeds!AC1270</f>
        <v>M6-G-27b-I-1</v>
      </c>
      <c r="B1172" s="215" t="str">
        <f>Seeds!Z1270</f>
        <v>{"id":"M6-G-27b-I-1","stimulus":"&lt;p&gt;Selecciona el desarrollo plano de un prisma cuadrangular.&lt;/p&gt;","hint":"&lt;p&gt;Un prisma tiene dos bases iguales y sus caras laterales son rectángulos.&lt;/p&gt;","feedback":"&lt;p&gt;Un prisma tiene dos bases iguales y las caras laterales son rectángulos. Este prisma tiene dos cuadrados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width=\"300\"&gt;&lt;/img&gt;&lt;/div&gt;"},{"name":"A3","label":"&lt;div style=\"display:flex; justify-content:center;\"&gt;&lt;img src=\"https://blueberry-assets.oneclick.es/M6_G_27b_3.svg\" width=\"300\"&gt;&lt;/img&gt;&lt;/div&gt;","incorrect":true},{"name":"A4","label":"&lt;div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2" s="215" t="str">
        <f>Seeds!AA1270</f>
        <v/>
      </c>
      <c r="D1172" s="215">
        <f t="shared" si="1"/>
        <v>1</v>
      </c>
    </row>
    <row r="1173" ht="15.75" customHeight="1">
      <c r="A1173" s="215" t="str">
        <f>Seeds!AC1271</f>
        <v>M6-G-27b-I-2</v>
      </c>
      <c r="B1173" s="215" t="str">
        <f>Seeds!Z1271</f>
        <v>{"id":"M6-G-27b-I-2","stimulus":"&lt;p&gt;Selecciona el desarrollo plano de un prisma pentagonal.&lt;/p&gt;","hint":"&lt;p&gt;Un prisma tiene dos bases iguales y sus caras laterales son rectángulos.&lt;/p&gt;","feedback":"&lt;p&gt;Un prisma tiene dos bases iguales y las caras laterales son rectángulos. Este prisma tiene dos pentágonos como bases y sus caras laterales son rectángulos.&lt;/p&gt;","seed":{"parameters":[],"calculated":[{"name":"A1","label":"&lt;div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width=\"300\"&gt;&lt;/img&gt;&lt;/div&gt;"},{"name":"A4","label":"&lt;div style=\"display:flex; justify-content:center;\"&gt;&lt;img src=\"https://blueberry-assets.oneclick.es/M6_G_27b_4.svg\" width=\"300\"&gt;&lt;/img&gt;&lt;/div&gt;","incorrect":true},{"name":"A5","label":"&lt;div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3" s="215" t="str">
        <f>Seeds!AA1271</f>
        <v/>
      </c>
      <c r="D1173" s="215">
        <f t="shared" si="1"/>
        <v>1</v>
      </c>
    </row>
    <row r="1174" ht="15.75" customHeight="1">
      <c r="A1174" s="215" t="str">
        <f>Seeds!AC1272</f>
        <v>M6-G-27b-I-3</v>
      </c>
      <c r="B1174" s="215" t="str">
        <f>Seeds!Z1272</f>
        <v>{"id":"M6-G-27b-I-3","stimulus":"&lt;p&gt;Selecciona el desarrollo plano de una pirámide cuadrangular.&lt;/p&gt;","hint":"&lt;p&gt;Una pirámide solo tiene una base y sus caras laterales son triángulos.&lt;/p&gt;","feedback":"&lt;p&gt;Una pirámide solo tiene una base y sus caras laterales son triángulos. Esta pirámide tiene un cuadrado como base y sus caras laterales son triángulos.&lt;/p&gt;","seed":{"parameters":[],"calculated":[{"name":"A1","label":"&lt;div style=\"display:flex; justify-content:center;\"&gt;&lt;img src=\"https://blueberry-assets.oneclick.es/M6_G_27b_1.svg\" width=\"300\"&gt;&lt;/img&gt;&lt;/div&gt;","incorrect":true},{"name":"A2","label":"&lt;div style=\"display:flex; justify-content:center;\"&gt;&lt;img src=\"https://blueberry-assets.oneclick.es/M6_G_27b_2.svg\" width=\"300\"&gt;&lt;/img&gt;&lt;/div&gt;","incorrect":true},{"name":"A3","label":"&lt;div style=\"display:flex; justify-content:center;\"&gt;&lt;img src=\"https://blueberry-assets.oneclick.es/M6_G_27b_3.svg\" width=\"300\"&gt;&lt;/img&gt;&lt;/div&gt;","incorrect":true},{"name":"A4","label":"&lt;div style=\"display:flex; justify-content:center;\"&gt;&lt;img src=\"https://blueberry-assets.oneclick.es/M6_G_27b_4.svg\" width=\"300\"&gt;&lt;/img&gt;&lt;/div&gt;"},{"name":"A5","label":"&lt;div style=\"display:flex; justify-content:center;\"&gt;&lt;img src=\"https://blueberry-assets.oneclick.es/M6_G_27b_5.svg\" width=\"300\"&gt;&lt;/img&gt;&lt;/div&gt;","incorrect":true}],"uniques":true},"algorithm":{"name":"trueFalse","template":"Multiple choice – standard","params":{"countCorrect":1,"countIncorrect":2,"showCheckIcon":false,"columns":3}}}</v>
      </c>
      <c r="C1174" s="215" t="str">
        <f>Seeds!AA1272</f>
        <v/>
      </c>
      <c r="D1174" s="215">
        <f t="shared" si="1"/>
        <v>1</v>
      </c>
    </row>
    <row r="1175" ht="15.75" customHeight="1">
      <c r="A1175" s="215" t="str">
        <f>Seeds!AC1273</f>
        <v>M6-G-27b-E-1</v>
      </c>
      <c r="B1175" s="215" t="str">
        <f>Seeds!Z1273</f>
        <v>{"id":"M6-G-27b-E-1","stimulus":"&lt;p&gt;Escribe de qué tipo de prisma es este desarrollo plano. Fíjate en el polígono de la base.&lt;/p&gt;&lt;div style=\"display:flex; justify-content:center;\"&gt;&lt;img src=\"https://blueberry-assets.oneclick.es/M6_G_27b_1.svg\" width=\"300\"&gt;&lt;/img&gt;&lt;/div&gt;","template":"&lt;p&gt;Es un prisma {{response}}.&lt;/p&gt;","feedback":"&lt;p&gt;Un prisma tiene dos bases iguales y las caras laterales son rectángulos. La base es un triángulo por lo que es un prisma triangular.&lt;/p&gt;","hint":"&lt;p&gt;Un prisma tiene dos bases iguales y sus caras laterales son rectángulos.&lt;/p&gt;","seed":{"parameters":[],"calculated":[{"name":"A1","label":"triangular"}],"uniques":true},"algorithm":{"name":"calculateOperation","template":"Cloze with text"}}</v>
      </c>
      <c r="C1175" s="215" t="str">
        <f>Seeds!AA1273</f>
        <v/>
      </c>
      <c r="D1175" s="215">
        <f t="shared" si="1"/>
        <v>1</v>
      </c>
    </row>
    <row r="1176" ht="15.75" customHeight="1">
      <c r="A1176" s="215" t="str">
        <f>Seeds!AC1274</f>
        <v>M6-G-27b-E-2</v>
      </c>
      <c r="B1176" s="215" t="str">
        <f>Seeds!Z1274</f>
        <v>{"id":"M6-G-27b-E-2","stimulus":"&lt;p&gt;Escribe de qué tipo de pirámide es este desarrollo plano. Fíjate en el polígono de la base.&lt;/p&gt;&lt;div style=\"display:flex; justify-content:center;\"&gt;&lt;img src=\"https://blueberry-assets.oneclick.es/M6_G_27b_4.svg\" width=\"300\"&gt;&lt;/img&gt;&lt;/div&gt;","template":"&lt;p&gt;Es una pirámide {{response}}.&lt;/p&gt;","feedback":"&lt;p&gt;Una pirámide solo tiene una base y sus caras laterales son triángulos. Como la base es un cuadrado, es una pirámide cuadrangular.&lt;/p&gt;","hint":"&lt;p&gt;Una pirámide solo tiene una base y sus caras laterales son triángulos.&lt;/p&gt;","seed":{"parameters":[],"calculated":[{"name":"A1","label":"cuadrangular"}],"uniques":true},"algorithm":{"name":"calculateOperation","template":"Cloze with text"}}</v>
      </c>
      <c r="C1176" s="215" t="str">
        <f>Seeds!AA1274</f>
        <v/>
      </c>
      <c r="D1176" s="215">
        <f t="shared" si="1"/>
        <v>1</v>
      </c>
    </row>
    <row r="1177" ht="15.75" customHeight="1">
      <c r="A1177" s="215" t="str">
        <f>Seeds!AC1275</f>
        <v>M6-G-27b-E-3</v>
      </c>
      <c r="B1177" s="215" t="str">
        <f>Seeds!Z1275</f>
        <v>{"id":"M6-G-27b-E-3","stimulus":"&lt;p&gt;Escribe de qué tipo de pirámide es este desarrollo plano. Fíjate en el polígono de la base.&lt;/p&gt;&lt;div style=\"display:flex; justify-content:center;\"&gt;&lt;img src=\"https://blueberry-assets.oneclick.es/M6_G_27b_5.svg\" width=\"300\"&gt;&lt;/img&gt;&lt;/div&gt;","template":"&lt;p&gt;Es una pirámide {{response}}.&lt;/p&gt;","feedback":"&lt;p&gt;Una pirámide solo tiene una base y sus caras laterales son triángulos. Como la base es un pentágono, es una pirámide pentagonal.&lt;/p&gt;","hint":"&lt;p&gt;Una pirámide solo tiene una base y sus caras laterales son triángulos.&lt;/p&gt;","seed":{"parameters":[],"calculated":[{"name":"A1","label":"pentagonal"}],"uniques":true},"algorithm":{"name":"calculateOperation","template":"Cloze with text"}}</v>
      </c>
      <c r="C1177" s="215" t="str">
        <f>Seeds!AA1275</f>
        <v/>
      </c>
      <c r="D1177" s="215">
        <f t="shared" si="1"/>
        <v>1</v>
      </c>
    </row>
    <row r="1178" ht="15.75" customHeight="1">
      <c r="A1178" s="215" t="str">
        <f>Seeds!AC1276</f>
        <v>M6-G-28a-I-1</v>
      </c>
      <c r="B1178" s="215" t="str">
        <f>Seeds!Z1276</f>
        <v>{"id":"M6-G-28a-I-1","stimulus":"&lt;p&gt;Arrastra los nombres de los siguientes paralelepípedos debajo de su dibujo.&lt;/p&gt;","template":"&lt;p&gt;&lt;table style=\"width:100%\"&gt;&lt;tbody&gt;&lt;tr&gt;&lt;td style=\"width: 33.3333%; text-align: center; vertical-align: middle; border: none;\"&gt;&lt;div style=\"display:flex; justify-content:center;\"&gt;&lt;img src=\"https://blueberry-assets.oneclick.es/M6_G_28a_1.svg\"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src=\"https://blueberry-assets.oneclick.es/M6_G_28a_3.svg\"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Cubo","function":"Cubo"},{"name":"A2","label":"Ortoedro","function":"Ortoedro"},{"name":"A3","label":"Romboedro","function":"Romboedro"}],"uniques":true},"algorithm":{"name":"calculateOperation","template":"Cloze with drag &amp; drop","params":{"keyboard":"INTERMEDIATE"}}}</v>
      </c>
      <c r="C1178" s="215" t="str">
        <f>Seeds!AA1276</f>
        <v/>
      </c>
      <c r="D1178" s="215">
        <f t="shared" si="1"/>
        <v>1</v>
      </c>
    </row>
    <row r="1179" ht="15.75" customHeight="1">
      <c r="A1179" s="215" t="str">
        <f>Seeds!AC1277</f>
        <v>M6-G-28a-E-1</v>
      </c>
      <c r="B1179" s="215" t="str">
        <f>Seeds!Z1277</f>
        <v>{"id":"M6-G-28a-E-1","stimulus":"&lt;p&gt;Escribe el nombre de los siguientes paralelepípedos.&lt;/p&gt;","template":"&lt;p&gt;&lt;table style=\"width:100%\"&gt;&lt;tbody&gt;&lt;tr&gt;&lt;td style=\"width: 33.3333%; text-align: center; vertical-align: middle; border: none;\"&gt;&lt;div style=\"display:flex; justify-content:center;\"&gt;&lt;img src=\"https://blueberry-assets.oneclick.es/M6_G_28a_3.svg\" width=\"300\"&gt;&lt;/img&gt;&lt;/div&gt;&lt;/td&gt;&lt;td style=\"width: 33.3333%; text-align: center; vertical-align: middle; border: none;\"&gt;&lt;div style=\"display:flex; justify-content:center;\"&gt;&lt;img src=\"https://blueberry-assets.oneclick.es/M6_G_28a_2.svg\" width=\"300\"&gt;&lt;/img&gt;&lt;/div&gt;&lt;/td&gt;&lt;td style=\"width: 33.3333%; text-align: center; vertical-align: middle; border: none;\"&gt;&lt;div style=\"display:flex; justify-content:center;\"&gt;&lt;img src=\"https://blueberry-assets.oneclick.es/M6_G_28a_1.svg\" width=\"300\"&gt;&lt;/img&gt;&lt;/div&gt;&lt;/td&gt;&lt;/tr&gt;&lt;tr&gt;&lt;td style=\"width: 33.3333%; text-align: center; vertical-align: middle; border: none;\"&gt;{{response}}&lt;/td&gt;&lt;td style=\"width: 33.3333%; text-align: center; vertical-align: middle; border: none;\"&gt;{{response}}&lt;/td&gt;&lt;td style=\"width: 33.3333%; text-align: center; vertical-align: middle; border: none;\"&gt;{{response}}&lt;/td&gt;&lt;/tr&gt;&lt;/tbody&gt;&lt;/table&gt;&lt;/p&gt;","hint":"&lt;p&gt;En un cubo todas sus caras son cuadrados, en un ortoedro todas sus caras son rectángulos y en un romboedro todas sus caras son rombos.&lt;/p&gt;","feedback":"&lt;p&gt;Los tipos de paralelepípedo dependen de la forma de sus caras.&lt;/p&gt;&lt;p&gt;En un cubo todas sus caras son cuadrados, en un ortoedro todas sus caras son rectángulos y en un romboedro todas sus caras son rombos.&lt;/p&gt;","seed":{"parameters":[],"calculated":[{"name":"A1","label":"{{function}}","function":"Romboedro"},{"name":"A2","label":"{{function}}","function":"Ortoedro"},{"name":"A3","label":"{{function}}","function":"Cubo"}],"uniques":true},"algorithm":{"name":"calculateOperation","template":"Cloze with text"}}</v>
      </c>
      <c r="C1179" s="215" t="str">
        <f>Seeds!AA1277</f>
        <v/>
      </c>
      <c r="D1179" s="215">
        <f t="shared" si="1"/>
        <v>1</v>
      </c>
    </row>
    <row r="1180" ht="15.75" customHeight="1">
      <c r="A1180" s="215" t="str">
        <f>Seeds!AC1278</f>
        <v>M6-G-28b-I-1</v>
      </c>
      <c r="B1180" s="215" t="str">
        <f>Seeds!Z1278</f>
        <v>{"id":"M6-G-28b-I-1","stimulus":"&lt;p&gt;Arrastra cada figura a su desarrollo plano.&lt;/p&gt;","hint":"&lt;p&gt;En un cubo, todas las caras son cuadrados; en un ortoedro, todas las caras son rectángulos y en un romboedro, todas las caras son rombos.&lt;/p&gt;","feedback":"&lt;p&gt;Los paralelepípedos se clasifican según la forma de sus caras.&lt;/p&gt;&lt;p&gt;En un cubo, todas las caras son cuadrados; en un ortoedro, todas las caras son rectángulos y en un romboedro, todas las caras son rombos.&lt;/p&gt;","seed":{"parameters":[],"calculated":[{"name":"A1","label":"&lt;div style=\"display:flex; justify-content:center;\"&gt;&lt;img src=\"https://blueberry-assets.oneclick.es/M6_G_28b_4.svg\" width=\"100\"&gt;&lt;/img&gt;&lt;/div&gt;","function":"&lt;div style=\"display:flex; justify-content:center;\"&gt;&lt;img src=\"https://blueberry-assets.oneclick.es/M6_G_28b_3.svg\" width=\"100\"&gt;&lt;/img&gt;&lt;/div&gt;"},{"name":"A2","label":"&lt;div style=\"display:flex; justify-content:center;\"&gt;&lt;img src=\"https://blueberry-assets.oneclick.es/M6_G_28b_2.svg\" width=\"100\"&gt;&lt;/img&gt;&lt;/div&gt;","function":"&lt;div style=\"display:flex; justify-content:center;\"&gt;&lt;img src=\"https://blueberry-assets.oneclick.es/M6_G_28b_1.svg\" width=\"100\"&gt;&lt;/img&gt;&lt;/div&gt;"},{"name":"A3","label":"&lt;div style=\"display:flex; justify-content:center;\"&gt;&lt;img src=\"https://blueberry-assets.oneclick.es/M6_G_28b_6.svg\" width=\"100\"&gt;&lt;/img&gt;&lt;/div&gt;","function":"&lt;div style=\"display:flex; justify-content:center;\"&gt;&lt;img src=\"https://blueberry-assets.oneclick.es/M6_G_28b_5.svg\" width=\"100\"&gt;&lt;/img&gt;&lt;/div&gt;"}],"uniques":true},"algorithm":{"name":"linkOperationResult","params":{"invert":true},"template":"Match list"}}</v>
      </c>
      <c r="C1180" s="215" t="str">
        <f>Seeds!AA1278</f>
        <v/>
      </c>
      <c r="D1180" s="215">
        <f t="shared" si="1"/>
        <v>1</v>
      </c>
    </row>
    <row r="1181" ht="15.75" customHeight="1">
      <c r="A1181" s="215" t="str">
        <f>Seeds!AC1279</f>
        <v>M6-G-28b-E-1</v>
      </c>
      <c r="B1181" s="215" t="str">
        <f>Seeds!Z1279</f>
        <v>{"id":"M6-G-28b-E-1","stimulus":"&lt;p&gt;Escribe el nombre de estos paralelepípedos debajo cada desarrollo plano.&lt;/p&gt;","template":"&lt;table style=\"width: 100%;\"&gt;&lt;tbody&gt;&lt;tr&gt;&lt;td style=\"width: 33.3333%; text-align: center; border:none;\"&gt;&lt;div style=\"display:flex; justify-content:center;\"&gt;&lt;img src=\"https://blueberry-assets.oneclick.es/M6_G_28b_2.svg\" width=\"300\"&gt;&lt;/img&gt;&lt;/div&gt;&lt;/td&gt;&lt;td style=\"width: 33.3333%; text-align: center; border:none;\"&gt;&lt;div style=\"display:flex; justify-content:center;\"&gt;&lt;img src=\"https://blueberry-assets.oneclick.es/M6_G_28b_6.svg\" width=\"300\"&gt;&lt;/img&gt;&lt;/div&gt;&lt;/td&gt;&lt;td style=\"width: 33.3333%; text-align: center; border:none;\"&gt;&lt;div style=\"display:flex; justify-content:center;\"&gt;&lt;img src=\"https://blueberry-assets.oneclick.es/M6_G_28b_4.svg\"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border:none;\"&gt;{{response}}&lt;/td&gt;&lt;/tr&gt;&lt;/tbody&gt;&lt;/table&gt;","feedback":"&lt;p&gt;Los paralelepípedos se clasifican según la forma de sus caras.&lt;/p&gt;&lt;p&gt;En un cubo, todas las caras son cuadrados; en un ortoedro, todas las caras son rectángulos y en un romboedro, todas las caras son rombos.&lt;/p&gt;","hint":"&lt;p&gt;En un cubo, todas las caras son cuadrados; en un ortoedro, todas las caras son rectángulos y en un romboedro, todas las caras son rombos.&lt;/p&gt;","seed":{"parameters":[],"calculated":[{"name":"A1","label":"Cubo"},{"name":"A2","label":"Romboedro"},{"name":"A3","label":"Ortoedro"}],"uniques":true},"algorithm":{"name":"calculateOperation","template":"Cloze with text"}}</v>
      </c>
      <c r="C1181" s="215" t="str">
        <f>Seeds!AA1279</f>
        <v/>
      </c>
      <c r="D1181" s="215">
        <f t="shared" si="1"/>
        <v>1</v>
      </c>
    </row>
    <row r="1182" ht="15.75" customHeight="1">
      <c r="A1182" s="215" t="str">
        <f>Seeds!AC1280</f>
        <v>M6-G-29a-I-1</v>
      </c>
      <c r="B1182" s="215" t="str">
        <f>Seeds!Z1280</f>
        <v>{"id":"M6-G-29a-I-1","stimulus":"&lt;p&gt;Arrastra debajo de estos cuerpos redondos el nombre correspondiente.&lt;/p&gt;","template":"&lt;table style=\"width: 100%;\"&gt;&lt;tbody&gt;&lt;tr&gt;&lt;td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ninguna.&lt;/p&gt;","seed":{"parameters":[],"calculated":[{"name":"A1","label":"Cilindro"},{"name":"A2","label":"Cono"},{"name":"A3","label":"Esfera"}],"uniques":true},"algorithm":{"name":"calculateOperation","template":"Cloze with drag &amp; drop","params":{"keyboard":"INTERMEDIATE"}}}</v>
      </c>
      <c r="C1182" s="215" t="str">
        <f>Seeds!AA1280</f>
        <v/>
      </c>
      <c r="D1182" s="215">
        <f t="shared" si="1"/>
        <v>1</v>
      </c>
    </row>
    <row r="1183" ht="15.75" customHeight="1">
      <c r="A1183" s="215" t="str">
        <f>Seeds!AC1281</f>
        <v>M6-G-29a-E-1</v>
      </c>
      <c r="B1183" s="215" t="str">
        <f>Seeds!Z1281</f>
        <v>{"id":"M6-G-29a-E-1","stimulus":"&lt;p&gt;Escribe los nombres de los siguientes cuerpos redondos.&lt;/p&gt;","template":"&lt;table style=\"width: 100%;\"&gt;&lt;tbody&gt;&lt;tr&gt;&lt;td style=\"width: 33.3333%; text-align: center; border:none;\"&gt;&lt;div style=\"display:flex; justify-content:center;\"&gt;&lt;img src=\"https://blueberry-assets.oneclick.es/M6_G_29a_2.svg\" width=\"300\"&gt;&lt;/img&gt;&lt;/div&gt;&lt;/td&gt;&lt;td style=\"width: 33.3333%; text-align: center; border:none;\"&gt;&lt;div style=\"display:flex; justify-content:center;\"&gt;&lt;img src=\"https://blueberry-assets.oneclick.es/M6_G_29a_1.svg\" width=\"300\"&gt;&lt;/img&gt;&lt;/div&gt;&lt;/td&gt;&lt;td style=\"width: 33.3333%; text-align: center; border:none;\"&gt;&lt;div style=\"display:flex; justify-content:center;\"&gt;&lt;img src=\"https://blueberry-assets.oneclick.es/M6_G_29a_3.svg\" width=\"300\"&gt;&lt;/img&gt;&lt;/div&gt;&lt;/td&gt;&lt;/tr&gt;&lt;tr&gt;&lt;td style=\"width: 33.3333%; text-align: center; border:none;\"&gt;{{response}}&lt;/td&gt;&lt;td style=\"width: 33.3333%; text-align: center; border:none;\"&gt;{{response}}&lt;/td&gt;&lt;td style=\"width: 33.3333%;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ninguna.&lt;/p&gt;","seed":{"parameters":[],"calculated":[{"name":"A1","label":"Cono"},{"name":"A2","label":"Cilindro"},{"name":"A3","label":"Esfera"}],"uniques":true},"algorithm":{"name":"calculateOperation","template":"Cloze with text"}}</v>
      </c>
      <c r="C1183" s="215" t="str">
        <f>Seeds!AA1281</f>
        <v/>
      </c>
      <c r="D1183" s="215">
        <f t="shared" si="1"/>
        <v>1</v>
      </c>
    </row>
    <row r="1184" ht="15.75" customHeight="1">
      <c r="A1184" s="215" t="str">
        <f>Seeds!AC1282</f>
        <v>M6-G-29a-A-1</v>
      </c>
      <c r="B1184" s="215" t="str">
        <f>Seeds!Z1282</f>
        <v>{"id":"M6-G-29a-A-1","stimulus":"&lt;p&gt;Selecciona cuál de estos objetos del mundo real se parece más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width=\"250\"&gt;&lt;/img&gt;&lt;/div&gt;","incorrect":true},{"name":"A5","label":"&lt;div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standard","params":{"countCorrect":1,"countIncorrect":3,"showCheckIcon":false,"columns":2}}}</v>
      </c>
      <c r="C1184" s="215" t="str">
        <f>Seeds!AA1282</f>
        <v/>
      </c>
      <c r="D1184" s="215">
        <f t="shared" si="1"/>
        <v>1</v>
      </c>
    </row>
    <row r="1185" ht="15.75" customHeight="1">
      <c r="A1185" s="215" t="str">
        <f>Seeds!AC1283</f>
        <v>M6-G-29a-A-2</v>
      </c>
      <c r="B1185" s="215" t="str">
        <f>Seeds!Z1283</f>
        <v>{"id":"M6-G-29a-A-2","stimulus":"&lt;p&gt;Selecciona cuál de estos objetos del mundo real se parece más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width=\"250\"&gt;&lt;/img&gt;&lt;/div&gt;","incorrect":true},{"name":"A2","label":"&lt;div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width=\"250\"&gt;&lt;/img&gt;&lt;/div&gt;","incorrect":true},{"name":"A5","label":"&lt;div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standard","params":{"countCorrect":1,"countIncorrect":3,"showCheckIcon":false,"columns":2}}}</v>
      </c>
      <c r="C1185" s="215" t="str">
        <f>Seeds!AA1283</f>
        <v/>
      </c>
      <c r="D1185" s="215">
        <f t="shared" si="1"/>
        <v>1</v>
      </c>
    </row>
    <row r="1186" ht="15.75" customHeight="1">
      <c r="A1186" s="215" t="str">
        <f>Seeds!AC1284</f>
        <v>M6-G-29a-A-3</v>
      </c>
      <c r="B1186" s="215" t="str">
        <f>Seeds!Z1284</f>
        <v>{"id":"M6-G-29a-A-3","stimulus":"&lt;p&gt;Selecciona cuál de estos objetos del mundo real se parece más a una esfera.&lt;/p&gt;","hint":"&lt;p&gt;Un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width=\"250\"&gt;&lt;/img&gt;&lt;/div&gt;","incorrect":true}],"uniques":true},"algorithm":{"name":"trueFalse","template":"Multiple choice – standard","params":{"countCorrect":1,"countIncorrect":3,"showCheckIcon":false,"columns":2}}}</v>
      </c>
      <c r="C1186" s="215" t="str">
        <f>Seeds!AA1284</f>
        <v/>
      </c>
      <c r="D1186" s="215">
        <f t="shared" si="1"/>
        <v>1</v>
      </c>
    </row>
    <row r="1187" ht="15.75" customHeight="1">
      <c r="A1187" s="215" t="str">
        <f>Seeds!AC1285</f>
        <v>M6-G-29a-A-4</v>
      </c>
      <c r="B1187" s="215" t="str">
        <f>Seeds!Z1285</f>
        <v>{"id":"M6-G-29a-A-4","stimulus":"&lt;p&gt;Selecciona cuáles de estos objetos del mundo real no se parecen a un cilindro.&lt;/p&gt;","hint":"&lt;p&gt;Un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width=\"250\"&gt;&lt;/img&gt;&lt;/div&gt;"},{"name":"A3","label":"&lt;div style=\"display:flex; justify-content:center;\"&gt;&lt;img src=\"https://blueberry-assets.oneclick.es/M6_G_29a_6.svg\" width=\"250\"&gt;&lt;/img&gt;&lt;/div&gt;","incorrect":true},{"name":"A4","label":"&lt;div style=\"display:flex; justify-content:center;\"&gt;&lt;img src=\"https://blueberry-assets.oneclick.es/M6_G_29a_7.svg\" width=\"250\"&gt;&lt;/img&gt;&lt;/div&gt;"},{"name":"A5","label":"&lt;div style=\"display:flex; justify-content:center;\"&gt;&lt;img src=\"https://blueberry-assets.oneclick.es/M6_G_29a_8.svg\" width=\"250\"&gt;&lt;/img&gt;&lt;/div&gt;","incorrect":true},{"name":"A6","label":"&lt;div style=\"display:flex; justify-content:center;\"&gt;&lt;img src=\"https://blueberry-assets.oneclick.es/M6_G_29a_9.svg\" width=\"250\"&gt;&lt;/img&gt;&lt;/div&gt;"}],"uniques":true},"algorithm":{"name":"trueFalse","template":"Multiple choice – multiple response","params":{"countCorrect":2,"countIncorrect":2,"showCheckIcon":false,"columns":2}}}</v>
      </c>
      <c r="C1187" s="215" t="str">
        <f>Seeds!AA1285</f>
        <v/>
      </c>
      <c r="D1187" s="215">
        <f t="shared" si="1"/>
        <v>1</v>
      </c>
    </row>
    <row r="1188" ht="15.75" customHeight="1">
      <c r="A1188" s="215" t="str">
        <f>Seeds!AC1286</f>
        <v>M6-G-29a-A-5</v>
      </c>
      <c r="B1188" s="215" t="str">
        <f>Seeds!Z1286</f>
        <v>{"id":"M6-G-29a-A-5","stimulus":"&lt;p&gt;Selecciona cuáles de estos objetos del mundo real no se parecen a un cono.&lt;/p&gt;","hint":"&lt;p&gt;Un cilindro tiene dos bases; un cono tiene una y una esfera, ninguna.&lt;/p&gt;","feedback":"&lt;p&gt;Un cilindro tiene dos bases; un cono tiene una y una esfera, ninguna.&lt;/p&gt;","seed":{"parameters":[],"calculated":[{"name":"A1","label":"&lt;div style=\"display:flex; justify-content:center;\"&gt;&lt;img src=\"https://blueberry-assets.oneclick.es/M6_G_29a_4.svg\" width=\"250\"&gt;&lt;/img&gt;&lt;/div&gt;"},{"name":"A2","label":"&lt;div style=\"display:flex; justify-content:center;\"&gt;&lt;img src=\"https://blueberry-assets.oneclick.es/M6_G_29a_5.svg\" width=\"250\"&gt;&lt;/img&gt;&lt;/div&gt;","incorrect":true},{"name":"A3","label":"&lt;div style=\"display:flex; justify-content:center;\"&gt;&lt;img src=\"https://blueberry-assets.oneclick.es/M6_G_29a_6.svg\" width=\"250\"&gt;&lt;/img&gt;&lt;/div&gt;"},{"name":"A4","label":"&lt;div style=\"display:flex; justify-content:center;\"&gt;&lt;img src=\"https://blueberry-assets.oneclick.es/M6_G_29a_7.svg\" width=\"250\"&gt;&lt;/img&gt;&lt;/div&gt;"},{"name":"A5","label":"&lt;div style=\"display:flex; justify-content:center;\"&gt;&lt;img src=\"https://blueberry-assets.oneclick.es/M6_G_29a_8.svg\" width=\"250\"&gt;&lt;/img&gt;&lt;/div&gt;"},{"name":"A6","label":"&lt;div style=\"display:flex; justify-content:center;\"&gt;&lt;img src=\"https://blueberry-assets.oneclick.es/M6_G_29a_9.svg\" width=\"250\"&gt;&lt;/img&gt;&lt;/div&gt;","incorrect":true}],"uniques":true},"algorithm":{"name":"trueFalse","template":"Multiple choice – multiple response","params":{"countCorrect":2,"countIncorrect":2,"showCheckIcon":false,"columns":2}}}</v>
      </c>
      <c r="C1188" s="215" t="str">
        <f>Seeds!AA1286</f>
        <v/>
      </c>
      <c r="D1188" s="215">
        <f t="shared" si="1"/>
        <v>1</v>
      </c>
    </row>
    <row r="1189" ht="15.75" customHeight="1">
      <c r="A1189" s="215" t="str">
        <f>Seeds!AC1287</f>
        <v>M6-G-29b-I-1</v>
      </c>
      <c r="B1189" s="215" t="str">
        <f>Seeds!Z1287</f>
        <v>{"id":"M6-G-29b-I-1","stimulus":"&lt;p&gt;Arrastra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drag &amp; drop","params":{"keyboard":"INTERMEDIATE"}}}</v>
      </c>
      <c r="C1189" s="215" t="str">
        <f>Seeds!AA1287</f>
        <v/>
      </c>
      <c r="D1189" s="215">
        <f t="shared" si="1"/>
        <v>1</v>
      </c>
    </row>
    <row r="1190" ht="15.75" customHeight="1">
      <c r="A1190" s="215" t="str">
        <f>Seeds!AC1288</f>
        <v>M6-G-29b-I-2</v>
      </c>
      <c r="B1190" s="215" t="str">
        <f>Seeds!Z1288</f>
        <v>{"id":"M6-G-29b-I-2","stimulus":"&lt;p&gt;Arrastra debajo de cada desarrollo plano el nombre de la figura que representan.&lt;/p&gt;","template":"&lt;table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drag &amp; drop","params":{"keyboard":"INTERMEDIATE"}}}</v>
      </c>
      <c r="C1190" s="215" t="str">
        <f>Seeds!AA1288</f>
        <v/>
      </c>
      <c r="D1190" s="215">
        <f t="shared" si="1"/>
        <v>1</v>
      </c>
    </row>
    <row r="1191" ht="15.75" customHeight="1">
      <c r="A1191" s="215" t="str">
        <f>Seeds!AC1289</f>
        <v>M6-G-29b-E-1</v>
      </c>
      <c r="B1191" s="215" t="str">
        <f>Seeds!Z1289</f>
        <v>{"id":"M6-G-29b-E-1","stimulus":"&lt;p&gt;Escribe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src=\"https://blueberry-assets.oneclick.es/M6_G_29b_1.svg\" width=\"300\"&gt;&lt;/img&gt;&lt;/div&gt;&lt;/td&gt;&lt;td style=\"width: 50%; text-align: center; border:none;\"&gt;&lt;div style=\"display:flex; justify-content:center;\"&gt;&lt;img src=\"https://blueberry-assets.oneclick.es/M6_G_29b_2.svg\"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ninguna.&lt;/p&gt;","seed":{"parameters":[],"calculated":[{"name":"A1","label":"Cilindro"},{"name":"A2","label":"Cono"}],"uniques":true},"algorithm":{"name":"calculateOperation","template":"Cloze with text"}}</v>
      </c>
      <c r="C1191" s="215" t="str">
        <f>Seeds!AA1289</f>
        <v/>
      </c>
      <c r="D1191" s="215">
        <f t="shared" si="1"/>
        <v>1</v>
      </c>
    </row>
    <row r="1192" ht="15.75" customHeight="1">
      <c r="A1192" s="215" t="str">
        <f>Seeds!AC1290</f>
        <v>M6-G-29b-E-2</v>
      </c>
      <c r="B1192" s="215" t="str">
        <f>Seeds!Z1290</f>
        <v>{"id":"M6-G-29b-E-2","stimulus":"&lt;p&gt;Escribe debajo de cada desarrollo plano el nombre de la figura correspondiente.&lt;/p&gt;","template":"&lt;table style=\"width: 100%;\"&gt;&lt;tbody&gt;&lt;tr&gt;&lt;td style=\"width: 50%; text-align: center; border:none;\"&gt;&lt;div style=\"display:flex; justify-content:center;\"&gt;&lt;img src=\"https://blueberry-assets.oneclick.es/M6_G_29b_2.svg\" width=\"300\"&gt;&lt;/img&gt;&lt;/div&gt;&lt;/td&gt;&lt;td style=\"width: 50%; text-align: center; border:none;\"&gt;&lt;div style=\"display:flex; justify-content:center;\"&gt;&lt;img src=\"https://blueberry-assets.oneclick.es/M6_G_29b_1.svg\" width=\"300\"&gt;&lt;/img&gt;&lt;/div&gt;&lt;/td&gt;&lt;/tr&gt;&lt;tr&gt;&lt;td style=\"width: 50%; text-align: center; border:none;\"&gt;{{response}}&lt;/td&gt;&lt;td style=\"width: 50%; text-align: center; border:none;\"&gt;{{response}}&lt;/td&gt;&lt;/tr&gt;&lt;/tbody&gt;&lt;/table&gt;","feedback":"&lt;p&gt;Un cilindro tiene dos bases; un cono tiene una y una esfera, ninguna.&lt;/p&gt;","hint":"&lt;p&gt;Un cilindro tiene dos bases; un cono tiene una y una esfera, ninguna.&lt;/p&gt;","seed":{"parameters":[],"calculated":[{"name":"A1","label":"Cono"},{"name":"A2","label":"Cilindro"}],"uniques":true},"algorithm":{"name":"calculateOperation","template":"Cloze with text"}}</v>
      </c>
      <c r="C1192" s="215" t="str">
        <f>Seeds!AA1290</f>
        <v/>
      </c>
      <c r="D1192" s="215">
        <f t="shared" si="1"/>
        <v>1</v>
      </c>
    </row>
    <row r="1193" ht="15.75" customHeight="1">
      <c r="A1193" s="215" t="str">
        <f>Seeds!AC1291</f>
        <v>M6-G-38a-I-1</v>
      </c>
      <c r="B1193" s="215" t="str">
        <f>Seeds!Z1291</f>
        <v>{
    "id": "M6-G-38a-I-1",
    "stimulus": "&lt;p&gt;¿Cuál es el área de este cubo?&lt;/p&gt;&lt;div style=\"display:flex; justify-content:center;\"&gt;&lt;div class=\"lemo-fixed-to-responsive\" style=\"max-width: 500px;max-height: 700px;position: relative;width: 100%;display: inline-block;\"&gt;\n\t&lt;img src=\"https://blueberry-assets.oneclick.es/M6_G_38a_1.svg\" alt=\"\" tabindex=\"0\"&gt;&lt;/img&gt;\n\t&lt;div class=\"lemo-graphie-container\" style=\"position: absolute;top: 0;left: 0;width: 100%;height: 100%;\"&gt;\n\t\t&lt;div class=\"lemo-graphie\" style=\"position: relative; width: 100%; height: 100%;\"&gt;\n\t\t\t&lt;span class=\"lemo-graphie-label\" style=\"position: absolute; left: 65.5%; top: 50%;\"&gt;4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4 × 4 = 16 cm&lt;sup&gt;2&lt;/sup&gt;&lt;/p&gt;&lt;p&gt;Como son 6 caras, el área total es:&lt;/p&gt;&lt;p style=\"text-align: center\"&gt;Área total = 16 × 6 = 96 cm&lt;sup&gt;2&lt;/sup&gt;&lt;/p&gt;",
    "seed": {
        "parameters": [
            {
                "name": "Q1",
                "label": null,
                "list": [
                    -10,
                    -9,
                    -8,
                    -9,
                    -7,
                    -6,
                    -5,
                    -4,
                    -3,
                    -2,
                    -1,
                    1,
                    2,
                    3,
                    4,
                    5,
                    6,
                    7,
                    8,
                    9,
                    10
                ]
            },
            {
                "name": "Q2",
                "label": null,
                "list": [
                    -10,
                    -9,
                    -8,
                    -9,
                    -7,
                    -6,
                    -5,
                    -4,
                    -3,
                    -2,
                    -1,
                    1,
                    2,
                    3,
                    4,
                    5,
                    6,
                    7,
                    8,
                    9,
                    10
                ]
            }
        ],
        "calculated": [
            {
                "name": "A1",
                "label": "{{function}}",
                "function": "96"
            },
            {
                "name": "A2",
                "label": "{{function}}",
                "function": "96+{{Q1}}",
                "incorrect": true
            },
            {
                "name": "A3",
                "label": "{{function}}",
                "function": "96+{{Q2}}",
                "incorrect": true
            }
        ],
        "uniques": true
    },
    "algorithm": {
        "name": "calculateOperation",
        "template": "Cloze with drag &amp; drop"
    }
}</v>
      </c>
      <c r="C1193" s="215" t="str">
        <f>Seeds!AA1291</f>
        <v/>
      </c>
      <c r="D1193" s="215">
        <f t="shared" si="1"/>
        <v>1</v>
      </c>
    </row>
    <row r="1194" ht="15.75" customHeight="1">
      <c r="A1194" s="215" t="str">
        <f>Seeds!AC1292</f>
        <v>M6-G-38a-I-2</v>
      </c>
      <c r="B1194" s="215" t="str">
        <f>Seeds!Z1292</f>
        <v>{
    "id": "M6-G-38a-I-2",
    "stimulus": "&lt;p&gt;¿Cuál es el área de este prisma?&lt;/p&gt;&lt;div style=\"display:flex; justify-content:center;\"&gt;&lt;div class=\"lemo-fixed-to-responsive\" style=\"max-width: 500px;max-height: 700px;position: relative;width: 100%;display: inline-block;\"&gt;\n\t&lt;img src=\"https://blueberry-assets.oneclick.es/M6_G_38a_2.svg\" alt=\"\" tabindex=\"0\"&gt;&lt;/img&gt;\n\t&lt;div class=\"lemo-graphie-container\" style=\"position: absolute;top: 0;left: 0;width: 100%;height: 100%;\"&gt;\n\t\t&lt;div class=\"lemo-graphie\" style=\"position: relative; width: 100%; height: 100%;\"&gt;\n\t\t\t&lt;span class=\"lemo-graphie-label\" style=\"position: absolute; left: 68%; top: 41%;\"&gt;5 cm&lt;/span&gt;\n\t\t\t&lt;span class=\"lemo-graphie-label\" style=\"position: absolute; left: 81%; top: 52%;\"&gt;2 cm&lt;/span&gt;\n\t\t&lt;/div&gt;\n\t&lt;/div&gt;\n&lt;/div&gt;&lt;/div&gt;",
    "template": "&lt;p style=\"text-align:center;\"&gt;Área = {{response}} cm&lt;sup&gt;2&lt;/sup&gt;&lt;/p&gt;",
    "hint": "&lt;p&gt;Las caras de este prisma son cuadrados y rectángulos. Las fórmula de sus áreas son:&lt;/p&gt;&lt;p style=\"text-align: center\"&gt;Área de un cuadrado = lado × lado&lt;/p&gt;&lt;p style=\"text-align: center\"&gt;Área de un rectángulo = base × altura&lt;/p&gt;",
    "feedback": "&lt;p&gt;Las caras de este prisma son cuadrados y rectángulos. Las fórmula de sus áreas son:&lt;/p&gt;&lt;p style=\"text-align: center\"&gt;Área de un cuadrado = lado × lado = 5 × 5 = 25 cm&lt;sup&gt;2&lt;/sup&gt;&lt;/p&gt;&lt;p style=\"text-align: center\"&gt;Área de un rectángulo = base × altura = 2 × 5 = 10 cm&lt;sup&gt;2&lt;/sup&gt;&lt;/p&gt;&lt;p&gt;Como tiene 2 bases y 4 caras iguales, el área total es:&lt;/p&gt;&lt;p style=\"text-align: center\"&gt;Área total = 25 × 2 + 10 × 4 = 90 cm&lt;sup&gt;2&lt;/sup&gt;&lt;/p&gt;",
    "seed": {
        "parameters": [
            {
                "name": "Q1",
                "label": null,
                "list": [
                    -10,
                    -9,
                    -8,
                    -9,
                    -7,
                    -6,
                    -5,
                    -4,
                    -3,
                    -2,
                    -1,
                    1,
                    2,
                    3,
                    4,
                    5,
                    6,
                    7,
                    8,
                    9,
                    10
                ]
            },
            {
                "name": "Q2",
                "label": null,
                "list": [
                    -10,
                    -9,
                    -8,
                    -9,
                    -7,
                    -6,
                    -5,
                    -4,
                    -3,
                    -2,
                    -1,
                    1,
                    2,
                    3,
                    4,
                    5,
                    6,
                    7,
                    8,
                    9,
                    10
                ]
            }
        ],
        "calculated": [
            {
                "name": "A1",
                "label": "{{function}}",
                "function": "90"
            },
            {
                "name": "A2",
                "label": "{{function}}",
                "function": "90+{{Q1}}",
                "incorrect": true
            },
            {
                "name": "A3",
                "label": "{{function}}",
                "function": "90+{{Q2}}",
                "incorrect": true
            }
        ],
        "uniques": true
    },
    "algorithm": {
        "name": "calculateOperation",
        "template": "Cloze with drag &amp; drop"
    }
}</v>
      </c>
      <c r="C1194" s="215" t="str">
        <f>Seeds!AA1292</f>
        <v/>
      </c>
      <c r="D1194" s="215">
        <f t="shared" si="1"/>
        <v>1</v>
      </c>
    </row>
    <row r="1195" ht="15.75" customHeight="1">
      <c r="A1195" s="215" t="str">
        <f>Seeds!AC1293</f>
        <v>M6-G-38a-I-3</v>
      </c>
      <c r="B1195" s="215" t="str">
        <f>Seeds!Z1293</f>
        <v>{
    "id": "M6-G-38a-I-3",
    "stimulus": "&lt;p&gt;¿Cuál es el área de este prisma?&lt;/p&gt;&lt;div style=\"display:flex; justify-content:center;\"&gt;&lt;div class=\"lemo-fixed-to-responsive\" style=\"max-width: 500px;max-height: 700px;position: relative;width: 100%;display: inline-block;\"&gt;\n\t&lt;img src=\"https://blueberry-assets.oneclick.es/M6_G_38a_3.svg\" alt=\"\" tabindex=\"0\"&gt;&lt;/img&gt;\n\t&lt;div class=\"lemo-graphie-container\" style=\"position: absolute;top: 0;left: 0;width: 100%;height: 100%;\"&gt;\n\t\t&lt;div class=\"lemo-graphie\" style=\"position: relative; width: 100%; height: 100%;\"&gt;\n\t\t\t&lt;span class=\"lemo-graphie-label\" style=\"position: absolute; left: 66%; top: 36%;\"&gt;4 cm&lt;/span&gt;\n\t\t\t&lt;span class=\"lemo-graphie-label\" style=\"position: absolute; left: 80%; top: 67%;\"&gt;3 cm&lt;/span&gt;&lt;span class=\"lemo-graphie-label\" style=\"position: absolute; left: 77%; top: 25%; transform: rotate(90deg)\"&gt;5 cm&lt;/span&gt;\n\t\t&lt;/div&gt;\n\t&lt;/div&gt;\n&lt;/div&gt;&lt;/div&gt;",
    "template": "&lt;p style=\"text-align:center;\"&gt;Área = {{response}} cm&lt;sup&gt;2&lt;/sup&gt;&lt;/p&gt;",
    "hint": "&lt;p&gt;Las caras de este prisma son cuadrados, rectángulos y triángulos. Las fórmula de sus áreas son:&lt;/p&gt;&lt;p style=\"text-align: center\"&gt;Área de un cuadrado = lado × lado&lt;/p&gt;&lt;p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cuadrados, rectángulos y triángulos. Sus áreas son:&lt;/p&gt;&lt;p style=\"text-align: center\"&gt;Área de un cuadrado = lado × lado = 4 × 4 = 16 cm&lt;sup&gt;2&lt;/sup&gt;&lt;/p&gt;&lt;p style=\"text-align: center\"&gt;Área de un rectángulo = base × altura = 4 × 5 = 20 cm&lt;sup&gt;2&lt;/sup&gt;&lt;/p&gt;&lt;p style=\"text-align: center\"&gt;Área de un rectángulo = base × altura = 3 × 4 = 12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data-original-math=\"\\(\\frac{4 \\ \\times \\ 3}{2}\\)\" draggable=\"true\"&gt;\\(\\frac{4 \\ \\times \\ 3}{2}\\)&lt;/span&gt; = 12 cm&lt;sup&gt;2&lt;/sup&gt;&lt;/p&gt;&lt;p&gt;Como tiene 2 bases iguales, el área total es:&lt;/p&gt;&lt;p style=\"text-align: center\"&gt;Área total = 12 × 2 + 16 + 20 + 12 = 72 cm&lt;sup&gt;2&lt;/sup&gt;&lt;/p&gt;",
    "seed": {
        "parameters": [
            {
                "name": "Q1",
                "label": null,
                "list": [
                    -10,
                    -9,
                    -8,
                    -9,
                    -7,
                    -6,
                    -5,
                    -4,
                    -3,
                    -2,
                    -1,
                    1,
                    2,
                    3,
                    4,
                    5,
                    6,
                    7,
                    8,
                    9,
                    10
                ]
            },
            {
                "name": "Q2",
                "label": null,
                "list": [
                    -10,
                    -9,
                    -8,
                    -9,
                    -7,
                    -6,
                    -5,
                    -4,
                    -3,
                    -2,
                    -1,
                    1,
                    2,
                    3,
                    4,
                    5,
                    6,
                    7,
                    8,
                    9,
                    10
                ]
            }
        ],
        "calculated": [
            {
                "name": "A1",
                "label": "{{function}}",
                "function": "72"
            },
            {
                "name": "A2",
                "label": "{{function}}",
                "function": "90+{{Q1}}",
                "incorrect": true
            },
            {
                "name": "A3",
                "label": "{{function}}",
                "function": "90+{{Q2}}",
                "incorrect": true
            }
        ],
        "uniques": true
    },
    "algorithm": {
        "name": "calculateOperation",
        "template": "Cloze with drag &amp; drop"
    }
}</v>
      </c>
      <c r="C1195" s="215" t="str">
        <f>Seeds!AA1293</f>
        <v/>
      </c>
      <c r="D1195" s="215">
        <f t="shared" si="1"/>
        <v>1</v>
      </c>
    </row>
    <row r="1196" ht="15.75" customHeight="1">
      <c r="A1196" s="215" t="str">
        <f>Seeds!AC1294</f>
        <v>M6-G-38a-E-1</v>
      </c>
      <c r="B1196" s="215" t="str">
        <f>Seeds!Z1294</f>
        <v>{
    "id": "M6-G-38a-E-1",
    "stimulus": "&lt;p&gt;Calcula el área de este cubo.&lt;/p&gt;&lt;div style=\"display:flex; justify-content:center;\"&gt;&lt;div class=\"lemo-fixed-to-responsive\" style=\"max-width: 500px;max-height: 700px;position: relative;width: 100%;display: inline-block;\"&gt;\n\t&lt;img src=\"https://blueberry-assets.oneclick.es/M6_G_38a_4.svg\" alt=\"\" tabindex=\"0\"&gt;&lt;/img&gt;\n\t&lt;div class=\"lemo-graphie-container\" style=\"position: absolute;top: 0;left: 0;width: 100%;height: 100%;\"&gt;\n\t\t&lt;div class=\"lemo-graphie\" style=\"position: relative; width: 100%; height: 100%;\"&gt;\n\t\t\t&lt;span class=\"lemo-graphie-label\" style=\"position: absolute; left: 53.5%; top: 52%;\"&gt;3 cm&lt;/span&gt;&lt;/div&gt;\n\t&lt;/div&gt;\n&lt;/div&gt;&lt;/div&gt;",
    "template": "&lt;p style=\"text-align:center;\"&gt;Área = {{response}} cm&lt;sup&gt;2&lt;/sup&gt;&lt;/p&gt;",
    "hint": "&lt;p&gt;Las caras de un cubo son seis cuadrados iguales. La fórmula del área de cada uno es:&lt;/p&gt;&lt;p style=\"text-align: center\"&gt;Área de un cuadrado = lado × lado&lt;/p&gt;",
    "feedback": "&lt;p&gt;Las caras de un cubo son seis cuadrados iguales. La fórmula del área de cada uno es:&lt;/p&gt;&lt;p style=\"text-align: center\"&gt;Área de un cuadrado = lado × lado = 3 × 3 = 9 cm&lt;sup&gt;2&lt;/sup&gt;&lt;/p&gt;&lt;p&gt;Como tiene 6 caras iguales, el área total es:&lt;/p&gt;&lt;p style=\"text-align: center\"&gt;Área total = 9 × 6 = 54 cm&lt;sup&gt;2&lt;/sup&gt;&lt;/p&gt;",
    "seed": {
        "parameters": [],
        "calculated": [
            {
                "name": "A1",
                "label": "{{function}}",
                "function": "54"
            }
        ],
        "uniques": true
    },
    "algorithm": {
        "name": "calculateOperation",
        "params": {
            "method": "equivLiteral",
            "keyboard": "NUMERICAL"
        }
    }
}</v>
      </c>
      <c r="C1196" s="215" t="str">
        <f>Seeds!AA1294</f>
        <v/>
      </c>
      <c r="D1196" s="215">
        <f t="shared" si="1"/>
        <v>1</v>
      </c>
    </row>
    <row r="1197" ht="15.75" customHeight="1">
      <c r="A1197" s="215" t="str">
        <f>Seeds!AC1295</f>
        <v>M6-G-38a-E-2</v>
      </c>
      <c r="B1197" s="215" t="str">
        <f>Seeds!Z1295</f>
        <v>{
    "id": "M6-G-38a-E-2",
    "stimulus": "&lt;p&gt;Calcula el área de este prisma.&lt;/p&gt;&lt;div style=\"display:flex; justify-content:center;\"&gt;&lt;div class=\"lemo-fixed-to-responsive\" style=\"max-width: 500px;max-height: 700px;position: relative;width: 100%;display: inline-block;\"&gt;\n\t&lt;img src=\"https://blueberry-assets.oneclick.es/M6_G_38a_5.svg\" alt=\"\" tabindex=\"0\"&gt;&lt;/img&gt;\n\t&lt;div class=\"lemo-graphie-container\" style=\"position: absolute;top: 0;left: 0;width: 100%;height: 100%;\"&gt;\n\t\t&lt;div class=\"lemo-graphie\" style=\"position: relative; width: 100%; height: 100%;\"&gt;\n\t\t\t&lt;span class=\"lemo-graphie-label\" style=\"position: absolute; left: 66%; top: 42%;\"&gt;5 cm&lt;/span&gt;\n\t\t\t&lt;span class=\"lemo-graphie-label\" style=\"position: absolute; left: 82.5%; top: 28%;\"&gt;2 cm&lt;/span&gt;&lt;span class=\"lemo-graphie-label\" style=\"position: absolute; left: 51%; top: 57%; transform: rotate(-90deg)\"&gt;3 cm&lt;/span&gt;\n\t\t&lt;/div&gt;\n\t&lt;/div&gt;\n&lt;/div&gt;&lt;/div&gt;",
    "template": "&lt;p style=\"text-align:center;\"&gt;Área = {{response}} cm&lt;sup&gt;2&lt;/sup&gt;&lt;/p&gt;",
    "hint": "&lt;p&gt;Las caras de este prisma son rectángulos. Las fórmula del área de cada uno es:&lt;/p&gt;&lt;p style=\"text-align: center\"&gt;Área de un rectángulo = base × altura&lt;/p&gt;",
    "feedback": "&lt;p&gt;Las caras de este prisma son rectángulos. Las áreas de estos son:&lt;/p&gt;&lt;p style=\"text-align: center\"&gt;Área de un rectángulo = base × altura = 3 × 5 = 15 cm&lt;sup&gt;2&lt;/sup&gt;&lt;/p&gt;&lt;p style=\"text-align: center\"&gt;Área de un rectángulo = base × altura = 2 × 5 = 10 cm&lt;sup&gt;2&lt;/sup&gt;&lt;/p&gt;&lt;p style=\"text-align: center\"&gt;Área de un rectángulo = base × altura = 2 × 3 = 6 cm&lt;sup&gt;2&lt;/sup&gt;&lt;/p&gt;&lt;p&gt;Como cada lado se repite 2 veces, el área total es:&lt;/p&gt;&lt;p style=\"text-align: center\"&gt;Área total = 15 × 2 + 10 × 2 + 6 × 2 = 62 cm&lt;sup&gt;2&lt;/sup&gt;&lt;/p&gt;",
    "seed": {
        "parameters": [],
        "calculated": [
            {
                "name": "A1",
                "label": "{{function}}",
                "function": "62"
            }
        ],
        "uniques": true
    },
    "algorithm": {
        "name": "calculateOperation",
        "params": {
            "method": "equivLiteral",
            "keyboard": "NUMERICAL"
        }
    }
}</v>
      </c>
      <c r="C1197" s="215" t="str">
        <f>Seeds!AA1295</f>
        <v/>
      </c>
      <c r="D1197" s="215">
        <f t="shared" si="1"/>
        <v>1</v>
      </c>
    </row>
    <row r="1198" ht="15.75" customHeight="1">
      <c r="A1198" s="215" t="str">
        <f>Seeds!AC1296</f>
        <v>M6-G-38a-E-3</v>
      </c>
      <c r="B1198" s="215" t="str">
        <f>Seeds!Z1296</f>
        <v>{
    "id": "M6-G-38a-E-3",
    "stimulus": "&lt;p&gt;Calcula el área de este prisma.&lt;/p&gt;&lt;div style=\"display:flex; justify-content:center;\"&gt;&lt;div class=\"lemo-fixed-to-responsive\" style=\"max-width: 500px;max-height: 700px;position: relative;width: 100%;display: inline-block;\"&gt;\n\t&lt;img src=\"https://blueberry-assets.oneclick.es/M6_G_38a_6.svg\" alt=\"\" tabindex=\"0\"&gt;&lt;/img&gt;\n\t&lt;div class=\"lemo-graphie-container\" style=\"position: absolute;top: 0;left: 0;width: 100%;height: 100%;\"&gt;\n\t\t&lt;div class=\"lemo-graphie\" style=\"position: relative; width: 100%; height: 100%;\"&gt;\n\t\t\t&lt;span class=\"lemo-graphie-label\" style=\"position: absolute; left: 63%; top: 28%;\"&gt;7 cm&lt;/span&gt;\n\t\t\t&lt;span class=\"lemo-graphie-label\" style=\"position: absolute; left: 77%; top: 20%; transform: rotate(-90deg)\"&gt;6 cm&lt;/span&gt;&lt;span class=\"lemo-graphie-label\" style=\"position: absolute; left: 44%; top: 36%; transform: rotate(-40deg)\"&gt;5 cm&lt;/span&gt;\n\t\t&lt;/div&gt;\n\t&lt;/div&gt;\n&lt;/div&gt;&lt;/div&gt;",
    "template": "&lt;p style=\"text-align:center;\"&gt;Área = {{response}} cm&lt;sup&gt;2&lt;/sup&gt;&lt;/p&gt;",
    "hint": "&lt;p&gt;Las caras de este prisma son rectángulos y triángulos. Las fórmula de sus áreas son:&lt;/p&gt;&lt;p style=\"text-align: center\"&gt;Área de un rectángulo = base × altura&lt;/p&gt;&lt;p style=\"text-align: center\"&gt;Área de un triángulo = &lt;span class=\"fr-math-v2 fr-draggable\" contenteditable=\"false\" data-original-math=\"\\(\\frac{\\text{base} \\ \\times\\ \\ \\text{altura}}{2}\\)\" draggable=\"true\"&gt;\\(\\frac{\\text{base} \\ \\times \\ \\text{altura}}{2}\\)&lt;/span&gt;&lt;/p&gt;",
    "feedback": "&lt;p&gt;Las caras de este prisma son rectángulos y triángulos. Las áreas de estos son:&lt;/p&gt;&lt;p style=\"text-align: center\"&gt;Área de un rectángulo = base × altura = 7 × 5 = 35 cm&lt;sup&gt;2&lt;/sup&gt;&lt;/p&gt;&lt;p style=\"text-align: center\"&gt;Área de un rectángulo = base × altura = 7 × 6 = 42 cm&lt;sup&gt;2&lt;/sup&gt;&lt;/p&gt;&lt;p style=\"text-align: center\"&gt;Área de un triángulo = &lt;span class=\"fr-math-v2 fr-draggable\" contenteditable=\"false\" data-original-math=\"\\(\\frac{\\text{base} \\ \\times\\ \\ \\text{altura}}{2}\\)\" draggable=\"true\"&gt;\\(\\frac{\\text{base} \\ \\times \\ \\text{altura}}{2}\\)&lt;/span&gt; = &lt;span class=\"fr-math-v2 fr-draggable\" contenteditable=\"false\" data-original-math=\"\\(\\frac{6 \\ \\times\\ 4}{2}\\)\" draggable=\"true\"&gt;\\(\\frac{6 \\ \\times \\ 4}{2}\\)&lt;/span&gt; = 12 cm&lt;sup&gt;2&lt;/sup&gt;&lt;/p&gt;&lt;p&gt;Como tiene 2 lados y 2 bases iguales, el área total es:&lt;/p&gt;&lt;p style=\"text-align: center\"&gt;Área total = 35 × 2 + 42 + 12 × 2 = 136 cm&lt;sup&gt;2&lt;/sup&gt;&lt;/p&gt;",
    "seed": {
        "parameters": [],
        "calculated": [
            {
                "name": "A1",
                "label": "{{function}}",
                "function": "136"
            }
        ],
        "uniques": true
    },
    "algorithm": {
        "name": "calculateOperation",
        "params": {
            "method": "equivLiteral",
            "keyboard": "NUMERICAL"
        }
    }
}</v>
      </c>
      <c r="C1198" s="215" t="str">
        <f>Seeds!AA1296</f>
        <v/>
      </c>
      <c r="D1198" s="215">
        <f t="shared" si="1"/>
        <v>1</v>
      </c>
    </row>
    <row r="1199" ht="15.75" customHeight="1">
      <c r="A1199" s="215" t="str">
        <f>Seeds!AC1297</f>
        <v>M6-G-30a-I-1</v>
      </c>
      <c r="B1199" s="215" t="str">
        <f>Seeds!Z1297</f>
        <v>{"id":"M6-G-30a-I-1","stimulus":"&lt;p&gt;Selecciona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{{T2}} cm&lt;sup&gt;2&lt;/sup&gt;&lt;/p&gt;","seed":{"parameters":[{"name":"Q1","label":null,"min":2,"max":10,"step":1}],"calculated":[{"name":"T1","function":"2*{{Q1}}","temp":true},{"name":"T2","function":"6*{{Q1}}*{{T1}}","temp":true},{"name":"A1","label":"{{function}} cm&lt;sup&gt;2&lt;/sup&gt;","function":"6*{{Q1}}*{{T1}}"},{"name":"A2","label":"{{function}} cm&lt;sup&gt;2&lt;/sup&gt;","function":"7*{{Q1}}*{{T1}}","incorrect":true},{"name":"A3","label":"{{function}} cm&lt;sup&gt;2&lt;/sup&gt;","function":"8*{{Q1}}*{{T1}}","incorrect":true}],"uniques":true},"algorithm":{"name":"trueFalse","template":"Multiple choice – standard","params":{"countCorrect":1,"countIncorrect":2,"showCheckIcon":false,"columns":3}}}</v>
      </c>
      <c r="C1199" s="215" t="str">
        <f>Seeds!AA1297</f>
        <v/>
      </c>
      <c r="D1199" s="215">
        <f t="shared" si="1"/>
        <v>1</v>
      </c>
    </row>
    <row r="1200" ht="15.75" customHeight="1">
      <c r="A1200" s="215" t="str">
        <f>Seeds!AC1298</f>
        <v>M6-G-30a-E-1</v>
      </c>
      <c r="B1200" s="215" t="str">
        <f>Seeds!Z1298</f>
        <v>{"id":"M6-G-30a-E-1","stimulus":"&lt;p&gt;Calcula el área lateral del siguiente prisma de base hexagonal.&lt;/p&gt;&lt;div style=\"display:flex; justify-content:center;\"&gt;&lt;div class=\"lemo-fixed-to-responsive\" style=\"max-width: 300px;max-height: 300px;position: relative;width: 100%;display: inline-block;\"&gt;\n\t&lt;img src=\"https://blueberry-assets.oneclick.es/M6_G_30a_2.svg\" alt=\"\" tabindex=\"0\"&gt;&lt;/img&gt;\n\t&lt;div class=\"lemo-graphie-container\" style=\"position: absolute;top: 0;left: 0;width: 100%;height: 100%;\"&gt;\n\t\t&lt;div class=\"lemo-graphie\" style=\"position: relative; width: 100%; height: 100%;\"&gt;\n\t\t\t&lt;span class=\"lemo-graphie-label\" style=\"position: absolute; left: 4.4020%; top: 40.9856%;\"&gt;{{T1}} cm&lt;sup&gt;2&lt;/sup&gt;&lt;/span&gt;\n\t\t\t&lt;span class=\"lemo-graphie-label\" style=\"position: absolute; left: 49.4239%; top: 83.6083%;\"&gt;{{Q1}}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este prisma es:&lt;/p&gt;&lt;p style=\"text-align:center;\"&gt;Área lateral = perímetro de la base × altura = 6 × {{Q1}} × {{T1}} = {{A1}} cm&lt;sup&gt;2&lt;/sup&gt;&lt;/p&gt;","seed":{"parameters":[{"name":"Q1","label":null,"min":2,"max":10,"step":1}],"calculated":[{"name":"T1","function":"2*{{Q1}}","temp":true},{"name":"A1","label":"{{function}} cm&lt;sup&gt;2&lt;/sup&gt;","function":"6*{{Q1}}*{{T1}}"}],"uniques":true},"algorithm":{"name":"calculateOperation","params":{"method":"equivLiteral","keyboard":"NUMERICAL"}}}</v>
      </c>
      <c r="C1200" s="215" t="str">
        <f>Seeds!AA1298</f>
        <v/>
      </c>
      <c r="D1200" s="215">
        <f t="shared" si="1"/>
        <v>1</v>
      </c>
    </row>
    <row r="1201" ht="15.75" customHeight="1">
      <c r="A1201" s="215" t="str">
        <f>Seeds!AC1299</f>
        <v>M6-G-30a-E-2</v>
      </c>
      <c r="B1201" s="215" t="str">
        <f>Seeds!Z1299</f>
        <v>{"id":"M6-G-30a-E-2","stimulus":"&lt;p&gt;Calcula el área lateral del siguiente prisma rectangular.&lt;/p&gt;&lt;div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cm&lt;sup&gt;2&lt;/sup&gt;&lt;/span&gt;\n\t\t\t&lt;span class=\"lemo-graphie-label\" style=\"position: absolute; left: 3.6785%; top: 79.7787%;\"&gt;{{Q1}} cm&lt;sup&gt;2&lt;/sup&gt;&lt;/span&gt;\n\t\t\t&lt;span class=\"lemo-graphie-label\" style=\"position: absolute; left: 81%; top: 50%;\"&gt;{{T3}} cm&lt;sup&gt;2&lt;/sup&gt;&lt;/span&gt;\n\t\t&lt;/div&gt;\n\t&lt;/div&gt;\n&lt;/div&gt;&lt;/div&gt;","template":"&lt;p&gt;El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cm&lt;sup&gt;2&lt;/sup&gt;&lt;/p&gt;","seed":{"parameters":[{"name":"Q1","label":null,"min":10,"max":20,"step":1}],"calculated":[{"name":"T2","function":"1.5*{{Q1}}","temp":true},{"name":"T3","function":"2*{{Q1}}","temp":true},{"name":"A1","label":"{{function}} cm&lt;sup&gt;2&lt;/sup&gt;","function":"Lemonlib.round(2*({{Q1}}+{{T2}})*{{T3}}, 1)"}],"uniques":true},"algorithm":{"name":"calculateOperation","params":{"method":"equivLiteral","keyboard":"NUMERICAL"}}}</v>
      </c>
      <c r="C1201" s="215" t="str">
        <f>Seeds!AA1299</f>
        <v/>
      </c>
      <c r="D1201" s="215">
        <f t="shared" si="1"/>
        <v>1</v>
      </c>
    </row>
    <row r="1202" ht="15.75" customHeight="1">
      <c r="A1202" s="215" t="str">
        <f>Seeds!AC1300</f>
        <v>M6-G-30a-A-1</v>
      </c>
      <c r="B1202" s="215" t="str">
        <f>Seeds!Z1300</f>
        <v>{"id":"M6-G-30a-A-1","stimulus":"&lt;p&gt;Queremos pintar las paredes exteriores de un edificio con forma de prisma rectangular como este. Si dejamos a un lado las ventanas y las puertas y tenemos en cuenta que no vamos a pintar el techo, ¿cuál es el área que acabará pintada?&lt;/p&gt;&lt;div style=\"display:flex; justify-content:center;\"&gt;&lt;div class=\"lemo-fixed-to-responsive\" style=\"max-width: 300px;max-height: 300px;position: relative;width: 100%;display: inline-block;\"&gt;\n\t&lt;img src=\"https://blueberry-assets.oneclick.es/M6_G_30a_1.svg\" alt=\"\" tabindex=\"0\"&gt;&lt;/img&gt;\n\t&lt;div class=\"lemo-graphie-container\" style=\"position: absolute;top: 0;left: 0;width: 100%;height: 100%;\"&gt;\n\t\t&lt;div class=\"lemo-graphie\" style=\"position: relative; width: 100%; height: 100%;\"&gt;\n\t\t\t&lt;span class=\"lemo-graphie-label\" style=\"position: absolute; left: 47.4138%; top: 87.4503%;\"&gt;{{T2}} m&lt;sup&gt;2&lt;/sup&gt;&lt;/span&gt;\n\t\t\t&lt;span class=\"lemo-graphie-label\" style=\"position: absolute; left: 3.6785%; top: 79.7787%;\"&gt;{{Q1}} m&lt;sup&gt;2&lt;/sup&gt;&lt;/span&gt;\n\t\t\t&lt;span class=\"lemo-graphie-label\" style=\"position: absolute; left: 81%; top: 50%;\"&gt;{{T3}} m&lt;sup&gt;2&lt;/sup&gt;&lt;/span&gt;\n\t\t&lt;/div&gt;\n\t&lt;/div&gt;\n&lt;/div&gt;&lt;/div&gt;","template":"&lt;p&gt;Se pintarán {{response}} 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{{T2}}) × {{T3}} = {{A1}} m&lt;sup&gt;2&lt;/sup&gt;&lt;/p&gt;","seed":{"parameters":[{"name":"Q1","label":null,"min":10,"max":20,"step":1}],"calculated":[{"name":"T2","function":"1.5*{{Q1}}","temp":true},{"name":"T3","function":"2*{{Q1}}","temp":true},{"name":"A1","label":"{{function}} cm&lt;sup&gt;2&lt;/sup&gt;","function":"Lemonlib.round(2*({{Q1}}+{{T2}})*{{T3}}, 1)"}],"uniques":true},"algorithm":{"name":"calculateOperation","params":{"method":"equivLiteral","keyboard":"NUMERICAL"}}}</v>
      </c>
      <c r="C1202" s="215" t="str">
        <f>Seeds!AA1300</f>
        <v/>
      </c>
      <c r="D1202" s="215">
        <f t="shared" si="1"/>
        <v>1</v>
      </c>
    </row>
    <row r="1203" ht="15.75" customHeight="1">
      <c r="A1203" s="215" t="str">
        <f>Seeds!AC1301</f>
        <v>M6-G-30a-A-2</v>
      </c>
      <c r="B1203" s="215" t="str">
        <f>Seeds!Z1301</f>
        <v>{"id":"M6-G-30a-A-2","stimulus":"&lt;p&gt;El estuche de Gema tiene la forma de un prisma rectangular cuyas bases y cara lateral son de color verde y amarillo, respectivamente. ¿Cuánto mide el área de la tela amarilla del estuche?&lt;/p&gt;&lt;div style=\"display:flex; justify-content:center;\"&gt;&lt;div class=\"lemo-fixed-to-responsive\" style=\"max-width: 300px;max-height: 300px;position: relative;width: 100%;display: inline-block;\"&gt;\n\t&lt;img src=\"https://blueberry-assets.oneclick.es/M6_G_30a_3.svg\" alt=\"\" tabindex=\"0\"&gt;&lt;/img&gt;\n\t&lt;div class=\"lemo-graphie-container\" style=\"position: absolute;top: 0;left: 0;width: 100%;height: 100%;\"&gt;\n\t\t&lt;div class=\"lemo-graphie\" style=\"position: relative; width: 100%; height: 100%;\"&gt;\n\t\t\t&lt;span class=\"lemo-graphie-label\" style=\"position: absolute; left: 64.7422%; top: 64.9619%;\"&gt;{{T1}} cm&lt;sup&gt;2&lt;/sup&gt;&lt;/span&gt;\n\t\t\t&lt;span class=\"lemo-graphie-label\" style=\"position: absolute; left: -0.5%; top: 54.6088%;\"&gt;{{Q1}} cm&lt;sup&gt;2&lt;/sup&gt;&lt;/span&gt;\n\t\t\t&lt;span class=\"lemo-graphie-label\" style=\"position: absolute; left: 16.9867%; top: 76.3884%;\"&gt;{{Q1}} cm&lt;sup&gt;2&lt;/sup&gt;&lt;/span&gt;\n\t\t&lt;/div&gt;\n\t&lt;/div&gt;\n&lt;/div&gt;","template":"&lt;p&gt;La tela amarilla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2 × ({{Q1}} + {{T1}}) × {{Q1}} = {{A1}} cm&lt;sup&gt;2&lt;/sup&gt;&lt;/p&gt;","seed":{"parameters":[{"name":"Q1","label":null,"min":5,"max":6,"step":0.1}],"calculated":[{"name":"T1","function":"Lemonlib.round(3.5*{{Q1}}, 1)","temp":true},{"name":"A1","label":"{{function}} cm&lt;sup&gt;2&lt;/sup&gt;","function":"2*{{Q1}}*({{Q1}}+{{T1}})"}],"uniques":true},"algorithm":{"name":"calculateOperation","params":{"method":"equivLiteral","keyboard":"INTERMEDIATE"}}}</v>
      </c>
      <c r="C1203" s="215" t="str">
        <f>Seeds!AA1301</f>
        <v/>
      </c>
      <c r="D1203" s="215">
        <f t="shared" si="1"/>
        <v>1</v>
      </c>
    </row>
    <row r="1204" ht="15.75" customHeight="1">
      <c r="A1204" s="215" t="str">
        <f>Seeds!AC1302</f>
        <v>M6-G-30a-A-3</v>
      </c>
      <c r="B1204" s="215" t="str">
        <f>Seeds!Z1302</f>
        <v>{"id":"M6-G-30a-A-3","stimulus":"&lt;p&gt;Una caja de bombones tiene forma de prisma triangular como esta. ¿Cuánto mide su área lateral?&lt;div style=\"display:flex; justify-content:center;\"&gt;&lt;div class=\"lemo-fixed-to-responsive\" style=\"max-width: 300px;max-height: 300px;position: relative;width: 100%;display: inline-block;\"&gt;\n\t&lt;img src=\"https://blueberry-assets.oneclick.es/M6_G_30a_4.svg\" alt=\"\" tabindex=\"0\"&gt;&lt;/img&gt;\n\t&lt;div class=\"lemo-graphie-container\" style=\"position: absolute;top: 0;left: 0;width: 100%;height: 100%;\"&gt;\n\t\t&lt;div class=\"lemo-graphie\" style=\"position: relative; width: 100%; height: 100%;\"&gt;\n\t\t\t&lt;span class=\"lemo-graphie-label\" style=\"position: absolute; left: 48.3871%; top: 60.5562%;\"&gt;{{T1}} cm&lt;sup&gt;2&lt;/sup&gt;&lt;/span&gt;\n\t\t\t&lt;span class=\"lemo-graphie-label\" style=\"position: absolute; left: 80%; top: 39.3816%;\"&gt;{{Q1}} cm&lt;sup&gt;2&lt;/sup&gt;&lt;/span&gt;\n\t\t&lt;/div&gt;\n\t&lt;/div&gt;\n&lt;/div&gt;&lt;/p&gt;","template":"&lt;p&gt;El área lateral mide {{response}} cm&lt;sup&gt;2&lt;/sup&gt;.&lt;/p&gt;","hint":"&lt;p&gt;La fórmula del área lateral de un prisma es:&lt;/p&gt;&lt;p style=\"text-align:center;\"&gt;Área lateral = perímetro de la base × altura&lt;/p&gt;","feedback":"&lt;p&gt;La fórmula del área lateral de un prisma es:&lt;/p&gt;&lt;p style=\"text-align:center;\"&gt;Área lateral = perímetro de la base × altura = 3 × {{Q1}} × {{T1}} = {{A1}} cm&lt;sup&gt;2&lt;/sup&gt;&lt;/p&gt;","seed":{"parameters":[{"name":"Q1","label":null,"min":2,"max":4,"step":0.5}],"calculated":[{"name":"T1","function":"Lemonlib.round(6*{{Q1}}, 1)","temp":true},{"name":"A1","label":"{{function}} cm&lt;sup&gt;2&lt;/sup&gt;","function":"{{Q1}}*{{T1}}*3"}],"uniques":true},"algorithm":{"name":"calculateOperation","params":{"method":"equivLiteral","keyboard":"INTERMEDIATE"}}}</v>
      </c>
      <c r="C1204" s="215" t="str">
        <f>Seeds!AA1302</f>
        <v/>
      </c>
      <c r="D1204" s="215">
        <f t="shared" si="1"/>
        <v>1</v>
      </c>
    </row>
    <row r="1205" ht="15.75" customHeight="1">
      <c r="A1205" s="215" t="str">
        <f>Seeds!AC1303</f>
        <v>M6-G-30b-I-1</v>
      </c>
      <c r="B1205" s="215" t="str">
        <f>Seeds!Z1303</f>
        <v>{"id":"M6-G-30b-I-1","stimulus":"&lt;p&gt;Selecciona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2)"},{"name":"A2","label":"{{function}} cm&lt;sup&gt;2&lt;/sup&gt;","function":"Lemonlib.round(2*3.14*{{Q1}}*{{T1}}+1, 2)","incorrect":true},{"name":"A3","label":"{{function}} cm&lt;sup&gt;2&lt;/sup&gt;","function":"Lemonlib.round(2*3.14*{{Q1}}*{{T1}}-1, 2)","incorrect":true}],"uniques":true},"algorithm":{"name":"trueFalse","template":"Multiple choice – standard","params":{"countCorrect":1,"countIncorrect":2,"showCheckIcon":false,"columns":3}}}</v>
      </c>
      <c r="C1205" s="215" t="str">
        <f>Seeds!AA1303</f>
        <v/>
      </c>
      <c r="D1205" s="215">
        <f t="shared" si="1"/>
        <v>1</v>
      </c>
    </row>
    <row r="1206" ht="15.75" customHeight="1">
      <c r="A1206" s="215" t="str">
        <f>Seeds!AC1304</f>
        <v>M6-G-30b-I-2</v>
      </c>
      <c r="B1206" s="215" t="str">
        <f>Seeds!Z1304</f>
        <v>{"id":"M6-G-30b-I-2","stimulus":"&lt;p&gt;Selecciona el valor del área lateral del siguiente cilindro.&lt;/p&gt;&lt;div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cm&lt;sup&gt;2&lt;/sup&gt;&lt;/p&gt;","seed":{"parameters":[{"name":"Q1","label":null,"min":2,"max":10,"step":1}],"calculated":[{"name":"T1","function":"3*{{Q1}}","temp":true},{"name":"A1","label":"{{function}} cm&lt;sup&gt;2&lt;/sup&gt;","function":"Lemonlib.round(2*3.14*{{Q1}}*{{T1}}, 2)"},{"name":"A2","label":"{{function}} cm&lt;sup&gt;2&lt;/sup&gt;","function":"Lemonlib.round(2*3.14*{{Q1}}*{{T1}}+1, 2)","incorrect":true},{"name":"A3","label":"{{function}} cm&lt;sup&gt;2&lt;/sup&gt;","function":"Lemonlib.round(2*3.14*{{Q1}}*{{T1}}+2, 2)","incorrect":true}],"uniques":true},"algorithm":{"name":"trueFalse","template":"Multiple choice – standard","params":{"countCorrect":1,"countIncorrect":2,"showCheckIcon":false,"columns":3}}}</v>
      </c>
      <c r="C1206" s="215" t="str">
        <f>Seeds!AA1304</f>
        <v/>
      </c>
      <c r="D1206" s="215">
        <f t="shared" si="1"/>
        <v>1</v>
      </c>
    </row>
    <row r="1207" ht="15.75" customHeight="1">
      <c r="A1207" s="215" t="str">
        <f>Seeds!AC1305</f>
        <v>M6-G-30b-E-1</v>
      </c>
      <c r="B1207" s="215" t="str">
        <f>Seeds!Z1305</f>
        <v>{"id":"M6-G-30b-E-1","stimulus":"&lt;p&gt;Calcula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src=\"https://blueberry-assets.oneclick.es/M6_G_30b_1.svg\" alt=\"\" tabindex=\"0\"&gt;&lt;/img&gt;\n\t&lt;div class=\"lemo-graphie-container\" style=\"position: absolute;top: 0;left: 0;width: 100%;height: 100%;\"&gt;\n\t\t&lt;div class=\"lemo-graphie\" style=\"position: relative; width: 100%; height: 100%;\"&gt;\n\t\t\t&lt;span class=\"lemo-graphie-label\" style=\"position: absolute; left: 79.9065%; top: 43.5842%;\"&gt;{{T1}} cm&lt;sup&gt;2&lt;/sup&gt;&lt;/span&gt;\n\t\t\t&lt;span class=\"lemo-graphie-label\" style=\"position: absolute; left: 53.6306%; top: 13%;\"&gt;{{Q1}} cm&lt;sup&gt;2&lt;/sup&gt;&lt;/span&gt;\n\t\t&lt;/div&gt;\n\t&lt;/div&gt;\n&lt;/div&gt;&lt;/div&gt;","template":"&lt;p&gt;El área lateral mide {{response}} cm&lt;sup&gt;2&lt;/sup&gt;.&lt;/p&gt;","hint":"&lt;p&gt;La fórmula del área lateral de un cilindro es:&lt;/p&gt;&lt;p style=\"text-align:center;\"&gt;Área lateral = 2 × π × r × altura&lt;/p&gt;","feedback":"&lt;p&gt;La fórmula del área lateral de este cilindro es:&lt;/p&gt;&lt;p style=\"text-align:center;\"&gt;Área lateral = 2 × π × r × altura = 2 × 3.14 × {{Q1}} × {{T1}} = {{A1}} cm&lt;sup&gt;2&lt;/sup&gt;&lt;/p&gt;","seed":{"parameters":[{"name":"Q1","label":null,"min":2,"max":10,"step":1}],"calculated":[{"name":"T1","function":"2*{{Q1}}","temp":true},{"name":"A1","label":"{{function}} cm&lt;sup&gt;2&lt;/sup&gt;","function":"Lemonlib.round(2*3.14*{{Q1}}*{{T1}}, 2)"}],"uniques":true},"algorithm":{"name":"calculateOperation","params":{"method":"equivLiteral","keyboard":"INTERMEDIATE"}}}</v>
      </c>
      <c r="C1207" s="215" t="str">
        <f>Seeds!AA1305</f>
        <v/>
      </c>
      <c r="D1207" s="215">
        <f t="shared" si="1"/>
        <v>1</v>
      </c>
    </row>
    <row r="1208" ht="15.75" customHeight="1">
      <c r="A1208" s="215" t="str">
        <f>Seeds!AC1306</f>
        <v>M6-G-30b-E-2</v>
      </c>
      <c r="B1208" s="215" t="str">
        <f>Seeds!Z1306</f>
        <v>{"id":"M6-G-30b-E-2","stimulus":"&lt;p&gt;Calcula el área lateral de este cilindro. Utiliza el valor de π con 2 decimales.&lt;/p&gt;&lt;div style=\"display:flex; justify-content:center;\"&gt;&lt;div class=\"lemo-fixed-to-responsive\" style=\"max-width: 300px;max-height: 300px;position: relative;width: 100%;display: inline-block;\"&gt;\n\t&lt;img src=\"https://blueberry-assets.oneclick.es/M6_G_30b_5.svg\" alt=\"\" tabindex=\"0\"&gt;&lt;/img&gt;\n\t&lt;div class=\"lemo-graphie-container\" style=\"position: absolute;top: 0;left: 0;width: 100%;height: 100%;\"&gt;\n\t\t&lt;div class=\"lemo-graphie\" style=\"position: relative; width: 100%; height: 100%;\"&gt;\n\t\t\t&lt;span class=\"lemo-graphie-label\" style=\"position: absolute; left: 73.7774%; top: 43.6174%;\"&gt;{{T1}} cm&lt;sup&gt;2&lt;/sup&gt;&lt;/span&gt;\n\t\t\t&lt;span class=\"lemo-graphie-label\" style=\"position: absolute; left: 52.6152%; top: 8.8859%;\"&gt;{{Q1}} cm&lt;sup&gt;2&lt;/sup&gt;&lt;/span&gt;\n\t\t&lt;/div&gt;\n\t&lt;/div&gt;\n&lt;/div&gt;&lt;/div&gt;","template":"&lt;p&gt;El área lateral mide {{response}} cm&lt;sup&gt;2&lt;/sup&gt;.&lt;/p&gt;","hint":"&lt;p&gt;La fórmula del área lateral de este cilindro es:&lt;/p&gt;&lt;p style=\"text-align:center;\"&gt;Área lateral = 2 × π × r × altura&lt;/p&gt;","feedback":"&lt;p&gt;La fórmula del área lateral de un cilindro es:&lt;/p&gt;&lt;p style=\"text-align:center;\"&gt;Área lateral = 2 × π × r × altura = 2 × 3.14 × {{Q1}} × {{T1}} = {{A1}} cm&lt;sup&gt;2&lt;/sup&gt;&lt;/p&gt;","seed":{"parameters":[{"name":"Q1","label":null,"min":2,"max":10,"step":1}],"calculated":[{"name":"T1","function":"3*{{Q1}}","temp":true},{"name":"A1","label":"{{function}} cm&lt;sup&gt;2&lt;/sup&gt;","function":"Lemonlib.round(2*3.14*{{Q1}}*{{T1}}, 2)"}],"uniques":true},"algorithm":{"name":"calculateOperation","params":{"method":"equivLiteral","keyboard":"INTERMEDIATE"}}}</v>
      </c>
      <c r="C1208" s="215" t="str">
        <f>Seeds!AA1306</f>
        <v/>
      </c>
      <c r="D1208" s="215">
        <f t="shared" si="1"/>
        <v>1</v>
      </c>
    </row>
    <row r="1209" ht="15.75" customHeight="1">
      <c r="A1209" s="215" t="str">
        <f>Seeds!AC1307</f>
        <v>M6-G-30b-A-1</v>
      </c>
      <c r="B1209" s="215" t="str">
        <f>Seeds!Z1307</f>
        <v>{"id":"M6-G-30b-A-1","stimulus":"&lt;p&gt;Una empresa fabrica etiquetas laterales para latas de conserva con una altura de {{Q2}} cm y un diámetro de {{Q1}} cm. ¿Cuál es el área lateral de cada etiqueta? Utiliza el valor de π con 2 decimales.&lt;/p&gt;","template":"&lt;p&gt;Las etiquetas tienen un área lateral de {{response}} cm&lt;sup&gt;2&lt;/sup&gt;.&lt;/p&gt;","hint":"&lt;p&gt;El área lateral de un cilindro es:&lt;/p&gt;&lt;p style=\"text-align:center;\"&gt;Área lateral = 2 × π × r × altura&lt;/p&gt;","feedback":"&lt;p&gt;El área lateral de este cilindro es:&lt;/p&gt;&lt;p style=\"text-align:center;\"&gt;Área lateral = π × diámetro × altura = 3.14 × {{Q1}} × {{Q2}} = {{A1}} cm&lt;sup&gt;2&lt;/sup&gt;&lt;/p&gt;","seed":{"parameters":[{"name":"Q1","label":null,"min":2,"max":8,"step":1},{"name":"Q2","label":null,"min":6,"max":15,"step":1}],"calculated":[{"name":"A1","label":"{{function}} cm&lt;sup&gt;2&lt;/sup&gt;","function":"Lemonlib.round(3.14*{{Q1}}*{{Q2}}, 2)"}],"uniques":true},"algorithm":{"name":"calculateOperation","params":{"method":"equivSymbolic","keyboard":"INTERMEDIATE"}}}</v>
      </c>
      <c r="C1209" s="215" t="str">
        <f>Seeds!AA1307</f>
        <v/>
      </c>
      <c r="D1209" s="215">
        <f t="shared" si="1"/>
        <v>1</v>
      </c>
    </row>
    <row r="1210" ht="15.75" customHeight="1">
      <c r="A1210" s="215" t="str">
        <f>Seeds!AC1308</f>
        <v>M6-G-30b-A-2</v>
      </c>
      <c r="B1210" s="215" t="str">
        <f>Seeds!Z1308</f>
        <v>{"id":"M6-G-30b-A-2","stimulus":"&lt;p&gt;Mario ha comprado una vela aromática como la de la imagen para ponerla en su habitación. ¿Cuál es su área lateral?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57.0126%; top: 8%;\"&gt;{{Q1}} cm&lt;sup&gt;2&lt;/sup&gt;&lt;/span&gt;\n\t\t\t&lt;span class=\"lemo-graphie-label\" style=\"position: absolute; left: 81.3%; top: 44.5457%;\"&gt;{{T1}} cm&lt;sup&gt;2&lt;/sup&gt;&lt;/span&gt;\n\t\t&lt;/div&gt;\n\t&lt;/div&gt;\n&lt;/div&gt;&lt;/div&gt;","template":"&lt;p&gt;El área lateral de la vela mide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{{T1}} = {{A1}} cm&lt;sup&gt;2&lt;/sup&gt;&lt;/p&gt;","seed":{"parameters":[{"name":"Q1","label":null,"min":3,"max":6,"step":1},{"name":"Q2","label":null,"min":1,"max":3,"step":1}],"calculated":[{"name":"T1","function":"2*{{Q1}}*{{Q2}}","temp":true},{"name":"A1","label":"{{function}} cm&lt;sup&gt;2&lt;/sup&gt;","function":"Lemonlib.round(2*3.14*{{Q1}}*{{T1}}, 2)"}],"uniques":true},"algorithm":{"name":"calculateOperation","params":{"method":"equivLiteral","keyboard":"INTERMEDIATE"}}}</v>
      </c>
      <c r="C1210" s="215" t="str">
        <f>Seeds!AA1308</f>
        <v/>
      </c>
      <c r="D1210" s="215">
        <f t="shared" si="1"/>
        <v>1</v>
      </c>
    </row>
    <row r="1211" ht="15.75" customHeight="1">
      <c r="A1211" s="215" t="str">
        <f>Seeds!AC1309</f>
        <v>M6-G-30b-A-3</v>
      </c>
      <c r="B1211" s="215" t="str">
        <f>Seeds!Z1309</f>
        <v>{"id":"M6-G-30b-A-3","stimulus":"&lt;p&gt;Durante el cumpleaños de Pep se ha utilizado papel de cocina para tener servilletas. El tubo de cartón de su interior tiene las medidas de esta imagen. ¿Cuál es su área lateral? Utiliza el valor de π con 2 decimales.&lt;/p&gt;&lt;div style=\"display:flex; justify-content:center;\"&gt;&lt;div class=\"lemo-fixed-to-responsive\" style=\"max-width: 300px;max-height: 300px;position: relative;width: 100%;display: inline-block;\"&gt;\n\t&lt;img src=\"https://blueberry-assets.oneclick.es/M6_G_30b_3.svg\" alt=\"\" tabindex=\"0\"&gt;&lt;/img&gt;\n\t&lt;div class=\"lemo-graphie-container\" style=\"position: absolute;top: 0;left: 0;width: 100%;height: 100%;\"&gt;\n\t\t&lt;div class=\"lemo-graphie\" style=\"position: relative; width: 100%; height: 100%;\"&gt;\n\t\t\t&lt;span class=\"lemo-graphie-label\" style=\"position: absolute; left: 8%; top: 27%; transform: rotate(-90deg);\"&gt;{{Q1}} cm&lt;sup&gt;2&lt;/sup&gt;&lt;/span&gt;\n\t\t\t&lt;span class=\"lemo-graphie-label\" style=\"position: absolute; left: 43.4972%; top: 77%;\"&gt;{{Q2}} cm&lt;sup&gt;2&lt;/sup&gt;&lt;/span&gt;\n\t\t&lt;/div&gt;\n\t&lt;/div&gt;\n&lt;/div&gt;&lt;/div&gt;","template":"&lt;p&gt;El área lateral es de {{response}} cm&lt;sup&gt;2&lt;/sup&gt;.&lt;/p&gt;","hint":"&lt;p&gt;La fórmula del área lateral de un cilindro es:&lt;/p&gt;&lt;p style=\"text-align:center;\"&gt;Área lateral = 2 × π × r × altura&lt;/p&gt;","feedback":"&lt;p&gt;La fórmula del área lateral de un cilindro es:&lt;/p&gt;&lt;p style=\"text-align:center;\"&gt;Área lateral = 2 × π × r × altura = 2 × 3.14 × {{Q1}} × {{Q2}} = {{A1}} cm&lt;sup&gt;2&lt;/sup&gt;&lt;/p&gt;","seed":{"parameters":[{"name":"Q1","label":null,"min":1,"max":3,"step":1},{"name":"Q2","label":null,"min":20,"max":25,"step":1}],"calculated":[{"name":"A1","label":"{{function}} cm&lt;sup&gt;2&lt;/sup&gt;","function":"Lemonlib.round(6.28*{{Q1}}*{{Q2}}, 2)"}],"uniques":true},"algorithm":{"name":"calculateOperation","params":{"method":"equivSymbolic","keyboard":"INTERMEDIATE"}}}</v>
      </c>
      <c r="C1211" s="215" t="str">
        <f>Seeds!AA1309</f>
        <v/>
      </c>
      <c r="D1211" s="215">
        <f t="shared" si="1"/>
        <v>1</v>
      </c>
    </row>
    <row r="1212" ht="15.75" customHeight="1">
      <c r="A1212" s="215" t="str">
        <f>Seeds!AC1310</f>
        <v>M6-G-30c-I-1</v>
      </c>
      <c r="B1212" s="215" t="str">
        <f>Seeds!Z1310</f>
        <v>{"id":"M6-G-30c-I-1","stimulus":"&lt;p&gt;Selecciona el área lateral de la siguiente pirámide pentagonal. Aproxima el resultado a las décimas.&lt;/p&gt;&lt;div style=\"display:flex; justify-content:center;\"&gt;&lt;div class=\"lemo-fixed-to-responsive\" style=\"max-width: 300px;max-height: 299px;position: relative;width: 100%;display: inline-block;\"&gt;\n\t&lt;img src=\"https://blueberry-assets.oneclick.es/M6_G_30c_1.svg\" alt=\"\" tabindex=\"0\"&gt;&lt;/img&gt;\n\t&lt;div class=\"lemo-graphie-container\" style=\"position: absolute;top: 0;left: 0;width: 100%;height: 100%;\"&gt;\n\t\t&lt;div class=\"lemo-graphie\" style=\"position: relative; width: 100%; height: 100%;\"&gt;\n\t\t\t&lt;span class=\"lemo-graphie-label\" style=\"position: absolute; left: 5%; top: 76%;\"&gt;{{Q1}} cm&lt;sup&gt;2&lt;/sup&gt;&lt;/span&gt;\n\t\t\t&lt;span class=\"lemo-graphie-label\" style=\"position: absolute; left: 63%; top: 45%;\"&gt;{{T2}} cm&lt;sup&gt;2&lt;/sup&gt;&lt;/span&gt;\n\t\t&lt;/div&gt;\n\t&lt;/div&gt;\n&lt;/div&gt;&lt;/div&gt;","hint":"&lt;p&gt;El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cm&lt;sup&gt;2&lt;/sup&gt;&lt;/p&gt;","seed":{"parameters":[{"name":"Q1","label":null,"min":2,"max":7,"step":1}],"calculated":[{"name":"T1","function":"Lemonlib.round((10*{{Q1}}/1.45)/10, 1)","temp":true},{"name":"T2","function":"Lemonlib.round(10*math.sqrt(4*{{Q1}}*{{Q1}}+{{T1}}*{{T1}})/10, 1)","temp":true},{"name":"T3","function":"Lemonlib.round(10*5*{{Q1}}*{{T2}}/10, 1)","temp":true},{"name":"A1","label":"{{function}} cm&lt;sup&gt;2&lt;/sup&gt;","function":"Lemonlib.round((10*(5*{{Q1}}*{{T2}})/2)/10, 1)"},{"name":"A2","label":"{{function}} cm&lt;sup&gt;2&lt;/sup&gt;","function":"Lemonlib.round((10*(5*{{Q1}}*{{T1}})/2)/10, 1)","incorrect":true},{"name":"A3","label":"{{function}} cm&lt;sup&gt;2&lt;/sup&gt;","function":"Lemonlib.round((10*(5*{{Q1}}*{{T2}})/4)/10, 1)","incorrect":true}],"uniques":true},"algorithm":{"name":"trueFalse","template":"Multiple choice – standard","params":{"countCorrect":1,"countIncorrect":2,"showCheckIcon":false,"columns":3}}}</v>
      </c>
      <c r="C1212" s="215" t="str">
        <f>Seeds!AA1310</f>
        <v/>
      </c>
      <c r="D1212" s="215">
        <f t="shared" si="1"/>
        <v>1</v>
      </c>
    </row>
    <row r="1213" ht="15.75" customHeight="1">
      <c r="A1213" s="215" t="str">
        <f>Seeds!AC1311</f>
        <v>M6-G-30c-E-1</v>
      </c>
      <c r="B1213" s="215" t="str">
        <f>Seeds!Z1311</f>
        <v>{"id":"M6-G-30c-E-1","stimulus":"&lt;p&gt;Calcula el área lateral de la siguiente pirámide cuadrangular. Aproxima el resultado a las décimas.&lt;/p&gt;&lt;div style=\"display:flex; justify-content:center;\"&gt;&lt;div class=\"lemo-fixed-to-responsive\" style=\"max-width: 300px;max-height: 299px;position: relative;width: 100%;display: inline-block;\"&gt;\n\t&lt;img src=\"https://blueberry-assets.oneclick.es/M6_G_30c_2.svg\" alt=\"\" tabindex=\"0\"&gt;&lt;/img&gt;\n\t&lt;div class=\"lemo-graphie-container\" style=\"position: absolute;top: 0;left: 0;width: 100%;height: 100%;\"&gt;\n\t\t&lt;div class=\"lemo-graphie\" style=\"position: relative; width: 100%; height: 100%;\"&gt;\n\t\t\t&lt;span class=\"lemo-graphie-label\" style=\"position: absolute; left: 19.8185%; top: 84.8300%;\"&gt;{{Q1}} cm&lt;/span&gt;\n\t\t\t&lt;span class=\"lemo-graphie-label\" style=\"position: absolute; left: 69.5565%; top: 37.9550%;\"&gt;{{T1}} cm&lt;/span&gt;\n\t\t&lt;/div&gt;\n\t&lt;/div&gt;\n&lt;/div&gt;&lt;/div&gt;","template":"&lt;p&gt;El área lateral mide {{response}} cm&lt;sup&gt;2&lt;/sup&gt;.&lt;/p&gt;","hint":"&lt;p&gt;La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data-original-math=\"\\(\\frac{4 \\ \\times \\ {{Q1}} \\ \\times \\ {{T1}}}{2}\\)\" draggable=\"true\"&gt;\\(\\frac{4 \\ \\times \\ {{Q1}} \\ \\times \\ {{T1}}}{2}\\)&lt;/span&gt; = &lt;span class=\"fr-math-v2 fr-draggable\" contenteditable=\"false\" data-original-math=\"\\(\\frac{{{T3}}}{2}\\)\" draggable=\"true\"&gt;\\(\\frac{{{T3}}}{2}\\)&lt;/span&gt; = {{A1}} cm&lt;sup&gt;2&lt;/sup&gt;&lt;/p&gt;","seed":{"parameters":[{"name":"Q1","label":null,"min":2,"max":7,"step":1},{"name":"Q2","label":null,"min":-1,"max":1,"step":1}],"calculated":[{"name":"T1","function":"{{Q1}}*3+{{Q2}}","temp":true},{"name":"T3","function":"4*{{Q1}}*{{T1}}","temp":true},{"name":"A1","label":"{{function}}","function":"Lemonlib.round(4*{{Q1}}*{{T1}}/2, 1)"}],"uniques":true},"algorithm":{"name":"calculateOperation","params":{"method":"equivLiteral","keyboard":"INTERMEDIATE"}}}</v>
      </c>
      <c r="C1213" s="215" t="str">
        <f>Seeds!AA1311</f>
        <v/>
      </c>
      <c r="D1213" s="215">
        <f t="shared" si="1"/>
        <v>1</v>
      </c>
    </row>
    <row r="1214" ht="15.75" customHeight="1">
      <c r="A1214" s="215" t="str">
        <f>Seeds!AC1312</f>
        <v>M6-G-30c-A-1</v>
      </c>
      <c r="B1214" s="215" t="str">
        <f>Seeds!Z1312</f>
        <v>{"id":"M6-G-30c-A-1","stimulus":"&lt;p&gt;Se va a construir una cúpula de cristal con forma de pirámide de base cuadrada como la de la imagen. ¿Cuál será el área lateral de esta pirámide de cristal?&lt;/p&gt;&lt;div style=\"display:flex; justify-content:center;\"&gt;&lt;div class=\"lemo-fixed-to-responsive\" style=\"max-width: 300px;max-height: 299px;position: relative;width: 100%;display: inline-block;\"&gt;\n\t&lt;img src=\"https://blueberry-assets.oneclick.es/M6_G_30c_3.svg\" alt=\"\" tabindex=\"0\"&gt;&lt;/img&gt;\n\t&lt;div class=\"lemo-graphie-container\" style=\"position: absolute;top: 0;left: 0;width: 100%;height: 100%;\"&gt;\n\t\t&lt;div class=\"lemo-graphie\" style=\"position: relative; width: 100%; height: 100%;\"&gt;\n\t\t\t&lt;span class=\"lemo-graphie-label\" style=\"position: absolute; left: 30%; top: 78%;\"&gt;{{Q1}} m&lt;sup&gt;2&lt;/sup&gt;&lt;/span&gt;\n\t\t\t&lt;span class=\"lemo-graphie-label\" style=\"position: absolute; left: 73.3670%; top: 43.2552%;\"&gt;{{T2}} m&lt;sup&gt;2&lt;/sup&gt;&lt;/span&gt;\n\t\t&lt;/div&gt;\n\t&lt;/div&gt;\n&lt;/div&gt;","template":"&lt;p&gt;El área lateral mide {{response}} m&lt;sup&gt;2&lt;/sup&gt;.&lt;/p&gt;","hint":"&lt;p&gt;Multiplica el perímetro de la base por la apotema lateral y divide por 2.&lt;/p&gt;","feedback":"&lt;p&gt;Para calcular el área lateral de la pirámide se multiplica el perímetro de la base por la apotema lateral y se divide todo entre 2.&lt;/p&gt;&lt;p style=\"text-align:center;\"&gt;Área lateral = &lt;span class=\"fr-math-v2 fr-draggable\" contenteditable=\"false\" data-original-math=\"\\(\\frac{\\text{Perímetro base} \\ \\times\\ \\ \\text{Apotema lateral}}{2}\\)\" draggable=\"true\"&gt;\\(\\frac{\\text{Perímetro base} \\ \\times \\ \\text{Apotema lateral}}{2}\\)&lt;/span&gt;\r\n = &lt;span class=\"fr-math-v2 fr-draggable\" contenteditable=\"false\" data-original-math=\"\\(\\frac{4\\times{{Q1}}\\times\\{{T2}}}{2}\\)\" draggable=\"true\"&gt;\\(\\frac{4 \\ \\times \\ {{Q1}} \\ \\times \\ {{T2}}}{2}\\)&lt;/span&gt; = &lt;span class=\"fr-math-v2 fr-draggable\" contenteditable=\"false\" data-original-math=\"\\(\\frac{{{T3}}}{2}\\)\" draggable=\"true\"&gt;\\(\\frac{{{T3}}}{2}\\)&lt;/span&gt; = {{A1}} m&lt;sup&gt;2&lt;/sup&gt;&lt;/p&gt;","seed":{"parameters":[{"name":"Q1","label":null,"min":10,"max":15,"step":1}],"calculated":[{"name":"T1","function":"Lemonlib.round((10*{{Q1}}/1.5)/10, 1)","temp":true},{"name":"T2","function":"Lemonlib.round(10*math.sqrt(16*{{Q1}}*{{Q1}}/9+{{T1}}*{{T1}})/10, 1)","temp":true},{"name":"T3","function":"Lemonlib.round(10*4*{{Q1}}*{{T2}}, 1)/10","temp":true},{"name":"A1","label":"{{function}} cm&lt;sup&gt;2&lt;/sup&gt;","function":"Lemonlib.round((10*(4*{{Q1}}*{{T2}})/2)/10, 1)"}],"uniques":true},"algorithm":{"name":"calculateOperation","params":{"method":"equivLiteral","keyboard":"INTERMEDIATE"}}}</v>
      </c>
      <c r="C1214" s="215" t="str">
        <f>Seeds!AA1312</f>
        <v/>
      </c>
      <c r="D1214" s="215">
        <f t="shared" si="1"/>
        <v>1</v>
      </c>
    </row>
    <row r="1215" ht="15.75" customHeight="1">
      <c r="A1215" s="215" t="str">
        <f>Seeds!AC1313</f>
        <v>M6-G-30c-A-2</v>
      </c>
      <c r="B1215" s="215" t="str">
        <f>Seeds!Z1313</f>
        <v>{"id":"M6-G-30c-A-2","stimulus":"&lt;p&gt;Julián va a montar una tienda de campaña con forma de pirámide pentagonal. Si cada lado de la base mide &lt;span class=\"no-break\"&gt;{{Q1}} m&lt;/span&gt; y la apotema lateral es de &lt;span class=\"no-break\"&gt;{{T2}} m,&lt;/span&gt; ¿cuál será el área lateral? Redondea a las centésimas.","template":"&lt;p&gt;El área lateral medirá {{response}} m&lt;sup&gt;2&lt;/sup&gt;.&lt;/p&gt;","hint":"&lt;p&gt;La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 &lt;span class=\"fr-math-v2 fr-draggable\" contenteditable=\"false\" data-original-math=\"\\(\\frac{5\\times{{Q1}}\\times\\{{T2}}}{2}\\)\" draggable=\"true\"&gt;\\(\\frac{5 \\ \\times \\ {{Q1}} \\ \\times \\ {{T2}}}{2}\\)&lt;/span&gt; = &lt;span class=\"fr-math-v2 fr-draggable\" contenteditable=\"false\" data-original-math=\"\\(\\frac{{{T3}}}{2}\\)\" draggable=\"true\"&gt;\\(\\frac{{{T3}}}{2}\\)&lt;/span&gt; = {{A1}} m&lt;sup&gt;2&lt;/sup&gt;&lt;/p&gt;","seed":{"parameters":[{"name":"Q1","label":null,"min":0.9,"max":1.5,"step":0.1}],"calculated":[{"name":"T1","function":"Lemonlib.round((10*{{Q1}}/1.45)/10, 2)","temp":true},{"name":"T2","function":"Lemonlib.round(10*math.sqrt(4*{{Q1}}*{{Q1}}+{{T1}}*{{T1}})/10, 2)","temp":true},{"name":"T3","function":"Lemonlib.round(10*5*{{Q1}}*{{T2}}/10, 2)","temp":true},{"name":"A1","label":"{{function}}","function":"Lemonlib.round({{T3}}/2, 2)"}],"uniques":true},"algorithm":{"name":"calculateOperation","params":{"method":"equivLiteral","keyboard":"INTERMEDIATE"}}}</v>
      </c>
      <c r="C1215" s="215" t="str">
        <f>Seeds!AA1313</f>
        <v/>
      </c>
      <c r="D1215" s="215">
        <f t="shared" si="1"/>
        <v>1</v>
      </c>
    </row>
    <row r="1216" ht="15.75" customHeight="1">
      <c r="A1216" s="215" t="str">
        <f>Seeds!AC1314</f>
        <v>M6-G-30c-A-3</v>
      </c>
      <c r="B1216" s="215" t="str">
        <f>Seeds!Z1314</f>
        <v>{"id":"M6-G-30c-A-3","stimulus":"&lt;p&gt;El tejado de la torre de un castillo tiene la forma de la pirámide hexagonal de la imagen. ¿Cuál es el área lateral de este tejado?&lt;/p&gt;&lt;div style=\"display:flex; justify-content:center;\"&gt;&lt;div class=\"lemo-fixed-to-responsive\" style=\"max-width: 300px;max-height: 299px;position: relative;width: 100%;display: inline-block;\"&gt;\n\t&lt;img src=\"https://blueberry-assets.oneclick.es/M6_G_30c_4.svg\" alt=\"\" tabindex=\"0\"&gt;&lt;/img&gt;\n\t&lt;div class=\"lemo-graphie-container\" style=\"position: absolute;top: 0;left: 0;width: 100%;height: 100%;\"&gt;\n\t\t&lt;div class=\"lemo-graphie\" style=\"position: relative; width: 100%; height: 100%;\"&gt;\n\t\t\t&lt;span class=\"lemo-graphie-label\" style=\"position: absolute; left: 8.3619%; top: 85.5830%;\"&gt;{{Q1}} m&lt;sup&gt;2&lt;/sup&gt;&lt;/span&gt;\n\t\t\t&lt;span class=\"lemo-graphie-label\" style=\"position: absolute; left: 73.6631%; top: 38.0115%;\"&gt;{{T2}} m&lt;sup&gt;2&lt;/sup&gt;&lt;/span&gt;\n\t\t&lt;/div&gt;\n\t&lt;/div&gt;\n&lt;/div&gt;","template":"&lt;p&gt;El área lateral de la pirámide mide &lt;span class=\"no-break\"&gt;{{response}} m&lt;sup&gt;2&lt;/sup&gt;.&lt;/span&gt;&lt;/p&gt;","hint":"&lt;p&gt;La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lateral}}{2}\\)&lt;/span&gt;&lt;/p&gt;","feedback":"&lt;p&gt;La fórmula del área lateral de una pirámide es:&lt;/p&gt;&lt;p style=\"text-align:center;\"&gt;Área lateral = &lt;span class=\"fr-math-v2 fr-draggable\" contenteditable=\"false\" data-original-math=\"\\(\\frac{\\text{perímetro base} \\ \\times\\ \\ \\text{apotema lateral}}{2}\\)\" draggable=\"true\"&gt;\\(\\frac{\\text{perímetro base} \\ \\times \\ \\text{apotema lateral}}{2}\\)&lt;/span&gt;= &lt;span class=\"fr-math-v2 fr-draggable\" contenteditable=\"false\" data-original-math=\"\\(\\frac{5\\times{{Q1}}\\times\\{{T2}}}{2}\\)\" draggable=\"true\"&gt;\\(\\frac{6 \\ \\times \\ {{Q1}} \\ \\times \\ {{T2}}}{2}\\)&lt;/span&gt; = &lt;span class=\"fr-math-v2 fr-draggable\" contenteditable=\"false\" data-original-math=\"\\(\\frac{{{T3}}}{2}\\)\" draggable=\"true\"&gt;\\(\\frac{{{T3}}}{2}\\)&lt;/span&gt; = {{A1}} m&lt;sup&gt;2&lt;/sup&gt;","seed":{"parameters":[{"name":"Q1","label":null,"min":6,"max":10,"step":1}],"calculated":[{"name":"T1","function":"Lemonlib.round((10*{{Q1}}/1.15)/10, 1)","temp":true},{"name":"T2","function":"Lemonlib.round(10*math.sqrt(2.25*{{Q1}}*{{Q1}}+{{T1}}*{{T1}})/10, 1)","temp":true},{"name":"T3","function":"Lemonlib.round(10*6*{{Q1}}*{{T2}}, 1)/10","temp":true},{"name":"A1","label":"{{function}} cm&lt;sup&gt;2&lt;/sup&gt;","function":"Lemonlib.round((10*(6*{{Q1}}*{{T2}})/2)/10, 1)"}],"uniques":true},"algorithm":{"name":"calculateOperation","params":{"method":"equivLiteral","keyboard":"INTERMEDIATE"}}}</v>
      </c>
      <c r="C1216" s="215" t="str">
        <f>Seeds!AA1314</f>
        <v/>
      </c>
      <c r="D1216" s="215">
        <f t="shared" si="1"/>
        <v>1</v>
      </c>
    </row>
    <row r="1217" ht="15.75" customHeight="1">
      <c r="A1217" s="215" t="str">
        <f>Seeds!AC1315</f>
        <v>M6-G-30d-I-1</v>
      </c>
      <c r="B1217" s="215" t="str">
        <f>Seeds!Z1315</f>
        <v>{"id":"M6-G-30d-I-1","stimulus":"&lt;p&gt;Selecciona el área lateral del siguiente cono. Utiliza 3.14 como valor de π y redondea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42%; top: 81.5%;\"&gt;{{Q1}} cm&lt;sup&gt;2&lt;/sup&gt;&lt;/span&gt;\n\t\t\t&lt;span class=\"lemo-graphie-label\" style=\"position: absolute; left: 68%; top: 41%;\"&gt;{{T1}} cm&lt;sup&gt;2&lt;/sup&gt;&lt;/span&gt;\n\t\t&lt;/div&gt;\n\t&lt;/div&gt;\n&lt;/div&gt;","hint":"&lt;p&gt;La fórmula del área lateral de un cono es:&lt;/p&gt;&lt;p style=\"text-align:center;\"&gt;Área lateral = π × r ×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2)"},{"name":"A2","label":"{{function}} cm&lt;sup&gt;2&lt;/sup&gt;","function":"Lemonlib.round(3.14+{{Q1}}+{{T1}}, 2)","incorrect":true},{"name":"A3","label":"{{function}} cm&lt;sup&gt;2&lt;/sup&gt;","function":"Lemonlib.round(3.14*{{Q1}}*{{Q1}}, 2)","incorrect":true}],"uniques":true},"algorithm":{"name":"trueFalse","template":"Multiple choice – standard","params":{"countCorrect":1,"countIncorrect":2,"showCheckIcon":false,"columns":3}}}</v>
      </c>
      <c r="C1217" s="215" t="str">
        <f>Seeds!AA1315</f>
        <v/>
      </c>
      <c r="D1217" s="215">
        <f t="shared" si="1"/>
        <v>1</v>
      </c>
    </row>
    <row r="1218" ht="15.75" customHeight="1">
      <c r="A1218" s="215" t="str">
        <f>Seeds!AC1316</f>
        <v>M6-G-30d-E-1</v>
      </c>
      <c r="B1218" s="215" t="str">
        <f>Seeds!Z1316</f>
        <v>{"id":"M6-G-30d-E-1","stimulus":"&lt;p&gt;Calcula el área lateral del siguiente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cm&lt;sup&gt;2&lt;/sup&gt;&lt;/span&gt;\n\t\t&lt;/div&gt;\n\t&lt;/div&gt;\n&lt;/div&gt;","template":"&lt;p&gt;El área lateral mide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cm&lt;sup&gt;2&lt;/sup&gt;&lt;/p&gt;","seed":{"parameters":[{"name":"Q1","label":null,"min":2,"max":8,"step":1}],"calculated":[{"name":"T1","function":"Lemonlib.round(2.7*{{Q1}}, 2)","temp":true},{"name":"A1","label":"{{function}} cm&lt;sup&gt;2&lt;/sup&gt;","function":"Lemonlib.round(3.14*{{Q1}}*{{T1}}, 2)"}],"uniques":true},"algorithm":{"name":"calculateOperation","params":{"method":"equivLiteral","keyboard":"INTERMEDIATE"}}}</v>
      </c>
      <c r="C1218" s="215" t="str">
        <f>Seeds!AA1316</f>
        <v/>
      </c>
      <c r="D1218" s="215">
        <f t="shared" si="1"/>
        <v>1</v>
      </c>
    </row>
    <row r="1219" ht="15.75" customHeight="1">
      <c r="A1219" s="215" t="str">
        <f>Seeds!AC1317</f>
        <v>M6-G-30d-A-1</v>
      </c>
      <c r="B1219" s="215" t="str">
        <f>Seeds!Z1317</f>
        <v>{"id":"M6-G-30d-A-1","stimulus":"&lt;p&gt;Vamos a fabricar un cono de cartón para poner palomitas como este. ¿cuánto cartón vamos a usar en el cono? Utiliza 3.14 como valor de π.&lt;/p&gt;&lt;div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16.9110%; top: 68.0680%;\"&gt;{{Q1}} cm&lt;sup&gt;2&lt;/sup&gt;&lt;/span&gt;\n\t\t\t&lt;span class=\"lemo-graphie-label\" style=\"position: absolute; left: 68.8578%; top: 46.5610%;\"&gt;{{T1}} cm&lt;sup&gt;2&lt;/sup&gt;&lt;/span&gt;\n\t\t&lt;/div&gt;\n\t&lt;/div&gt;\n&lt;/div&gt;","template":"&lt;p&gt;Para hacer el cono necesitamos {{response}} cm&lt;sup&gt;2&lt;/sup&gt;.&lt;/p&gt;","hint":"&lt;p&gt;Multiplica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cm&lt;sup&gt;2&lt;/sup&gt;&lt;/p&gt;","seed":{"parameters":[{"name":"Q1","label":null,"min":9,"max":15,"step":1}],"calculated":[{"name":"T1","function":"Lemonlib.round(2.2*{{Q1}}, 2)","temp":true},{"name":"A1","label":"{{function}} cm&lt;sup&gt;2&lt;/sup&gt;","function":"Lemonlib.round(3.14*{{Q1}}*{{T1}}, 2)"}],"uniques":true},"algorithm":{"name":"calculateOperation","params":{"method":"equivLiteral","keyboard":"INTERMEDIATE"}}}</v>
      </c>
      <c r="C1219" s="215" t="str">
        <f>Seeds!AA1317</f>
        <v/>
      </c>
      <c r="D1219" s="215">
        <f t="shared" si="1"/>
        <v>1</v>
      </c>
    </row>
    <row r="1220" ht="15.75" customHeight="1">
      <c r="A1220" s="215" t="str">
        <f>Seeds!AC1318</f>
        <v>M6-G-30d-A-2</v>
      </c>
      <c r="B1220" s="215" t="str">
        <f>Seeds!Z1318</f>
        <v>{"id":"M6-G-30d-A-2","stimulus":"&lt;p&gt;Martina va a hacerse un gorro de cumpleaños con papel como este. ¿Cuánto papel necesita? Utiliza 3.14 como valor de π.&lt;/p&gt;&lt;div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21.2202%; top: 75.9647%;\"&gt;{{Q1}} cm&lt;sup&gt;2&lt;/sup&gt;&lt;/span&gt;\n\t\t\t&lt;span class=\"lemo-graphie-label\" style=\"position: absolute; left: 72.9609%; top: 42.8643%;\"&gt;{{T1}} cm&lt;sup&gt;2&lt;/sup&gt;&lt;/span&gt;\n\t\t&lt;/div&gt;\n\t&lt;/div&gt;\n&lt;/div&gt;","template":"&lt;p&gt;Necesitará {{response}} cm&lt;sup&gt;2&lt;/sup&gt; de papel para el gorro.&lt;/p&gt;","hint":"&lt;p&gt;Multiplica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cm&lt;sup&gt;2&lt;/sup&gt;&lt;/p&gt;","seed":{"parameters":[{"name":"Q1","label":null,"min":7.9,"max":9.4,"step":0.1}],"calculated":[{"name":"T1","function":"Lemonlib.round(3.5*{{Q1}}, 2)","temp":true},{"name":"A1","label":"{{function}} cm&lt;sup&gt;2&lt;/sup&gt;","function":"Lemonlib.round(3.14*{{Q1}}*{{T1}}, 2)"}],"uniques":true},"algorithm":{"name":"calculateOperation","params":{"method":"equivLiteral","keyboard":"INTERMEDIATE"}}}</v>
      </c>
      <c r="C1220" s="215" t="str">
        <f>Seeds!AA1318</f>
        <v/>
      </c>
      <c r="D1220" s="215">
        <f t="shared" si="1"/>
        <v>1</v>
      </c>
    </row>
    <row r="1221" ht="15.75" customHeight="1">
      <c r="A1221" s="215" t="str">
        <f>Seeds!AC1319</f>
        <v>M6-G-30d-A-3</v>
      </c>
      <c r="B1221" s="215" t="str">
        <f>Seeds!Z1319</f>
        <v>{"id":"M6-G-30d-A-3","stimulus":"&lt;p&gt;En la heladería de Roberta los cucuruchos tienen el radio de la base de {{Q1}} cm y la generatriz de {{T1}} cm, ¿cuántos cm&lt;sup&gt;2&lt;/sup&gt; de barquillo tiene cada cucurucho? Utiliza 3.14 como valor de π.&lt;/p&gt;","template":"&lt;p&gt;Cada cucurucho tiene {{response}} cm&lt;sup&gt;2&lt;/sup&gt; de barquillo.&lt;/p&gt;","hint":"&lt;p&gt;Multiplica pi con valor 3.14, por el radio de la base y por la medida de la generatriz.&lt;/p&gt;","feedback":"&lt;p&gt;La fórmula del área lateral de un cono es:&lt;/p&gt;&lt;p style=\"text-align:center;\"&gt;Área lateral = π × r × generatriz = 3.14 × {{Q1}} × {{T1}} = {{A1}} cm&lt;sup&gt;2&lt;/sup&gt;&lt;/p&gt;","seed":{"parameters":[{"name":"Q1","label":null,"min":2.5,"max":3,"step":0.1}],"calculated":[{"name":"T1","function":"Lemonlib.round(5.1*{{Q1}}, 2)","temp":true},{"name":"A1","label":"{{function}} cm&lt;sup&gt;2&lt;/sup&gt;","function":"Lemonlib.round(3.14*{{Q1}}*{{T1}}, 2)"}],"uniques":true},"algorithm":{"name":"calculateOperation","params":{"method":"equivLiteral","keyboard":"INTERMEDIATE"}}}</v>
      </c>
      <c r="C1221" s="215" t="str">
        <f>Seeds!AA1319</f>
        <v/>
      </c>
      <c r="D1221" s="215">
        <f t="shared" si="1"/>
        <v>1</v>
      </c>
    </row>
    <row r="1222" ht="15.75" customHeight="1">
      <c r="A1222" s="215" t="str">
        <f>Seeds!AC1320</f>
        <v>M6-G-31a-I-1</v>
      </c>
      <c r="B1222" s="215" t="str">
        <f>Seeds!Z1320</f>
        <v>{"id":"M6-G-31a-I-1","stimulus":"&lt;p&gt;Arrastra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Q1}}/2","temp":true},{"name":"T2","label":"{{function}}","function":"1.5*{{Q1}}+{{Q4}}","temp":true},{"name":"T3","label":"{{function}}","function":"(2*{{Q1}}+2*{{T1}})*{{T2}}","temp":true},{"name":"T4","label":"{{function}}","function":"{{Q1}}*{{T1}}","temp":true},{"name":"A1","label":"{{function}}","function":"{{T3}}+2*{{T4}}"},{"name":"A2","label":"{{function}}","function":"2*({{Q2}}+{{T1}}*{{T2}}+{{Q2}}*{{T1}})","incorrect":true},{"name":"A3","label":"{{function}}","function":"2*({{Q3}}+{{T1}}*{{T2}}+{{Q3}}*{{T1}})","incorrect":true}],"uniques":true},"algorithm":{"name":"calculateOperation","template":"Cloze with drag &amp; drop","params":{"keyboard":"INTERMEDIATE"}}}</v>
      </c>
      <c r="C1222" s="215" t="str">
        <f>Seeds!AA1320</f>
        <v/>
      </c>
      <c r="D1222" s="215">
        <f t="shared" si="1"/>
        <v>1</v>
      </c>
    </row>
    <row r="1223" ht="15.75" customHeight="1">
      <c r="A1223" s="215" t="str">
        <f>Seeds!AC1321</f>
        <v>M6-G-31a-I-2</v>
      </c>
      <c r="B1223" s="215" t="str">
        <f>Seeds!Z1321</f>
        <v>{"id":"M6-G-31a-I-2","stimulus":"&lt;p&gt;Arrastra el área total del siguiente prisma rectangular.&lt;/p&gt;&lt;div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2","label":null,"min":3,"max":9,"step":1},{"name":"Q3","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name":"A2","label":"{{function}}","function":"3*{{Q2}}*{{T1}}+2*{{Q2}}*{{T2}}/2","incorrect":true},{"name":"A3","label":"{{function}}","function":"3*{{Q3}}*{{T1}}+2*{{Q3}}*{{T2}}/2","incorrect":true}],"uniques":true},"algorithm":{"name":"calculateOperation","template":"Cloze with drag &amp; drop","params":{"keyboard":"INTERMEDIATE"}}}</v>
      </c>
      <c r="C1223" s="215" t="str">
        <f>Seeds!AA1321</f>
        <v/>
      </c>
      <c r="D1223" s="215">
        <f t="shared" si="1"/>
        <v>1</v>
      </c>
    </row>
    <row r="1224" ht="15.75" customHeight="1">
      <c r="A1224" s="215" t="str">
        <f>Seeds!AC1322</f>
        <v>M6-G-31a-E-1</v>
      </c>
      <c r="B1224" s="215" t="str">
        <f>Seeds!Z1322</f>
        <v>{"id":"M6-G-31a-E-1","stimulus":"&lt;p&gt;Calcula el área total de este prisma rectangular.&lt;/p&gt;&lt;div style=\"display:flex; justify-content:center;\"&gt;&lt;div class=\"lemo-fixed-to-responsive\" style=\"max-width: 300px;max-height: 300px;position: relative;width: 100%;display: inline-block;\"&gt;\n\t&lt;img src=\"https://blueberry-assets.oneclick.es/M6_G_31a_1.svg\" alt=\"\" tabindex=\"0\"&gt;&lt;/img&gt;\n\t&lt;div class=\"lemo-graphie-container\" style=\"position: absolute;top: 0;left: 0;width: 100%;height: 100%;\"&gt;\n\t\t&lt;div class=\"lemo-graphie\" style=\"position: relative; width: 100%; height: 100%;\"&gt;\n\t\t\t&lt;span class=\"lemo-graphie-label\" style=\"position: absolute; left: 79.9035%; top: 41.8911%;\"&gt;{{T2}} cm&lt;/span&gt;\n\t\t\t&lt;span class=\"lemo-graphie-label\" style=\"position: absolute; left: 27.5368%; top: 90.1034%;\"&gt;{{Q1}} cm&lt;/span&gt;\n\t\t\t&lt;span class=\"lemo-graphie-label\" style=\"position: absolute; left: 74.8541%; top: 83.4903%;\"&gt;{{T1}}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+ 2 × {{T4}} = {{A1}} cm&lt;sup&gt;2&lt;/sup&gt;&lt;/p&gt;","seed":{"parameters":[{"name":"Q1","label":null,"min":3,"max":9,"step":1},{"name":"Q4","label":null,"min":-1,"max":1,"step":1}],"calculated":[{"name":"T1","label":"{{function}}","function":"{{Q1}}/2","temp":true},{"name":"T2","label":"{{function}}","function":"1.5*{{Q1}}+{{Q4}}","temp":true},{"name":"T3","label":"{{function}}","function":"(2*{{Q1}}+2*{{T1}})*{{T2}}","temp":true},{"name":"T4","label":"{{function}}","function":"{{Q1}}*{{T1}}","temp":true},{"name":"A1","label":"{{function}}","function":"{{T3}}+2*{{T4}}"}],"uniques":true},"algorithm":{"name":"calculateOperation","params":{"method":"equivLiteral","keyboard":"INTERMEDIATE"}}}</v>
      </c>
      <c r="C1224" s="215" t="str">
        <f>Seeds!AA1322</f>
        <v/>
      </c>
      <c r="D1224" s="215">
        <f t="shared" si="1"/>
        <v>1</v>
      </c>
    </row>
    <row r="1225" ht="15.75" customHeight="1">
      <c r="A1225" s="215" t="str">
        <f>Seeds!AC1323</f>
        <v>M6-G-31a-E-2</v>
      </c>
      <c r="B1225" s="215" t="str">
        <f>Seeds!Z1323</f>
        <v>{"id":"M6-G-31a-E-2","stimulus":"&lt;p&gt;Calcula el área total de este prisma cuyas bases son triángulos equiláteros.&lt;/p&gt;&lt;div style=\"display:flex; justify-content:center;\"&gt;&lt;div class=\"lemo-fixed-to-responsive\" style=\"max-width: 300px;max-height: 300px;position: relative;width: 100%;display: inline-block;\"&gt;\n\t&lt;img src=\"https://blueberry-assets.oneclick.es/M6_G_31a_2.svg\" alt=\"\" tabindex=\"0\"&gt;&lt;/img&gt;\n\t&lt;div class=\"lemo-graphie-container\" style=\"position: absolute;top: 0;left: 0;width: 100%;height: 100%;\"&gt;\n\t\t&lt;div class=\"lemo-graphie\" style=\"position: relative; width: 100%; height: 100%;\"&gt;\n\t\t\t&lt;span class=\"lemo-graphie-label\" style=\"position: absolute; left: 35.0655%; top: 17%;\"&gt;{{T2}} cm&lt;/span&gt;\n\t\t\t&lt;span class=\"lemo-graphie-label\" style=\"position: absolute; left: 82%; top: 40.5021%; transform: rotate(-90deg);\"&gt;{{T1}} cm&lt;/span&gt;\n\t\t\t&lt;span class=\"lemo-graphie-label\" style=\"position: absolute; left: 20.4021%; top: 80.2654%;\"&gt;{{Q1}} cm&lt;/span&gt;\n\t\t&lt;/div&gt;\n\t&lt;/div&gt;\n&lt;/div&gt;&lt;/div&gt;","template":"&lt;p&gt;El área total mide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3 × {{Q1}} × {{T1}} = {{T3}} cm&lt;sup&gt;2&lt;/sup&gt;&lt;/p&gt;&lt;p style=\"text-align:center;\"&gt;Área de la base = &lt;span class=\"fr-math-v2 fr-draggable\" contenteditable=\"false\" data-original-math=\"\\(\\frac{{{base}} \\ \\times \\ {{altura}}}{2}\\)\" draggable=\"true\"&gt;\\(\\frac{{{base}} \\ \\times \\ {{altura}}}{2}\\)&lt;/span&gt; = &lt;span class=\"fr-math-v2 fr-draggable\" contenteditable=\"false\" data-original-math=\"\\(\\frac{{{Q1}} \\ \\times \\ {{T2}}}{2}\\)\" draggable=\"true\"&gt;\\(\\frac{{{Q1}} \\ \\times \\ {{T2}}}{2}\\)&lt;/span&gt; = {{T4}} cm&lt;sup&gt;2&lt;/sup&gt;&lt;/p&gt;&lt;p&gt;Por tanto, el área total es:&lt;/p&gt;&lt;p style=\"text-align:center;\"&gt;Área total = {{T3}} + 2 × {{T4}} = {{A1}} cm&lt;sup&gt;2&lt;/sup&gt;&lt;/p&gt;","seed":{"parameters":[{"name":"Q1","label":null,"min":3,"max":9,"step":1},{"name":"Q4","label":null,"min":-1,"max":1,"step":1}],"calculated":[{"name":"T1","label":"{{function}}","function":"2*{{Q1}}+{{Q4}}","temp":true},{"name":"T2","label":"{{function}}","function":"Lemonlib.round(0.87*{{Q1}}, 1)","temp":true},{"name":"T3","label":"{{function}}","function":"3*{{Q1}}*{{T1}}","temp":true},{"name":"T4","label":"{{function}}","function":"Lemonlib.round({{Q1}}*{{T2}}/2,2)","temp":true},{"name":"A1","label":"{{function}}","function":"{{T3}}+2*{{T4}}"}],"uniques":true},"algorithm":{"name":"calculateOperation","params":{"method":"equivLiteral","keyboard":"INTERMEDIATE"}}}</v>
      </c>
      <c r="C1225" s="215" t="str">
        <f>Seeds!AA1323</f>
        <v/>
      </c>
      <c r="D1225" s="215">
        <f t="shared" si="1"/>
        <v>1</v>
      </c>
    </row>
    <row r="1226" ht="15.75" customHeight="1">
      <c r="A1226" s="215" t="str">
        <f>Seeds!AC1324</f>
        <v>M6-G-31a-A-1</v>
      </c>
      <c r="B1226" s="215" t="str">
        <f>Seeds!Z1324</f>
        <v>{"id":"M6-G-31a-A-1","stimulus":"&lt;p&gt;Una caja de galletas con forma de prisma hexagonal tiene estas medidas: la altura es de {{T1}} cm, los lados de la base miden {{Q1}} cm y su apotema, {{T2}} cm. La empresa que las fabrica necesita saber cuánto cartón se utiliza en cada caja. ¿Cuál es el área total de cada una? Calcula el resultado con dos decimales.&lt;/p&gt;","template":"&lt;p&gt;Cada caja tiene una superficie total de {{response}} cm&lt;sup&gt;2&lt;/sup&gt;.&lt;/p&gt;","hint":"&lt;p&gt;El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6 × {{Q1}} × {{T2}} = {{T3}} cm&lt;sup&gt;2&lt;/sup&gt;&lt;/p&gt;&lt;p style=\"text-align:center;\"&gt;Área de la base = &lt;span class=\"fr-math-v2 fr-draggable\" contenteditable=\"false\" data-original-math=\"\\(\\frac{{{perímetro}} \\ \\times \\ {{apotema}}}{2}\\)\" draggable=\"true\"&gt;\\(\\frac{{{perímetro}} \\ \\times \\ {{apotema}}}{2}\\)&lt;/span&gt; = &lt;span class=\"fr-math-v2 fr-draggable\" contenteditable=\"false\" data-original-math=\"\\(\\frac{6 \\ \\times \\ {{Q1}} \\ \\times \\ {{T1}}}{2}\\)\" draggable=\"true\"&gt;\\(\\frac{6 \\ \\times \\ {{Q1}} \\ \\times \\ {{T1}}}{2}\\)&lt;/span&gt; = {{T4}} cm&lt;sup&gt;2&lt;/sup&gt;&lt;/p&gt;&lt;p&gt;Por tanto, el área total es:&lt;/p&gt;&lt;p style=\"text-align:center;\"&gt;Área total = {{T3}} + 2 × {{T4}} = {{A1}} cm&lt;sup&gt;2&lt;/sup&gt;&lt;/p&gt;","seed":{"parameters":[{"name":"Q1","label":null,"min":15,"max":24,"step":3},{"name":"Q4","label":null,"min":-1,"max":1,"step":1}],"calculated":[{"name":"T1","label":"{{function}}","function":"Lemonlib.round(0.87*{{Q1}}, 1)","temp":true},{"name":"T2","label":"{{function}}","function":"{{Q1}}/3+{{Q4}}","temp":true},{"name":"T3","label":"{{function}}","function":"6*{{Q1}}*{{T2}}","temp":true},{"name":"T4","label":"{{function}}","function":"3*{{Q1}}*{{T1}}","temp":true},{"name":"A1","label":"{{function}}","function":"{{T3}}+2*{{T4}}"}],"uniques":true},"algorithm":{"name":"calculateOperation","params":{"method":"equivLiteral","keyboard":"INTERMEDIATE"}}}</v>
      </c>
      <c r="C1226" s="215" t="str">
        <f>Seeds!AA1324</f>
        <v/>
      </c>
      <c r="D1226" s="215">
        <f t="shared" si="1"/>
        <v>1</v>
      </c>
    </row>
    <row r="1227" ht="15.75" customHeight="1">
      <c r="A1227" s="215" t="str">
        <f>Seeds!AC1325</f>
        <v>M6-G-31a-A-2</v>
      </c>
      <c r="B1227" s="215" t="str">
        <f>Seeds!Z1325</f>
        <v>{"id":"M6-G-31a-A-2","stimulus":"&lt;p&gt;La caja de un anillo tiene forma de prisma de base cuadrada. Si los lados de la base miden &lt;span class=\"no-break\"&gt;{{Q1}} cm&lt;/span&gt; y la altura mide &lt;span class=\"no-break\"&gt;{{T2}} cm,&lt;/span&gt; ¿cuánto mide el área total de esta caja?&lt;/p&gt;","template":"&lt;p&gt;Su área total mide &lt;span class=\"no-break\"&gt;{{response}} cm&lt;sup&gt;2&lt;/sup&gt;.&lt;/span&gt;&lt;/p&gt;","hint":"&lt;p&gt;El área total de un prisma es:&lt;/p&gt;&lt;p&gt;Área total = área lateral + área de las bases&lt;/p&gt;","feedback":"&lt;p&gt;El área total de un prisma es:&lt;/p&gt;&lt;p style=\"text-align:center;\"&gt;Área total = área lateral + área de las bases&lt;/p&gt;&lt;p style=\"text-align:center;\"&gt;Área lateral = perímetro de la base × altura = ({{Q1}} + {{Q1}} + {{Q1}} + {{Q1}}) × {{T2}} = {{T3}} cm&lt;sup&gt;2&lt;/sup&gt;&lt;/p&gt;&lt;p style=\"text-align:center;\"&gt;Área de la base = base × altura = {{Q1}} × {{Q1}} = {{T4}} cm&lt;sup&gt;2&lt;/sup&gt;&lt;/p&gt;&lt;p&gt;Por tanto, el área total es:&lt;/p&gt;&lt;p style=\"text-align:center;\"&gt;Área total = {{T3}} + {{T4}} = {{A1}} cm&lt;sup&gt;2&lt;/sup&gt;&lt;/p&gt;","seed":{"parameters":[{"name":"Q1","label":null,"min":6,"max":8,"step":0.5},{"name":"Q4","label":null,"min":-0.5,"max":0.5,"step":0.5}],"calculated":[{"name":"T2","label":"{{function}}","function":"{{Q1}}+{{Q4}}","temp":true},{"name":"T3","label":"{{function}}","function":"(2*{{Q1}}+2*{{Q1}})*{{T2}}","temp":true},{"name":"T4","label":"{{function}}","function":"{{Q1}}*{{Q1}}","temp":true},{"name":"A1","label":"{{function}}","function":"{{T3}}+{{T4}}"}],"uniques":true},"algorithm":{"name":"calculateOperation","params":{"method":"equivLiteral","keyboard":"INTERMEDIATE"}}}</v>
      </c>
      <c r="C1227" s="215" t="str">
        <f>Seeds!AA1325</f>
        <v/>
      </c>
      <c r="D1227" s="215">
        <f t="shared" si="1"/>
        <v>1</v>
      </c>
    </row>
    <row r="1228" ht="15.75" customHeight="1">
      <c r="A1228" s="215" t="str">
        <f>Seeds!AC1326</f>
        <v>M6-G-31a-A-3</v>
      </c>
      <c r="B1228" s="215" t="str">
        <f>Seeds!Z1326</f>
        <v>{"id":"M6-G-31a-A-3","stimulus":"&lt;p&gt;Un microondas con forma de prisma rectangular tiene este tamaño: los lados de la base miden {{Q1}} dm y &lt;span class=\"no-break\"&gt;{{T1}} dm,&lt;/span&gt; y la altura, &lt;span class=\"no-break\"&gt;{{T2}} dm.&lt;/span&gt; ¿Cuál es su área total?&lt;/p&gt;","template":"&lt;p&gt;Su áreal total mide &lt;span class=\"no-break\"&gt;{{response}} dm &lt;sup&gt;2&lt;/sup&gt;.&lt;/span&gt;&lt;/p&gt;","hint":"&lt;p&gt;El área total de un prisma es:&lt;/p&gt;&lt;p style=\"text-align:center;\"&gt;Área total = área lateral + área de las bases&lt;/p&gt;","feedback":"&lt;p&gt;El área total de un prisma es:&lt;/p&gt;&lt;p style=\"text-align:center;\"&gt;Área total = área lateral + área de las bases&lt;/p&gt;&lt;p style=\"text-align:center;\"&gt;Área lateral = perímetro de la base × altura = ({{Q1}} + {{T1}} + {{Q1}} + {{T1}}) × {{T2}} = {{T3}} cm&lt;sup&gt;2&lt;/sup&gt;&lt;/p&gt;&lt;p style=\"text-align:center;\"&gt;Área de la base = base × altura = {{Q1}} × {{T1}} = {{T4}} cm&lt;sup&gt;2&lt;/sup&gt;&lt;/p&gt;&lt;p&gt;Por tanto, el área total es:&lt;/p&gt;&lt;p style=\"text-align:center;\"&gt;Área total = {{T3}} + {{T4}} = {{A1}} cm&lt;sup&gt;2&lt;/sup&gt;&lt;/p&gt;","seed":{"parameters":[{"name":"Q1","label":null,"min":35,"max":45,"step":1},{"name":"Q4","label":null,"min":-2,"max":2,"step":1}],"calculated":[{"name":"T1","label":"{{function}}","function":"1.5*{{Q1}}","temp":true},{"name":"T2","label":"{{function}}","function":"{{Q1}}+{{Q4}}","temp":true},{"name":"T3","label":"{{function}}","function":"(2*{{Q1}}+2*{{T1}})*{{T2}}","temp":true},{"name":"T4","label":"{{function}}","function":"{{Q1}}*{{T1}}","temp":true},{"name":"A1","label":"{{function}}","function":"{{T3}}+{{T4}}"}],"uniques":true},"algorithm":{"name":"calculateOperation","params":{"method":"equivLiteral","keyboard":"INTERMEDIATE"}}}</v>
      </c>
      <c r="C1228" s="215" t="str">
        <f>Seeds!AA1326</f>
        <v/>
      </c>
      <c r="D1228" s="215">
        <f t="shared" si="1"/>
        <v>1</v>
      </c>
    </row>
    <row r="1229" ht="15.75" customHeight="1">
      <c r="A1229" s="215" t="str">
        <f>Seeds!AC1327</f>
        <v>M6-G-31b-I-1</v>
      </c>
      <c r="B1229" s="215" t="str">
        <f>Seeds!Z1327</f>
        <v>{"id":"M6-G-31b-I-1","stimulus":"&lt;p&gt;Selecciona el área total del siguiente cilindro.&lt;/p&gt;&lt;div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3*{{Q1}}+{{Q4}}","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v>
      </c>
      <c r="C1229" s="215" t="str">
        <f>Seeds!AA1327</f>
        <v/>
      </c>
      <c r="D1229" s="215">
        <f t="shared" si="1"/>
        <v>1</v>
      </c>
    </row>
    <row r="1230" ht="15.75" customHeight="1">
      <c r="A1230" s="215" t="str">
        <f>Seeds!AC1328</f>
        <v>M6-G-31b-I-2</v>
      </c>
      <c r="B1230" s="215" t="str">
        <f>Seeds!Z1328</f>
        <v>{"id":"M6-G-31b-I-2","stimulus":"&lt;p&gt;Selecciona el área total del siguiente cilindro.&lt;/p&gt;&lt;div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cm&lt;sup&gt;2&lt;/sup&gt;&lt;/span&gt;\n\t\t&lt;/div&gt;\n\t&lt;/div&gt;\n&lt;/div&gt;&lt;/div&gt;","hint":"&lt;p&gt;El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2","label":null,"min":2,"max":7,"step":1},{"name":"Q3","label":null,"min":2,"max":7,"step":1},{"name":"Q4","label":null,"min":-1,"max":1,"step":1}],"calculated":[{"name":"T1","label":"{{function}}","function":"Lemonlib.round(2*{{Q1}}+{{Q4}},2)","temp":true},{"name":"T2","label":"{{function}}","function":"Lemonlib.round(6.28*{{Q1}}*{{T1}},2)","temp":true},{"name":"T3","label":"{{function}}","function":"Lemonlib.round(3.14*{{Q1}}*{{Q1}},2)","temp":true},{"name":"A1","label":"{{function}} cm&lt;sup&gt;2&lt;/sup&gt;","function":"Lemonlib.round({{T2}}+2*{{T3}},2)"},{"name":"A2","label":"{{function}} cm&lt;sup&gt;2&lt;/sup&gt;","function":"Lemonlib.round(6.28*{{Q2}}*{{T1}}+2*3.14*{{Q2}}*{{Q2}},2)","incorrect":true},{"name":"A3","label":"{{function}} cm&lt;sup&gt;2&lt;/sup&gt;","function":"Lemonlib.round(6.28*{{Q3}}*{{T1}}+2*3.14*{{Q3}}*{{Q3}},2)","incorrect":true}],"uniques":true},"algorithm":{"name":"trueFalse","template":"Multiple choice – standard","params":{"countCorrect":1,"countIncorrect":2,"showCheckIcon":false,"columns":3}}}</v>
      </c>
      <c r="C1230" s="215" t="str">
        <f>Seeds!AA1328</f>
        <v/>
      </c>
      <c r="D1230" s="215">
        <f t="shared" si="1"/>
        <v>1</v>
      </c>
    </row>
    <row r="1231" ht="15.75" customHeight="1">
      <c r="A1231" s="215" t="str">
        <f>Seeds!AC1329</f>
        <v>M6-G-31b-E-1</v>
      </c>
      <c r="B1231" s="215" t="str">
        <f>Seeds!Z1329</f>
        <v>{"id":"M6-G-31b-E-1","stimulus":"&lt;p&gt;Calcula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src=\"https://blueberry-assets.oneclick.es/M6_G_31b_1.svg\" alt=\"\" tabindex=\"0\"&gt;&lt;/img&gt;\n\t&lt;div class=\"lemo-graphie-container\" style=\"position: absolute;top: 0;left: 0;width: 100%;height: 100%;\"&gt;\n\t\t&lt;div class=\"lemo-graphie\" style=\"position: relative; width: 100%; height: 100%;\"&gt;\n\t\t\t&lt;span class=\"lemo-graphie-label\" style=\"position: absolute; left: 48.5784%; top: 5.5371%;\"&gt;{{Q1}} cm&lt;sup&gt;2&lt;/sup&gt;&lt;/span&gt;\n\t\t\t&lt;span class=\"lemo-graphie-label\" style=\"position: absolute; left: 71.7382%; top: 46.5766%;\"&gt;{{T1}} cm&lt;sup&gt;2&lt;/sup&gt;&lt;/span&gt;\n\t\t&lt;/div&gt;\n\t&lt;/div&gt;\n&lt;/div&gt;&lt;/div&gt;","template":"&lt;p&gt;El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3*{{Q1}}+{{Q4}}","temp":true},{"name":"T2","label":"{{function}}","function":"Lemonlib.round(6.28*{{Q1}}*{{T1}},2)","temp":true},{"name":"T3","label":"{{function}}","function":"Lemonlib.round(3.14*{{Q1}}*{{Q1}},2)","temp":true},{"name":"A1","label":"{{function}}","function":"Lemonlib.round({{T2}}+2*{{T3}},2)"}],"uniques":true},"algorithm":{"name":"calculateOperation","params":{"method":"equivLiteral","keyboard":"INTERMEDIATE"}}}</v>
      </c>
      <c r="C1231" s="215" t="str">
        <f>Seeds!AA1329</f>
        <v/>
      </c>
      <c r="D1231" s="215">
        <f t="shared" si="1"/>
        <v>1</v>
      </c>
    </row>
    <row r="1232" ht="15.75" customHeight="1">
      <c r="A1232" s="215" t="str">
        <f>Seeds!AC1330</f>
        <v>M6-G-31b-E-2</v>
      </c>
      <c r="B1232" s="215" t="str">
        <f>Seeds!Z1330</f>
        <v>{"id":"M6-G-31b-E-2","stimulus":"&lt;p&gt;Calcula el área total de este cilindro. Utiliza el valor de π con 2 decimales.&lt;/p&gt;&lt;div style=\"display:flex; justify-content:center;\"&gt;&lt;div class=\"lemo-fixed-to-responsive\" style=\"max-width: 300px;max-height: 300px;position: relative;width: 100%;display: inline-block;\"&gt;\n\t&lt;img src=\"https://blueberry-assets.oneclick.es/M6_G_31b_2.svg\" alt=\"\" tabindex=\"0\"&gt;&lt;/img&gt;\n\t&lt;div class=\"lemo-graphie-container\" style=\"position: absolute;top: 0;left: 0;width: 100%;height: 100%;\"&gt;\n\t\t&lt;div class=\"lemo-graphie\" style=\"position: relative; width: 100%; height: 100%;\"&gt;\n\t\t\t&lt;span class=\"lemo-graphie-label\" style=\"position: absolute; left: 53.5784%; top: 6.5371%;\"&gt;{{Q1}} cm&lt;sup&gt;2&lt;/sup&gt;&lt;/span&gt;\n\t\t\t&lt;span class=\"lemo-graphie-label\" style=\"position: absolute; left: 82.2351%; top: 44.3924%;\"&gt;{{T1}} cm&lt;sup&gt;2&lt;/sup&gt;&lt;/span&gt;\n\t\t&lt;/div&gt;\n\t&lt;/div&gt;\n&lt;/div&gt;","template":"&lt;p&gt;El área total mide {{response}} cm&lt;sup&gt;2&lt;/sup&gt;.&lt;/p&gt;","hint":"&lt;p&gt;El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2,"max":7,"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2" s="215" t="str">
        <f>Seeds!AA1330</f>
        <v/>
      </c>
      <c r="D1232" s="215">
        <f t="shared" si="1"/>
        <v>1</v>
      </c>
    </row>
    <row r="1233" ht="15.75" customHeight="1">
      <c r="A1233" s="215" t="str">
        <f>Seeds!AC1331</f>
        <v>M6-G-31b-A-1</v>
      </c>
      <c r="B1233" s="215" t="str">
        <f>Seeds!Z1331</f>
        <v>{"id":"M6-G-31b-A-1","stimulus":"&lt;p&gt;Los bancos envían monedas a las tiendas en cilindros recubiertos por una fina capa de plástico. ¿Cuántos mm&lt;sup&gt;2&lt;/sup&gt; de plástico serán necesarios para recubrir un paquete de {{Q1}} mm de alto para monedas con un radio de {{Q2}} mm? Utiliza el valor de π con 2 decimales.&lt;/p&gt;","template":"&lt;p&gt;Su área total mide &lt;span class=\"no-break\"&gt;{{response}} mm&lt;sup&gt;2&lt;/sup&gt;.&lt;/span&gt;&lt;/p&gt;","hint":"&lt;p&gt;El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{{Q2}} × {{Q1}} = {{T2}} cm&lt;sup&gt;2&lt;/sup&gt;&lt;/p&gt;&lt;p style=\"text-align:center;\"&gt;Área de la base = π × r&lt;sup&gt;2&lt;/sup&gt; = 3.14 × {{Q2}}&lt;sup&gt;2&lt;/sup&gt; = {{T3}} cm&lt;sup&gt;2&lt;/sup&gt;&lt;/p&gt;&lt;p&gt;Por tanto, el área total es:&lt;/p&gt;&lt;p style=\"text-align:center;\"&gt;Área total = {{T2}} + 2 × {{T3}} = {{A1}} cm&lt;sup&gt;2&lt;/sup&gt;&lt;/p&gt;","seed":{"parameters":[{"name":"Q1","label":null,"min":60,"max":100,"step":10},{"name":"Q2","label":null,"min":5,"max":13,"step":1}],"calculated":[{"name":"T2","label":"{{function}}","function":"Lemonlib.round(2*3.14*{{Q2}}*{{Q1}}, 2)","temp":true},{"name":"T3","label":"{{function}}","function":"Lemonlib.round(3.14*{{Q2}}*{{Q2}}, 2)","temp":true},{"name":"A1","label":"{{function}}","function":"Lemonlib.round(6.28*{{Q1}}*{{Q2}}+6.28*{{Q2}}*{{Q2}},2)"}],"uniques":true},"algorithm":{"name":"calculateOperation","params":{"method":"equivLiteral","keyboard":"INTERMEDIATE"}}}</v>
      </c>
      <c r="C1233" s="215" t="str">
        <f>Seeds!AA1331</f>
        <v/>
      </c>
      <c r="D1233" s="215">
        <f t="shared" si="1"/>
        <v>1</v>
      </c>
    </row>
    <row r="1234" ht="15.75" customHeight="1">
      <c r="A1234" s="215" t="str">
        <f>Seeds!AC1332</f>
        <v>M6-G-31b-A-2</v>
      </c>
      <c r="B1234" s="215" t="str">
        <f>Seeds!Z1332</f>
        <v>{"id":"M6-G-31b-A-2","stimulus":"Íñigo va a pintar completamente un bidón cilíndrico, desde la base hasta la tapa. Si la altura del bidón mide &lt;span class=\"no-break\"&gt;{{T1}} dm&lt;/span&gt; y el radio de la base, &lt;span class=\"no-break\"&gt;{{Q1}} dm,&lt;/span&gt; ¿cuál es el área que va a pintar? Utiliza el valor de π con 2 decimales.","template":"Va a pintar &lt;span class=\"no-break\"&gt;{{response}} dm&lt;sup&gt;2&lt;/sup&gt;.&lt;/span&gt;","hint":"&lt;p&gt;El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8,"max":12,"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4" s="215" t="str">
        <f>Seeds!AA1332</f>
        <v/>
      </c>
      <c r="D1234" s="215">
        <f t="shared" si="1"/>
        <v>1</v>
      </c>
    </row>
    <row r="1235" ht="15.75" customHeight="1">
      <c r="A1235" s="215" t="str">
        <f>Seeds!AC1333</f>
        <v>M6-G-31b-A-3</v>
      </c>
      <c r="B1235" s="215" t="str">
        <f>Seeds!Z1333</f>
        <v>{"id":"M6-G-31b-A-3","stimulus":"Un altavoz cilíndrico tiene las siguientes medidas: &lt;span class=\"no-break\"&gt;{{T1}} cm&lt;/span&gt; de altura y &lt;span class=\"no-break\"&gt;{{Q1}} cm&lt;/span&gt; de radio de la base. ¿Cuánto mide su superficie total? Utiliza el valor de π con 2 decimales.","template":"Su área total mide &lt;span class=\"no-break\"&gt;{{response}} cm&lt;sup&gt;2&lt;/sup&gt;.&lt;/span&gt;","hint":"&lt;p&gt;El área total de un cilindro es:&lt;/p&gt;&lt;p style=\"text-align:center;\"&gt;Área total = área lateral + área de las bases&lt;/p&gt;","feedback":"&lt;p&gt;El área total de un cilindro es:&lt;/p&gt;&lt;p style=\"text-align:center;\"&gt;Área total = área lateral + área de las bases&lt;/p&gt;&lt;p style=\"text-align:center;\"&gt;Área lateral = 2 × π × r × altura = 2 × 3.14 × {{Q1}} × {{T1}} = {{T2}} cm&lt;sup&gt;2&lt;/sup&gt;&lt;/p&gt;&lt;p style=\"text-align:center;\"&gt;Área de la base = π × r&lt;sup&gt;2&lt;/sup&gt; = 3.14 × {{Q1}}&lt;sup&gt;2&lt;/sup&gt; = {{T3}} cm&lt;sup&gt;2&lt;/sup&gt;&lt;/p&gt;&lt;p&gt;Por tanto, el área total es:&lt;/p&gt;&lt;p style=\"text-align:center;\"&gt;Área total = {{T2}} + 2 × {{T3}} = {{A1}} cm&lt;sup&gt;2&lt;/sup&gt;&lt;/p&gt;","seed":{"parameters":[{"name":"Q1","label":null,"min":10,"max":15,"step":1},{"name":"Q4","label":null,"min":-1,"max":1,"step":1}],"calculated":[{"name":"T1","label":"{{function}}","function":"2*{{Q1}}+{{Q4}}","temp":true},{"name":"T2","label":"{{function}}","function":"Lemonlib.round(6.28*{{Q1}}*{{T1}},2)","temp":true},{"name":"T3","label":"{{function}}","function":"Lemonlib.round(3.14*{{Q1}}*{{Q1}},2)","temp":true},{"name":"A1","label":"{{function}}","function":"Lemonlib.round({{T2}}+2*{{T3}},2)"}],"uniques":true},"algorithm":{"name":"calculateOperation","params":{"method":"equivLiteral","keyboard":"INTERMEDIATE"}}}</v>
      </c>
      <c r="C1235" s="215" t="str">
        <f>Seeds!AA1333</f>
        <v/>
      </c>
      <c r="D1235" s="215">
        <f t="shared" si="1"/>
        <v>1</v>
      </c>
    </row>
    <row r="1236" ht="15.75" customHeight="1">
      <c r="A1236" s="215" t="str">
        <f>Seeds!AC1334</f>
        <v>M6-G-31c-I-1</v>
      </c>
      <c r="B1236" s="215" t="str">
        <f>Seeds!Z1334</f>
        <v>{"id":"M6-G-31c-I-1","stimulus":"&lt;p&gt;Escoge el área total de la siguiente pirámide.&lt;/p&gt;&lt;div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3.1036%;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\\times \\ \\text{apotema lateral}}{2}\\)\" draggable=\"true\"&gt;\\(\\frac{\\text{perímetro} \\ \\times \\ \\text{apotema}}{2}\\)&lt;/span&gt;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name":"Q2","label":null,"min":2,"max":9,"step":1},{"name":"Q3","label":null,"min":2,"max":9,"step":1}],"calculated":[{"name":"T1","label":"{{function}}","function":"Lemonlib.round({{Q1}}*0.69, 1)","temp":true},{"name":"T2","label":"{{function}}","function":"Lemonlib.round(math.sqrt(5*{{Q1}}*{{Q1}}+{{T1}}*{{T1}}), 1)","temp":true},{"name":"T3","label":"{{function}}","function":"{{Q1}}*5","temp":true},{"name":"T4","label":"{{function}}","function":"Lemonlib.round(2.5*{{Q1}}*{{T2}}, 2)","temp":true},{"name":"T5","label":"{{function}}","function":"Lemonlib.round(2.5*{{Q1}}*{{T1}}, 2)","temp":true},{"name":"A1","label":"{{function}}","function":"{{T4}}+{{T5}}","group":1},{"name":"A2","label":"{{function}}","function":"Lemonlib.round(2.5*{{Q2}}*{{T1}}+2.5*{{Q2}}*{{T2}}, 2)","incorrect":true,"group":1},{"name":"A3","label":"{{function}}","function":"Lemonlib.round(2.5*{{Q3}}*{{T1}}+2.5*{{Q3}}*{{T2}}, 2)","incorrect":true,"group":1}],"uniques":true},"algorithm":{"name":"groupResponses","template":"Cloze with drop down"}}</v>
      </c>
      <c r="C1236" s="215" t="str">
        <f>Seeds!AA1334</f>
        <v/>
      </c>
      <c r="D1236" s="215">
        <f t="shared" si="1"/>
        <v>1</v>
      </c>
    </row>
    <row r="1237" ht="15.75" customHeight="1">
      <c r="A1237" s="215" t="str">
        <f>Seeds!AC1335</f>
        <v>M6-G-31c-I-2</v>
      </c>
      <c r="B1237" s="215" t="str">
        <f>Seeds!Z1335</f>
        <v>{"id":"M6-G-31c-I-2","stimulus":"&lt;p&gt;Escoge el área total de la siguiente pirámide.&lt;/p&gt;&lt;div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lateral}}{2}\\)&lt;/span&gt;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name":"Q2","label":null,"min":2,"max":9,"step":1},{"name":"Q3","label":null,"min":2,"max":9,"step":1}],"calculated":[{"name":"T1","label":"{{function}}","function":"Lemonlib.round(1.12*{{Q1}}, 1)","temp":true},{"name":"T2","label":"{{function}}","function":"{{Q1}}*4","temp":true},{"name":"T3","label":"{{function}}","function":"{{Q1}}*{{Q1}}","temp":true},{"name":"T4","label":"{{function}}","function":"Lemonlib.round(2*{{Q1}}*{{T1}}, 2)","temp":true},{"name":"A1","label":"{{function}}","function":"{{T3}}+{{T4}}","group":1},{"name":"A2","label":"{{function}}","function":"{{Q2}}*{{Q2}}+Lemonlib.round(2*{{Q2}}*{{T1}}, 2)","incorrect":true,"group":1},{"name":"A3","label":"{{function}}","function":"{{Q3}}*{{Q3}}+Lemonlib.round(2*{{Q3}}*{{T1}}, 2)","incorrect":true,"group":1}],"uniques":true},"algorithm":{"name":"groupResponses","template":"Cloze with drop down"}}</v>
      </c>
      <c r="C1237" s="215" t="str">
        <f>Seeds!AA1335</f>
        <v/>
      </c>
      <c r="D1237" s="215">
        <f t="shared" si="1"/>
        <v>1</v>
      </c>
    </row>
    <row r="1238" ht="15.75" customHeight="1">
      <c r="A1238" s="215" t="str">
        <f>Seeds!AC1336</f>
        <v>M6-G-31c-E-1</v>
      </c>
      <c r="B1238" s="215" t="str">
        <f>Seeds!Z1336</f>
        <v>{"id":"M6-G-31c-E-1","stimulus":"&lt;p&gt;Calcula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src=\"https://blueberry-assets.oneclick.es/M6_G_31c_1.svg\" alt=\"\" tabindex=\"0\"&gt;&lt;/img&gt;\n\t&lt;div class=\"lemo-graphie-container\" style=\"position: absolute;top: 0;left: 0;width: 100%;height: 100%;\"&gt;\n\t\t&lt;div class=\"lemo-graphie\" style=\"position: relative; width: 100%; height: 100%;\"&gt;\n\t\t\t&lt;span class=\"lemo-graphie-label\" style=\"position: absolute; left: 4.1036%; top: 76.4721%;\"&gt;{{Q1}} cm&lt;sup&gt;2&lt;/sup&gt;&lt;/span&gt;\n\t\t\t&lt;span class=\"lemo-graphie-label\" style=\"position: absolute; left: 29%; top: 76%;\"&gt;{{T1}} cm&lt;sup&gt;2&lt;/sup&gt;&lt;/span&gt;\n\t\t\t&lt;span class=\"lemo-graphie-label\" style=\"position: absolute; left: 66.3752%; top: 56.3041%;\"&gt;{{T2}}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cm&lt;sup&gt;2&lt;/sup&gt;&lt;/p&gt;","seed":{"parameters":[{"name":"Q1","label":null,"min":2,"max":9,"step":1}],"calculated":[{"name":"T1","label":"{{function}}","function":"Lemonlib.round({{Q1}}*0.69, 1)","temp":true},{"name":"T2","label":"{{function}}","function":"Lemonlib.round(math.sqrt(5*{{Q1}}*{{Q1}}+{{T1}}*{{T1}}), 1)","temp":true},{"name":"T3","label":"{{function}}","function":"5*{{T1}}","temp":true},{"name":"T4","label":"{{function}}","function":"Lemonlib.round(({{T3}}*{{T2}})/2, 2)","temp":true},{"name":"T5","label":"{{function}}","function":"Lemonlib.round(({{T3}}*{{T1}})/2, 2)","temp":true},{"name":"A1","label":"{{function}}","function":" Lemonlib.round({{T4}}+{{T5}}, 2)"}],"uniques":true},"algorithm":{"name":"calculateOperation","params":{"method":"equivLiteral","keyboard":"INTERMEDIATE"}}}</v>
      </c>
      <c r="C1238" s="215" t="str">
        <f>Seeds!AA1336</f>
        <v/>
      </c>
      <c r="D1238" s="215">
        <f t="shared" si="1"/>
        <v>1</v>
      </c>
    </row>
    <row r="1239" ht="15.75" customHeight="1">
      <c r="A1239" s="215" t="str">
        <f>Seeds!AC1337</f>
        <v>M6-G-31c-E-2</v>
      </c>
      <c r="B1239" s="215" t="str">
        <f>Seeds!Z1337</f>
        <v>{"id":"M6-G-31c-E-2","stimulus":"&lt;p&gt;Calcula el área total de esta pirámide. Da el resultado con 2 decimales.&lt;/p&gt;&lt;div style=\"display:flex; justify-content:center;\"&gt;&lt;div class=\"lemo-fixed-to-responsive\" style=\"max-width: 300px;max-height: 299px;position: relative;width: 100%;display: inline-block;\"&gt;\n\t&lt;img src=\"https://blueberry-assets.oneclick.es/M6_G_31c_2.svg\" alt=\"\" tabindex=\"0\"&gt;&lt;/img&gt;\n\t&lt;div class=\"lemo-graphie-container\" style=\"position: absolute;top: 0;left: 0;width: 100%;height: 100%;\"&gt;\n\t\t&lt;div class=\"lemo-graphie\" style=\"position: relative; width: 100%; height: 100%;\"&gt;\n\t\t\t&lt;span class=\"lemo-graphie-label\" style=\"position: absolute; left: 29.3528%; top: 79.4370%;\"&gt;{{Q1}} cm&lt;sup&gt;2&lt;/sup&gt;&lt;/span&gt;\n\t\t\t&lt;span class=\"lemo-graphie-label\" style=\"position: absolute; left: 64.3029%; top: 51.3972%;\"&gt;{{T1}} cm&lt;sup&gt;2&lt;/sup&gt;&lt;/span&gt;\n\t\t&lt;/div&gt;\n\t&lt;/div&gt;\n&lt;/div&gt;&lt;/div&gt;","template":"&lt;p&gt;El área total mide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cm&lt;sup&gt;2&lt;/sup&gt;&lt;/p&gt;","seed":{"parameters":[{"name":"Q1","label":null,"min":2,"max":9,"step":1}],"calculated":[{"name":"T1","label":"{{function}}","function":"Lemonlib.round(1.12*{{Q1}}, 1)","temp":true},{"name":"T2","label":"{{function}}","function":"{{Q1}}*4","temp":true},{"name":"T3","label":"{{function}}","function":"{{Q1}}*{{Q1}}","temp":true},{"name":"T4","label":"{{function}}","function":"Lemonlib.round(2*{{Q1}}*{{T1}}, 2)","temp":true},{"name":"A1","label":"{{function}}","function":" Lemonlib.round({{T4}}+{{T3}}, 2)"}],"uniques":true},"algorithm":{"name":"calculateOperation","params":{"method":"equivLiteral","keyboard":"INTERMEDIATE"}}}</v>
      </c>
      <c r="C1239" s="215" t="str">
        <f>Seeds!AA1337</f>
        <v/>
      </c>
      <c r="D1239" s="215">
        <f t="shared" si="1"/>
        <v>1</v>
      </c>
    </row>
    <row r="1240" ht="15.75" customHeight="1">
      <c r="A1240" s="215" t="str">
        <f>Seeds!AC1338</f>
        <v>M6-G-31c-A-1</v>
      </c>
      <c r="B1240" s="215" t="str">
        <f>Seeds!Z1338</f>
        <v>{"id":"M6-G-31c-A-1","stimulus":"&lt;p&gt;Una empresa de maquetas quiere fabricar réplicas de madera de pirámides egipcias. Sus medidas van a ser las de esta imagen. ¿Cuál será su área total?&lt;/p&gt;&lt;div style=\"display:flex; justify-content:center;\"&gt;&lt;div class=\"lemo-fixed-to-responsive\" style=\"max-width: 300px;max-height: 299px;position: relative;width: 100%;display: inline-block;\"&gt;\n\t&lt;img src=\"https://blueberry-assets.oneclick.es/M6_G_31c_3.svg\" alt=\"\" tabindex=\"0\"&gt;&lt;/img&gt;\n\t&lt;div class=\"lemo-graphie-container\" style=\"position: absolute;top: 0;left: 0;width: 100%;height: 100%;\"&gt;\n\t\t&lt;div class=\"lemo-graphie\" style=\"position: relative; width: 100%; height: 100%;\"&gt;\n\t\t\t&lt;span class=\"lemo-graphie-label\" style=\"position: absolute; left: 22.5232%; top: 58.6535%;\"&gt;{{Q1}} cm&lt;sup&gt;2&lt;/sup&gt;&lt;/span&gt;\n\t\t\t&lt;span class=\"lemo-graphie-label\" style=\"position: absolute; left: 74.1711%; top: 44.4029%;\"&gt;{{T1}} cm&lt;sup&gt;2&lt;/sup&gt;&lt;/span&gt;\n\t\t&lt;/div&gt;\n\t&lt;/div&gt;\n&lt;/div&gt;&lt;/div&gt;","template":"&lt;p&gt;El área total será de {{response}} cm&lt;sup&gt;2&lt;/sup&gt;.&lt;/p&gt;","hint":"&lt;p&gt;El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data-original-math=\"\\(\\frac{\\text{{{T2}}} \\ \\times \\ \\text{{{T1}}}}{2}\\)\" draggable=\"true\"&gt;\\(\\frac{\\text{{{T2}}} \\ \\times \\ \\text{{{T1}}}}{2}\\)&lt;/span&gt; = {{T4}} cm&lt;sup&gt;2&lt;/sup&gt;&lt;/p&gt;&lt;p style=\"text-align:center;\"&gt;Área de la base = lado × lado = {{Q1}} × {{Q1}} = {{T3}} cm&lt;sup&gt;2&lt;/sup&gt;&lt;/p&gt;&lt;p&gt;Por tanto, el área total es:&lt;/p&gt;&lt;p style=\"text-align:center;\"&gt;Área total = {{T4}} + {{T3}} = {{A1}} cm&lt;sup&gt;2&lt;/sup&gt;&lt;/p&gt;","seed":{"parameters":[{"name":"Q1","label":null,"min":8,"max":12,"step":1}],"calculated":[{"name":"T1","label":"{{function}}","function":"Lemonlib.round(0.7*{{Q1}}, 1)","temp":true},{"name":"T2","label":"{{function}}","function":"{{Q1}}*4","temp":true},{"name":"T3","label":"{{function}}","function":"{{Q1}}*{{Q1}}","temp":true},{"name":"T4","label":"{{function}}","function":"Lemonlib.round(2*{{Q1}}*{{T1}}, 2)","temp":true},{"name":"A1","label":"{{function}}","function":"Lemonlib.round({{T4}}+{{T3}}, 2)"}],"uniques":true},"algorithm":{"name":"calculateOperation","params":{"method":"equivLiteral","keyboard":"INTERMEDIATE"}}}</v>
      </c>
      <c r="C1240" s="215" t="str">
        <f>Seeds!AA1338</f>
        <v/>
      </c>
      <c r="D1240" s="215">
        <f t="shared" si="1"/>
        <v>1</v>
      </c>
    </row>
    <row r="1241" ht="15.75" customHeight="1">
      <c r="A1241" s="215" t="str">
        <f>Seeds!AC1339</f>
        <v>M6-G-31c-A-2</v>
      </c>
      <c r="B1241" s="215" t="str">
        <f>Seeds!Z1339</f>
        <v>{"id":"M6-G-31c-A-2","stimulus":"&lt;p&gt;La hucha de Ainhoa tiene la forma de esta pirámide. ¿Cuánto mide su área total?&lt;/p&gt;&lt;div style=\"display:flex; justify-content:center;\"&gt;&lt;div class=\"lemo-fixed-to-responsive\" style=\"max-width: 300px;max-height: 299px;position: relative;width: 100%;display: inline-block;\"&gt;\n\t&lt;img src=\"https://blueberry-assets.oneclick.es/M6_G_31c_4.svg\" alt=\"\" tabindex=\"0\"&gt;&lt;/img&gt;\n\t&lt;div class=\"lemo-graphie-container\" style=\"position: absolute;top: 0;left: 0;width: 100%;height: 100%;\"&gt;\n\t\t&lt;div class=\"lemo-graphie\" style=\"position: relative; width: 100%; height: 100%;\"&gt;\n\t\t\t&lt;span class=\"lemo-graphie-label\" style=\"position: absolute; left: 14%; top: 85%; transform: rotate(17deg);\"&gt;{{Q1}} cm&lt;sup&gt;2&lt;/sup&gt;&lt;/span&gt;\n\t\t\t&lt;span class=\"lemo-graphie-label\" style=\"position: absolute; left: 57.3815%; top: 73.4489%;\"&gt;{{T1}} cm&lt;sup&gt;2&lt;/sup&gt;&lt;/span&gt;\n\t\t\t&lt;span class=\"lemo-graphie-label\" style=\"position: absolute; left: 72%; top: 40%;\"&gt;{{T2}} cm&lt;sup&gt;2&lt;/sup&gt;&lt;/span&gt;\n\t\t&lt;/div&gt;\n\t&lt;/div&gt;\n&lt;/div&gt;&lt;/div&gt;","template":"&lt;p&gt;Su área total mide &lt;span class=\"no-break\"&gt;{{response}} cm&lt;sup&gt;2&lt;/sup&gt;.&lt;/span&gt;&lt;/p&gt;","hint":"&lt;p&gt;El área total de una pirámide es:&lt;/p&gt;&lt;p&gt;Área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data-original-math=\"\\(\\frac{\\text{{{T3}}} \\ \\times \\ \\text{{{T2}}}}{2}\\)\" draggable=\"true\"&gt;\\(\\frac{\\text{{{T3}}} \\ \\times \\ \\text{{{T2}}}}{2}\\)&lt;/span&gt; = {{T4}} cm&lt;sup&gt;2&lt;/sup&gt;&lt;/p&gt;&lt;p style=\"text-align:center;\"&gt;Área de la base = &lt;span class=\"fr-math-v2 fr-draggable\" contenteditable=\"false\" data-original-math=\"\\(\\frac{\\text{perímetro × apotema}}{\\text{2}}\\)\" draggable=\"true\"&gt;\\(\\frac{\\text{perímetro × apotema}}{\\text{2}}\\)&lt;/span&gt; = &lt;span class=\"fr-math-v2 fr-draggable\" contenteditable=\"false\" data-original-math=\"\\(\\frac{\\text{{{T3}}} \\ \\times \\ \\text{{{T1}}}}{2}\\)\" draggable=\"true\"&gt;\\(\\frac{\\text{{{T3}}} \\ \\times \\ \\text{{{T1}}}}{2}\\)&lt;/span&gt; = {{T5}} cm&lt;sup&gt;2&lt;/sup&gt;&lt;/p&gt;&lt;p&gt;Por tanto, el área total es:&lt;/p&gt;&lt;p style=\"text-align:center;\"&gt;Área total = {{T4}} + {{T5}} = {{A1}} cm&lt;sup&gt;2&lt;/sup&gt;&lt;/p&gt;","seed":{"parameters":[{"name":"Q1","label":null,"min":6,"max":10,"step":1}],"calculated":[{"name":"T1","label":"{{function}}","function":"Lemonlib.round({{Q1}}*0.87, 1)","temp":true},{"name":"T2","label":"{{function}}","function":"Lemonlib.round(2.12*{{Q1}}, 1)","temp":true},{"name":"T3","label":"{{function}}","function":"{{Q1}}*6","temp":true},{"name":"T4","label":"{{function}}","function":"Lemonlib.round(3*{{Q1}}*{{T2}}, 2)","temp":true},{"name":"T5","label":"{{function}}","function":"Lemonlib.round(3*{{Q1}}*{{T1}}, 2)","temp":true},{"name":"A1","label":"{{function}}","function":" Lemonlib.round({{T4}}+{{T5}}, 2)"}],"uniques":true},"algorithm":{"name":"calculateOperation","params":{"method":"equivLiteral","keyboard":"INTERMEDIATE"}}}</v>
      </c>
      <c r="C1241" s="215" t="str">
        <f>Seeds!AA1339</f>
        <v/>
      </c>
      <c r="D1241" s="215">
        <f t="shared" si="1"/>
        <v>1</v>
      </c>
    </row>
    <row r="1242" ht="15.75" customHeight="1">
      <c r="A1242" s="215" t="str">
        <f>Seeds!AC1340</f>
        <v>M6-G-31c-A-3</v>
      </c>
      <c r="B1242" s="215" t="str">
        <f>Seeds!Z1340</f>
        <v>{"id":"M6-G-31c-A-3","stimulus":"&lt;p&gt;Un dado como este, con cuatro caras iguales, tiene forma de pirámide de base triángular. ¿Cuánto mide su área total?&lt;/p&gt;&lt;div style=\"display:flex; justify-content:center;\"&gt;&lt;div class=\"lemo-fixed-to-responsive\" style=\"max-width: 300px;max-height: 299px;position: relative;width: 100%;display: inline-block;\"&gt;\n\t&lt;img src=\"https://blueberry-assets.oneclick.es/M6_G_31c_5.svg\" alt=\"\" tabindex=\"0\"&gt;&lt;/img&gt;\n\t&lt;div class=\"lemo-graphie-container\" style=\"position: absolute;top: 0;left: 0;width: 100%;height: 100%;\"&gt;\n\t\t&lt;div class=\"lemo-graphie\" style=\"position: relative; width: 100%; height: 100%;\"&gt;\n\t\t\t&lt;span class=\"lemo-graphie-label\" style=\"position: absolute; left: 37%; top: 81%; transform: rotate(16deg);\"&gt;{{Q1}} mm&lt;sup&gt;2&lt;/sup&gt;&lt;/span&gt;\n\t\t\t&lt;span class=\"lemo-graphie-label\" style=\"position: absolute; left: 25%; top: 49%;\"&gt;{{T1}} mm&lt;sup&gt;2&lt;/sup&gt;&lt;/span&gt;\n\t\t&lt;/div&gt;\n\t&lt;/div&gt;\n&lt;/div&gt;&lt;/div&gt;","template":"&lt;p&gt;El área total mide &lt;span class=\"no-break\"&gt;{{response}} mm&lt;sup&gt;2&lt;/sup&gt;.&lt;/span&gt;&lt;/p&gt;","hint":"&lt;p&gt;El área total de una pirámide es:&lt;/p&gt;&lt;p style=\"text-align:center;\"&gt;Área total = área de las caras laterales + área de la base&lt;/p&gt;","feedback":"&lt;p&gt;El área total de una pirámide es:&lt;/p&gt;&lt;p style=\"text-align:center;\"&gt;Área total = área de las caras laterales + área de la base&lt;/p&gt;&lt;p style=\"text-align:center;\"&gt;Área de las caras laterales = &lt;span class=\"fr-math-v2 fr-draggable\" contenteditable=\"false\" data-original-math=\"\\(\\frac{\\text{perímetro de la base} \\ \\times \\ \\text{apotema lateral}}{2}\\)\" draggable=\"true\"&gt;\\(\\frac{\\text{perímetro de la base} \\ \\times \\ \\text{apotema lateral}}{2}\\) = &lt;span class=\"fr-math-v2 fr-draggable\" contenteditable=\"false\" data-original-math=\"\\(\\frac{{{T3}} \\ \\times \\ {{T1}}}{\\text{2}}\\)\" draggable=\"true\"&gt;\\(\\frac{{{T3}} \\ \\times \\ {{T1}}}{\\text{2}}\\)&lt;/span&gt; = {{T5}} mm&lt;sup&gt;2&lt;/sup&gt;&lt;/p&gt;&lt;p style=\"text-align:center;\"&gt;Área de la base = &lt;span class=\"fr-math-v2 fr-draggable\" contenteditable=\"false\" data-original-math=\"\\(\\frac{\\text{base × altura}}{\\text{2}}\\)\" draggable=\"true\"&gt;\\(\\frac{\\text{base × altura}}{\\text{2}}\\)&lt;/span&gt; = &lt;span class=\"fr-math-v2 fr-draggable\" contenteditable=\"false\" data-original-math=\"\\(\\frac{{{Q1}} \\ \\times \\ {{T1}}}{\\text{2}}\\)\" draggable=\"true\"&gt;\\(\\frac{{{Q1}} \\ \\times \\ {{T1}}}{\\text{2}}\\)&lt;/span&gt; = {{T4}} mm&lt;sup&gt;2&lt;/sup&gt;&lt;/p&gt;&lt;p&gt;Por tanto, el área total es:&lt;/p&gt;&lt;p style=\"text-align:center;\"&gt;Área total = {{T5}} + {{T4}} = {{A1}} mm&lt;sup&gt;2&lt;/sup&gt;&lt;/p&gt;","seed":{"parameters":[{"name":"Q1","label":null,"min":15,"max":20,"step":1}],"calculated":[{"name":"T1","label":"{{function}}","function":"Lemonlib.round({{Q1}}*0.87, 1)","temp":true},{"name":"T3","label":"{{function}}","function":"{{Q1}}*3","temp":true},{"name":"T4","label":"{{function}}","function":"Lemonlib.round({{Q1}}*{{T1}}/2, 2)","temp":true},{"name":"T5","label":"{{function}}","function":"Lemonlib.round(3*{{Q1}}*{{T1}}/2, 2)","temp":true},{"name":"A1","label":"{{function}}","function":" Lemonlib.round({{T4}}+{{T5}}, 2)"}],"uniques":true},"algorithm":{"name":"calculateOperation","params":{"method":"equivSymbolic","keyboard":"INTERMEDIATE"}}}</v>
      </c>
      <c r="C1242" s="215" t="str">
        <f>Seeds!AA1340</f>
        <v/>
      </c>
      <c r="D1242" s="215">
        <f t="shared" si="1"/>
        <v>1</v>
      </c>
    </row>
    <row r="1243" ht="15.75" customHeight="1">
      <c r="A1243" s="215" t="str">
        <f>Seeds!AC1341</f>
        <v>M6-G-31d-I-1</v>
      </c>
      <c r="B1243" s="215" t="str">
        <f>Seeds!Z1341</f>
        <v>{"id":"M6-G-31d-I-1","stimulus":"&lt;p&gt;Selecciona el área total del siguiente cono.&lt;/p&gt;&lt;div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3*{{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v>
      </c>
      <c r="C1243" s="215" t="str">
        <f>Seeds!AA1341</f>
        <v/>
      </c>
      <c r="D1243" s="215">
        <f t="shared" si="1"/>
        <v>1</v>
      </c>
    </row>
    <row r="1244" ht="15.75" customHeight="1">
      <c r="A1244" s="215" t="str">
        <f>Seeds!AC1342</f>
        <v>M6-G-31d-I-2</v>
      </c>
      <c r="B1244" s="215" t="str">
        <f>Seeds!Z1342</f>
        <v>{"id":"M6-G-31d-I-2","stimulus":"&lt;p&gt;Selecciona el área total del siguiente cono.&lt;/p&gt;&lt;div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2","label":null,"min":2,"max":9,"step":1},{"name":"Q3","label":null,"min":2,"max":9,"step":1},{"name":"Q4","label":null,"min":-0.2,"max":0.2,"step":0.1}],"calculated":[{"name":"T1","label":"{{function}}","function":"2*{{Q1}}+{{Q4}}","temp":true},{"name":"T2","label":"{{function}}","function":"Lemonlib.round(3.14*{{Q1}}*{{T1}},2)","temp":true},{"name":"T3","label":"{{function}}","function":"3.14*math.pow({{Q1}},2)","temp":true},{"name":"A1","label":"Área = {{function}} cm&lt;sup&gt;2&lt;/sup&gt;","function":"Lemonlib.round(3.14*{{Q1}}*{{T1}}+3.14*{{Q1}}*{{Q1}},2)"},{"name":"A2","label":"Área = {{function}} cm&lt;sup&gt;2&lt;/sup&gt;","function":"Lemonlib.round(3.14*{{Q2}}*{{T1}}+3.14*{{Q2}}*{{Q2}},2)","incorrect":true},{"name":"A3","label":"Área = {{function}} cm&lt;sup&gt;2&lt;/sup&gt;","function":"Lemonlib.round(3.14*{{Q3}}*{{T1}}+3.14*{{Q3}}*{{Q3}},2)","incorrect":true}],"uniques":true},"algorithm":{"name":"trueFalse","template":"Multiple choice – standard","params":{"countCorrect":1,"countIncorrect":2,"showCheckIcon":false,"columns":3}}}</v>
      </c>
      <c r="C1244" s="215" t="str">
        <f>Seeds!AA1342</f>
        <v/>
      </c>
      <c r="D1244" s="215">
        <f t="shared" si="1"/>
        <v>1</v>
      </c>
    </row>
    <row r="1245" ht="15.75" customHeight="1">
      <c r="A1245" s="215" t="str">
        <f>Seeds!AC1343</f>
        <v>M6-G-31d-E-1</v>
      </c>
      <c r="B1245" s="215" t="str">
        <f>Seeds!Z1343</f>
        <v>{"id":"M6-G-31d-E-1","stimulus":"&lt;p&gt;Calcula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src=\"https://blueberry-assets.oneclick.es/M6_G_31d_1.svg\" alt=\"\" tabindex=\"0\"&gt;&lt;/img&gt;\n\t&lt;div class=\"lemo-graphie-container\" style=\"position: absolute;top: 0;left: 0;width: 100%;height: 100%;\"&gt;\n\t\t&lt;div class=\"lemo-graphie\" style=\"position: relative; width: 100%; height: 100%;\"&gt;\n\t\t\t&lt;span class=\"lemo-graphie-label\" style=\"position: absolute; left: 24.5669%; top: 75.4259%;\"&gt;{{Q1}} cm&lt;/span&gt;\n\t\t\t&lt;span class=\"lemo-graphie-label\" style=\"position: absolute; left: 74.1935%; top: 60.8565%;\"&gt;{{T1}}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3*{{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5" s="215" t="str">
        <f>Seeds!AA1343</f>
        <v/>
      </c>
      <c r="D1245" s="215">
        <f t="shared" si="1"/>
        <v>1</v>
      </c>
    </row>
    <row r="1246" ht="15.75" customHeight="1">
      <c r="A1246" s="215" t="str">
        <f>Seeds!AC1344</f>
        <v>M6-G-31d-E-2</v>
      </c>
      <c r="B1246" s="215" t="str">
        <f>Seeds!Z1344</f>
        <v>{"id":"M6-G-31d-E-2","stimulus":"&lt;p&gt;Calcula el área total de este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src=\"https://blueberry-assets.oneclick.es/M6_G_31d_2.svg\" alt=\"\" tabindex=\"0\"&gt;&lt;/img&gt;\n\t&lt;div class=\"lemo-graphie-container\" style=\"position: absolute;top: 0;left: 0;width: 100%;height: 100%;\"&gt;\n\t\t&lt;div class=\"lemo-graphie\" style=\"position: relative; width: 100%; height: 100%;\"&gt;\n\t\t\t&lt;span class=\"lemo-graphie-label\" style=\"position: absolute; left: 18.6799%; top: 69%;\"&gt;{{Q1}} cm&lt;/span&gt;\n\t\t\t&lt;span class=\"lemo-graphie-label\" style=\"position: absolute; left: 73.3502%; top: 57.7844%;\"&gt;{{T1}} cm&lt;/span&gt;\n\t\t&lt;/div&gt;\n\t&lt;/div&gt;\n&lt;/div&gt;&lt;/div&gt;","template":"&lt;p&gt;El área total mide {{response}} cm&lt;sup&gt;2&lt;/sup&gt;.&lt;/p&gt;","hint":"&lt;p&gt;El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9,"step":1},{"name":"Q4","label":null,"min":-0.2,"max":0.2,"step":0.1}],"calculated":[{"name":"T1","label":"{{function}}","function":"2*{{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6" s="215" t="str">
        <f>Seeds!AA1344</f>
        <v/>
      </c>
      <c r="D1246" s="215">
        <f t="shared" si="1"/>
        <v>1</v>
      </c>
    </row>
    <row r="1247" ht="15.75" customHeight="1">
      <c r="A1247" s="215" t="str">
        <f>Seeds!AC1345</f>
        <v>M6-G-31d-A-1</v>
      </c>
      <c r="B1247" s="215" t="str">
        <f>Seeds!Z1345</f>
        <v>{"id":"M6-G-31d-A-1","stimulus":"&lt;p&gt;Un cono de helado se vende con su cara lateral y su base protegidas con un papel que tiene estas medidas. ¿Cuánto papel se utiliza para construirlos?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src=\"https://blueberry-assets.oneclick.es/M6_G_31d_3.svg\" alt=\"\" tabindex=\"0\"&gt;&lt;/img&gt;\n\t&lt;div class=\"lemo-graphie-container\" style=\"position: absolute;top: 0;left: 0;width: 100%;height: 100%;\"&gt;\n\t\t&lt;div class=\"lemo-graphie\" style=\"position: relative; width: 100%; height: 100%;\"&gt;\n\t\t\t&lt;span class=\"lemo-graphie-label\" style=\"position: absolute; left: 47.7229%; top: 6.9014%;\"&gt;{{Q1}} cm&lt;/span&gt;\n\t\t\t&lt;span class=\"lemo-graphie-label\" style=\"position: absolute; left: 58.2836%; top: 65.3591%;\"&gt;{{T1}} cm&lt;/span&gt;\n\t\t&lt;/div&gt;\n\t&lt;/div&gt;\n&lt;/div&gt;&lt;/div&gt;","template":"&lt;p&gt;Se utilizan {{response}} cm&lt;sup&gt;2&lt;/sup&gt; de papel.&lt;/p&gt;","hint":"&lt;p&gt;El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2,"max":3,"step":0.1},{"name":"Q4","label":null,"min":-0.2,"max":0.2,"step":0.1}],"calculated":[{"name":"T1","label":"{{function}}","function":"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7" s="215" t="str">
        <f>Seeds!AA1345</f>
        <v/>
      </c>
      <c r="D1247" s="215">
        <f t="shared" si="1"/>
        <v>1</v>
      </c>
    </row>
    <row r="1248" ht="15.75" customHeight="1">
      <c r="A1248" s="215" t="str">
        <f>Seeds!AC1346</f>
        <v>M6-G-31d-A-2</v>
      </c>
      <c r="B1248" s="215" t="str">
        <f>Seeds!Z1346</f>
        <v>{"id":"M6-G-31d-A-2","stimulus":"&lt;p&gt;Se ha diseñado un cono de tráfico que también tiene plástico en la base. Si sus medidas son las de esta imagen, ¿cuánto mide el área de cada cono?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src=\"https://blueberry-assets.oneclick.es/M6_G_31d_4.svg\" alt=\"\" tabindex=\"0\"&gt;&lt;/img&gt;\n\t&lt;div class=\"lemo-graphie-container\" style=\"position: absolute;top: 0;left: 0;width: 100%;height: 100%;\"&gt;\n\t\t&lt;div class=\"lemo-graphie\" style=\"position: relative; width: 100%; height: 100%;\"&gt;\n\t\t\t&lt;span class=\"lemo-graphie-label\" style=\"position: absolute; left: 61.6291%; top: 21.1308%;\"&gt;{{Q1}} cm&lt;/span&gt;\n\t\t\t&lt;span class=\"lemo-graphie-label\" style=\"position: absolute; left: 19.1762%; top: 74.8726%;\"&gt;{{T1}}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9,"step":1},{"name":"Q4","label":null,"min":-0.2,"max":0.2,"step":0.1}],"calculated":[{"name":"T1","label":"{{function}}","function":"2.5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8" s="215" t="str">
        <f>Seeds!AA1346</f>
        <v/>
      </c>
      <c r="D1248" s="215">
        <f t="shared" si="1"/>
        <v>1</v>
      </c>
    </row>
    <row r="1249" ht="15.75" customHeight="1">
      <c r="A1249" s="215" t="str">
        <f>Seeds!AC1347</f>
        <v>M6-G-31d-A-3</v>
      </c>
      <c r="B1249" s="215" t="str">
        <f>Seeds!Z1347</f>
        <v>{"id":"M6-G-31d-A-3","stimulus":"&lt;p&gt;La caja de la maqueta de un volcán tiene forma de cono y sus medidas son las de esta imagen. ¿Cuántos centímetros cuadrados mide la caja? Utiliza el valor de π con 2 decimales y redondea el resultado a las centésimas.&lt;/p&gt;&lt;div style=\"display:flex; justify-content:center;\"&gt;&lt;div class=\"lemo-fixed-to-responsive\" style=\"max-width: 300px;max-height: 299px;position: relative;width: 100%;display: inline-block;\"&gt;\n\t&lt;img src=\"https://blueberry-assets.oneclick.es/M6_G_31d_5.svg\" alt=\"\" tabindex=\"0\"&gt;&lt;/img&gt;\n\t&lt;div class=\"lemo-graphie-container\" style=\"position: absolute;top: 0;left: 0;width: 100%;height: 100%;\"&gt;\n\t\t&lt;div class=\"lemo-graphie\" style=\"position: relative; width: 100%; height: 100%;\"&gt;\n\t\t\t&lt;span class=\"lemo-graphie-label\" style=\"position: absolute; left: 67.1657%; top: 42.9222%;\"&gt;{{Q1}} cm&lt;/span&gt;\n\t\t\t&lt;span class=\"lemo-graphie-label\" style=\"position: absolute; left: 19.6232%; top: 60.3308%;\"&gt;{{T1}} cm&lt;/span&gt;\n\t\t&lt;/div&gt;\n\t&lt;/div&gt;\n&lt;/div&gt;&lt;/div&gt;","template":"El área total mide &lt;span class=\"no-break\"&gt;{{response}} cm&lt;sup&gt;2&lt;/sup&gt;.&lt;/span&gt;","hint":"&lt;p&gt;El área total de un cono es:&lt;/p&gt;&lt;p style=\"text-align:center;\"&gt;Área total = área lateral + área de la base&lt;/p&gt;","feedback":"&lt;p&gt;El área total de un cono es:&lt;/p&gt;&lt;p style=\"text-align:center;\"&gt;Área total = área lateral + área de la base&lt;/p&gt;&lt;p style=\"text-align:center;\"&gt;Área lateral = π × radio × generatriz = 3.14 × {{Q1}} × {{T1}} = {{T2}} cm&lt;sup&gt;2&lt;/sup&gt;&lt;/p&gt;&lt;p style=\"text-align:center;\"&gt;Área de la base = π × radio&lt;sup&gt;2&lt;/sup&gt; = 3.14 × {{Q1}}&lt;sup&gt;2&lt;/sup&gt; = {{T3}} cm&lt;sup&gt;2&lt;/sup&gt;&lt;/p&gt;&lt;p&gt;Por tanto, el área total es:&lt;/p&gt;&lt;p style=\"text-align:center;\"&gt;Área total = {{T2}} + {{T3}} = {{A1}} cm&lt;sup&gt;2&lt;/sup&gt;&lt;/p&gt;","seed":{"parameters":[{"name":"Q1","label":null,"min":6,"max":12,"step":1},{"name":"Q4","label":null,"min":-0.2,"max":0.2,"step":0.1}],"calculated":[{"name":"T1","label":"{{function}}","function":"1.5*{{Q1}}+{{Q4}}","temp":true},{"name":"T2","label":"{{function}}","function":"Lemonlib.round(3.14*{{Q1}}*{{T1}},2)","temp":true},{"name":"T3","label":"{{function}}","function":"Lemonlib.round(3.14*math.pow({{Q1}},2),2)","temp":true},{"name":"A1","label":"{{function}}","function":" Lemonlib.round(3.14*{{Q1}}*{{T1}}+3.14*{{Q1}}*{{Q1}},2)"}],"uniques":true},"algorithm":{"name":"calculateOperation","params":{"method":"equivLiteral","keyboard":"INTERMEDIATE"}}}</v>
      </c>
      <c r="C1249" s="215" t="str">
        <f>Seeds!AA1347</f>
        <v/>
      </c>
      <c r="D1249" s="215">
        <f t="shared" si="1"/>
        <v>1</v>
      </c>
    </row>
    <row r="1250" ht="15.75" customHeight="1">
      <c r="A1250" s="215" t="str">
        <f>Seeds!AC1348</f>
        <v>M6-G-32a-I-1</v>
      </c>
      <c r="B1250" s="215" t="str">
        <f>Seeds!Z1348</f>
        <v>{"id":"M6-G-32a-I-1","stimulus":"&lt;p&gt;Selecciona el valor correcto del volumen de este prisma de base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34%; top: 94%;\"&gt;{{Q1}} cm&lt;/span&gt;\n\t\t\t&lt;span class=\"lemo-graphie-label\" style=\"position: absolute; left: 65%; top: 87%;\"&gt;{{T1}} cm&lt;/span&gt;\n\t\t\t&lt;span class=\"lemo-graphie-label\" style=\"position: absolute; left: 69.9058%; top: 45.1471%;\"&gt;{{T2}} cm&lt;/span&gt;\n\t\t&lt;/div&gt;\n\t&lt;/div&gt;\n&lt;/div&gt;&lt;/div&gt;","hint":"&lt;p&gt;El volumen de un prisma se calcula con esta fórmula:&lt;/p&gt;&lt;p style=\"text-align:center;\"&gt;Volumen = área de la base × altura&lt;/p&gt;","feedback":"&lt;p&gt;Para hallar el volumen del prisma, utiliza esta fórmula:&lt;/p&gt;&lt;p style=\"text-align:center;\"&gt;Volumen = área de la base × altura = (base × altura) × altura = ({{Q1}} cm × {{T1}} cm) × {{T2}} cm = {{A1}} cm&lt;sup&gt;3&lt;/sup&gt;&lt;/p&gt;","seed":{"parameters":[{"name":"Q1","label":null,"min":2,"max":7,"step":1},{"name":"Q2","label":null,"list":[0,1,2]}],"calculated":[{"name":"T1","label":"{{function}}","function":"{{Q1}}+1","temp":true},{"name":"T2","label":"{{function}}","function":"{{Q1}}*3-1+{{Q2}}","temp":true},{"name":"A1","label":"Volumen = {{function}} cm&lt;sup&gt;3&lt;/sup&gt;","function":"{{Q1}}*{{T1}}*{{T2}}"},{"name":"A2","label":"Volumen = {{function}} cm&lt;sup&gt;3&lt;/sup&gt;","function":"Lemonlib.round({{Q1}}*{{T1}}*{{T2}}/3,2)","incorrect":true},{"name":"A3","label":"Volumen = {{function}} cm&lt;sup&gt;3&lt;/sup&gt;","function":"Lemonlib.round({{Q1}}*{{T1}}*{{T2}}/2,2)","incorrect":true}],"uniques":true},"algorithm":{"name":"trueFalse","template":"Multiple choice – standard","params":{"countCorrect":1,"countIncorrect":2,"showCheckIcon":false,"columns":3}}}</v>
      </c>
      <c r="C1250" s="215" t="str">
        <f>Seeds!AA1348</f>
        <v/>
      </c>
      <c r="D1250" s="215">
        <f t="shared" si="1"/>
        <v>1</v>
      </c>
    </row>
    <row r="1251" ht="15.75" customHeight="1">
      <c r="A1251" s="215" t="str">
        <f>Seeds!AC1349</f>
        <v>M6-G-32a-E-1</v>
      </c>
      <c r="B1251" s="215" t="str">
        <f>Seeds!Z1349</f>
        <v>{"id":"M6-G-32a-E-1","seed":{"parameters":[{"name":"Q1","label":null,"list":[2,3,4,5,6,7]},{"name":"Q2","label":null,"list":[0,1,2]}],"uniques":true},"scaffolding":[{"id":"step-0","stimulus":"&lt;p&gt;Calcula el volumen de este prisma rectangular.&lt;/p&gt;&lt;div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cm&lt;/span&gt;\n\t\t&lt;/div&gt;\n\t&lt;/div&gt;\n&lt;/div&gt;&lt;/div&gt;","template":"&lt;p&gt;El volumen es de {{response}} cm&lt;sup&gt;3&lt;/sup&gt;.&lt;/p&gt;","seed":{"parameters":[],"calculated":[{"name":"T1","label":"{{function}}","function":"{{Q1}}+1","temp":true},{"name":"T2","label":"{{function}}","function":" {{Q1}}*3-1+{{Q2}}","temp":true},{"name":"A1","label":"{{function}}","function":"{{Q1}}*{{T1}}*{{T2}}"}]},"algorithm":{"name":"calculateOperation","params":{"method":"equivLiteral","keyboard":"INTERMEDIATE"}}},{"id":"step-1","stimulus":"&lt;p&gt;¿Cuáles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style=\"text-align:center;\"&gt;Lado pequeño de la base = {{response}} cm&lt;/p&gt;&lt;p style=\"text-align:center;\"&gt;Lado grande de la base = {{response}} cm&lt;/p&gt;&lt;p style=\"text-align:center;\"&gt;Altura = {{response}} cm&lt;/p&gt;","seed":{"parameters":[],"calculated":[{"name":"T1","label":"{{function}}","function":"{{Q1}}+1","temp":true},{"name":"T2","label":"{{function}}","function":"{{Q1}}*3-1+{{Q2}}","temp":true},{"name":"A1","label":"{{function}}","function":"{{Q1}}"},{"name":"A2","label":"{{function}}","function":"{{Q1}}+1"},{"name":"A3","label":"{{function}}","function":"{{Q1}}*3-1+{{Q2}}"}]},"algorithm":{"name":"calculateOperation","params":{"method":"equivLiteral","keyboard":"INTERMEDIATE"}}},{"id":"step-2","stimulus":"&lt;p&gt;¿Qué pide el enunciado?&lt;/p&gt;","seed":{"calculated":[{"name":"A1","label":"&lt;p&gt;Calcular el área total.&lt;/p&gt;","incorrect":true},{"name":"A2","label":"&lt;p&gt;Calcular el área lateral.&lt;/p&gt;","incorrect":true},{"name":"A3","label":"&lt;p&gt;Calcular 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style=\"text-align:center;\"&gt;Área de la base = {{response}} cm&lt;sup&gt;2&lt;/sup&gt;&lt;/p&gt;","seed":{"calculated":[{"name":"T1","label":"{{function}}","function":"{{Q1}}+1","temp":true},{"name":"T2","label":"{{function}}","function":" {{Q1}}*3-1+{{Q2}}","temp":true},{"name":"A4","label":"{{function}}","function":"{{Q1}}*{{T1}}"}]},"algorithm":{"name":"calculateOperation","params":{"method":"equivLiteral","keyboard":"INTERMEDIATE"}}},{"id":"step-5","stimulus":"&lt;p&gt;Con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69.9483%; top: 47.1301%;\"&gt;{{T2}} cm&lt;/span&gt;\n\t\t\t&lt;span class=\"lemo-graphie-label\" style=\"position: absolute; left: 65%; top: 87%;\"&gt;{{T1}} cm&lt;/span&gt;\n\t\t\t&lt;span class=\"lemo-graphie-label\" style=\"position: absolute; left: 35%; top: 94%;\"&gt;{{Q1}} cm&lt;/span&gt;\n\t\t&lt;/div&gt;\n\t&lt;/div&gt;\n&lt;/div&gt;&lt;/div&gt;","template":"&lt;p style=\"text-align:center;\"&gt;Volumen = área de la base × altura = {{response}} cm&lt;sup&gt;3&lt;/sup&gt;&lt;/p&gt;","seed":{"calculated":[{"name":"T1","label":"{{function}}","function":"{{Q1}}+1","temp":true},{"name":"T2","label":"{{function}}","function":"{{Q1}}*3-1+{{Q2}}","temp":true},{"name":"T3","label":"{{function}}","function":"{{Q1}}*{{T1}}","temp":true},{"name":"A4","label":"{{function}}","function":"{{T3}}*{{T2}}"}]},"algorithm":{"name":"calculateOperation","params":{"method":"equivLiteral","keyboard":"INTERMEDIATE"}}}]}</v>
      </c>
      <c r="C1251" s="215" t="str">
        <f>Seeds!AA1349</f>
        <v/>
      </c>
      <c r="D1251" s="215">
        <f t="shared" si="1"/>
        <v>1</v>
      </c>
    </row>
    <row r="1252" ht="15.75" customHeight="1">
      <c r="A1252" s="215" t="str">
        <f>Seeds!AC1350</f>
        <v>M6-G-32a-E-2</v>
      </c>
      <c r="B1252" s="215" t="str">
        <f>Seeds!Z1350</f>
        <v>{"id":"M6-G-32a-E-2","seed":{"parameters":[{"name":"Q1","label":null,"min":2,"max":10,"step":1},{"name":"Q2","label":null,"list":[0,1,2]}],"uniques":true},"scaffolding":[{"id":"step-0","stimulus":"&lt;p&gt;Calcula el volumen de este prisma pentagonal.&lt;/p&gt;&lt;div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cm&lt;/span&gt;\n\t\t&lt;/div&gt;\n\t&lt;/div&gt;\n&lt;/div&gt;&lt;/div&gt;&lt;/p&gt;","template":"&lt;p&gt;El volumen es de {{response}} cm&lt;sup&gt;3&lt;/sup&gt;.&lt;/p&gt;","seed":{"parameters":[],"calculated":[{"name":"T1","label":"{{function}}","function":"{{Q1}}*3-1+{{Q2}}","temp":true},{"name":"T2","label":"{{function}}","function":" Lemonlib.round({{Q1}}*0.81, 1)","temp":true},{"name":"A1","label":"{{function}}","function":"5*{{Q1}}*{{T2}}*{{T1}}/2"}]},"algorithm":{"name":"calculateOperation","params":{"method":"equivLiteral","keyboard":"INTERMEDIATE"}}},{"id":"step-1","stimulus":"&lt;p&gt;¿Cuáles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style=\"text-align:center;\"&gt;Lado de la base = {{response}} cm&lt;/p&gt;&lt;p style=\"text-align:center;\"&gt;Apotema de la base = {{response}}&lt;/p&gt;&lt;p style=\"text-align:center;\"&gt;Altura = {{response}} cm&lt;/p&gt;","seed":{"parameters":[],"calculated":[{"name":"T1","label":"{{function}}","function":"{{Q1}}*3-1+{{Q2}}","temp":true},{"name":"T2","label":"{{function}}","function":" Lemonlib.round({{Q1}}*0.81, 1)","temp":true},{"name":"A2","label":"{{function}}","function":"{{Q1}}"},{"name":"A3","label":"{{function}}","function":"{{T2}}"},{"name":"A4","label":"{{function}}","function":" {{T1}}"}]},"algorithm":{"name":"calculateOperation","params":{"method":"equivLiteral","keyboard":"INTERMEDIATE"}}},{"id":"step-2","stimulus":"&lt;p&gt;¿Qué pide el enunciado que calcules?&lt;/p&gt;","seed":{"calculated":[{"name":"A1","label":"&lt;p&gt;El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style=\"text-align:center;\"&gt;Área de la base = {{response}} cm&lt;sup&gt;2&lt;/sup&gt;&lt;/p&gt;","seed":{"calculated":[{"name":"T1","label":"{{function}}","function":"{{Q1}}*3-1+{{Q2}}","temp":true},{"name":"T2","label":"{{function}}","function":" Lemonlib.round({{Q1}}*0.81, 1)","temp":true},{"name":"A5","label":"{{function}}","function":"5*{{Q1}}*{{T2}}/2"}]},"algorithm":{"name":"calculateOperation","params":{"method":"equivLiteral","keyboard":"INTERMEDIATE"}}},{"id":"step-5","stimulus":"&lt;p&gt;Con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src=\"https://blueberry-assets.oneclick.es/M6_G_32a_2.svg\" alt=\"\" tabindex=\"0\"&gt;&lt;/img&gt;\n\t&lt;div class=\"lemo-graphie-container\" style=\"position: absolute;top: 0;left: 0;width: 100%;height: 100%;\"&gt;\n\t\t&lt;div class=\"lemo-graphie\" style=\"position: relative; width: 100%; height: 100%;\"&gt;\n\t\t\t&lt;span class=\"lemo-graphie-label\" style=\"position: absolute; left: 67.5%; top: 85%;\"&gt;{{Q1}} cm&lt;/span&gt;\n\t\t\t&lt;span class=\"lemo-graphie-label\" style=\"position: absolute; left: 70.3293%; top: 50.0374%;\"&gt;{{T1}} cm&lt;/span&gt;\n\t\t\t&lt;span class=\"lemo-graphie-label\" style=\"position: absolute; left: 39%; top: 82%; transform: rotate(-90deg);\"&gt;{{T2}} cm&lt;/span&gt;\n\t\t&lt;/div&gt;\n\t&lt;/div&gt;\n&lt;/div&gt;&lt;/div&gt;","template":"&lt;p style=\"text-align:center;\"&gt;Volumen = área de la base × altura = {{response}} cm&lt;sup&gt;3&lt;/sup&gt;&lt;/p&gt;","seed":{"calculated":[{"name":"T1","label":"{{function}}","function":"{{Q1}}*3-1+{{Q2}}","temp":true},{"name":"T2","label":"{{function}}","function":"Lemonlib.round({{Q1}}*0.81, 1)","temp":true},{"name":"T3","label":"{{function}}","function":"5*{{Q1}}*{{T2}}/2","temp":true},{"name":"A4","label":"{{function}}","function":" 5*{{Q1}}*{{T2}}*{{T1}}/2"}]},"algorithm":{"name":"calculateOperation","params":{"method":"equivLiteral","keyboard":"INTERMEDIATE"}}}]}</v>
      </c>
      <c r="C1252" s="215" t="str">
        <f>Seeds!AA1350</f>
        <v/>
      </c>
      <c r="D1252" s="215">
        <f t="shared" si="1"/>
        <v>1</v>
      </c>
    </row>
    <row r="1253" ht="15.75" customHeight="1">
      <c r="A1253" s="215" t="str">
        <f>Seeds!AC1351</f>
        <v>M6-G-32a-E-3</v>
      </c>
      <c r="B1253" s="215" t="str">
        <f>Seeds!Z1351</f>
        <v>{"id":"M6-G-32a-E-3","seed":{"parameters":[{"name":"Q1","label":null,"min":2,"max":10,"step":1},{"name":"Q4","label":null,"list":[0,1,2]}],"uniques":true},"scaffolding":[{"id":"step-0","stimulus":"&lt;p&gt;Calcula el volumen de este prisma hexagonal.&lt;/p&gt;&lt;div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cm&lt;/span&gt;\n\t\t&lt;/div&gt;\n\t&lt;/div&gt;\n&lt;/div&gt;&lt;/div&gt;&lt;/p&gt;","template":"&lt;p&gt;El volumen es de {{response}} cm&lt;sup&gt;3&lt;/sup&gt;.&lt;/p&gt;","seed":{"parameters":[],"calculated":[{"name":"T1","label":"{{function}}","function":"{{Q1}}*3-1+{{Q4}}","temp":true},{"name":"T2","label":"{{function}}","function":"Lemonlib.round({{Q1}}*0.86, 1)","temp":true},{"name":"A1","label":"{{function}}","function":"Lemonlib.round(3*{{Q1}}*{{T2}}*{{T1}},2)"}]},"algorithm":{"name":"calculateOperation","params":{"method":"equivLiteral","keyboard":"INTERMEDIATE"}}},{"id":"step-1","stimulus":"&lt;p&gt;¿Cuáles son los valores de los lados de este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style=\"text-align:center;\"&gt;Lado de la base = {{response}} cm&lt;/p&gt;&lt;p style=\"text-align:center;\"&gt;Apotema de la base = {{response}} cm&lt;/p&gt;&lt;p style=\"text-align:center;\"&gt;Altura = {{response}} cm&lt;/p&gt;","seed":{"parameters":[],"calculated":[{"name":"T1","label":"{{function}}","function":"{{Q1}}*3-1+{{Q4}}","temp":true},{"name":"T2","label":"{{function}}","function":"Lemonlib.round({{Q1}}*0.86, 1)","temp":true},{"name":"A2","label":"{{function}}","function":"{{Q1}}"},{"name":"A3","label":"{{function}}","function":"{{T2}}"},{"name":"A4","label":"{{function}}","function":"{{T1}}"}]},"algorithm":{"name":"calculateOperation","params":{"method":"equivLiteral","keyboard":"INTERMEDIATE"}}},{"id":"step-2","stimulus":"&lt;p&gt;¿Qué pregunta el enunciado?&lt;/p&gt;","seed":{"calculated":[{"name":"A1","label":"&lt;p&gt;El área total&lt;/p&gt;","incorrect":true},{"name":"A2","label":"&lt;p&gt;El área lateral&lt;/p&gt;","incorrect":true},{"name":"A3","label":"&lt;p&gt;El volumen&lt;/p&gt;","incorrect":false}]},"algorithm":{"name":"trueFalse","template":"Multiple choice – standard"}},{"id":"step-3","stimulus":"&lt;p&gt;Selecciona la fórmula para calcular el volumen del prisma.&lt;/p&gt;","seed":{"calculated":[{"name":"A1","label":"&lt;p&gt;Volumen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
                "params": {
                    "showCheckIcon": false,
                    "columns": 3
}}},{"id":"step-4","stimulus":"&lt;p&gt;Calcula primero el área de la base.&lt;/p&gt;&lt;div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style=\"text-align:center;\"&gt;Área de la base = {{response}} cm&lt;sup&gt;2&lt;/sup&gt;&lt;/p&gt;","seed":{"calculated":[{"name":"T1","label":"{{function}}","function":"{{Q1}}*3-1+{{Q4}}","temp":true},{"name":"T2","label":"{{function}}","function":"Lemonlib.round({{Q1}}*0.86, 1)","temp":true},{"name":"A5","label":"{{function}}","function":"Lemonlib.round(3*{{Q1}}*{{T2}},1)"}]},"algorithm":{"name":"calculateOperation","params":{"method":"equivLiteral","keyboard":"INTERMEDIATE"}}},{"id":"step-5","stimulus":"&lt;p&gt;Con el resultado anterior, {{T3}} cm&lt;sup&gt;2&lt;/sup&gt;, calcula ahora el volumen del prisma.&lt;/p&gt;&lt;div style=\"display:flex; justify-content:center;\"&gt;&lt;div class=\"lemo-fixed-to-responsive\" style=\"max-width: 300px;max-height: 300px;position: relative;width: 100%;display: inline-block;\"&gt;\n\t&lt;img src=\"https://blueberry-assets.oneclick.es/M6_G_32a_3.svg\" alt=\"\" tabindex=\"0\"&gt;&lt;/img&gt;\n\t&lt;div class=\"lemo-graphie-container\" style=\"position: absolute;top: 0;left: 0;width: 100%;height: 100%;\"&gt;\n\t\t&lt;div class=\"lemo-graphie\" style=\"position: relative; width: 100%; height: 100%;\"&gt;\n\t\t\t&lt;span class=\"lemo-graphie-label\" style=\"position: absolute; left: 20%; top: 90%; transform: rotate(29deg);\"&gt;{{Q1}} cm\n&lt;/span&gt;\n\t\t\t&lt;span class=\"lemo-graphie-label\" style=\"position: absolute; left: 53%; top: 85%;\"&gt;{{T2}} cm\n&lt;/span&gt;\n\t\t\t&lt;span class=\"lemo-graphie-label\" style=\"position: absolute; left: 77.9180%; top: 51%;\"&gt;{{T1}} cm&lt;/span&gt;\n\t\t&lt;/div&gt;\n\t&lt;/div&gt;\n&lt;/div&gt;&lt;/div&gt;","template":"&lt;p style=\"text-align:center;\"&gt;Volumen = área de la base × altura = {{response}} cm&lt;sup&gt;3&lt;/sup&gt;&lt;/p&gt;","seed":{"calculated":[{"name":"T1","label":"{{function}}","function":"{{Q1}}*3-1+{{Q4}}","temp":true},{"name":"T2","label":"{{function}}","function":"Lemonlib.round({{Q1}}*0.86,1)","temp":true},{"name":"T3","label":"{{function}}","function":"Lemonlib.round(3*{{Q1}}*{{T2}},1)","temp":true},{"name":"A1","label":"{{function}}","function":"Lemonlib.round(3*{{Q1}}*{{T2}}*{{T1}},2)"}]},"algorithm":{"name":"calculateOperation","params":{"method":"equivLiteral","keyboard":"INTERMEDIATE"}}}]}</v>
      </c>
      <c r="C1253" s="215" t="str">
        <f>Seeds!AA1351</f>
        <v/>
      </c>
      <c r="D1253" s="215">
        <f t="shared" si="1"/>
        <v>1</v>
      </c>
    </row>
    <row r="1254" ht="15.75" customHeight="1">
      <c r="A1254" s="215" t="str">
        <f>Seeds!AC1352</f>
        <v>M6-G-32a-A-1</v>
      </c>
      <c r="B1254" s="215" t="str">
        <f>Seeds!Z1352</f>
        <v>{"id":"M6-G-32a-A-1","seed":{"parameters":[{"name":"Q1","label":null,"list":[2,3,4]},{"name":"Q3","label":null,"list":[1,2]}],"uniques":true},"scaffolding":[{"id":"step-0","stimulus":"&lt;p&gt;Para hacer una mudanza, Óliver utiliza unas cajas de cartón con forma de prisma de base cuadrada. Los lados de la base miden {{Q1}} dm, mientras que la altura es de {{T1}} dm. ¿Cuánto volumen ocupa cada caja?&lt;/p&gt;","template":"&lt;p&gt;Cada caja tiene un volumen de {{response}} dm&lt;sup&gt;3&lt;/sup&gt;.&lt;/p&gt;","seed":{"calculated":[{"name":"T1","label":"{{function}}","function":"{{Q1}}+{{Q3}}","temp":true},{"name":"A1","label":"{{function}}","function":"{{Q1}}*{{Q1}}*{{T1}}"}]},"algorithm":{"name":"calculateOperation","params":{"method":"equivLiteral","keyboard":"INTERMEDIATE"}}},{"id":"step-1","stimulus":"&lt;p&gt;¿Cuáles son los valores de los lados de la base y la altura de las cajas?&lt;/p&gt;","template":"&lt;p&gt;Los lados de la base miden {{response}} dm, mientras que su altura es de {{response}} dm.&lt;/p&gt;","seed":{"calculated":[{"name":"T1","label":"{{function}}","function":"{{Q1}}+{{Q3}}","temp":true},{"name":"A2","label":"{{function}}","function":"{{Q1}}"},{"name":"A3","label":"{{function}}","function":" {{T1}}"}]},"algorithm":{"name":"calculateOperation","params":{"method":"equivLiteral","keyboard":"INTERMEDIATE"}}},{"id":"step-2","stimulus":"&lt;p&gt;¿Qué pide el enunciado?&lt;/p&gt;","seed":{"calculated":[{"name":"A1","label":"&lt;p&gt;Calcular el volumen de cada caja.&lt;/p&gt;"},{"name":"A2","label":"&lt;p&gt;Calcular el área lateral de cada caja.&lt;/p&gt;","incorrect":true},{"name":"A3","label":"&lt;p&gt;Calcular el área total de cada caja.&lt;/p&gt;","incorrect":true}]},"algorithm":{"name":"trueFalse","template":"Multiple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\\text{altura}}{3}\\)\" draggable=\"true\"&gt;\\(\\frac{\\text{área de la base} \\ \\times \\ \\text{altura}}{3}\\)&lt;/span&gt;&lt;/p&gt;","incorrect":true}]},"algorithm":{"name":"trueFalse","template":"Multiple choice – standard","params":{"countCorrect":1,"countIncorrect":2,"showCheckIcon":false,"columns":3}}},{"id":"step-4","stimulus":"&lt;p&gt;Calcula primero el área de la base de cada caja.&lt;/p&gt;","template":"&lt;p style=\"text-align:center;\"&gt;Área de la base = {{response}} dm&lt;sup&gt;2&lt;/sup&gt;&lt;/p&gt;","seed":{"calculated":[{"name":"A4","label":"{{function}}","function":"{{Q1}}*{{Q1}}"}]},"algorithm":{"name":"calculateOperation","params":{"method":"equivLiteral","keyboard":"INTERMEDIATE"}}},{"id":"step-5","stimulus":"&lt;p&gt;Con el resultado anterior, {{T2}} dm&lt;sup&gt;2&lt;/sup&gt;, calcula el volumen de cada caja.&lt;/p&gt;","template":"&lt;p style=\"text-align:center;\"&gt;Volumen = área de la base × altura = {{response}} dm&lt;sup&gt;3&lt;/sup&gt;","seed":{"calculated":[{"name":"T1","label":"{{function}}","function":"{{Q1}}+{{Q3}}","temp":true},{"name":"T2","label":"{{function}}","function":" {{Q1}}*{{Q1}}","temp":true},{"name":"A5","label":"{{function}}","function":" {{Q1}}*{{Q1}}*{{T1}}"}]},"algorithm":{"name":"calculateOperation","params":{"method":"equivSymbolic","keyboard":"INTERMEDIATE"}}}]}</v>
      </c>
      <c r="C1254" s="215" t="str">
        <f>Seeds!AA1352</f>
        <v/>
      </c>
      <c r="D1254" s="215">
        <f t="shared" si="1"/>
        <v>1</v>
      </c>
    </row>
    <row r="1255" ht="15.75" customHeight="1">
      <c r="A1255" s="215" t="str">
        <f>Seeds!AC1353</f>
        <v>M6-G-32a-A-2</v>
      </c>
      <c r="B1255" s="215" t="str">
        <f>Seeds!Z1353</f>
        <v>{"id":"M6-G-32a-A-2","seed":{"parameters":[{"name":"Q1","label":null,"list":[2,3,4]},{"name":"Q2","label":null,"list":[10,11,12,13,14,15]}],"uniques":true},"scaffolding":[{"id":"step-0","stimulus":"&lt;p&gt;El envoltorio de cartón de una barra de chocolate tiene forma de prisma triangular. La base es un triángulo equilátero cuya altura mide {{T1}} cm, y sus lados, {{Q1}} cm. La altura del prisma, por su parte, es de {{Q2}} cm. ¿Cuál es el volumen de este envoltorio?&lt;/p&gt;","template":"&lt;p&gt;El envoltorio tiene un volumen de {{response}} cm&lt;sup&gt;3&lt;/sup&gt;.&lt;/p&gt;","seed":{"calculated":[{"name":"T1","label":"{{function}}","function":"Lemonlib.round(0.87*{{Q1}},1)","temp":true},{"name":"A1","label":"{{function}}","function":"Lemonlib.round({{Q1}}*{{Q2}}*{{T1}}/2,1)"}]},"algorithm":{"name":"calculateOperation","params":{"method":"equivLiteral","keyboard":"INTERMEDIATE"}}},{"id":"step-1","stimulus":"&lt;p&gt;¿Cuáles son las medidas de estos envoltorios?&lt;/p&gt;","template":"&lt;p&gt;En el triángulo equilátero de la base, los lados de la base miden {{response}} cm, mientras que su altura es de {{response}} cm. La altura del prisma mide {{response}} cm.&lt;/p&gt;","seed":{"calculated":[{"name":"T1","label":"{{function}}","function":"Lemonlib.round(0.87*{{Q1}},1)","temp":true},{"name":"A2","label":"{{function}}","function":"{{Q1}}"},{"name":"A3","label":"{{function}}","function":" {{T1}}"},{"name":"A4","label":"{{function}}","function":" {{Q2}}"}]},"algorithm":{"name":"calculateOperation","params":{"method":"equivLiteral","keyboard":"INTERMEDIATE"}}},{"id":"step-2","stimulus":"&lt;p&gt;¿Qué pide el enunciado?&lt;/p&gt;","seed":{"calculated":[{"name":"A1","label":"&lt;p&gt;Calcular el volumen del envoltorio.&lt;/p&gt;"},{"name":"A2","label":"&lt;p&gt;Calcular el área lateral del envoltorio.&lt;/p&gt;","incorrect":true},{"name":"A3","label":"&lt;p&gt;Calcular el área total del envoltorio.&lt;/p&gt;","incorrect":true}]},"algorithm":{"name":"trueFalse","template":"Multiple choice – standard","params":{"countCorrect":1,"countIncorrect":2}}},{"id":"step-3","stimulus":"&lt;p&gt;Selecciona la fórmula para calcular el volumen del prisma.&lt;/p&gt;","seed":{"calculated":[{"name":"3-A1","label":"&lt;p&gt;Volumen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envoltorio.&lt;/p&gt;","template":"&lt;p style=\"text-align:center;\"&gt;Área de la base = {{response}} cm&lt;sup&gt;2&lt;/sup&gt;","seed":{"calculated":[{"name":"T1","label":"{{function}}","function":"Lemonlib.round(0.87*{{Q1}},1)","temp":true},{"name":"A5","label":"{{function}}","function":"Lemonlib.round({{Q1}}*{{T1}}/2,2)"}]},"algorithm":{"name":"calculateOperation","params":{"method":"equivLiteral","keyboard":"INTERMEDIATE"}}},{"id":"step-5","stimulus":"&lt;p&gt;Con el resultado anterior, {{T2}} cm&lt;sup&gt;2&lt;/sup&gt;, calcula el volumen del envoltorio.&lt;/p&gt;","template":"&lt;p style=\"text-align:center;\"&gt;Volumen = área de la base × altura = {{response}} cm&lt;sup&gt;3&lt;/sup&gt;","seed":{"calculated":[{"name":"T1","label":"{{function}}","function":"Lemonlib.round(0.87*{{Q1}},1)","temp":true},{"name":"T2","label":"{{function}}","function":"Lemonlib.round({{Q1}}*{{T1}}/2,1)","temp":true},{"name":"A5","label":"{{function}}","function":"Lemonlib.round({{Q1}}*{{T1}}*{{Q2}}/2,1)"}]},"algorithm":{"name":"calculateOperation","params":{"method":"equivSymbolic","keyboard":"INTERMEDIATE"}}}]}</v>
      </c>
      <c r="C1255" s="215" t="str">
        <f>Seeds!AA1353</f>
        <v/>
      </c>
      <c r="D1255" s="215">
        <f t="shared" si="1"/>
        <v>1</v>
      </c>
    </row>
    <row r="1256" ht="15.75" customHeight="1">
      <c r="A1256" s="215" t="str">
        <f>Seeds!AC1354</f>
        <v>M6-G-32a-A-3</v>
      </c>
      <c r="B1256" s="215" t="str">
        <f>Seeds!Z1354</f>
        <v>{"id":"M6-G-32a-A-3","seed":{"parameters":[{"name":"Q1","label":null,"list":[2,3,4,5]},{"name":"Q2","label":null,"list":[3,4,5]},{"name":"Q3","label":null,"list":[1,2,3]}],"uniques":true},"scaffolding":[{"id":"step-0","stimulus":"&lt;p&gt;Teo va a llenar un acuario con forma de prisma rectangular. Los lados de la base miden {{Q1}} dm y {{T1}} dm, mientras que la altura es de {{T2}} dm. ¿Cuánto volumen ocupa el acuario?&lt;/p&gt;","template":"&lt;p&gt;El acuario tiene un volumen de {{response}} dm&lt;sup&gt;3&lt;/sup&gt;.&lt;/p&gt;","seed":{"calculated":[{"name":"T1","label":"{{function}}","function":"{{Q1}}+{{Q2}}","temp":true},{"name":"T2","label":"{{function}}","function":"{{Q1}}+{{Q3}}","temp":true},{"name":"A1","label":"{{function}}","function":"{{Q1}}*{{T1}}*{{T2}}"}]},"algorithm":{"name":"calculateOperation","params":{"method":"equivLiteral","keyboard":"INTERMEDIATE"}}},{"id":"step-1","stimulus":"&lt;p&gt;¿Cuáles son las medidas del acuario?&lt;/p&gt;","template":"&lt;p style=\"text-align:center;\"&gt;Lado pequeño de la base = {{response}} dm&lt;/p&gt;&lt;p style=\"text-align:center;\"&gt;Lado grande de la base = {{response}} dm&lt;/p&gt;&lt;p style=\"text-align:center;\"&gt;Altura = {{response}} dm&lt;/p&gt;","seed":{"calculated":[{"name":"T1","label":"{{function}}","function":" {{Q1}}+{{Q2}}","temp":true},{"name":"T2","label":"{{function}}","function":"{{Q1}}+{{Q3}}","temp":true},{"name":"A2","label":"{{function}}","function":"{{Q1}}"},{"name":"A3","label":"{{function}}","function":" {{T1}}"},{"name":"A4","label":"{{function}}","function":" {{T2}}"}]},"algorithm":{"name":"calculateOperation","params":{"method":"equivLiteral","keyboard":"INTERMEDIATE"}}},{"id":"step-2","stimulus":"&lt;p&gt;¿Qué pide el enunciado?&lt;/p&gt;","seed":{"calculated":[{"name":"A1","label":"&lt;p&gt;Calcular el volumen del acuario.&lt;/p&gt;"},{"name":"A2","label":"&lt;p&gt;Calcular el área total del acuario.&lt;/p&gt;","incorrect":true},{"name":"A3","label":"&lt;p&gt;Calcular el área lateral del acuario.&lt;/p&gt;","incorrect":true}]},"algorithm":{"name":"trueFalse","template":"Multiple choice – standard","params":{"countCorrect":1,"countIncorrect":2}}},{"id":"step-3","stimulus":"&lt;p&gt;Selecciona la fórmula para calcular el volumen del prisma.&lt;/p&gt;","seed":{"calculated":[{"name":"3-A1","label":"p&gt;Volumen = área de la base × altura&lt;/p&gt;","incorrect":false},{"name":"A2","label":"&lt;p&gt;Volumen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\\text{altura}}{3}\\)&lt;/span&gt;&lt;/p&gt;","incorrect":true}]},"algorithm":{"name":"trueFalse","template":"Multiple choice – standard","params":{"countCorrect":1,"countIncorrect":2,"showCheckIcon":false,"columns":3}}},{"id":"step-4","stimulus":"&lt;p&gt;Calcula primero el área de la base del acuario.&lt;/p&gt;","template":"&lt;p style=\"text-align:center;\"&gt;Área de la base = {{response}} dm&lt;sup&gt;2&lt;/sup&gt;&lt;/p&gt;","seed":{"calculated":[{"name":"T1","label":"{{function}}","function":" {{Q1}}+{{Q2}}","temp":true},{"name":"A5","label":"{{function}}","function":"{{Q1}}*{{T1}}"}]},"algorithm":{"name":"calculateOperation","params":{"method":"equivLiteral","keyboard":"INTERMEDIATE"}}},{"id":"step-5","stimulus":"&lt;p&gt;Con el resultado anterior, {{T3}} dm&lt;sup&gt;2&lt;/sup&gt;, calcula el volumen de cada caja.&lt;/p&gt;","template":"&lt;p style=\"text-align:center;\"&gt;Volumen = área de la base × altura = {{response}} dm&lt;sup&gt;3&lt;/sup&gt;","seed":{"calculated":[{"name":"T1","label":"{{function}}","function":" {{Q1}}+{{Q2}}","temp":true},{"name":"T2","label":"{{function}}","function":"{{Q1}}+{{Q3}}","temp":true},{"name":"T3","label":"{{function}}","function":"{{Q1}}*{{T1}}","temp":true},{"name":"A6","label":"{{function}}","function":"{{Q1}}*{{T1}}*{{T2}}"}]},"algorithm":{"name":"calculateOperation","params":{"method":"equivSymbolic","keyboard":"INTERMEDIATE"}}}]}</v>
      </c>
      <c r="C1256" s="215" t="str">
        <f>Seeds!AA1354</f>
        <v/>
      </c>
      <c r="D1256" s="215">
        <f t="shared" si="1"/>
        <v>1</v>
      </c>
    </row>
    <row r="1257" ht="15.75" customHeight="1">
      <c r="A1257" s="215" t="str">
        <f>Seeds!AC1355</f>
        <v>M6-G-32b-I-1</v>
      </c>
      <c r="B1257" s="215" t="str">
        <f>Seeds!Z1355</f>
        <v>{"id":"M6-G-32b-I-1","stimulus":"&lt;p&gt;Selecciona el valor correcto del volumen de esta pirámide cuadrangular.&lt;/p&gt;&lt;div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32.2116%; top: 92.3357%;\"&gt;{{Q1}} cm&lt;/span&gt;\n\t\t\t&lt;span class=\"lemo-graphie-label\" style=\"position: absolute; left: 39%; top: 54%; transform: rotate(-90deg);\"&gt;{{T1}} cm&lt;/span&gt;\n\t\t&lt;/div&gt;\n\t&lt;/div&gt;\n&lt;/div&gt;&lt;/div&gt;","hint":"&lt;p&gt;La fórmula para calcular el volumen de una pirámide es:&lt;/p&gt;&lt;p style=\"text-align:center;\"&gt;Volumen = &lt;span class=\"fr-math-v2 fr-draggable\" contenteditable=\"false\" data-original-math=\"\\(\\frac{\\text{área de la base}\\ \\times\\ \\text{altura}}{3}\\)\" draggable=\"true\"&gt;\\(\\frac{\\text{área de la base}\\ \\times\\ \\text{altura}}{3}\\)&lt;/span&gt;&lt;/p&gt;","feedback":"&lt;p&gt;Para hallar el volumen de una pirámide, utiliza esta fórmula:&lt;/p&gt;&lt;p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data-original-math=\"\\(\\frac{(\\text{lado}\\ \\times\\ \\text{lado})\\ \\times\\ \\text{altura}}{3}\\)\" draggable=\"true\"&gt;\\(\\frac{(\\text{lado}\\ \\times\\ \\text{lado})\\ \\times\\ \\text{altura}}{3}\\)&lt;/span&gt; = &lt;span class=\"fr-math-v2 fr-draggable\" contenteditable=\"false\" data-original-math=\"\\(\\frac{({{Q1}}\\ \\times\\ {{Q1}})\\) \\ \\times\\ \\{{T1}}}{3}\\)\" draggable=\"true\"&gt;\\(\\frac{({{Q1}} \\ \\times\\ {{Q1}}) \\ \\times\\ {{T1}}}{3}\\)&lt;/span&gt; = {{A1}} cm&lt;sup&gt;3&lt;/sup&gt;&lt;/p&gt;","seed":{"parameters":[{"name":"Q1","label":null,"min":2,"max":10,"step":1},{"name":"Q2","label":null,"list":[0,1,2]}],"calculated":[{"name":"T1","label":"{{function}}","function":"{{Q1}}*3-1+{{Q2}}","temp":true},{"name":"A1","label":"Volumen = {{function}} cm&lt;sup&gt;3&lt;/sup&gt;","function":"Lemonlib.round({{Q1}}*{{Q1}}*{{T1}}/3,2)"},{"name":"A2","label":"Volumen = {{function}} cm&lt;sup&gt;3&lt;/sup&gt;","function":"{{Q1}}*{{Q1}}*{{T1}}","incorrect":true},{"name":"A3","label":"Volumen = {{function}} cm&lt;sup&gt;3&lt;/sup&gt;","function":"Lemonlib.round({{Q1}}*{{Q1}}*{{T1}}/2,2)","incorrect":true}],"uniques":true},"algorithm":{"name":"trueFalse","template":"Multiple choice – standard","params":{"countCorrect":1,"countIncorrect":2,"showCheckIcon":false,"columns":3}}}</v>
      </c>
      <c r="C1257" s="215" t="str">
        <f>Seeds!AA1355</f>
        <v/>
      </c>
      <c r="D1257" s="215">
        <f t="shared" si="1"/>
        <v>1</v>
      </c>
    </row>
    <row r="1258" ht="15.75" customHeight="1">
      <c r="A1258" s="215" t="str">
        <f>Seeds!AC1356</f>
        <v>M6-G-32b-E-1</v>
      </c>
      <c r="B1258" s="215" t="str">
        <f>Seeds!Z1356</f>
        <v>{"id":"M6-G-32b-E-1","seed":{"parameters":[{"name":"Q1","label":null,"min":2,"max":10,"step":1},{"name":"Q3","label":null,"list":[0,1,2]}],"uniques":true},"scaffolding":[{"id":"step-0","stimulus":"&lt;p&gt;Calcula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39.1%; top:54%; transform: rotate(-90deg);\"&gt;{{T1}} cm&lt;/span&gt;\n\t\t&lt;/div&gt;\n\t&lt;/div&gt;\n&lt;/div&gt;","template":"&lt;p&gt;El volumen es de {{response}} cm&lt;sup&gt;3&lt;/sup&gt;.&lt;/p&gt;","seed":{"calculated":[{"name":"T1","label":"{{function}}","function":"{{Q1}}*3-1+{{Q3}}","temp":true},{"name":"A1","label":"{{function}}","function":"Lemonlib.round({{Q1}}*{{Q1}}*{{T1}}/3,2)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src=\"https://blueberry-assets.oneclick.es/M6_G_32b_1.svg\" alt=\"\" tabindex=\"0\"&gt;&lt;/img&gt;\n\t&lt;div class=\"lemo-graphie-container\" style=\"position: absolute;top: 0;left: 0;width: 100%;height: 100%;\"&gt;\n\t\t&lt;div class=\"lemo-graphie\" style=\"position: relative; width: 100%; height: 100%;\"&gt;\n\t\t\t&lt;span class=\"lemo-graphie-label\" style=\"position: absolute; left: 68.1250%; top: 83.6546%;\"&gt;{{Q1}} cm&lt;/span&gt;\n\t\t\t&lt;span class=\"lemo-graphie-label\" style=\"position: absolute; left: 38%; top:54%; transform: rotate(-90deg);\"&gt;{{T1}} cm&lt;/span&gt;\n\t\t&lt;/div&gt;\n\t&lt;/div&gt;\n&lt;/div&gt;","template":"&lt;p style=\"text-align:center;\"&gt;Lado de la base = {{response}} cm&lt;/p&gt;&lt;p style=\"text-align:center;\"&gt;Altura = {{response}} cm&lt;/p&gt;","seed":{"calculated":[{"name":"T1","label":"{{function}}","function":"{{Q1}}*3-1+{{Q3}}","temp":true},{"name":"A2","label":"{{function}}","function":"{{Q1}}"},{"name":"A3","label":"{{function}}","function":"{{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cm&lt;sup&gt;2&lt;/sup&gt;&lt;/p&gt;","seed":{"calculated":[{"name":"A5","label":"{{function}}","function":"{{Q1}}*{{Q1}}"}]},"algorithm":{"name":"calculateOperation","params":{"method":"equivLiteral","keyboard":"INTERMEDIATE"}}},{"id":"step-5","stimulus":"&lt;p&gt;Con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3","label":"{{function}}","function":"{{Q1}}*{{Q1}}","temp":true},{"name":"A5","label":"{{function}}","function":"Lemonlib.round({{Q1}}*{{Q1}}*{{T1}}/3,2)"}]},"algorithm":{"name":"calculateOperation","params":{"method":"equivSymbolic","keyboard":"INTERMEDIATE"}}}]}</v>
      </c>
      <c r="C1258" s="215" t="str">
        <f>Seeds!AA1356</f>
        <v/>
      </c>
      <c r="D1258" s="215">
        <f t="shared" si="1"/>
        <v>1</v>
      </c>
    </row>
    <row r="1259" ht="15.75" customHeight="1">
      <c r="A1259" s="215" t="str">
        <f>Seeds!AC1357</f>
        <v>M6-G-32b-E-2</v>
      </c>
      <c r="B1259" s="215" t="str">
        <f>Seeds!Z1357</f>
        <v>{"id":"M6-G-32b-E-2","seed":{"parameters":[{"name":"Q1","label":null,"min":2,"max":7,"step":1},{"name":"Q3","label":null,"list":[0,1,2]}],"uniques":true},"scaffolding":[{"id":"step-0","stimulus":"&lt;p&gt;Calcula el volumen de esta pirámide hexagonal. Devuelve el resultado con un máximo de dos decimales.&lt;/p&gt;&lt;div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cm&lt;/span&gt;\n\t\t&lt;/div&gt;\n\t&lt;/div&gt;\n&lt;/div&gt;&lt;/div&gt;","template":"&lt;p&gt;El volumen es de {{response}} cm&lt;sup&gt;3&lt;/sup&gt;.&lt;/p&gt;","seed":{"calculated":[{"name":"T1","label":"{{function}}","function":"{{Q1}}*3-1+{{Q3}}","temp":true},{"name":"T2","label":"{{function}}","function":"Lemonlib.round({{Q1}}*0.86, 1)","temp":true},{"name":"A1","label":"{{function}}","function":"Lemonlib.round({{Q1}}*{{T2}}*{{T1}},2)"}]},"algorithm":{"name":"calculateOperation","params":{"method":"equivLiteral","keyboard":"INTERMEDIATE"}}},{"id":"step-1","stimulus":"&lt;p&gt;Según el enunciado, ¿cuáles son las medidas de la pirámide?&lt;/p&gt;&lt;div style=\"display:flex; justify-content:center;\"&gt;&lt;div class=\"lemo-fixed-to-responsive\" style=\"max-width: 300px;max-height: 300px;position: relative;width: 100%;display: inline-block;\"&gt;\n\t&lt;img src=\"https://blueberry-assets.oneclick.es/M6_G_32b_2.svg\" alt=\"\" tabindex=\"0\"&gt;&lt;/img&gt;\n\t&lt;div class=\"lemo-graphie-container\" style=\"position: absolute;top: 0;left: 0;width: 100%;height: 100%;\"&gt;\n\t\t&lt;div class=\"lemo-graphie\" style=\"position: relative; width: 100%; height: 100%;\"&gt;\n\t\t\t&lt;span class=\"lemo-graphie-label\" style=\"position: absolute; left: 43%; top: 92%;\"&gt;{{Q1}} cm&lt;/span&gt;\n\t\t\t&lt;span class=\"lemo-graphie-label\" style=\"position: absolute; left: 39.3401%; top: 51.3417%; transform: rotate(-90deg);\"&gt;{{T1}} cm&lt;/span&gt;\n\t\t\t&lt;span class=\"lemo-graphie-label\" style=\"position: absolute; left: 55.7838%; top: 74.8244%; transform: rotate(10deg);\"&gt;{{T2}} cm&lt;/span&gt;\n\t\t&lt;/div&gt;\n\t&lt;/div&gt;\n&lt;/div&gt;&lt;/div&gt;","template":"&lt;p style=\"text-align:center;\"&gt;Lado de la base = {{response}} cm&lt;/p&gt;&lt;p style=\"text-align:center;\"&gt;Apotema de la base= {{response}} cm&lt;p style=\"text-align:center;\"&gt;Altura = {{response}} cm&lt;/p&gt;","seed":{"calculated":[{"name":"T1","label":"{{function}}","function":"{{Q1}}*3-1+{{Q3}}","temp":true},{"name":"T2","label":"{{function}}","function":"Lemonlib.round({{Q1}}*0.86, 1)","temp":true},{"name":"A2","label":"{{function}}","function":"{{Q1}}"},{"name":"A3","label":"{{function}}","function":"{{T2}}"},{"name":"A4","label":"{{function}}","function":" {{T1}}"}]},"algorithm":{"name":"calculateOperation","params":{"method":"equivLiteral","keyboard":"INTERMEDIATE"}}},{"id":"step-2","stimulus":"&lt;p&gt;¿Por qué pregunta el enunciado?&lt;/p&gt;","seed":{"calculated":[{"name":"A1","label":"&lt;p&gt;Por el volumen&lt;/p&gt;"},{"name":"A2","label":"&lt;p&gt;Por el área total&lt;/p&gt;","incorrect":true},{"name":"A3","label":"&lt;p&gt;Por el área lateral&lt;/p&gt;","incorrect":true}]},"algorithm":{"name":"trueFalse","template":"Multiple choice – standard","params":{"countCorrect":1,"countIncorrect":2}}},{"id":"step-3","stimulus":"&lt;p&gt;Selecciona la fórmula para calcular el volumen de la pirámide.&lt;/p&gt;","seed":{"calculated":[{"name":"3-A1","label":"&lt;p&gt;Volumen = área de la base × altura&lt;/p&gt;","incorrect":true},{"name":"A2","label":"&lt;p&gt;Volumen = π × r&lt;sup&gt;2&lt;/sup&gt; × altura&lt;/p&gt;","incorrect":true},{"name":"A3","label":"&lt;p&gt;Volumen = &lt;span class=\"fr-math-v2 fr-draggable\" contenteditable=\"false\" data-original-math=\"\\(\\frac{\\text{área de la base} \\ \\times \\ \\text{altura}}{2}\\)\" draggable=\"true\"&gt;\\(\\frac{\\text{área de la base} \\ \\times \\ \\text{altura}}{3}\\)&lt;/span&gt;&lt;/p&gt;","incorrect":false}]},"algorithm":{"name":"trueFalse","template":"Multiple choice – standard","params":{"countCorrect":1,"countIncorrect":2,"showCheckIcon":false,"columns":3}}},{"id":"step-4","stimulus":"&lt;p&gt;Calcula primero el área de la base.&lt;/p&gt;","template":"&lt;p style=\"text-align:center;\"&gt;Área de la base = {{response}} cm&lt;sup&gt;2&lt;/sup&gt;&lt;/p&gt;","seed":{"calculated":[{"name":"T2","label":"{{function}}","function":"Lemonlib.round({{Q1}}*0.86, 1)","temp":true},{"name":"A5","label":"{{function}}","function":"Lemonlib.round(3*{{Q1}}*{{T2}},2)"}]},"algorithm":{"name":"calculateOperation","params":{"method":"equivLiteral","keyboard":"INTERMEDIATE"}}},{"id":"step-5","stimulus":"&lt;p&gt;Con el resultado anterior, {{T3}} cm&lt;sup&gt;2&lt;/sup&gt;, calcula el volumen de esta pirámide.&lt;/p&gt;","template":"&lt;p style=\"text-align:center;\"&gt;Volumen = &lt;span class=\"fr-math-v2 fr-draggable\" contenteditable=\"false\" data-original-math=\"\\(\\frac{\\text{área de la base} \\ \\times \\ \\text{altura}}{2}\\)\" draggable=\"true\"&gt;\\(\\frac{\\text{área de la base} \\ \\times \\ \\text{altura}}{3}\\)&lt;/span&gt; = {{response}}cm&lt;sup&gt;3&lt;/sup&gt;","seed":{"calculated":[{"name":"T1","label":"{{function}}","function":"Lemonlib.round({{Q1}}*3-1+{{Q3}},2)","temp":true},{"name":"T2","label":"{{function}}","function":"Lemonlib.round({{Q1}}*0.86, 1)","temp":true},{"name":"T3","label":"{{function}}","function":"Lemonlib.round(3*{{Q1}}*{{T2}},2)","temp":true},{"name":"A5","label":"{{function}}","function":"Lemonlib.round({{Q1}}*{{T2}}*{{T1}},2)"}]},"algorithm":{"name":"calculateOperation","params":{"method":"equivSymbolic","keyboard":"INTERMEDIATE"}}}]}</v>
      </c>
      <c r="C1259" s="215" t="str">
        <f>Seeds!AA1357</f>
        <v/>
      </c>
      <c r="D1259" s="215">
        <f t="shared" si="1"/>
        <v>1</v>
      </c>
    </row>
    <row r="1260" ht="15.75" customHeight="1">
      <c r="A1260" s="215" t="str">
        <f>Seeds!AC1358</f>
        <v>M6-G-32b-A-1</v>
      </c>
      <c r="B1260" s="215" t="str">
        <f>Seeds!Z1358</f>
        <v>{"id":"M6-G-32b-A-1","seed":{"parameters":[{"name":"Q1","label":null,"min":2,"max":10,"step":1},{"name":"Q2","label":null,"min":2,"max":10,"step":1},{"name":"Q4","label":null,"list":[1,2,3]}],"uniques":true},"scaffolding":[{"id":"step-0","stimulus":"&lt;p&gt;El tejado de una torre tiene forma de pirámide de base rectángular. La altura de esta pirámide es de {{Q1}} m y los lados de la base, de {{Q2}} m y {{T1}} m. ¿Cuánto mide el volumen de la pirámide? Escribe el resultado con dos decimales.&lt;/p&gt;","template":"&lt;p&gt;El volumen mide {{response}} m&lt;sup&gt;3&lt;/sup&gt;.&lt;/p&gt;","seed":{"calculated":[{"name":"T1","label":"{{function}}","function":"{{Q2}} + {{Q4}}","temp":true},{"name":"0-A1","label":"{{function}}","function":"Lemonlib.round({{Q1}}*{{Q2}}*{{T1}}/3, 2)"}]},"algorithm":{"name":"calculateOperation","params":{"method":"equivLiteral","keyboard":"INTERMEDIATE"}}},{"id":"step-1","stimulus":"&lt;p&gt;¿Cuáles son las medidas de la pirámide?&lt;/p&gt;","template":"&lt;p style=\"text-align:center;\"&gt;Lado pequeño de la base = {{response}} m&lt;/p&gt;&lt;p style=\"text-align:center;\"&gt;Lado grande de la base = {{response}} m&lt;/p&gt;&lt;p style=\"text-align:center;\"&gt;Altura = {{response}} m&lt;/p&gt;","seed":{"calculated":[{"name":"T1","label":"{{function}}","function":" {{Q2}} + {{Q4}}","temp":true},{"name":"1-A1","label":"{{function}}","function":"{{Q2}}"},{"name":"1-A2","label":"{{function}}","function":"{{T1}}"},{"name":"1-A3","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{{Q2}} × {{T1}} = {{response}} m&lt;sup&gt;2&lt;/sup&gt;&lt;/p&gt;","seed":{"calculated":[{"name":"T1","label":"{{function}}","function":"{{Q2}} + {{Q4}}","temp":true},{"name":"4-A1","label":"{{function}}","function":"{{Q2}}*{{T1}}"}]},"algorithm":{"name":"calculateOperation","params":{"method":"equivLiteral","keyboard":"INTERMEDIATE"}}},{"id":"step-5","stimulus":"&lt;p&gt;Con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m&lt;sup&gt;3&lt;/sup&gt;","seed":{"calculated":[{"name":"T1","label":"{{function}}","function":"{{Q2}} + {{Q4}}","temp":true},{"name":"T2","label":"{{function}}","function":"{{Q2}}*{{T1}}","temp":true},{"name":"4-A1","label":"{{function}}","function":"math.round({{Q1}}*{{Q2}}*{{T1}}/3,2)"}]},"algorithm":{"name":"calculateOperation","params":{"method":"equivLiteral","keyboard":"INTERMEDIATE"}}}]}</v>
      </c>
      <c r="C1260" s="215" t="str">
        <f>Seeds!AA1358</f>
        <v/>
      </c>
      <c r="D1260" s="215">
        <f t="shared" si="1"/>
        <v>1</v>
      </c>
    </row>
    <row r="1261" ht="15.75" customHeight="1">
      <c r="A1261" s="215" t="str">
        <f>Seeds!AC1359</f>
        <v>M6-G-32b-A-2</v>
      </c>
      <c r="B1261" s="215" t="str">
        <f>Seeds!Z1359</f>
        <v>{"id":"M6-G-32b-A-2","seed":{"parameters":[{"name":"Q1","label":null,"min":2,"max":10,"step":1},{"name":"Q2","label":null,"min":2,"max":10,"step":1}],"uniques":true},"scaffolding":[{"id":"step-0","stimulus":"&lt;p&gt;Se ha descubierto en Egipto una pirámide de base cuadrada. Su altura mide {{Q1}} m y los lados de la base son de {{T1}} m. ¿Cuánto volumen ocupa la pirámide? Redondea el resultado a las centésimas.&lt;/p&gt;","template":"&lt;p&gt;El volumen mide {{response}} m&lt;sup&gt;3&lt;/sup&gt;.&lt;/p&gt;","seed":{"calculated":[{"name":"T1","label":"{{function}}","function":"Lemonlib.round(1.6*{{Q1}},2)","temp":true},{"name":"0-A1","label":"{{function}}","function":"Lemonlib.round({{Q1}}*{{T1}}*{{T1}}/3, 2)"}]},"algorithm":{"name":"calculateOperation","params":{"method":"equivSymbolic","keyboard":"INTERMEDIATE"}}},{"id":"step-1","stimulus":"&lt;p&gt;¿Cuáles son las medidas de la pirámide?&lt;/p&gt;","template":"&lt;p style=\"text-align:center;\"&gt;Lado de la base = {{response}} m&lt;/p&gt;&lt;p style=\"text-align:center;\"&gt;Altura = {{response}} m&lt;/p&gt;","seed":{"calculated":[{"name":"T1","label":"{{function}}","function":"Lemonlib.round(1.6*{{Q1}},2)","temp":true},{"name":"1-A1","label":"{{function}}","function":"{{T1}}"},{"name":"1-A2","label":"{{function}}","function":"{{Q1}}"}]},"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{{T1}} × {{T1}} = {{response}} m&lt;sup&gt;2&lt;/sup&gt;&lt;/p&gt;","seed":{"calculated":[{"name":"T1","label":"{{function}}","function":"Lemonlib.round(1.6*{{Q1}},2)","temp":true},{"name":"T2","label":"{{function}}","function":"Lemonlib.round({{T1}}*{{T1}},2)","temp":true},{"name":"4-A1","label":"{{function}}","function":"{{T2}}"}]},"algorithm":{"name":"calculateOperation","params":{"method":"equivLiteral","keyboard":"INTERMEDIATE"}}},{"id":"step-5","stimulus":"&lt;p&gt;Con el resultado anterior, calcula el volumen de la pirámide. Redondea el resultado a las centésimas.&lt;/p&gt;","template":"&lt;p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data-original-math=\"\\(\\frac{{{T2}}\\ \\times\\ {{Q1}}}{3}\\)\" draggable=\"true\"&gt;\\(\\frac{{{T2}}\\ \\times\\ {{Q1}}}{3}\\)&lt;/span&gt; = {{response}} m&lt;sup&gt;3&lt;/sup&gt;","seed":{"calculated":[{"name":"T1","label":"{{function}}","function":"Lemonlib.round(1.6*{{Q1}},2)","temp":true},{"name":"T2","label":"{{function}}","function":"Lemonlib.round({{T1}}*{{T1}},2)","temp":true},{"name":"4-A1","label":"{{function}}","function":"Lemonlib.round({{Q1}}*{{T1}}*{{T1}}/3, 2)"}]},"algorithm":{"name":"calculateOperation","params":{"method":"equivSymbolic","keyboard":"INTERMEDIATE"}}}]}</v>
      </c>
      <c r="C1261" s="215" t="str">
        <f>Seeds!AA1359</f>
        <v/>
      </c>
      <c r="D1261" s="215">
        <f t="shared" si="1"/>
        <v>1</v>
      </c>
    </row>
    <row r="1262" ht="15.75" customHeight="1">
      <c r="A1262" s="215" t="str">
        <f>Seeds!AC1360</f>
        <v>M6-G-32b-A-3</v>
      </c>
      <c r="B1262" s="215" t="str">
        <f>Seeds!Z1360</f>
        <v>{"id":"M6-G-32b-A-3","seed":{"parameters":[{"name":"Q1","label":null,"list":[4,5,6,7,8]},{"name":"Q2","label":null,"list":[10,11,12,13,14,15]}],"uniques":true},"scaffolding":[{"id":"step-0","stimulus":"&lt;p&gt;Un reloj tiene forma de pirámide de base cuadrada. Los lados de la base miden {{Q1}} cm y tiene un altura de {{Q2}} cm. ¿Cuál es su volumen? Redondea el resultado a las centésimas si es necesario.&lt;/p&gt;","template":"&lt;p&gt;El volumen mide {{response}} cm&lt;sup&gt;3&lt;/sup&gt;.&lt;/p&gt;","seed":{"calculated":[{"name":"0-A1","label":"{{function}}","function":"Lemonlib.round({{Q1}}*{{Q1}}*{{Q2}}/3, 2)"}]},"algorithm":{"name":"calculateOperation","params":{"method":"equivLiteral","keyboard":"INTERMEDIATE"}}},{"id":"step-1","stimulus":"&lt;p&gt;¿Cuáles son las medidas del reloj?&lt;/p&gt;","template":"&lt;p style=\"text-align:center;\"&gt;Lado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volumen.&lt;/p&gt;"},{"name":"2-A2","label":"&lt;p&gt;El área lateral.&lt;/p&gt;","incorrect":true},{"name":"2-A3","label":"&lt;p&gt;El área total.&lt;/p&gt;","incorrect":true}]},"algorithm":{"name":"trueFalse","template":"Multiple choice – standard","params":{"countCorrect":1,"countIncorrect":2}}},{"id":"step-3","stimulus":"&lt;p&gt;Selecciona la fórmula para calcular el volumen de la pirámide.&lt;/p&gt;","seed":{"calculated":[{"name":"3-A1","label":"&lt;p&gt;Volumen = &lt;span class=\"fr-math-v2 fr-draggable\" contenteditable=\"false\" data-original-math=\"\\(\\frac{\\text{área de la base}\\ \\times\\ \\text{altura}}{3}\\)\" draggable=\"true\"&gt;\\(\\frac{\\text{área de la base}\\ \\times\\ \\text{altura}}{3}\\)&lt;/span&gt;&lt;/p&gt;"},{"name":"3-A2","label":"&lt;p&gt;Volumen = área de la base × altura&lt;/p&gt;","incorrect":true},{"name":"3-A3","label":"&lt;p&gt;Volumen = π × r&lt;sup&gt;2&lt;/sup&gt; × altura&lt;/p&gt;","incorrect":true}]},"algorithm":{"name":"trueFalse","template":"Multiple choice – standard","params":{"countCorrect":1,"countIncorrect":2,"showCheckIcon":false,"columns":3}}},{"id":"step-4","stimulus":"&lt;p&gt;Calcula primero el área de la base.&lt;/p&gt;","template":"&lt;p style=\"text-align:center;\"&gt;Área de la base = {{Q1}} × {{Q1}} = {{response}} cm&lt;sup&gt;2&lt;/sup&gt;&lt;/p&gt;","seed":{"calculated":[{"name":"4-A1","label":"{{function}}","function":"{{Q1}}*{{Q1}}"}]},"algorithm":{"name":"calculateOperation","params":{"method":"equivLiteral","keyboard":"INTERMEDIATE"}}},{"id":"step-5","stimulus":"&lt;p&gt;Con el resultado anterior, calcula el volumen de la pirámide. Redondea el resultado a las centésimas si es .&lt;/p&gt;","template":"&lt;p style=\"text-align:center;\"&gt;Volumen = &lt;span class=\"fr-math-v2 fr-draggable\" contenteditable=\"false\" data-original-math=\"\\(\\frac{\\text{área de la base}\\ \\times\\ \\text{altura}}{3}\\)\" draggable=\"true\"&gt;\\(\\frac{\\text{área de la base}\\ \\times\\ \\text{altura}}{3}\\)&lt;/span&gt; = &lt;span class=\"fr-math-v2 fr-draggable\" contenteditable=\"false\" data-original-math=\"\\(\\frac{{{T1}}\\ \\times\\ {{Q2}}}{3}\\)\" draggable=\"true\"&gt;\\(\\frac{{{T1}}\\ \\times\\ {{Q2}}}{3}\\)&lt;/span&gt; = {{response}} cm&lt;sup&gt;3&lt;/sup&gt;","seed":{"calculated":[{"name":"T1","label":"{{function}}","function":" {{Q1}}*{{Q1}}","temp":true},{"name":"4-A1","label":"{{function}}","function":"Lemonlib.round({{Q1}}*{{Q1}}*{{Q2}}/3,2)"}]},"algorithm":{"name":"calculateOperation","params":{"method":"equivLiteral","keyboard":"INTERMEDIATE"}}}]}</v>
      </c>
      <c r="C1262" s="215" t="str">
        <f>Seeds!AA1360</f>
        <v/>
      </c>
      <c r="D1262" s="215">
        <f t="shared" si="1"/>
        <v>1</v>
      </c>
    </row>
    <row r="1263" ht="15.75" customHeight="1">
      <c r="A1263" s="215" t="str">
        <f>Seeds!AC1361</f>
        <v>M6-G-32c-I-1</v>
      </c>
      <c r="B1263" s="215" t="str">
        <f>Seeds!Z1361</f>
        <v>{
    "id": "M6-G-32c-I-1",
    "stimulus": "Selecciona el valor del volumen de este cilindro. Utiliza el valor de π con dos decimales.&lt;div style=\"display:flex; justify-content:center;\"&gt;&lt;div class=\"lemo-fixed-to-responsive\" style=\"max-width: 300px;max-height: 300px;position: relative;width: 100%;display: inline-block;\"&gt;\n\t&lt;img src=\"https://blueberry-assets.oneclick.es/M6_G_32c_1.svg\" alt=\"\" tabindex=\"0\"&gt;&lt;/img&gt;\n\t&lt;div class=\"lemo-graphie-container\" style=\"position: absolute;top: 0;left: 0;width: 100%;height: 100%;\"&gt;\n\t\t&lt;div class=\"lemo-graphie\" style=\"position: relative; width: 100%; height: 100%;\"&gt;\n\t\t\t&lt;span class=\"lemo-graphie-label\" style=\"position: absolute; left: 53%; top: 82%;\"&gt;{{Q1}} cm&lt;/span&gt;\n\t\t\t&lt;span class=\"lemo-graphie-label\" style=\"position: absolute; left: 15.1253%; top: 51.3559%; transform: rotate(-90deg);\"&gt;{{T1}} cm&lt;/span&gt;\n\t\t&lt;/div&gt;\n\t&lt;/div&gt;\n&lt;/div&gt;&lt;/div&gt;",
    "hint": "&lt;p&gt;La fórmula del volumen de un cilindro es:&lt;/p&gt;&lt;p style=\"text-align:center;\"&gt;Volumen = π × r&lt;sup&gt;2&lt;/sup&gt; × altura&lt;/p&gt;",
    "feedback": "&lt;p&gt;Para hallar el volumen del cilindro, utiliza esta fórmula:&lt;/p&gt;&lt;p style=\"text-align:center;\"&gt;Volumen = π × r&lt;sup&gt;2&lt;/sup&gt; × altura = 3.14 × {{Q1}}&lt;sup&gt;2&lt;/sup&gt; × {{T1}} = {{A1}} cm&lt;sup&gt;3&lt;/sup&gt;&lt;/p&gt;",
    "seed": {
        "parameters": [
            {
                "name": "Q1",
                "label": null,
                "min": 2,
                "max": 7,
                "step": 1
            }
        ],
        "calculated": [
            {
                "name": "T1",
                "label": "{{function}}",
                "function": "3*{{Q1}}",
                "temp": true
            },
            {
                "name": "A1",
                "label": "Volumen = {{function}} cm&lt;sup&gt;3&lt;/sup&gt;",
                "function": "Lemonlib.round(3.14*{{Q1}}*{{Q1}}*{{T1}}, 2)"
            },
            {
                "name": "A2",
                "label": "Volumen = {{function}} cm&lt;sup&gt;3&lt;/sup&gt;",
                "function": "Lemonlib.round(3.14*{{Q1}}*{{Q1}}*{{T1}}/3, 2)",
                "incorrect": true
            },
            {
                "name": "A3",
                "label": "Volumen = {{function}} cm&lt;sup&gt;3&lt;/sup&gt;",
                "function": "Lemonlib.round(3.14*{{Q1}}*{{Q1}}+{{T1}}, 2)",
                "incorrect": true
            }
        ],
        "uniques": true
    },
    "algorithm": {
        "name": "trueFalse",
        "template": "Multiple choice – standard",
        "params": {
            "countCorrect": 1,
            "countIncorrect": 2,
            "showCheckIcon": false,
            "columns": 3
        }
    }
}</v>
      </c>
      <c r="C1263" s="215" t="str">
        <f>Seeds!AA1361</f>
        <v/>
      </c>
      <c r="D1263" s="215">
        <f t="shared" si="1"/>
        <v>1</v>
      </c>
    </row>
    <row r="1264" ht="15.75" customHeight="1">
      <c r="A1264" s="215" t="str">
        <f>Seeds!AC1362</f>
        <v>M6-G-32c-E-1</v>
      </c>
      <c r="B1264" s="215" t="str">
        <f>Seeds!Z1362</f>
        <v>{"id":"M6-G-32c-E-1","seed":{"parameters":[{"name":"Q1","label":null,"min":2,"max":7,"step":1}],"uniques":true},"scaffolding":[{"id":"step-0","stimulus":"&lt;p&gt;Calcula el volumen de este cilindro. Utiliza el valor de π con 2 decimales.&lt;/p&gt;&lt;div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cm&lt;/span&gt;\n\t\t&lt;/div&gt;\n\t&lt;/div&gt;\n&lt;/div&gt;&lt;/div&gt;","template":"&lt;p&gt;Su volumen mide {{response}} cm&lt;sup&gt;3&lt;/sup&gt;.&lt;/p&gt;","seed":{"calculated":[{"name":"T1","label":"{{function}}","function":"{{Q1}}*3","temp":true},{"name":"0-A1","label":"{{function}}","function":"math.round(3.14*{{Q1}}*{{Q1}}*{{T1}}, 2)"}]},"algorithm":{"name":"calculateOperation","params":{"method":"equivLiteral","keyboard":"INTERMEDIATE"}}},{"id":"step-1","stimulus":"&lt;p&gt;¿Cuáles son las medidas de este cilindro?&lt;/p&gt;&lt;div style=\"display:flex; justify-content:center;\"&gt;&lt;div class=\"lemo-fixed-to-responsive\" style=\"max-width: 250px;max-height: 250px;position: relative;width: 100%;display: inline-block;\"&gt;&lt;img src=\"https://blueberry-assets.oneclick.es/cilindro_recto.png\" alt=\"\" tabindex=\"0\"&gt;&lt;/img&gt;\n\t&lt;div class=\"lemo-graphie-container\" style=\"position: absolute;top: 0;left: 0;width: 100%;height: 100%;\"&gt;&lt;div class=\"lemo-graphie\" style=\"position: relative; width: 100%; height: 100%;\"&gt;&lt;span class=\"lemo-graphie-label\" style=\"position: absolute; left: 52%; top: 76%;\"&gt;{{Q1}} cm&lt;/span&gt;&lt;span class=\"lemo-graphie-label\" style=\"position: absolute; left: 73%; top: 45%;\"&gt;{{T1}} cm&lt;/span&gt;&lt;/div&gt;&lt;/div&gt;&lt;/div&gt;&lt;/div&gt;","template":"&lt;p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cilindro.&lt;/p&gt;"},{"name":"2-A2","label":"&lt;p&gt;El área lateral del cilindro.&lt;/p&gt;","incorrect":true},{"name":"2-A3","label":"&lt;p&gt;El área total del cilindro.&lt;/p&gt;","incorrect":true}]},"algorithm":{"name":"trueFalse","template":"Multiple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este cilindro.&lt;/p&gt;&lt;div style=\"display:flex; justify-content:center;\"&gt;&lt;div class=\"lemo-fixed-to-responsive\" style=\"max-width: 250px;max-height: 250px;position: relative;width: 100%;display: inline-block;\"&gt;\n\t&lt;img src=\"https://blueberry-assets.oneclick.es/cilindro_recto.png\" alt=\"\" tabindex=\"0\"&gt;&lt;/img&gt;\n\t&lt;div class=\"lemo-graphie-container\" style=\"position: absolute;top: 0;left: 0;width: 100%;height: 100%;\"&gt;\n\t\t&lt;div class=\"lemo-graphie\" style=\"position: relative; width: 100%; height: 100%;\"&gt;\n\t\t\t&lt;span class=\"lemo-graphie-label\" style=\"position: absolute; left: 52%; top: 76%;\"&gt;{{Q1}} cm&lt;/span&gt;\n\t\t\t&lt;span class=\"lemo-graphie-label\" style=\"position: absolute; left: 73%; top: 45%;\"&gt;{{T1}} cm&lt;/span&gt;\n\t\t&lt;/div&gt;\n\t&lt;/div&gt;\n&lt;/div&gt;","template":"&lt;p style=\"text-align:center;\"&gt;Volumen = π × r&lt;sup&gt;2&lt;/sup&gt; × altura = 3.14 × {{Q1}}&lt;sup&gt;2&lt;/sup&gt; × {{T1}} = {{response}} cm&lt;sup&gt;3&lt;/sup&gt; ","seed":{"calculated":[{"name":"T1","label":"{{function}}","function":"{{Q1}}*3","temp":true},{"name":"4-A1","label":"{{function}}","function":" Lemonlib.round(3.14*{{Q1}}*{{Q1}}*{{Q1}}*3, 2)"}]},"algorithm":{"name":"calculateOperation","params":{"method":"equivLiteral","keyboard":"INTERMEDIATE"}}}]}</v>
      </c>
      <c r="C1264" s="215" t="str">
        <f>Seeds!AA1362</f>
        <v/>
      </c>
      <c r="D1264" s="215">
        <f t="shared" si="1"/>
        <v>1</v>
      </c>
    </row>
    <row r="1265" ht="15.75" customHeight="1">
      <c r="A1265" s="215" t="str">
        <f>Seeds!AC1363</f>
        <v>M6-G-32c-A-1</v>
      </c>
      <c r="B1265" s="215" t="str">
        <f>Seeds!Z1363</f>
        <v>{"id":"M6-G-32c-A-1","seed":{"parameters":[{"name":"Q1","label":null,"min":0.5,"max":3,"step":0.5},{"name":"Q2","label":null,"min":5,"max":30,"step":1}],"uniques":true},"scaffolding":[{"id":"step-0","stimulus":"&lt;p&gt;Una vela con forma de cilindro tiene una base con un radio de {{Q1}} cm y su altura mide {{Q2}} cm. ¿Qué volumen ocupa? Utiliza el valor de π con 2 decimales.&lt;/p&gt;","template":"&lt;p&gt;Su volumen es de {{response}} cm&lt;sup&gt;3&lt;/sup&gt;.&lt;/p&gt;","seed":{"calculated":[{"name":"0-A1","label":"{{function}}","function":"Lemonlib.round(3.14*{{Q1}}*{{Q1}}*{{Q2}}, 2)"}]},"algorithm":{"name":"calculateOperation","params":{"method":"equivLiteral","keyboard":"INTERMEDIATE"}}},{"id":"step-1","stimulus":"&lt;p&gt;¿Cuáles son las medidas de la vela?&lt;/p&gt;","template":"&lt;p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 la vela.&lt;/p&gt;"},{"name":"2-A2","label":"&lt;p&gt;El área lateral de la vela.&lt;/p&gt;","incorrect":true},{"name":"2-A3","label":"&lt;p&gt;El área total de la vela.&lt;/p&gt;","incorrect":true}]},"algorithm":{"name":"trueFalse","template":"Multiple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data-original-math=\"\\(\\frac{\\text{π} \\ \\times \\ \\text{r} ^2\\ \\times \\ \\text{altura}}{3}\\)\" draggable=\"true\" style=\"opacity: 1;\"&gt;\\(\\frac{\\text{π} \\ \\times \\ \\text{r}^2 \\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{{Q2}} = {{response}} cm&lt;sup&gt;3&lt;/sup&gt;","seed":{"calculated":[{"name":"4-A1","label":"{{function}}","function":"Lemonlib.round(3.14*{{Q1}}*{{Q1}}*{{Q2}},2)"}]},"algorithm":{"name":"calculateOperation","params":{"method":"equivLiteral","keyboard":"INTERMEDIATE"}}}]}</v>
      </c>
      <c r="C1265" s="215" t="str">
        <f>Seeds!AA1363</f>
        <v/>
      </c>
      <c r="D1265" s="215">
        <f t="shared" si="1"/>
        <v>1</v>
      </c>
    </row>
    <row r="1266" ht="15.75" customHeight="1">
      <c r="A1266" s="215" t="str">
        <f>Seeds!AC1364</f>
        <v>M6-G-32c-A-2</v>
      </c>
      <c r="B1266" s="215" t="str">
        <f>Seeds!Z1364</f>
        <v>{"id":"M6-G-32c-A-2","seed":{"parameters":[{"name":"Q1","label":null,"list":[1,2,3]},{"name":"Q2","label":null,"list":[1,2,3]}],"uniques":true},"scaffolding":[{"id":"step-0","stimulus":"&lt;p&gt;Un cliente ha pedido en una gasolinera que le rellenen unas latas con forma de cilindro con combustible. El radio de la base de las latas mide {{Q1}} dm, mientras que la altura, {{T1}} dm. ¿Cuánto volumen puede guardar cada lata? Utiliza el valor de π con 2 decimales.&lt;/p&gt;","template":"&lt;p&gt;Cada lata tiene un volumen de {{response}} dm&lt;sup&gt;3&lt;/sup&gt;.&lt;/p&gt;","seed":{"calculated":[{"name":"T1","label":"{{function}}","function":"{{Q1}} + {{Q2}}","temp":"true"},{"name":"A1","label":"{{function}}","function":"Lemonlib.round(3.14*{{Q1}}*{{Q1}}*{{T1}},2)"}]},"algorithm":{"name":"calculateOperation","params":{"method":"equivLiteral","keyboard":"INTERMEDIATE"}}},{"id":"step-1","stimulus":"&lt;p&gt;¿Cuáles son las medidas de cada lata?&lt;/p&gt;","template":"&lt;p style=\"text-align:center;\"&gt;Radio de la base = {{response}} dm&lt;/p&gt;&lt;p style=\"text-align:center;\"&gt;Altura = {{response}} dm&lt;/p&gt;","seed":{"calculated":[{"name":"1-A1","label":"{{function}}","function":"{{Q1}}"},{"name":"1-A2","label":"{{function}}","function":"{{Q1}}+{{Q2}}"}]},"algorithm":{"name":"calculateOperation","params":{"method":"equivLiteral","keyboard":"INTERMEDIATE"}}},{"id":"step-2","stimulus":"&lt;p&gt;¿Qué hay que calcular?&lt;/p&gt;","seed":{"calculated":[{"name":"2-A1","label":"&lt;p&gt;El volumen de cada lata.&lt;/p&gt;"},{"name":"2-A2","label":"&lt;p&gt;El área lateral de cada lata.&lt;/p&gt;","incorrect":true},{"name":"2-A3","label":"&lt;p&gt;El área total de cada lata.&lt;/p&gt;","incorrect":true}]},"algorithm":{"name":"trueFalse","template":"Multiple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draggable=\"true\" style=\"opacity: 1;\"&gt;\\(\\frac{π \\ \\times \\ \\text{r}\\ ^2\\ \\times \\ \\text{altura}}{3}\\)&lt;/span&gt;","incorrect":true},{"name":"3-A3","label":"&lt;p&gt;Volumen = π × r&lt;sup&gt;2&lt;/sup&gt; × altura&lt;/p&gt;","incorrect":false}]},"algorithm":{"name":"trueFalse","template":"Multiple choice – standard","params":{"countCorrect":1,"countIncorrect":2,"showCheckIcon":false,"columns":3}}},{"id":"step-4","stimulus":"&lt;p&gt;Por tanto, calcula el volumen de cada lata.&lt;/p&gt;","template":"&lt;p style=\"text-align:center;\"&gt;Volumen = π × r&lt;sup&gt;2&lt;/sup&gt; × altura = 3.14 × {{Q1}}&lt;sup&gt;2&lt;/sup&gt; × {{T1}} = {{response}} dm&lt;sup&gt;3&lt;/sup&gt;","seed":{"calculated":[{"name":"T1","label":"{{function}}","function":"{{Q1}}+{{Q2}}","temp":true},{"name":"4-A1","label":"{{function}}","function":"Lemonlib.round(3.14*{{Q1}}*{{Q1}}*{{T1}},2)"}]},"algorithm":{"name":"calculateOperation","params":{"method":"equivLiteral","keyboard":"INTERMEDIATE"}}}]}</v>
      </c>
      <c r="C1266" s="215" t="str">
        <f>Seeds!AA1364</f>
        <v/>
      </c>
      <c r="D1266" s="215">
        <f t="shared" si="1"/>
        <v>1</v>
      </c>
    </row>
    <row r="1267" ht="15.75" customHeight="1">
      <c r="A1267" s="215" t="str">
        <f>Seeds!AC1365</f>
        <v>M6-G-32c-A-3</v>
      </c>
      <c r="B1267" s="215" t="str">
        <f>Seeds!Z1365</f>
        <v>{"id":"M6-G-32c-A-3","seed":{"parameters":[{"name":"Q1","label":null,"list":[2,3,4]},{"name":"Q2","label":null,"list":[1,2,3]}],"uniques":true},"scaffolding":[{"id":"step-0","stimulus":"&lt;p&gt;En una finca de regadío han construido un depósito de agua. Si el radio de la base mide {{Q1}} m y su altura es de {{Q2}} m, ¿cuál es el máximo volumen de agua que puede llegar a contener? Utiliza el valor de π con 2 decimales.&lt;/p&gt;","template":"&lt;p&gt;El depósito tiene un volumen de {{response}} m&lt;sup&gt;3&lt;/sup&gt;.&lt;/p&gt;","seed":{"calculated":[{"name":"0-A1","label":"{{function}}","function":"Lemonlib.round(3.14*{{Q2}}*{{Q1}}*{{Q1}}, 2)"}]},"algorithm":{"name":"calculateOperation","params":{"method":"equivLiteral","keyboard":"INTERMEDIATE"}}},{"id":"step-1","stimulus":"&lt;p&gt;¿Cuáles son las medidas del depósito?&lt;/p&gt;","template":"&lt;p style=\"text-align:center;\"&gt;Radio de la base = {{response}} m&lt;/p&gt;&lt;p style=\"text-align:center;\"&gt;Altura = {{response}} m&lt;/p&gt;","seed":{"calculated":[{"name":"1-A1","label":"{{function}}","function":"{{Q1}}"},{"name":"1-A2","label":"{{function}}","function":"{{Q2}}"}]},"algorithm":{"name":"calculateOperation","params":{"method":"equivLiteral","keyboard":"INTERMEDIATE"}}},{"id":"step-2","stimulus":"&lt;p&gt;¿Qué hay que calcular?&lt;/p&gt;","seed":{"calculated":[{"name":"2-A1","label":"&lt;p&gt;El volumen del depósito.&lt;/p&gt;"},{"name":"2-A2","label":"&lt;p&gt;El área lateral del depósito.&lt;/p&gt;","incorrect":true},{"name":"2-A3","label":"&lt;p&gt;El área total del depósito.&lt;/p&gt;","incorrect":true}]},"algorithm":{"name":"trueFalse","template":"Multiple choice – standard","params":{"countCorrect":1,"countIncorrect":2}}},{"id":"step-3","stimulus":"&lt;p&gt;Selecciona la fórmula para calcular el volumen del cilindro.&lt;/p&gt;","seed":{"calculated":[{"name":"3-A1","label":"&lt;p&gt;Volumen = 2 × π × r&lt;sup&gt;2&lt;/sup&gt;&lt;/p&gt;","incorrect":true},{"name":"3-A2","label":"Volumen = &lt;span class=\"no-break fr-math-v2 fr-draggable\" contenteditable=\"false\" data-original-math=\"\\(\\\frac{π \\ \\times \\ \\text{r}\\ ^2\\ \\times \\ \\text{altura}}{3} \\ = \\)\" draggable=\"true\"&gt;\\(\\frac{π \\ \\times \\ \\text{r}\\ ^2\\ \\times \\ \\text{altura}}{3} \\)&lt;/span&gt; ","incorrect":true},{"name":"3-A3","label":"&lt;p&gt;Volumen = π × r&lt;sup&gt;2&lt;/sup&gt; × altura&lt;/p&gt;","incorrect":false}]},"algorithm":{"name":"trueFalse","template":"Multiple choice – standard","params":{"countCorrect":1,"countIncorrect":2,"showCheckIcon":false,"columns":3}}},{"id":"step-4","stimulus":"&lt;p&gt;Por tanto, calcula el volumen del depósito.&lt;/p&gt;","template":"&lt;p style=\"text-align:center;\"&gt;Volumen = π × r&lt;sup&gt;2&lt;/sup&gt; × altura = 3.14 × {{Q1}}&lt;sup&gt;2&lt;/sup&gt; × {{Q2}} = {{response}} m&lt;sup&gt;3&lt;/sup&gt;","seed":{"calculated":[{"name":"4-A1","label":"{{function}}","function":"Lemonlib.round(3.14*{{Q1}}*{{Q1}}*{{Q2}},2)"}]},"algorithm":{"name":"calculateOperation","params":{"method":"equivLiteral","keyboard":"INTERMEDIATE"}}}]}</v>
      </c>
      <c r="C1267" s="215" t="str">
        <f>Seeds!AA1365</f>
        <v/>
      </c>
      <c r="D1267" s="215">
        <f t="shared" si="1"/>
        <v>1</v>
      </c>
    </row>
    <row r="1268" ht="15.75" customHeight="1">
      <c r="A1268" s="215" t="str">
        <f>Seeds!AC1366</f>
        <v>M6-G-32d-I-1</v>
      </c>
      <c r="B1268" s="215" t="str">
        <f>Seeds!Z1366</f>
        <v>{
    "id": "M6-G-32d-I-1",
    "stimulus": "&lt;p&gt;Selecciona el valor correcto del volumen de este cono. Utiliza el valor de π con 2 decimales.&lt;/p&gt;&lt;div style=\"display:flex; justify-content:center;\"&gt;&lt;div class=\"lemo-fixed-to-responsive\" style=\"max-width: 300px;max-height: 300px;position: relative;width: 100%;display: inline-block;\"&gt;\n\t&lt;img src=\"https://blueberry-assets.oneclick.es/M6_G_32d_1.svg\" alt=\"\" tabindex=\"0\"&gt;&lt;/img&gt;\n\t&lt;div class=\"lemo-graphie-container\" style=\"position: absolute;top: 0;left: 0;width: 100%;height: 100%;\"&gt;\n\t\t&lt;div class=\"lemo-graphie\" style=\"position: relative; width: 100%; height: 100%;\"&gt;\n\t\t\t&lt;span class=\"lemo-graphie-label\" style=\"position: absolute; left: 52%; top: 73%;\"&gt;{{Q1}} cm&lt;/span&gt;\n\t\t\t&lt;span class=\"lemo-graphie-label\" style=\"position: absolute; left: 39%; top: 49%; transform: rotate(-90deg);\"&gt;{{T1}} cm&lt;/span&gt;\n\t\t&lt;/div&gt;\n\t&lt;/div&gt;\n&lt;/div&gt;&lt;/div&gt;",
    "template": "&lt;p&gt;El volumen de este cono es {{response}} cm&lt;sup&gt;3&lt;/sup&gt;.&lt;/p&gt;",
    "hint": "&lt;p&gt;La fórmula del volumen de un cono es:&lt;/p&gt;&lt;p style=\"text-align:center;\"&gt;Volumen = &lt;span class=\"fr-math-v2 fr-draggable\" contenteditable=\"false\" data-original-math=\"\\(\\frac{π\\\\times\\ \\text{r}^2\\ \\times\\ \\text{altura}}{3}\\)\" draggable=\"true\"&gt;\\(\\frac{π\\ \\times\\ \\text{r}^2\\ \\times\\ \\text{altura}}{3}\\)&lt;/span&gt;&lt;/p&gt;",
    "feedback": "&lt;p&gt;Para hallar este volumen, hay que utilizar la fórmula del volumen del cono:&lt;/p&gt;&lt;p style=\"text-align:center;\"&gt;Volumen = &lt;span class=\"fr-math-v2 fr-draggable\" contenteditable=\"false\" data-original-math=\"\\(\\frac{π\\\\times\\ \\text{r}^2\\ \\times\\ \\text{altura}}{3}\\)\" draggable=\"true\"&gt;\\(\\frac{π\\ \\times\\ \\text{r}^2\\ \\times\\ \\text{altura}}{3}\\)&lt;/span&gt; = &lt;span class=\"fr-math-v2 fr-draggable\" contenteditable=\"false\" data-original-math=\"\\(\\frac{3.14\\ \\times\\ {{Q1}}^2\\ \\times\\ {{T1}}}{3}\\)\" draggable=\"true\"&gt;\\(\\frac{3.14\\ \\times\\ {{Q1}}^2\\ \\times\\ {{T1}}}{3}\\)&lt;/span&gt; = {{A1}} cm&lt;sup&gt;3&lt;/sup&gt;&lt;/p&gt;",
    "seed": {
        "parameters": [
            {
                "name": "Q1",
                "label": null,
                "min": 2,
                "max": 7,
                "step": 1
            }
        ],
        "calculated": [
            {
                "name": "T1",
                "label": "{{function}}",
                "function": "{{Q1}}*4",
                "temp": true
            },
            {
                "name": "A1",
                "label": "{{function}}",
                "function": "Lemonlib.round(3.14*{{Q1}}*{{Q1}}*{{T1}}/3,2)",
                "group": 1
            },
            {
                "name": "A2",
                "label": "{{function}}",
                "function": "Lemonlib.round(3.14*{{Q1}}*{{Q1}}*{{T1}},2)",
                "incorrect": true,
                "group": 1,
                "feedback": "&lt;p&gt;{{function}} cm&lt;sup&gt;3&lt;/sup&gt; es el resultado de operar con la fórmula del volumen del cilindro.&lt;/p&gt;"
            },
            {
                "name": "A3",
                "label": "{{function}}",
                "function": "Lemonlib.round(4*3.14*{{Q1}}*{{Q1}}*{{Q1}}/3,2)",
                "incorrect": true,
                "group": 1,
                "feedback": "&lt;p&gt;{{function}} cm&lt;sup&gt;2&lt;/sup&gt; es el valor del volumen de una esfera con el mismo radio que el de este cono.&lt;/p&gt;"
            }
        ],
        "uniques": true
    },
    "algorithm": {
        "name": "groupResponses",
        "template": "Cloze with drop down"
    }
}</v>
      </c>
      <c r="C1268" s="215" t="str">
        <f>Seeds!AA1366</f>
        <v/>
      </c>
      <c r="D1268" s="215">
        <f t="shared" si="1"/>
        <v>1</v>
      </c>
    </row>
    <row r="1269" ht="15.75" customHeight="1">
      <c r="A1269" s="215" t="str">
        <f>Seeds!AC1367</f>
        <v>M6-G-32d-E-1</v>
      </c>
      <c r="B1269" s="215" t="str">
        <f>Seeds!Z1367</f>
        <v>{"id":"M6-G-32d-E-1","seed":{"parameters":[{"name":"Q1","label":null,"list":[2,3,4,5,6,7]}],"uniques":true},"scaffolding":[{"id":"step-0","stimulus":"&lt;p&gt;Calcula el volumen de este cono. Utiliza el valor de π con 2 decimales.&lt;/p&gt;&lt;div style=\"display:flex; justify-content:center;\"&gt;&lt;div class=\"lemo-fixed-to-responsive\" style=\"max-width: 300px;max-height: 300px;position: relative;width: 100%;display: inline-block;\"&gt;\n\t&lt;img src=\"https://blueberry-assets.oneclick.es/M6_G_32d_2.svg\" alt=\"\" tabindex=\"0\"&gt;&lt;/img&gt;\n\t&lt;div class=\"lemo-graphie-container\" style=\"position: absolute;top: 0;left: 0;width: 100%;height: 100%;\"&gt;\n\t\t&lt;div class=\"lemo-graphie\" style=\"position: relative; width: 100%; height: 100%;\"&gt;\n\t\t\t&lt;span class=\"lemo-graphie-label\" style=\"position: absolute; left: 40%; top: 45.6055%; transform: rotate(-90deg);\"&gt;{{T1}} cm&lt;/span&gt;\n\t\t\t&lt;span class=\"lemo-graphie-label\" style=\"position: absolute; left: 53%; top: 72%;\"&gt;{{Q1}} cm&lt;/span&gt;\n\t\t&lt;/div&gt;\n\t&lt;/div&gt;\n&lt;/div&gt;&lt;/div&gt;","template":"&lt;p&gt;Su volumen mide {{response}} cm&lt;sup&gt;3&lt;/sup&gt;.&lt;/p&gt;","seed":{"calculated":[{"name":"T1","label":"{{function}}","function":"{{Q1}}*3","temp":true},{"name":"0-A1","label":"{{function}}","function":"Lemonlib.round(3.14*{{Q1}}*{{Q1}}*{{T1}}/3, 2)"}]},"algorithm":{"name":"calculateOperation","params":{"method":"equivLiteral","keyboard":"INTERMEDIATE"}}},{"id":"step-1","stimulus":"&lt;p&gt;¿Cuáles son las medidas del cono?&lt;/p&gt;","template":"&lt;p style=\"text-align:center;\"&gt;Radio de la base = {{response}} cm&lt;/p&gt;&lt;p style=\"text-align:center;\"&gt;Altura = {{response}} cm&lt;/p&gt;","seed":{"calculated":[{"name":"T1","label":"{{function}}","function":"{{Q1}}*3","temp":true},{"name":"1-A1","label":"{{function}}","function":"{{Q1}}"},{"name":"1-A2","label":"{{function}}","function":"{{T1}}"}]},"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{{T1}}}{3}= \\)\" draggable=\"true\"&gt;\\(\\frac{π \\ \\times \\ \\text{r}^2\\ \\times \\ \\text{altura}}{3} \\ = \\ \\frac{3.14 \\ \\times \\ {{Q1}}^2 \\ \\times \\ {{T1}}}{3} \\)&lt;/span&gt; = {{response}} cm&lt;sup&gt;3&lt;/sup&gt;","seed":{"calculated":[{"name":"T1","label":"{{function}}","function":"{{Q1}}*3","temp":true},{"name":"4-A1","label":"{{function}}","function":"Lemonlib.round(3.14*{{Q1}}*{{Q1}}*{{T1}}/3,2)"}]},"algorithm":{"name":"calculateOperation","params":{"method":"equivLiteral","keyboard":"INTERMEDIATE"}}}]}</v>
      </c>
      <c r="C1269" s="215" t="str">
        <f>Seeds!AA1367</f>
        <v/>
      </c>
      <c r="D1269" s="215">
        <f t="shared" si="1"/>
        <v>1</v>
      </c>
    </row>
    <row r="1270" ht="15.75" customHeight="1">
      <c r="A1270" s="215" t="str">
        <f>Seeds!AC1368</f>
        <v>M6-G-32d-A-1</v>
      </c>
      <c r="B1270" s="215" t="str">
        <f>Seeds!Z1368</f>
        <v>{"id":"M6-G-32d-A-1","seed":{"parameters":[{"name":"Q1","label":null,"list":[7,8,9,10]},{"name":"Q2","label":null,"min":20,"max":30,"step":1}],"uniques":true},"scaffolding":[{"id":"step-0","stimulus":"&lt;p&gt;Unos conos para señalizar carreteras tienen las siguientes medidas. El radio de la base mide {{Q1}} cm y su altura es de {{Q2}} cm. Si fuesen sólidos, ¿cuál sería el volumen de estos conos? Utiliza el valor de π con 2 decimales.&lt;/p&gt;","template":"&lt;p&gt;Su volumen mediría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C1270" s="215" t="str">
        <f>Seeds!AA1368</f>
        <v/>
      </c>
      <c r="D1270" s="215">
        <f t="shared" si="1"/>
        <v>1</v>
      </c>
    </row>
    <row r="1271" ht="15.75" customHeight="1">
      <c r="A1271" s="215" t="str">
        <f>Seeds!AC1369</f>
        <v>M6-G-32d-A-2</v>
      </c>
      <c r="B1271" s="215" t="str">
        <f>Seeds!Z1369</f>
        <v>{"id":"M6-G-32d-A-2","seed":{"parameters":[{"name":"Q1","label":null,"list":[2,3,4,5]},{"name":"Q2","label":null,"min":5,"max":10,"step":1}],"uniques":true},"scaffolding":[{"id":"step-0","stimulus":"&lt;p&gt;Iris se ha comprado una pulsera de pinchos para una fiesta de disfraces. El radio de la base de cada uno de ellos mide {{Q1}} mm, mientras que su altura es de {{Q2}} mm. ¿Cuál es el volumen de cada pincho? Utiliza el valor de π con 2 decimales.&lt;/p&gt;","template":"&lt;p&gt;Su volumen mide {{response}} mm&lt;sup&gt;3&lt;/sup&gt;.&lt;/p&gt;","seed":{"calculated":[{"name":"0-A1","label":"{{function}}","function":"Lemonlib.round(3.14*{{Q1}}*{{Q1}}*{{Q2}}/3,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mm&lt;/p&gt;&lt;p style=\"text-align:center;\"&gt;Altura = {{response}} m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 ^2 \\ \\times \\ {{Q2}}}{3}= \\)\" draggable=\"true\"&gt;\\(\\frac{π \\ \\times \\ \\text{r}^2\\ \\times \\ \\text{altura}}{3} \\ = \\ \\frac{3.14 \\ \\times \\ {{Q1}}^2 \\ \\times \\ {{Q2}}}{3} \\)&lt;/span&gt; = {{response}} mm&lt;sup&gt;3&lt;/sup&gt;","seed":{"calculated":[{"name":"4-A1","label":"{{function}}","function":"Lemonlib.round(3.14*{{Q1}}*{{Q1}}*{{Q2}}/3,2)"}]},"algorithm":{"name":"calculateOperation","params":{"method":"equivLiteral","keyboard":"INTERMEDIATE"}}}]}</v>
      </c>
      <c r="C1271" s="215" t="str">
        <f>Seeds!AA1369</f>
        <v/>
      </c>
      <c r="D1271" s="215">
        <f t="shared" si="1"/>
        <v>1</v>
      </c>
    </row>
    <row r="1272" ht="15.75" customHeight="1">
      <c r="A1272" s="215" t="str">
        <f>Seeds!AC1370</f>
        <v>M6-G-32d-A-3</v>
      </c>
      <c r="B1272" s="215" t="str">
        <f>Seeds!Z1370</f>
        <v>{"id":"M6-G-32d-A-3","seed":{"parameters":[{"name":"Q1","label":null,"list":[4,5,6,7,8]},{"name":"Q2","label":null,"list":[10,11,12,13,14,15]}],"uniques":true},"scaffolding":[{"id":"step-0","stimulus":"&lt;p&gt;Nazaret ha invitado a unos amigos a celebrar el primer cumpleaños de su bebé. Los gorritos de cumpleaños que ha comprado tienen un radio de la base de {{Q1}} cm y una altura de {{Q2}} cm. Si los gorritos fuesen sólidos, ¿cuál sería su volumen? Utiliza el valor de π con 2 decimales.&lt;/p&gt;","template":"&lt;p&gt;El volumen sería de {{response}} cm&lt;sup&gt;3&lt;/sup&gt;.&lt;/p&gt;","seed":{"calculated":[{"name":"0-A1","label":"{{function}}","function":"Lemonlib.round(3.14*{{Q1}}*{{Q1}}*{{Q2}}/3, 2)"}]},"algorithm":{"name":"calculateOperation","params":{"method":"equivLiteral","keyboard":"INTERMEDIATE"}}},{"id":"step-1","stimulus":"&lt;p&gt;¿Cuáles son las medidas del cono?&lt;/p&gt;","template":"&lt;p style=\"text-align:center;\"&gt;Radio de la base = {{response}} cm&lt;/p&gt;&lt;p style=\"text-align:center;\"&gt;Altura = {{response}} cm&lt;/p&gt;","seed":{"calculated":[{"name":"1-A1","label":"{{function}}","function":"{{Q1}}"},{"name":"1-A2","label":"{{function}}","function":"{{Q2}}"}]},"algorithm":{"name":"calculateOperation","params":{"method":"equivLiteral","keyboard":"INTERMEDIATE"}}},{"id":"step-2","stimulus":"&lt;p&gt;¿Qué hay que calcular?&lt;/p&gt;","seed":{"calculated":[{"name":"2-A1","label":"&lt;p&gt;El volumen del cono.&lt;/p&gt;"},{"name":"2-A2","label":"&lt;p&gt;El área lateral del cono.&lt;/p&gt;","incorrect":true},{"name":"2-A3","label":"&lt;p&gt;El área total del cono.&lt;/p&gt;","incorrect":true}]},"algorithm":{"name":"trueFalse","template":"Multiple choice – standard","params":{"countCorrect":1,"countIncorrect":2}}},{"id":"step-3","stimulus":"&lt;p&gt;Selecciona la fórmula para calcular el volumen del cono.&lt;/p&gt;","seed":{"calculated":[{"name":"3-A1","label":"&lt;p&gt;Volumen = 2 × π × r&lt;sup&gt;2&lt;/sup&gt;&lt;/p&gt;","incorrect":true},{"name":"3-A2","label":"Volumen = &lt;span class=\"no-break fr-math-v2 fr-draggable\" contenteditable=\"false\" data-original-math=\"\\(\\frac{π \\ \\times \\ \\text{r}^2\\ \\times \\ \\text{altura}}{3}\\)\" draggable=\"true\"&gt;\\(\\frac{π \\ \\times \\ \\text{r}^2\\ \\times \\ \\text{altura}}{3}\\)&lt;/span&gt; ","incorrect":false},{"name":"3-A3","label":"&lt;p&gt;Volumen = π × r&lt;sup&gt;2&lt;/sup&gt; × altura&lt;/p&gt;","incorrect":true}]},"algorithm":{"name":"trueFalse","template":"Multiple choice – standard","params":{"countCorrect":1,"countIncorrect":2,"showCheckIcon":false,"columns":3}}},{"id":"step-4","stimulus":"&lt;p&gt;Por tanto, calcula el volumen. Redondea a las centésimas si es necesario.&lt;/p&gt;","template":"&lt;p style=\"text-align:center;\"&gt;Volumen = &lt;span class=\"fr-math-v2 fr-draggable\" contenteditable=\"false\" data-original-math=\"\\(\\frac{π \\ \\times \\ \\text{r}^2\\ \\times \\ \\text{altura}}{3} \\ = \\ \\frac{3.14 \\ \\times \\ {{Q1}}^2 \\ \\times \\ {{Q2}}}{3}= \\)\" draggable=\"true\"&gt;\\(\\frac{π \\ \\times \\ \\text{r}^2\\ \\times \\ \\text{altura}}{3} \\ = \\ \\frac{3.14 \\ \\times \\ {{Q1}}^2 \\ \\times \\ {{Q2}}}{3} \\)&lt;/span&gt; = {{response}} cm&lt;sup&gt;3&lt;/sup&gt;","seed":{"calculated":[{"name":"4-A1","label":"{{function}}","function":"Lemonlib.round(3.14*{{Q1}}*{{Q1}}*{{Q2}}/3,2)"}]},"algorithm":{"name":"calculateOperation","params":{"method":"equivLiteral","keyboard":"INTERMEDIATE"}}}]}</v>
      </c>
      <c r="C1272" s="215" t="str">
        <f>Seeds!AA1370</f>
        <v/>
      </c>
      <c r="D1272" s="215">
        <f t="shared" si="1"/>
        <v>1</v>
      </c>
    </row>
    <row r="1273" ht="15.75" customHeight="1">
      <c r="A1273" s="215" t="str">
        <f>Seeds!AC1371</f>
        <v>M6-G-35a-I-1</v>
      </c>
      <c r="B1273" s="215" t="str">
        <f>Seeds!Z1371</f>
        <v>{
    "id": "M6-G-35a-I-1",
    "stimulus": "&lt;p&gt;Arrastra el volumen correcto de este prisma.&lt;/p&gt;&lt;div style=\"display:flex; justify-content:center;\"&gt;&lt;div class=\"lemo-fixed-to-responsive\" style=\"max-width: 300px;max-height: 300px;position: relative;width: 100%;display: inline-block;\"&gt;&lt;img src=\"https://blueberry-assets.oneclick.es/M6_G_27a_8.svg\" alt=\"\" tabindex=\"0\"&gt;&lt;/img&gt;&lt;div class=\"lemo-graphie-container\" style=\"position: absolute;top: 0;left: 0;width: 100%;height: 100%;\"&gt;&lt;div class=\"lemo-graphie\" style=\"position: relative; width: 100%; height: 100%;\"&gt;&lt;span class=\"lemo-graphie-label\" style=\"position: absolute; left: 38%; top: 92%;\"&gt;&lt;span class=\"fr-math-v2 fr-draggable\" contenteditable=\"false\" data-original-math=\"\\(\\frac{{{T1}}}{{{Q2}}}\\)\" draggable=\"true\"&gt;\\(\\frac{{{T1}}}{{{Q2}}}\\)&lt;/span&gt; cm&lt;/span&gt;&lt;span class=\"lemo-graphie-label\" style=\"position: absolute; left: 78%; top: 85%;\"&gt;&lt;span class=\"fr-math-v2 fr-draggable\" contenteditable=\"false\" data-original-math=\"\\(\\frac{{{Q1}}}{{{Q2}}}\\)\" draggable=\"true\"&gt;\\(\\frac{{{Q1}}}{{{Q2}}}\\)&lt;/span&gt; cm&lt;/span&gt;&lt;span class=\"lemo-graphie-label\" style=\"position: absolute; left: 84%; top: 45%;\"&gt;&lt;span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data-original-math=\"\\(\\frac{{{T3}}}{{{T4}}}\\)\" draggable=\"true\"&gt;\\(\\frac{{{T3}}}{{{T4}}}\\)&lt;/span&gt;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C1273" s="215" t="str">
        <f>Seeds!AA1371</f>
        <v/>
      </c>
      <c r="D1273" s="215">
        <f t="shared" si="1"/>
        <v>1</v>
      </c>
    </row>
    <row r="1274" ht="15.75" customHeight="1">
      <c r="A1274" s="215" t="str">
        <f>Seeds!AC1372</f>
        <v>M6-G-35a-I-2</v>
      </c>
      <c r="B1274" s="215" t="str">
        <f>Seeds!Z1372</f>
        <v>{
    "id": "M6-G-35a-I-2",
    "stimulus": "&lt;p&gt;Arrastra el volumen correcto de este prisma.&lt;/p&gt;&lt;div style=\"display:flex; justify-content:center;\"&gt;&lt;div class=\"lemo-fixed-to-responsive\" style=\"max-width: 300px;max-height: 300px;position: relative;width: 100%;display: inline-block;\"&gt;&lt;img src=\"https://blueberry-assets.oneclick.es/M6_G_30a_1.svg\" alt=\"\" tabindex=\"0\"&gt;&lt;/img&gt;&lt;div class=\"lemo-graphie-container\" style=\"position: absolute;top: 0;left: 0;width: 100%;height: 100%;\"&gt;&lt;div class=\"lemo-graphie\" style=\"position: relative; width: 100%; height: 100%;\"&gt;&lt;span class=\"lemo-graphie-label\" style=\"position: absolute; left: 5%; top: 42%;\"&gt;&lt;span class=\"fr-math-v2 fr-draggable\" contenteditable=\"false\" data-original-math=\"\\(\\frac{{{T2}}}{{{Q2}}}\\)\" draggable=\"true\"&gt;\\(\\frac{{{T2}}}{{{Q2}}}\\)&lt;/span&gt; cm&lt;/span&gt;&lt;span class=\"lemo-graphie-label\" style=\"position: absolute; left: 12%; top: 83%;\"&gt;&lt;span class=\"fr-math-v2 fr-draggable\" contenteditable=\"false\" data-original-math=\"\\(\\frac{{{Q1}}}{{{Q2}}}\\)\" draggable=\"true\"&gt;\\(\\frac{{{Q1}}}{{{Q2}}}\\)&lt;/span&gt; cm&lt;/span&gt;&lt;span class=\"lemo-graphie-label\" style=\"position: absolute; left: 50%; top: 90%;\"&gt;&lt;span class=\"fr-math-v2 fr-draggable\" contenteditable=\"false\" data-original-math=\"\\(\\frac{{{T1}}}{{{Q2}}}\\)\" draggable=\"true\"&gt;\\(\\frac{{{T1}}}{{{Q2}}}\\)&lt;/span&gt;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3,
                "max": 6,
                "step": 1
            },
            {
                "name": "Q2",
                "label": null,
                "min": 3,
                "max": 6,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"T7",
                "label": "{{function}}",
                "function": "{{Q2}}*{{Q1}}*{{Q1}}",
                "temp": "true"
            },
            {
                "name": "T8",
                "label": "{{function}}",
                "function": "{{T7}}/math.gcd({{T7}}, {{T4}})",
                "temp": "true"
            },
            {
                "name": "T9",
                "label": "{{function}}",
                "function": "{{T4}}/math.gcd({{T7}}, {{T4}})",
                "temp": "true"
            },
            {
                "name": "T10",
                "label": "{{function}}",
                "function": "{{Q2}}*{{T1}}*{{T1}}",
                "temp": "true"
            },
            {
                "name": "T11",
                "label": "{{function}}",
                "function": "{{T10}}/math.gcd({{T10}}, {{T4}})",
                "temp": "true"
            },
            {
                "name": "T12",
                "label": "{{function}}",
                "function": "{{T4}}/math.gcd({{T10}}, {{T4}})",
                "temp": "true"
            },
            {
                "name": "T13",
                "label": "{{function}}",
                "function": "if ({{T9}} == 1) {2} else {{{T9}}}",
                "temp": "true"
            },
            {
                "name": "T14",
                "label": "{{function}}",
                "function": "if ({{T12}} == 1) {2} else {{{T12}}}",
                "temp": "true"
            },
            {
                "name": "A1",
                "label": "{{function}}",
                "function": "&lt;span class=\"fr-math-v2 fr-draggable\" contenteditable=\"false\" data-original-math=\"\\(\\frac{{{T5}}}{{{T6}}}\\)\" draggable=\"true\"&gt;\\(\\frac{{{T5}}}{{{T6}}}\\)&lt;/span&gt;"
            },
            {
                "name": "A2",
                "label": "{{function}}",
                "function": "&lt;span class=\"fr-math-v2 fr-draggable\" contenteditable=\"false\" data-original-math=\"\\(\\frac{{{T8}}}{{{T13}}}\\)\" draggable=\"true\"&gt;\\(\\frac{{{T8}}}{{{T13}}}\\)&lt;/span&gt;",
                "incorrect": "true"
            },
            {
                "name": "A3",
                "label": "{{function}}",
                "function": "&lt;span class=\"fr-math-v2 fr-draggable\" contenteditable=\"false\" data-original-math=\"\\(\\frac{{{T11}}}{{{T14}}}\\)\" draggable=\"true\"&gt;\\(\\frac{{{T11}}}{{{T14}}}\\)&lt;/span&gt;",
                "incorrect": "true"
            }
        ],
        "uniques": true
    },
    "algorithm": {
        "name": "calculateOperation",
        "template": "Cloze with drag &amp; drop"
    }
}</v>
      </c>
      <c r="C1274" s="215" t="str">
        <f>Seeds!AA1372</f>
        <v/>
      </c>
      <c r="D1274" s="215">
        <f t="shared" si="1"/>
        <v>1</v>
      </c>
    </row>
    <row r="1275" ht="15.75" customHeight="1">
      <c r="A1275" s="215" t="str">
        <f>Seeds!AC1373</f>
        <v>M6-G-35a-I-3</v>
      </c>
      <c r="B1275" s="215" t="str">
        <f>Seeds!Z1373</f>
        <v>{
    "id": "M6-G-35a-I-3",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Arrastra su volumen correcto.&lt;/p&gt;",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"T5",
                "label": "{{function}}",
                "function": "{{Q1}}*{{Q3}}*{{Q3}}",
                "temp": "true"
            },
            {
                "name": "T6",
                "label": "{{function}}",
                "function": "{{Q2}}*{{Q4}}*{{Q4}}",
                "temp": "true"
            },
            {
                "name": "T7",
                "label": "{{function}}",
                "function": "{{T5}}/math.gcd({{T5}}, {{T6}})",
                "temp": "true"
            },
            {
                "name": "T8",
                "label": "{{function}}",
                "function": "{{T6}}/math.gcd({{T5}}, {{T6}})",
                "temp": "true"
            },
            {
                "name": "T9",
                "label": "{{function}}",
                "function": "{{Q1}}*{{Q1}}*{{Q5}}",
                "temp": "true"
            },
            {
                "name": "T10",
                "label": "{{function}}",
                "function": "{{Q2}}*{{Q6}}*{{Q6}}",
                "temp": "true"
            },
            {
                "name": "T11",
                "label": "{{function}}",
                "function": "{{T9}}/math.gcd({{T9}}, {{T10}})",
                "temp": "true"
            },
            {
                "name": "T12",
                "label": "{{function}}",
                "function": "{{T10}}/math.gcd({{T9}}, {{T10}})",
                "temp": "true"
            },
            {
                "name": "A1",
                "label": "{{function}}",
                "function": "&lt;span class=\"fr-math-v2 fr-draggable\" contenteditable=\"false\" data-original-math=\"\\(\\frac{{{T3}}}{{{T4}}}\\)\" draggable=\"true\"&gt;\\(\\frac{{{T3}}}{{{T4}}}\\)&lt;/span&gt;"
            },
            {
                "name": "A2",
                "label": "{{function}}",
                "function": "&lt;span class=\"fr-math-v2 fr-draggable\" contenteditable=\"false\" data-original-math=\"\\(\\frac{{{T11}}}{{{T12}}}\\)\" draggable=\"true\"&gt;\\(\\frac{{{T11}}}{{{T12}}}\\)&lt;/span&gt;",
                "incorrect": "true"
            },
            {
                "name": "A3",
                "label": "{{function}}",
                "function": "&lt;span class=\"fr-math-v2 fr-draggable\" contenteditable=\"false\" data-original-math=\"\\(\\frac{{{T7}}}{{{T8}}}\\)\" draggable=\"true\"&gt;\\(\\frac{{{T7}}}{{{T8}}}\\)&lt;/span&gt;",
                "incorrect": "true"
            }
        ],
        "uniques": true
    },
    "algorithm": {
        "name": "calculateOperation",
        "template": "Cloze with drag &amp; drop"
    }
}</v>
      </c>
      <c r="C1275" s="215" t="str">
        <f>Seeds!AA1373</f>
        <v/>
      </c>
      <c r="D1275" s="215">
        <f t="shared" si="1"/>
        <v>1</v>
      </c>
    </row>
    <row r="1276" ht="15.75" customHeight="1">
      <c r="A1276" s="215" t="str">
        <f>Seeds!AC1374</f>
        <v>M6-G-35a-E-1</v>
      </c>
      <c r="B1276" s="215" t="str">
        <f>Seeds!Z1374</f>
        <v>{
    "id": "M6-G-35a-E-1",
    "stimulus": "&lt;p&gt;Calcula el volumen de este prisma. Escribe el resultado en forma de fracción simplificada.&lt;/p&gt;&lt;div style=\"display:flex; justify-content:center;\"&gt;&lt;div class=\"lemo-fixed-to-responsive\" style=\"max-width: 300px;max-height: 300px;position: relative;width: 100%;display: inline-block;\"&gt;\n\t&lt;img src=\"https://blueberry-assets.oneclick.es/M6_G_32a_1.svg\" alt=\"\" tabindex=\"0\"&gt;&lt;/img&gt;\n\t&lt;div class=\"lemo-graphie-container\" style=\"position: absolute;top: 0;left: 0;width: 100%;height: 100%;\"&gt;\n\t\t&lt;div class=\"lemo-graphie\" style=\"position: relative; width: 100%; height: 100%;\"&gt;\n\t\t\t&lt;span class=\"lemo-graphie-label\" style=\"position: absolute; left: 70%; top: 47%;\"&gt;&lt;span class=\"fr-math-v2 fr-draggable\" contenteditable=\"false\" data-original-math=\"\\(\\frac{{{T1}}}{{{Q2}}}\\)\" draggable=\"true\"&gt;\\(\\frac{{{T1}}}{{{Q2}}}\\)&lt;/span&gt; cm&lt;/span&gt;\n\t\t\t&lt;span class=\"lemo-graphie-label\" style=\"position: absolute; left: 65%; top: 87%;\"&gt;&lt;span class=\"fr-math-v2 fr-draggable\" contenteditable=\"false\" data-original-math=\"\\(\\frac{{{Q1}}}{{{Q2}}}\\)\" draggable=\"true\"&gt;\\(\\frac{{{Q1}}}{{{Q2}}}\\)&lt;/span&gt; cm&lt;/span&gt;\n\t\t\t&lt;span class=\"lemo-graphie-label\" style=\"position: absolute; left: 35%; top: 94%;\"&gt;&lt;span class=\"fr-math-v2 fr-draggable\" contenteditable=\"false\" data-original-math=\"\\(\\frac{{{Q1}}}{{{Q2}}}\\)\" draggable=\"true\"&gt;\\(\\frac{{{Q1}}}{{{Q2}}}\\)&lt;/span&gt; cm&lt;/span&gt;\n\t\t&lt;/div&gt;\n\t&lt;/div&gt;\n&lt;/div&gt;&lt;/div&gt;",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data-original-math=\"\\(\\frac{{{T4}}}{{{T5}}}\\)\" draggable=\"true\"&gt;\\(\\frac{{{T4}}}{{{T5}}}\\)&lt;/span&gt; cm&lt;sup&gt;3&lt;/sup&gt;&lt;/p&gt;",
    "seed": {
        "parameters": [
            {
                "name": "Q1",
                "label": null,
                "min": 2,
                "max": 5,
                "step": 1
            },
            {
                "name": "Q2",
                "label": null,
                "min": 2,
                "max": 5,
                "step": 1
            },
            {
                "name": "Q3",
                "label": null,
                "list": [
                    -2,
                    -1,
                    0,
                    1,
                    2
                ]
            }
        ],
        "calculated": [
            {
                "name": "T1",
                "label": "{{function}}",
                "function": "{{Q1}}*2+{{Q3}}",
                "temp": "true"
            },
            {
                "name": "T2",
                "label": "{{function}}",
                "function": "{{Q1}}*{{Q1}}*{{T1}}",
                "temp": "true"
            },
            {
                "name": "T3",
                "label": "{{function}}",
                "function": "{{Q2}}*{{Q2}}*{{Q2}}",
                "temp": "true"
            },
            {
                "name": "T4",
                "label": "{{function}}",
                "function": "{{T2}}/math.gcd({{T2}}, {{T3}})",
                "temp": "true"
            },
            {
                "name": "T5",
                "label": "{{function}}",
                "function": "{{T3}}/math.gcd({{T2}}, {{T3}})",
                "temp": "true"
            },
            {
                "name": "A1",
                "label": "{{function}}",
                "function": "\\frac{{{T4}}}{{{T5}}}"
            }
        ],
        "uniques": true
    },
    "algorithm": {
        "name": "calculateOperation",
        "params": {
            "method": "equivLiteral",
            "keyboard": "INTERMEDIATE"
        }
    }
}</v>
      </c>
      <c r="C1276" s="215" t="str">
        <f>Seeds!AA1374</f>
        <v/>
      </c>
      <c r="D1276" s="215">
        <f t="shared" si="1"/>
        <v>1</v>
      </c>
    </row>
    <row r="1277" ht="15.75" customHeight="1">
      <c r="A1277" s="215" t="str">
        <f>Seeds!AC1375</f>
        <v>M6-G-35a-E-2</v>
      </c>
      <c r="B1277" s="215" t="str">
        <f>Seeds!Z1375</f>
        <v>{
    "id": "M6-G-35a-E-2",
    "stimulus": "&lt;p&gt;Calcula el volumen de este prisma. Escribe el resultado en forma de fracción simplificada.&lt;/p&gt;&lt;div style=\"display:flex; justify-content:center;\"&gt;&lt;div class=\"lemo-fixed-to-responsive\" style=\"max-width: 300px;max-height: 300px;position: relative;width: 100%;display: inline-block;\"&gt;&lt;img src=\"https://blueberry-assets.oneclick.es/M6_G_31a_1.svg\" alt=\"\" tabindex=\"0\"&gt;&lt;/img&gt;&lt;div class=\"lemo-graphie-container\" style=\"position: absolute;top: 0;left: 0;width: 100%;height: 100%;\"&gt;&lt;div class=\"lemo-graphie\" style=\"position: relative; width: 100%; height: 100%;\"&gt;&lt;span class=\"lemo-graphie-label\" style=\"position: absolute; left: 28.8079%; top: 90.9147%;\"&gt;&lt;span class=\"fr-math-v2 fr-draggable\" contenteditable=\"false\" data-original-math=\"\\(\\frac{{{T1}}}{{{Q2}}}\\)\" draggable=\"true\"&gt;\\(\\frac{{{T1}}}{{{Q2}}}\\)&lt;/span&gt; cm&lt;/span&gt;&lt;/span&gt;&lt;span class=\"lemo-graphie-label\" style=\"position: absolute; left: 75.1656%; top: 84.6233%;\"&gt;&lt;span class=\"fr-math-v2 fr-draggable\" contenteditable=\"false\" data-original-math=\"\\(\\frac{{{Q1}}}{{{Q2}}}\\)\" draggable=\"true\"&gt;\\(\\frac{{{Q1}}}{{{Q2}}}\\)&lt;/span&gt; cm&lt;/span&gt;&lt;span class=\"lemo-graphie-label\" style=\"position: absolute; left: 82.1192%; top: 40.9147%;\"&gt;&lt;span class=\"fr-math-v2 fr-draggable\" contenteditable=\"false\" data-original-math=\"\\(\\frac{{{T2}}}{{{Q2}}}\\)\" draggable=\"true\"&gt;\\(\\frac{{{T2}}}{{{Q2}}}\\)&lt;/span&gt; cm&lt;/span&gt;&lt;/div&gt;&lt;/div&gt;&lt;/div&gt;&lt;/div&gt;",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data-original-math=\"\\(\\frac{{{T1}}}{{{Q2}}}\\)\" draggable=\"true\"&gt;\\(\\frac{{{T1}}}{{{Q2}}}\\)&lt;/span&gt; × &lt;span class=\"fr-math-v2 fr-draggable\" contenteditable=\"false\" data-original-math=\"\\(\\frac{{{T2}}}{{{Q2}}}\\)\" draggable=\"true\"&gt;\\(\\frac{{{T2}}}{{{Q2}}}\\)&lt;/span&gt; = &lt;span class=\"fr-math-v2 fr-draggable\" contenteditable=\"false\" data-original-math=\"\\(\\frac{{{T5}}}{{{T6}}}\\)\" draggable=\"true\"&gt;\\(\\frac{{{T5}}}{{{T6}}}\\)&lt;/span&gt; cm&lt;sup&gt;3&lt;/sup&gt;&lt;/p&gt;",
    "seed": {
        "parameters": [
            {
                "name": "Q1",
                "label": null,
                "min": 2,
                "max": 5,
                "step": 1
            },
            {
                "name": "Q2",
                "label": null,
                "min": 2,
                "max": 5,
                "step": 1
            },
            {
                "name": "Q3",
                "label": null,
                "list": [
                    -2,
                    -1,
                    0,
                    1,
                    2
                ]
            },
            {
                "name": "Q4",
                "label": null,
                "list": [
                    -2,
                    -1,
                    0,
                    1,
                    2
                ]
            }
        ],
        "calculated": [
            {
                "name": "T1",
                "label": "{{function}}",
                "function": "{{Q1}}*2+{{Q3}}",
                "temp": "true"
            },
            {
                "name": "T2",
                "label": "{{function}}",
                "function": "{{Q1}}*3+{{Q4}}",
                "temp": "true"
            },
            {
                "name": "T3",
                "label": "{{function}}",
                "function": "{{Q1}}*{{T1}}*{{T2}}",
                "temp": "true"
            },
            {
                "name": "T4",
                "label": "{{function}}",
                "function": "{{Q2}}*{{Q2}}*{{Q2}}",
                "temp": "true"
            },
            {
                "name": "T5",
                "label": "{{function}}",
                "function": "{{T3}}/math.gcd({{T3}}, {{T4}})",
                "temp": "true"
            },
            {
                "name": "T6",
                "label": "{{function}}",
                "function": "{{T4}}/math.gcd({{T3}}, {{T4}})",
                "temp": "true"
            },
            {
                "name": "A1",
                "label": "{{function}}",
                "function": "\\frac{{{T5}}}{{{T6}}}"
            }
        ],
        "uniques": true
    },
    "algorithm": {
        "name": "calculateOperation",
        "params": {
            "method": "equivLiteral",
            "keyboard": "INTERMEDIATE"
        }
    }
}</v>
      </c>
      <c r="C1277" s="215" t="str">
        <f>Seeds!AA1375</f>
        <v/>
      </c>
      <c r="D1277" s="215">
        <f t="shared" si="1"/>
        <v>1</v>
      </c>
    </row>
    <row r="1278" ht="15.75" customHeight="1">
      <c r="A1278" s="215" t="str">
        <f>Seeds!AC1376</f>
        <v>M6-G-35a-E-3</v>
      </c>
      <c r="B1278" s="215" t="str">
        <f>Seeds!Z1376</f>
        <v>{
    "id": "M6-G-35a-E-3",
    "stimulus": "&lt;p&gt;Los lados de la base de un prisma rectangular miden &lt;span class=\"fr-math-v2 fr-draggable\" contenteditable=\"false\" data-original-math=\"\\(\\frac{{{Q1}}}{{{Q2}}}\\)\" draggable=\"true\"&gt;\\(\\frac{{{Q1}}}{{{Q2}}}\\)&lt;/span&gt; cm y &lt;span class=\"fr-math-v2 fr-draggable\" contenteditable=\"false\" data-original-math=\"\\(\\frac{{{Q3}}}{{{Q4}}}\\)\" draggable=\"true\"&gt;\\(\\frac{{{Q3}}}{{{Q4}}}\\)&lt;/span&gt; cm, y su altura mide &lt;span class=\"fr-math-v2 fr-draggable\" contenteditable=\"false\" data-original-math=\"\\(\\frac{{{Q5}}}{{{Q6}}}\\)\" draggable=\"true\"&gt;\\(\\frac{{{Q5}}}{{{Q6}}}\\)&lt;/span&gt; cm. Calcula su volumen y escribe el resultado en forma de fracción simplificada.&lt;/p&gt;",
    "template": "&lt;p style=\"text-align:center;\"&gt;Volumen = {{response}} cm&lt;sup&gt;3&lt;/sup&gt;&lt;/p&gt;",
    "hint": "&lt;p&gt;La fórmula del volumen de un prisma rectangular es:&lt;/p&gt;&lt;p style=\"text-align: center\"&gt;Volumen = área de la base × altura&lt;/p&gt;",
    "feedback": "&lt;p&gt;Para calcular el volumen de un prisma rectangular se usa esta fórmula:&lt;/p&gt;&lt;p style=\"text-align: center\"&gt;Volumen = área de la base × altura = &lt;span class=\"fr-math-v2 fr-draggable\" contenteditable=\"false\" data-original-math=\"\\(\\frac{{{Q1}}}{{{Q2}}}\\)\" draggable=\"true\"&gt;\\(\\frac{{{Q1}}}{{{Q2}}}\\)&lt;/span&gt; × &lt;span class=\"fr-math-v2 fr-draggable\" contenteditable=\"false\" data-original-math=\"\\(\\frac{{{Q3}}}{{{Q4}}}\\)\" draggable=\"true\"&gt;\\(\\frac{{{Q3}}}{{{Q4}}}\\)&lt;/span&gt; × &lt;span class=\"fr-math-v2 fr-draggable\" contenteditable=\"false\" data-original-math=\"\\(\\frac{{{Q5}}}{{{Q6}}}\\)\" draggable=\"true\"&gt;\\(\\frac{{{Q5}}}{{{Q6}}}\\)&lt;/span&gt; = &lt;span class=\"fr-math-v2 fr-draggable\" contenteditable=\"false\" data-original-math=\"\\(\\frac{{{T3}}}{{{T4}}}\\)\" draggable=\"true\"&gt;\\(\\frac{{{T3}}}{{{T4}}}\\)&lt;/span&gt; cm&lt;sup&gt;3&lt;/sup&gt;&lt;/p&gt;",
    "seed": {
        "parameters": [
            {
                "name": "Q1",
                "label": null,
                "min": 1,
                "max": 10,
                "step": 1
            },
            {
                "name": "Q2",
                "label": null,
                "min": 2,
                "max": 10,
                "step": 1
            },
            {
                "name": "Q3",
                "label": null,
                "min": 1,
                "max": 10,
                "step": 1
            },
            {
                "name": "Q4",
                "label": null,
                "min": 2,
                "max": 10,
                "step": 1
            },
            {
                "name": "Q5",
                "label": null,
                "min": 1,
                "max": 10,
                "step": 1
            },
            {
                "name": "Q6",
                "label": null,
                "min": 2,
                "max": 10,
                "step": 1
            }
        ],
        "calculated": [
            {
                "name": "T1",
                "label": "{{function}}",
                "function": "{{Q1}}*{{Q3}}*{{Q5}}",
                "temp": "true"
            },
            {
                "name": "T2",
                "label": "{{function}}",
                "function": "{{Q2}}*{{Q4}}*{{Q6}}",
                "temp": "true"
            },
            {
                "name": "T3",
                "label": "{{function}}",
                "function": "{{T1}}/math.gcd({{T1}}, {{T2}})",
                "temp": "true"
            },
            {
                "name": "T4",
                "label": "{{function}}",
                "function": "{{T2}}/math.gcd({{T1}}, {{T2}})",
                "temp": "true"
            },
            {
                "name": "A1",
                "label": "{{function}}",
                "function": "\\frac{{{T3}}}{{{T4}}}"
            }
        ],
        "uniques": false
    },
    "algorithm": {
        "name": "calculateOperation",
        "params": {
            "method": "equivLiteral",
            "keyboard": "INTERMEDIATE"
        }
    }
}</v>
      </c>
      <c r="C1278" s="215" t="str">
        <f>Seeds!AA1376</f>
        <v/>
      </c>
      <c r="D1278" s="215">
        <f t="shared" si="1"/>
        <v>1</v>
      </c>
    </row>
    <row r="1279" ht="15.75" customHeight="1">
      <c r="A1279" s="215" t="str">
        <f>Seeds!AC1377</f>
        <v>M6-EyP-1a-I-1</v>
      </c>
      <c r="B1279" s="215" t="str">
        <f>Seeds!Z1377</f>
        <v>{"id":"M6-EyP-1a-I-1","stimulus":"&lt;p&gt;Escoge las variables estadísticas cuantitativas.&lt;/p&gt;","hint":"&lt;p&gt;Las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un animal.","La cantidad de estudiantes de un aula.","El número de medallas de un deportista.","La cantidad de galletas en una bolsa.","El peso de una barra de pan.","Los puntos de un equipo en un partido de baloncesto."]},{"name":"Q2","list":["La edad de unos estudiantes.","El precio de los artículos de una tienda.","La cantidad de espectadores en una sala de cine.","La distancia recorrida por un coche en una hora.","El tiempo que dura una carrera de natación."]},{"name":"Q3","list":["El color de unas camisetas.","El sabor de unos helados.","El color de unos coches.","El género de unas piezas musicales.","El sabor de un guiso.","El equipo de fútbol elegido durante una partida de un videojuego.","El nombre de los asistentes a una boda.","El color del pelo.","La especia que llevan unos platos.","Los tipos de tiendas de campaña de un campamento."]}],"calculated":[{"name":"A1","label":"{{Q1}}"},{"name":"A2","label":"{{Q2}}"},{"name":"A3","label":"{{Q3}}","incorrect":true}],"uniques":true},"algorithm":{"name":"trueFalse","template":"Multiple choice – multiple response","params":{"countCorrect":2,"countIncorrect":1}}}</v>
      </c>
      <c r="C1279" s="215" t="str">
        <f>Seeds!AA1377</f>
        <v/>
      </c>
      <c r="D1279" s="215">
        <f t="shared" si="1"/>
        <v>1</v>
      </c>
    </row>
    <row r="1280" ht="15.75" customHeight="1">
      <c r="A1280" s="215" t="str">
        <f>Seeds!AC1378</f>
        <v>M6-EyP-1a-I-2</v>
      </c>
      <c r="B1280" s="215" t="str">
        <f>Seeds!Z1378</f>
        <v>{"id":"M6-EyP-1a-I-2","stimulus":"&lt;p&gt;Escoge las variables estadísticas cualitativas.&lt;/p&gt;\r\n","hint":"&lt;p&gt;Las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unas camisetas.","El sabor de unos helados.","El color de unos coches.","El género de unas piezas musicales.","El sabor de un guiso."]},{"name":"Q2","list":["El equipo de fútbol elegido durante una partida de un videojuego.","El nombre de los asistentes a una boda.","El color del pelo.","La especia que llevan unos platos.","Los tipos de tiendas de campaña de un campamento."]},{"name":"Q3","list":["La altura de un animal.","La cantidad de estudiantes de un aula.","El número de medallas de un deportista.","La cantidad de galletas en una bolsa.","El peso de una barra de pan.","Los puntos de un equipo en un partido de baloncesto.","La edad de unos estudiantes.","El precio de los artículos de una tienda.","La cantidad de espectadores en una sala de cine.","La distancia recorrida por un coche en una hora.","El tiempo que dura una carrera de natación."]}],"calculated":[{"name":"A1","label":"{{Q1}}"},{"name":"A2","label":"{{Q2}}"},{"name":"A3","label":"{{Q3}}","incorrect":true}],"uniques":true},"algorithm":{"name":"trueFalse","template":"Multiple choice – multiple response","params":{"countCorrect":2,"countIncorrect":1}}}</v>
      </c>
      <c r="C1280" s="215" t="str">
        <f>Seeds!AA1378</f>
        <v/>
      </c>
      <c r="D1280" s="215">
        <f t="shared" si="1"/>
        <v>1</v>
      </c>
    </row>
    <row r="1281" ht="15.75" customHeight="1">
      <c r="A1281" s="215" t="str">
        <f>Seeds!AC1379</f>
        <v>M6-EyP-1a-E-1</v>
      </c>
      <c r="B1281" s="215" t="str">
        <f>Seeds!Z1379</f>
        <v>{"id":"M6-EyP-1a-E-1","stimulus":"&lt;p&gt;¿Qué tipo de variable estadística es \"{{Q1}}\"?&lt;/p&gt;","template":"&lt;p&gt;Es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cualidades.&lt;/p&gt;","seed":{"parameters":[{"name":"Q1","list":["la altura de distintos animales","la cantidad de estudiantes en distintas aulas","la cantidad de medallas que consiguen los deportistas en los Juegos Olímpicos","la cantidad de galletas en una bolsa","el peso de distintas barras de pan","los puntos anotados en un partido de baloncesto","las edades de los estudiantes de un curso","el precio de los artículos de una tienda","la cantidad de espectadores en una sala de cine en distintas sesiones","la distancia recorrida por un coche en una hora","el tiempo que tarda un nadador en hacer 100 m en estilo mariposa"]}],"calculated":[{"name":"A1","label":"{{function}}","function":"cuantitativa"}],"uniques":true},"algorithm":{"name":"calculateOperation","template":"Cloze with text"}}</v>
      </c>
      <c r="C1281" s="215" t="str">
        <f>Seeds!AA1379</f>
        <v/>
      </c>
      <c r="D1281" s="215">
        <f t="shared" si="1"/>
        <v>1</v>
      </c>
    </row>
    <row r="1282" ht="15.75" customHeight="1">
      <c r="A1282" s="215" t="str">
        <f>Seeds!AC1380</f>
        <v>M6-EyP-1a-E-2</v>
      </c>
      <c r="B1282" s="215" t="str">
        <f>Seeds!Z1380</f>
        <v>{"id":"M6-EyP-1a-E-2","stimulus":"&lt;p&gt;¿Qué tipo de variable estadística es &lt;i&gt;{{Q1}}?&lt;/i&gt;&lt;/p&gt;","template":"&lt;p&gt;Es una variable {{response}}.&lt;/p&gt;","hint":"&lt;p&gt;Las variables &lt;b&gt;cuantitativas&lt;/b&gt; representan cantidades, mientras que las &lt;b&gt;cualitativas&lt;/b&gt; representan cualidades, es decir, características que no se pueden cuantificar.&lt;/p&gt;","feedback":"&lt;p&gt;Las variables &lt;b&gt;cuantitativas&lt;/b&gt; representan cantidades, mientras que las &lt;b&gt;cualitativas&lt;/b&gt; representan cualidades.&lt;/p&gt;","seed":{"parameters":[{"name":"Q1","list":["el color de un balón","los sabores de unos helados","los colores de los coches en un concesionario","los géneros de música escuchados durante un año","los postres elegidos en un restaurante","los equipos de fútbol en un videojuego","el nombre de los asistentes a una boda","el color de pelo de los clientes en una barbería","los aderezos elegidos para un almuerzo","los tipos de carpas en un circo"]}],"calculated":[{"name":"A1","label":"cualitativa"}],"uniques":true},"algorithm":{"name":"calculateOperation","template":"Cloze with text"}}</v>
      </c>
      <c r="C1282" s="215" t="str">
        <f>Seeds!AA1380</f>
        <v/>
      </c>
      <c r="D1282" s="215">
        <f t="shared" si="1"/>
        <v>1</v>
      </c>
    </row>
    <row r="1283" ht="15.75" customHeight="1">
      <c r="A1283" s="215" t="str">
        <f>Seeds!AC1381</f>
        <v>M6-EyP-17a-I-1</v>
      </c>
      <c r="B1283" s="215" t="str">
        <f>Seeds!Z1381</f>
        <v>{
    "id": "M6-EyP-17a-I-1",
    "stimulus": "&lt;p&gt;Selecciona las preguntas estadísticas.&lt;/p&gt;",
    "hint": "&lt;p&gt;Las preguntas estadísticas se responden después de recopilar datos que tienen variabilidad.&lt;/p&gt;",
    "feedback": "&lt;p&gt;Las preguntas estadísticas se responden después de recopilar datos que tienen variabilidad.&lt;/p&gt;",
    "seed": {
        "parameters": [
            {
                "name": "Q1",
                "list": [
                    "Barcelona",
                    "Londres",
                    "Nueva York",
                    "Tokio",
                    "Caracas",
                    "Nairobi",
                    "Dubai"
                ]
            },
            {
                "name": "Q2",
                "list": [
                    "Barcelona",
                    "Londres",
                    "Nueva York",
                    "Tokio",
                    "Caracas",
                    "Nairobi",
                    "Dubai"
                ]
            }
        ],
        "calculated": [
            {
                "name": "A1",
                "label": "¿Cuánto pesa un bebé al nacer?"
            },
            {
                "name": "A2",
                "label": "¿Cuál es la película favorita de tus compañeros?"
            },
            {
                "name": "A3",
                "label": "¿Cuál es el color de ojos más frecuente en tu colegio?"
            },
            {
                "name": "A4",
                "label": "¿Cuántos ordenadores hay de media en una casa?"
            },
            {
                "name": "A5",
                "label": "¿Qué canción se ha repetido menos en la radio durante un día?"
            },
            {
                "name": "A6",
                "label": "¿Qué modelo de nevera es la que más se estropea?"
            },
            {
                "name": "A7",
                "label": "¿En qué país ha tenido más visitas una página web?"
            },
            {
                "name": "A8",
                "label": "¿Qué distancia hay entre {{Q1}} y {{Q2}}?",
                "incorrect": true
            },
            {
                "name": "A9",
                "label": "¿Cuántos alumnos hay en tu colegio?",
                "incorrect": true
            },
            {
                "name": "A10",
                "label": "¿De qué color es tu pelo?",
                "incorrect": true
            },
            {
                "name": "A11",
                "label": "¿Cuántos libros has leído el año pasado?",
                "incorrect": true
            },
            {
                "name": "A12",
                "label": "¿Cuál es el producto más vendido en una tienda?"
            }
        ],
        "uniques": true
    },
    "algorithm": {
        "name": "trueFalse",
        "template": "Multiple choice – multiple response",
        "params": {
            "countCorrect": 2,
            "countIncorrect": 1
        }
    }
}</v>
      </c>
      <c r="C1283" s="215" t="str">
        <f>Seeds!AA1381</f>
        <v/>
      </c>
      <c r="D1283" s="215">
        <f t="shared" si="1"/>
        <v>1</v>
      </c>
    </row>
    <row r="1284" ht="15.75" customHeight="1">
      <c r="A1284" s="215" t="str">
        <f>Seeds!AC1382</f>
        <v>M6-EyP-2a-I-1</v>
      </c>
      <c r="B1284" s="215" t="str">
        <f>Seeds!Z1382</f>
        <v>{"id":"M6-EyP-2a-I-1","stimulus":"&lt;p&gt;¿Cuál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!important;\"&gt;{{Q2}}&lt;/td&gt;&lt;td style=\"width: 20%; text-align: center; vertical-align: middle;border: none; background: none !important;\"&gt;{{Q1}}&lt;/td&gt;&lt;td style=\"width: 20%; text-align: center; vertical-align: middle;border: none; background: none !important;\"&gt;{{Q4}}&lt;/td&gt;&lt;td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+2","temp":true},{"name":"T6","label":"{{function}}","function":"{{Q2}}+2","temp":true},{"name":"T7","label":"{{function}}","function":"{{Q3}}+2","temp":true},{"name":"T8","label":"{{function}}","function":"{{Q4}}+4","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middle;\"&gt;4&lt;/td&gt;&lt;td style=\"width: 33.3333%; text-align: center; vertical-align: middle;\"&gt;0.4&lt;/td&gt;&lt;/tr&gt;&lt;/tbody&gt;&lt;/table&gt;"},{"name":"A2","label":"&lt;table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middle;\"&gt;4&lt;/td&gt;&lt;td style=\"width: 33.3333%; text-align: center; vertical-align: middle;\"&gt;0.4&lt;/td&gt;&lt;/tr&gt;&lt;tr&gt;&lt;td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middle;\"&gt;2&lt;/td&gt;&lt;td style=\"width: 33.3333%; text-align: center; vertical-align: middle;\"&gt;0.2&lt;/td&gt;&lt;/tr&gt;&lt;/tbody&gt;&lt;/table&gt;","incorrect":true},{"name":"A3","label":"&lt;table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C1284" s="215" t="str">
        <f>Seeds!AA1382</f>
        <v/>
      </c>
      <c r="D1284" s="215">
        <f t="shared" si="1"/>
        <v>1</v>
      </c>
    </row>
    <row r="1285" ht="15.75" customHeight="1">
      <c r="A1285" s="215" t="str">
        <f>Seeds!AC1383</f>
        <v>M6-EyP-2a-I-2</v>
      </c>
      <c r="B1285" s="215" t="str">
        <f>Seeds!Z1383</f>
        <v>{"id":"M6-EyP-2a-I-2","stimulus":"&lt;p&gt;¿Cuál es la tabla de frecuencias de estos valores?&lt;/p&gt;&lt;div style=\"padding: 5px; border: 4px solid #BEE072;\"&gt;&lt;table style=\"width:100%; border: none; background: none !important;\"&gt;&lt;tbody&gt;&lt;tr&gt;&lt;td style=\"width: 20%; text-align: center; vertical-align: middle; border: none; background: none !important;\"&gt;{{Q1}}&lt;/td&gt;&lt;td style=\"width: 20%; text-align: center; vertical-align: middle;border: none; background: none !important;\"&gt;{{Q1}}&lt;/td&gt;&lt;td style=\"width: 20%; text-align: center; vertical-align: middle;border: none; background: none !important;\"&gt;{{Q3}}&lt;/td&gt;&lt;td style=\"width: 20%; text-align: center; vertical-align: middle;border: none; background: none !important;\"&gt;{{Q4}}&lt;/td&gt;&lt;td style=\"width: 20%; text-align: center; vertical-align: middle;border: none; background: none !important;\"&gt;{{Q1}}&lt;/td&gt;&lt;/tr&gt;&lt;tr&gt;&lt;td style=\"width: 20%; text-align: center; vertical-align: middle;border: none; background: none !important;\"&gt;{{Q4}}&lt;/td&gt;&lt;td style=\"width: 20%; text-align: center; vertical-align: middle;border: none; background: none !important;\"&gt;{{Q3}}&lt;/td&gt;&lt;td style=\"width: 20%; text-align: center; vertical-align: middle;border: none; background: none !important;\"&gt;{{Q2}}&lt;/td&gt;&lt;td style=\"width: 20%; text-align: center; vertical-align: middle;border: none; background: none !important;\"&gt;{{Q4}}&lt;/td&gt;&lt;td style=\"width: 20%; text-align: center; vertical-align: middle;border: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10 datos, la frecuencia relativa es &lt;span class=\"fr-math-v2 fr-draggable\" contenteditable=\"false\" data-original-math=\"\\(\\frac{3}{10}\\)\" draggable=\"true\"&gt;\\(\\frac{3}{10}\\)&lt;/span&gt; = 0.3.&lt;/p&gt;","seed":{"parameters":[{"name":"Q1","list":[1,2,3]},{"name":"Q2","list":[4,5,6]},{"name":"Q3","list":[7,8,9]},{"name":"Q4","list":[10,11,12]},{"name":"Q5","list":[2,3,4,5,6]},{"name":"Q6","list":[2,3,4,5,6]},{"name":"Q7","list":[2,3,4,5,6]},{"name":"Q8","list":[2,3,4,5,6]}],"calculated":[{"name":"T1","label":"{{function}}","function":"{{Q5}}/10","temp":true},{"name":"T2","label":"{{function}}","function":"{{Q6}}/10","temp":true},{"name":"T3","label":"{{function}}","function":"{{Q7}}/10","temp":true},{"name":"T4","label":"{{function}}","function":"{{Q8}}/10","temp":true},{"name":"T5","label":"{{function}}","function":"{{Q1}}+3","temp":true},{"name":"T6","label":"{{function}}","function":"{{Q2}}+2","temp":true},{"name":"T7","label":"{{function}}","function":"{{Q3}}+2","temp":true},{"name":"T8","label":"{{function}}","function":"{{Q4}}+3","temp":true},{"name":"T9","label":"{{function}}","function":"{{T5}}/10","temp":true},{"name":"T10","label":"{{function}}","function":"{{T6}}/10","temp":true},{"name":"T11","label":"{{function}}","function":"{{T7}}/10","temp":true},{"name":"T12","label":"{{function}}","function":"{{T8}}/10","temp":true},{"name":"A1","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middle;\"&gt;3&lt;/td&gt;&lt;td style=\"width: 33.3333%; text-align: center; vertical-align: middle;\"&gt;0.3&lt;/td&gt;&lt;/tr&gt;&lt;tr&gt;&lt;td style=\"width: 33.3333%; text-align: center; vertical-align: middle;\"&gt;{{Q2}}&lt;/td&gt;&lt;td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middle;\"&gt;0.3&lt;/td&gt;&lt;/tr&gt;&lt;/tbody&gt;&lt;/table&gt;"},{"name":"A2","label":"&lt;table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middle;\"&gt;{{Q1}}&lt;/td&gt;&lt;td style=\"width: 33.3333%; text-align: center; vertical-align: middle;\"&gt;2&lt;/td&gt;&lt;td style=\"width: 33.3333%; text-align: center; vertical-align: middle;\"&gt;0.2&lt;/td&gt;&lt;/tr&gt;&lt;tr&gt;&lt;td style=\"width: 33.3333%; text-align: center; vertical-align: middle;\"&gt;{{Q3}}&lt;/td&gt;&lt;td style=\"width: 33.3333%; text-align: center; vertical-align: middle;\"&gt;2&lt;/td&gt;&lt;td style=\"width: 33.3333%; text-align: center; vertical-align: middle;\"&gt;0.2&lt;/td&gt;&lt;/tr&gt;&lt;tr&gt;&lt;td style=\"width: 33.3333%; text-align: center; vertical-align: middle;\"&gt;{{Q4}}&lt;/td&gt;&lt;td style=\"width: 33.3333%; text-align: center; vertical-align: middle;\"&gt;3&lt;/td&gt;&lt;td style=\"width: 33.3333%; text-align: center; vertical-align: middle;\"&gt;0.3&lt;/td&gt;&lt;/tr&gt;&lt;/tbody&gt;&lt;/table&gt;","incorrect":true},{"name":"A3","label":"&lt;table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middle;\"&gt;{{T4}}&lt;/td&gt;&lt;/tr&gt;&lt;/tbody&gt;&lt;/table&gt;","incorrect":true},{"name":"A4","label":"&lt;table style=\"width:100%\"&gt;&lt;tbody&gt;&lt;tr&gt;&lt;td style=\"width: 33.3333%; background-color: #BEE072; color: black; text-align: center; vertical-align: middle; font-weight: bold;\"&gt;Datos&lt;/td&gt;&lt;td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middle;\"&gt;{{T5}}&lt;/td&gt;&lt;td style=\"width: 33.3333%; text-align: center; vertical-align: middle;\"&gt;{{T9}}&lt;/td&gt;&lt;/tr&gt;&lt;tr&gt;&lt;td style=\"width: 33.3333%; text-align: center; vertical-align: middle;\"&gt;{{Q2}}&lt;/td&gt;&lt;td style=\"width: 33.3333%; text-align: center; vertical-align: middle;\"&gt;{{T6}}&lt;/td&gt;&lt;td style=\"width: 33.3333%; text-align: center; vertical-align: middle;\"&gt;{{T10}}&lt;/td&gt;&lt;/tr&gt;&lt;tr&gt;&lt;td style=\"width: 33.3333%; text-align: center; vertical-align: middle;\"&gt;{{Q3}}&lt;/td&gt;&lt;td style=\"width: 33.3333%; text-align: center; vertical-align: middle;\"&gt;{{T7}}&lt;/td&gt;&lt;td style=\"width: 33.3333%; text-align: center; vertical-align: middle;\"&gt;{{T11}}&lt;/td&gt;&lt;/tr&gt;&lt;tr&gt;&lt;td style=\"width: 33.3333%; text-align: center; vertical-align: middle;\"&gt;{{Q4}}&lt;/td&gt;&lt;td style=\"width: 33.3333%; text-align: center; vertical-align: middle;\"&gt;{{T8}}&lt;/td&gt;&lt;td style=\"width: 33.3333%; text-align: center; vertical-align: middle;\"&gt;{{T12}}&lt;/td&gt;&lt;/tr&gt;&lt;/tbody&gt;&lt;/table&gt;","incorrect":true}],"uniques":true},"algorithm":{"name":"trueFalse","template":"Multiple choice – standard","params":{"countCorrect":1,"countIncorrect":2,"showCheckIcon":false,"columns":3}}}</v>
      </c>
      <c r="C1285" s="215" t="str">
        <f>Seeds!AA1383</f>
        <v/>
      </c>
      <c r="D1285" s="215">
        <f t="shared" si="1"/>
        <v>1</v>
      </c>
    </row>
    <row r="1286" ht="15.75" customHeight="1">
      <c r="A1286" s="215" t="str">
        <f>Seeds!AC1384</f>
        <v>M6-EyP-2a-E-1</v>
      </c>
      <c r="B1286" s="215" t="str">
        <f>Seeds!Z1384</f>
        <v>{"id":"M6-EyP-2a-E-1","stimulus":"&lt;p&gt;Completa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middle;border: none; background: none !important;\"&gt;{{Q3}}&lt;/td&gt;&lt;td style=\"width: 25%; text-align: center; vertical-align: middle;border: none; background: none !important;\"&gt;{{Q2}}&lt;/td&gt;&lt;td style=\"width: 25%; text-align: center; vertical-align: middle;border: none; background: none !important;\"&gt;{{Q3}}&lt;/td&gt;&lt;/tr&gt;&lt;tr&gt;&lt;td style=\"width: 25%; text-align: center; vertical-align: middle;border: none; background: none !important;\"&gt;{{Q3}}&lt;/td&gt;&lt;td style=\"width: 25%; text-align: center; vertical-align: middle;border: none; background: none !important;\"&gt;{{Q1}}&lt;/td&gt;&lt;td style=\"width: 25%; text-align: center; vertical-align: middle;border: none; background: none !important;\"&gt;{{Q2}}&lt;/td&gt;&lt;td style=\"width: 25%; text-align: center; vertical-align: middle;border: none; background: none !important;\"&gt;{{Q3}}&lt;/td&gt;&lt;/tr&gt;&lt;/tbody&gt;&lt;/table&gt;&lt;/div&gt;","hint":"&lt;p&gt;La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2 veces, por lo que su frecuencia absoluta es 2. Como en total son 8 datos, la frecuencia relativa es &lt;span class=\"fr-math-v2 fr-draggable\" contenteditable=\"false\" data-original-math=\"\\(\\frac{2}{8}\\)\" draggable=\"true\"&gt;\\(\\frac{2}{8}\\)&lt;/span&gt; = 0.25.&lt;/p&gt;","seed":{"parameters":[{"name":"Q1","list":["1","2","3"]},{"name":"Q2","list":["4","5","6"]},{"name":"Q3","list":["7","8","9"]},{"name":"Q4","list":["10","11","12"]}],"calculated":[{"name":"A1","function":"2"},{"name":"A2","function":"0.25"},{"name":"A3","function":"2"},{"name":"A4","function":"0.25"},{"name":"A10","function":"4"},{"name":"A20","function":"0.5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6" s="215" t="str">
        <f>Seeds!AA1384</f>
        <v/>
      </c>
      <c r="D1286" s="215">
        <f t="shared" si="1"/>
        <v>1</v>
      </c>
    </row>
    <row r="1287" ht="15.75" customHeight="1">
      <c r="A1287" s="215" t="str">
        <f>Seeds!AC1385</f>
        <v>M6-EyP-2a-E-2</v>
      </c>
      <c r="B1287" s="215" t="str">
        <f>Seeds!Z1385</f>
        <v>{"id":"M6-EyP-2a-E-2","stimulus":"&lt;p&gt;Completa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5 veces, por lo que su frecuencia absoluta es 5. Como en total son 8 datos, la frecuencia relativa es &lt;span class=\"fr-math-v2 fr-draggable\" contenteditable=\"false\" data-original-math=\"\\(\\frac{5}{8}\\)\" draggable=\"true\"&gt;\\(\\frac{5}{8}\\)&lt;/span&gt; = 0.625.&lt;/p&gt;","seed":{"parameters":[{"name":"Q1","list":["1","2","3"]},{"name":"Q2","list":["4","5","6"]},{"name":"Q3","list":["7","8","9"]},{"name":"Q4","list":["10","11","12"]}],"calculated":[{"name":"A1","function":"5"},{"name":"A2","function":"0.625"},{"name":"A3","function":"1"},{"name":"A4","function":"0.125"},{"name":"A10","function":"2"},{"name":"A20","function":"0.25"},{"name":"A30","function":"0"},{"name":"A40","function":"0"}],"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7" s="215" t="str">
        <f>Seeds!AA1385</f>
        <v/>
      </c>
      <c r="D1287" s="215">
        <f t="shared" si="1"/>
        <v>1</v>
      </c>
    </row>
    <row r="1288" ht="15.75" customHeight="1">
      <c r="A1288" s="215" t="str">
        <f>Seeds!AC1386</f>
        <v>M6-EyP-2a-E-3</v>
      </c>
      <c r="B1288" s="215" t="str">
        <f>Seeds!Z1386</f>
        <v>{"id":"M6-EyP-2a-E-3","stimulus":"&lt;p&gt;Completa la siguiente tabla de frecuencias a partir de estos datos.&lt;/p&gt;&lt;div style=\"padding: 5px; border: 4px solid #BEE072;\"&gt;&lt;table style=\"width:100%; border: none; background: none !important;\"&gt;&lt;tbody&gt;&lt;tr&gt;&lt;td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!important;\"&gt;{{Q4}}&lt;/td&gt;&lt;td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el valor {{Q1}} se repite 3 veces, por lo que su frecuencia absoluta es 3. Como en total son 8 datos, la frecuencia relativa es &lt;span class=\"fr-math-v2 fr-draggable\" contenteditable=\"false\" data-original-math=\"\\(\\frac{3}{8}\\)\" draggable=\"true\"&gt;\\(\\frac{3}{8}\\)&lt;/span&gt; = 0.375.&lt;/p&gt;","seed":{"parameters":[{"name":"Q1","list":["1","2","3"]},{"name":"Q2","list":["4","5","6"]},{"name":"Q3","list":["7","8","9"]},{"name":"Q4","list":["10","11","12"]}],"calculated":[{"name":"A1","function":"3"},{"name":"A2","function":"0.375"},{"name":"A3","function":"1"},{"name":"A4","function":"0.125"},{"name":"A10","function":"3"},{"name":"A20","function":"0.375"},{"name":"A30","function":"1"},{"name":"A40","function":"0.125"}],"uniques":true},"algorithm":{"name":"calculateOperation","params":{"method":"equivLiteral","keyboard":"NUMERICAL"}},"template":"&lt;table style=\"width:100%\"&gt;&lt;tbody&gt;&lt;tr&gt;&lt;td style=\"width: 33.3333%; background-color: #BEE072; color: black; text-align: center; vertical-align: middle; font-weight: bold;\"&gt;Valores&lt;/td&gt;&lt;td style=\"width: 33.3333%; background-color: #BEE072; color: black; text-align: center; vertical-align: middle; font-weight: bold;\"&gt;Frecuencia absoluta&lt;/td&gt;&lt;td style=\"width: 33.3333%; background-color: #BEE072; color: black;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middle;\"&gt;{{response}}&lt;/td&gt;&lt;/tr&gt;&lt;/tbody&gt;&lt;/table&gt;"}</v>
      </c>
      <c r="C1288" s="215" t="str">
        <f>Seeds!AA1386</f>
        <v/>
      </c>
      <c r="D1288" s="215">
        <f t="shared" si="1"/>
        <v>1</v>
      </c>
    </row>
    <row r="1289" ht="15.75" customHeight="1">
      <c r="A1289" s="215" t="str">
        <f>Seeds!AC1387</f>
        <v>M6-EyP-2a-A-1</v>
      </c>
      <c r="B1289" s="215" t="str">
        <f>Seeds!Z1387</f>
        <v>{"id":"M6-EyP-2a-A-1","stimulus":"&lt;p&gt;En una óptica han anotado el color de ojos de sus clientes en una lista como esta. Completa la siguiente tabla de frecuencias absolutas y relativas con estos datos.&lt;/p&gt;&lt;div style=\"padding: 5px; border: 4px solid #C77CB7;\"&gt;&lt;table style=\"width:100%; border: none;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!important;\"&gt;{{Q3}}&lt;/td&gt;&lt;/tr&gt;&lt;tr&gt;&lt;td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!important;\"&gt;{{Q3}}&lt;/td&gt;&lt;td style=\"width: 25%; text-align: center; vertical-align: middle; border: none; background: none !important;\"&gt;{{Q3}}&lt;/td&gt;&lt;td style=\"width: 25%; text-align: center; vertical-align: middle; border: none; background: none !important;\"&gt;{{Q3}}&lt;/td&gt;&lt;/tr&gt;&lt;tr&gt;&lt;td style=\"width: 25%; text-align: center; vertical-align: middle; border: none; background: none !important;\"&gt;{{Q3}}&lt;/td&gt;&lt;td style=\"width: 25%; text-align: center; vertical-align: middle; border: none; background: none !important;\"&gt;{{Q1}}&lt;/td&gt;&lt;td style=\"width: 25%; text-align: center; vertical-align: middle; border: none; background: none !important;\"&gt;{{Q1}}&lt;/td&gt;&lt;td style=\"width: 25%; text-align: center; vertical-align: middle; border: none; background: none !important;\"&gt;{{Q2}}&lt;/td&gt;&lt;/tr&gt;&lt;tr&gt;&lt;td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!important;\"&gt;{{Q1}}&lt;/td&gt;&lt;td style=\"width: 25%; text-align: center; vertical-align: middle; border: none; background: none !important;\"&gt;{{Q2}}&lt;/td&gt;&lt;/tr&gt;&lt;/tbody&gt;&lt;/table&gt;&lt;/div&gt;","hint":"&lt;p&gt;La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los ojos {{Q1}} se repiten 9 veces, por lo que su frecuencia absoluta es 9. Como en total son 20 datos, la frecuencia relativa es &lt;span class=\"fr-math-v2 fr-draggable\" contenteditable=\"false\" data-original-math=\"\\(\\frac{9}{20}\\)\" draggable=\"true\"&gt;\\(\\frac{9}{20}\\)&lt;/span&gt; = 0.45.&lt;/p&gt;","seed":{"parameters":[{"name":"Q1","list":["azules","marrones","verdes"]},{"name":"Q2","list":["azules","marrones","verdes"]},{"name":"Q3","list":["azules","marrones","verdes"]}],"calculated":[{"name":"A1","function":"9"},{"name":"A2","function":"0.45"},{"name":"A3","function":"6"},{"name":"A4","function":"0.3"},{"name":"A5","function":"5"},{"name":"A6","function":"0.25"}],"uniques":true},"algorithm":{"name":"calculateOperation","params":{"method":"equivLiteral","keyboard":"NUMERICAL"}},"template":"&lt;table style=\"width:100%\"&gt;&lt;tbody&gt;&lt;tr&gt;&lt;td style=\"width: 33.3333%; background-color: #C77CB7; color: rgb(255, 255, 255); text-align: center; vertical-align: middle; font-weight: bold;\"&gt;Color de ojos&lt;/td&gt;&lt;td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middle;\"&gt;{{response}}&lt;/td&gt;&lt;/tr&gt;&lt;/tbody&gt;&lt;/table&gt;"}</v>
      </c>
      <c r="C1289" s="215" t="str">
        <f>Seeds!AA1387</f>
        <v/>
      </c>
      <c r="D1289" s="215">
        <f t="shared" si="1"/>
        <v>1</v>
      </c>
    </row>
    <row r="1290" ht="15.75" customHeight="1">
      <c r="A1290" s="215" t="str">
        <f>Seeds!AC1388</f>
        <v>M6-EyP-2a-A-2</v>
      </c>
      <c r="B1290" s="215" t="str">
        <f>Seeds!Z1388</f>
        <v>{"id":"M6-EyP-2a-A-2","stimulus":"&lt;p&gt;Francisco ha preguntado a sus compañeros a cuántos kilómetros viven del colegio. Después, ha apuntado los resultados en esta lista. Completa la siguiente tabla de frecuencias absolutas y relativas a partir de esta información.&lt;/p&gt;&lt;div style=\"padding: 5px; border: 4px solid #C77CB7;\"&gt;&lt;table style=\"width:100%; border: none; background: none !important;\"&gt;&lt;tbody&gt;&lt;tr&gt;&lt;td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!important;\"&gt;{{Q4}}&lt;/td&gt;&lt;/tr&gt;&lt;tr&gt;&lt;td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!important;\"&gt;{{Q3}}&lt;/td&gt;&lt;td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km se repite 2 veces, por lo que su frecuencia absoluta es 2. Como en total son 10 datos, la frecuencia relativa es &lt;span class=\"fr-math-v2 fr-draggable\" contenteditable=\"false\" data-original-math=\"\\(\\frac{2}{10}\\)\" draggable=\"true\"&gt;\\(\\frac{2}{10}\\)&lt;/span&gt; = 0.2.&lt;/p&gt;","seed":{"parameters":[{"name":"Q1","list":["1","2","3"]},{"name":"Q2","list":["4","5","6"]},{"name":"Q3","list":["7","8","9"]},{"name":"Q4","list":["10","11","12"]},{"name":"Q5","list":["13","14","15"]}],"calculated":[{"name":"A1","function":"2"},{"name":"A2","function":"0.2"},{"name":"A3","function":"1"},{"name":"A4","function":"0.1"},{"name":"A5","function":"4"},{"name":"A10","function":"0.4"},{"name":"A20","function":"1"},{"name":"A30","function":"0.1"},{"name":"A40","function":"2"},{"name":"A50","function":"0.2"}],"uniques":true},"algorithm":{"name":"calculateOperation","params":{"method":"equivLiteral","keyboard":"NUMERICAL"}},"template":"&lt;table style=\"width:100%\"&gt;&lt;tbody&gt;&lt;tr&gt;&lt;td style=\"width: 33.3333%; background-color: #C77CB7; color: rgb(255, 255, 255); text-align: center; vertical-align: middle; font-weight: bold;\"&gt;Distancia&lt;/td&gt;&lt;td style=\"width: 33.3333%; background-color: #C77CB7; color: rgb(255, 255, 255); text-align: center; vertical-align: middle; font-weight: bold;\"&gt;Frecuencia absoluta&lt;/td&gt;&lt;td style=\"width: 33.3333%; background-color: #C77CB7; color: rgb(255, 255, 255); text-align: center; vertical-align: middle; font-weight: bold;\"&gt;Frecuencia relativa&lt;/td&gt;&lt;/tr&gt;&lt;tr&gt;&lt;td style=\"width: 33.3333%; text-align: center; vertical-align: middle;\"&gt;{{Q1}} km&lt;/td&gt;&lt;td style=\"width: 33.3333%; text-align: center; vertical-align: middle;\"&gt;{{response}}&lt;/td&gt;&lt;td style=\"width: 33.3333%; text-align: center; vertical-align: middle;\"&gt;{{response}}&lt;/td&gt;&lt;/tr&gt;&lt;tr&gt;&lt;td style=\"width: 33.3333%; text-align: center; vertical-align: middle;\"&gt;{{Q2}} km&lt;/td&gt;&lt;td style=\"width: 33.3333%; text-align: center; vertical-align: middle;\"&gt;{{response}}&lt;/td&gt;&lt;td style=\"width: 33.3333%; text-align: center; vertical-align: middle;\"&gt;{{response}}&lt;/td&gt;&lt;/tr&gt;&lt;tr&gt;&lt;td style=\"width: 33.3333%; text-align: center; vertical-align: middle;\"&gt;{{Q3}} km&lt;/td&gt;&lt;td style=\"width: 33.3333%; text-align: center; vertical-align: middle;\"&gt;{{response}}&lt;/td&gt;&lt;td style=\"width: 33.3333%; text-align: center; vertical-align: middle;\"&gt;{{response}}&lt;/td&gt;&lt;/tr&gt;&lt;tr&gt;&lt;td style=\"width: 33.3333%; text-align: center; vertical-align: middle;\"&gt;{{Q4}} km&lt;/td&gt;&lt;td style=\"width: 33.3333%; text-align: center; vertical-align: middle;\"&gt;{{response}}&lt;/td&gt;&lt;td style=\"width: 33.3333%; text-align: center; vertical-align: middle;\"&gt;{{response}}&lt;/td&gt;&lt;/tr&gt;&lt;tr&gt;&lt;td style=\"width: 33.3333%; text-align: center; vertical-align: middle;\"&gt;{{Q5}} km&lt;/td&gt;&lt;td style=\"width: 33.3333%; text-align: center; vertical-align: middle;\"&gt;{{response}}&lt;/td&gt;&lt;td style=\"width: 33.3333%; text-align: center; vertical-align: middle;\"&gt;{{response}}&lt;/td&gt;&lt;/tr&gt;&lt;/tbody&gt;&lt;/table&gt;"}</v>
      </c>
      <c r="C1290" s="215" t="str">
        <f>Seeds!AA1388</f>
        <v/>
      </c>
      <c r="D1290" s="215">
        <f t="shared" si="1"/>
        <v>1</v>
      </c>
    </row>
    <row r="1291" ht="15.75" customHeight="1">
      <c r="A1291" s="215" t="str">
        <f>Seeds!AC1389</f>
        <v>M6-EyP-2a-A-3</v>
      </c>
      <c r="B1291" s="215" t="str">
        <f>Seeds!Z1389</f>
        <v>{"id":"M6-EyP-2a-A-3","stimulus":"&lt;p&gt;Estas son las respuestas que han dado los amigos de Susana cuando ella les ha preguntado por el número de libros que leyeron el año pasado. Completa la siguiente tabla de frecuencias absolutas y relativas con esta información.&lt;/p&gt;&lt;div style=\"padding: 5px; border: 4px solid #9FC1FD;\"&gt;&lt;table style=\"width:100%; border: none; background: none !important;\"&gt;&lt;tbody&gt;&lt;tr&gt;&lt;td style=\"width: 20%; text-align: center; vertical-align: middle; border: none; background: none !important;\"&gt;{{Q4}}&lt;/td&gt;&lt;td style=\"width: 20%; text-align: center; vertical-align: middle; border: none; background: none !important;\"&gt;{{Q2}}&lt;/td&gt;&lt;td style=\"width: 20%; text-align: center; vertical-align: middle; border: none; background: none !important;\"&gt;{{Q1}}&lt;/td&gt;&lt;td style=\"width: 20%; text-align: center; vertical-align: middle; border: none; background: none !important;\"&gt;{{Q3}}&lt;/td&gt;&lt;td style=\"width: 20%; text-align: center; vertical-align: middle; border: none; background: none !important;\"&gt;{{Q3}}&lt;/td&gt;&lt;/tr&gt;&lt;tr&gt;&lt;td style=\"width: 20%; text-align: center; vertical-align: middle; border: none; background: none !important;\"&gt;{{Q5}}&lt;/td&gt;&lt;td style=\"width: 20%; text-align: center; vertical-align: middle; border: none; background: none !important;\"&gt;{{Q3}}&lt;/td&gt;&lt;td style=\"width: 20%; text-align: center; vertical-align: middle; border: none; background: none !important;\"&gt;{{Q2}}&lt;/td&gt;&lt;td style=\"width: 20%; text-align: center; vertical-align: middle; border: none; background: none !important;\"&gt;{{Q2}}&lt;/td&gt;&lt;td style=\"width: 20%; text-align: center; vertical-align: middle; border: none; background: none !important;\"&gt;{{Q5}}&lt;/td&gt;&lt;/tr&gt;&lt;/tbody&gt;&lt;/table&gt;&lt;/div&gt;","hint":"&lt;p&gt;La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{{Q1}} libros se repite 1 vez, por lo que su frecuencia absoluta es 1. Como en total son 10 datos, la frecuencia relativa es &lt;span class=\"fr-math-v2 fr-draggable\" contenteditable=\"false\" data-original-math=\"\\(\\frac{1}{10}\\)\" draggable=\"true\"&gt;\\(\\frac{1}{10}\\)&lt;/span&gt; = 0.1.&lt;/p&gt;","seed":{"parameters":[{"name":"Q1","list":["1","2","3"]},{"name":"Q2","list":["4","5","6"]},{"name":"Q3","list":["7","8","9"]},{"name":"Q4","list":["10","11","12"]},{"name":"Q5","list":["13","14","15"]}],"calculated":[{"name":"A1","function":"1"},{"name":"A2","function":"0.1"},{"name":"A3","function":"3"},{"name":"A4","function":"0.3"},{"name":"A5","function":"3"},{"name":"A10","function":"0.3"},{"name":"A20","function":"1"},{"name":"A30","function":"0.1"},{"name":"A40","function":"2"},{"name":"A50","function":"0.2"}],"uniques":true},"algorithm":{"name":"calculateOperation","params":{"method":"equivLiteral","keyboard":"NUMERICAL"}},"template":"&lt;table style=\"width:100%\"&gt;&lt;tbody&gt;&lt;tr&gt;&lt;td style=\"width: 33.3333%; background-color: #9FC1FD; color: rgb(255, 255, 255); text-align: center; vertical-align: middle; font-weight: bold;\"&gt;Número de libros&lt;/td&gt;&lt;td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middle;\"&gt;{{response}}&lt;/td&gt;&lt;td style=\"width: 33.3333%; text-align: center; vertical-align: middle;\"&gt;{{response}}&lt;/td&gt;&lt;/tr&gt;&lt;tr&gt;&lt;td style=\"width: 33.3333%; text-align: center; vertical-align: middle;\"&gt;{{Q2}}&lt;/td&gt;&lt;td style=\"width: 33.3333%; text-align: center; vertical-align: middle;\"&gt;{{response}}&lt;/td&gt;&lt;td style=\"width: 33.3333%; text-align: center; vertical-align: middle;\"&gt;{{response}}&lt;/td&gt;&lt;/tr&gt;&lt;tr&gt;&lt;td style=\"width: 33.3333%; text-align: center; vertical-align: middle;\"&gt;{{Q3}}&lt;/td&gt;&lt;td style=\"width: 33.3333%; text-align: center; vertical-align: middle;\"&gt;{{response}}&lt;/td&gt;&lt;td style=\"width: 33.3333%; text-align: center; vertical-align: middle;\"&gt;{{response}}&lt;/td&gt;&lt;/tr&gt;&lt;tr&gt;&lt;td style=\"width: 33.3333%; text-align: center; vertical-align: middle;\"&gt;{{Q4}}&lt;/td&gt;&lt;td style=\"width: 33.3333%; text-align: center; vertical-align: middle;\"&gt;{{response}}&lt;/td&gt;&lt;td style=\"width: 33.3333%; text-align: center; vertical-align: middle;\"&gt;{{response}}&lt;/td&gt;&lt;/tr&gt;&lt;tr&gt;&lt;td style=\"width: 33.3333%; text-align: center; vertical-align: middle;\"&gt;{{Q5}}&lt;/td&gt;&lt;td style=\"width: 33.3333%; text-align: center; vertical-align: middle;\"&gt;{{response}}&lt;/td&gt;&lt;td style=\"width: 33.3333%; text-align: center; vertical-align: middle;\"&gt;{{response}}&lt;/td&gt;&lt;/tr&gt;&lt;/tbody&gt;&lt;/table&gt;"}</v>
      </c>
      <c r="C1291" s="215" t="str">
        <f>Seeds!AA1389</f>
        <v/>
      </c>
      <c r="D1291" s="215">
        <f t="shared" si="1"/>
        <v>1</v>
      </c>
    </row>
    <row r="1292" ht="15.75" customHeight="1">
      <c r="A1292" s="215" t="str">
        <f>Seeds!AC1390</f>
        <v>M6-EyP-2b-I-1</v>
      </c>
      <c r="B1292" s="215" t="str">
        <f>Seeds!Z1390</f>
        <v>{"id":"M6-EyP-2b-I-1","stimulus":"&lt;p&gt;Se ha creado esta tabla de frecuencias absolutas y relativas a partir del número de primos que tienen los estudiantes de un aula. Selecciona la oración correcta.&lt;/p&gt;\r\n\r\n&lt;table style=\"width:100%\"&gt;&lt;tbody&gt;&lt;tr&gt;&lt;td style=\"width: 33.3333%; background-color: #72D2CD; color: rgb(255, 255, 255); text-align: center; vertical-align: middle; font-weight: bold;\"&gt;N.º de primos&lt;/td&gt;&lt;td style=\"width: 33.3333%; background-color: #72D2CD; color: rgb(255, 255, 255); text-align: center; vertical-align: middle; font-weight: bold;\"&gt;Frecuencia absoluta&lt;/td&gt;&lt;td style=\"width: 33.3333%; background-color: #72D2CD; color: rgb(255, 255, 255); text-align: center; vertical-align: middle; font-weight: bold;\"&gt;Frecuencia relativa&lt;/td&gt;&lt;/tr&gt;&lt;tr&gt;&lt;td style=\"width: 33.3333%; text-align: center; vertical-align: middle;\"&gt;{{Q1}}&lt;/td&gt;&lt;td style=\"width: 33.3333%; text-align: center; vertical-align: middle;\"&gt;{{Q2}}&lt;/td&gt;&lt;td style=\"width: 33.3333%; text-align: center; vertical-align: middle;\"&gt;{{T1}}&lt;/td&gt;&lt;/tr&gt;&lt;tr&gt;&lt;td style=\"width: 33.3333%; text-align: center; vertical-align: middle;\"&gt;{{Q3}}&lt;/td&gt;&lt;td style=\"width: 33.3333%; text-align: center; vertical-align: middle;\"&gt;{{Q4}}&lt;/td&gt;&lt;td style=\"width: 33.3333%; text-align: center; vertical-align: middle;\"&gt;{{T2}}&lt;/td&gt;&lt;/tr&gt;&lt;tr&gt;&lt;td style=\"width: 33.3333%; text-align: center; vertical-align: middle;\"&gt;{{Q5}}&lt;/td&gt;&lt;td style=\"width: 33.3333%; text-align: center; vertical-align: middle;\"&gt;{{Q6}}&lt;/td&gt;&lt;td style=\"width: 33.3333%; text-align: center; vertical-align: middle;\"&gt;{{T3}}&lt;/td&gt;&lt;/tr&gt;&lt;/tbody&gt;&lt;/table&gt;","hint":"&lt;p&gt;La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estudiantes que tienen {{Q1}} primos. Como en total son {{T6}} datos, su frecuencia relativa es &lt;span class=\"fr-math-v2 fr-draggable\" contenteditable=\"false\" data-original-math=\"\\(\\frac{{{Q2}}}{{{T6}}}\\)\" draggable=\"true\"&gt;\\(\\frac{{{Q2}}}{{{T6}}}\\)&lt;/span&gt; = {{T1}}.&lt;/p&gt;","seed":{"parameters":[{"name":"Q1","list":[2,3,4]},{"name":"Q3","list":[5,6,7]},{"name":"Q5","list":[8,9,10]},{"name":"Q2","min":4,"label":"Step","max":10,"step":1},{"name":"Q4","min":4,"label":"Step","max":10,"step":1},{"name":"Q6","min":4,"label":"Step","max":10,"step":1}],"calculated":[{"name":"T6","function":"{{Q2}}+{{Q4}}+{{Q6}}","temp":true,"label":"{{Q2}}+{{Q4}}+{{Q6}}"},{"name":"T1","function":"Lemonlib.round({{Q2}}/{{T6}}, 2)","temp":true,"label":"Lemonlib.round({{Q2}}/{{T6}}, 2)"},{"name":"T2","function":"Lemonlib.round({{Q4}}/{{T6}}, 2)","temp":true,"label":"Lemonlib.round({{Q4}}/{{T6}}, 2)"},{"name":"T3","function":"Lemonlib.round({{Q6}}/{{T6}}, 2)","temp":true,"label":"Lemonlib.round({{Q6}}/{{T6}}, 2)"},{"name":"A1","label":"Hay {{Q2}} estudiantes que tienen {{Q1}} primos."},{"name":"A2","label":"Hay {{Q4}} estudiantes que tienen {{Q3}} primos."},{"name":"A3","label":"Hay {{Q6}} estudiantes que tienen {{Q5}} primos."},{"name":"A4","label":"La frecuencia relativa de quienes tienen {{Q1}} primos es {{T1}}."},{"name":"A5","label":"La frecuencia relativa de quienes tienen {{Q3}} primos es {{T2}}."},{"name":"A6","label":"La frecuencia relativa de quienes tienen {{Q5}} primos es {{T3}}."},{"name":"A7","label":"La frecuencia absoluta de quienes tienen {{Q1}} primos es {{Q2}}."},{"name":"A8","label":"La frecuencia absoluta de quienes tienen {{Q3}} primos es {{Q4}}."},{"name":"A9","label":"La frecuencia absoluta de quienes tienen {{Q5}} primos es {{Q6}}."},{"name":"A10","label":"Hay {{Q1}} estudiantes que tienen {{Q2}} primos.","incorrect":true},{"name":"A11","label":"Hay {{Q3}} estudiantes que tienen {{Q4}} primos.","incorrect":true},{"name":"A12","label":"Hay {{Q5}} estudiantes que tienen {{Q6}} primos.","incorrect":true},{"name":"A13","label":"La frecuencia relativa de quienes tienen {{Q1}} primos es {{T2}}.","incorrect":true},{"name":"A14","label":"La frecuencia relativa de quienes tienen {{Q3}} primos es {{T3}}.","incorrect":true},{"name":"A15","label":"La frecuencia relativa de quienes tienen {{Q5}} primos es {{T1}}.","incorrect":true}],"uniques":true},"algorithm":{"name":"trueFalse","template":"Multiple choice – standard","params":{"countCorrect":1,"countIncorrect":2,"showCheckIcon":true}}}</v>
      </c>
      <c r="C1292" s="215" t="str">
        <f>Seeds!AA1390</f>
        <v/>
      </c>
      <c r="D1292" s="215">
        <f t="shared" si="1"/>
        <v>1</v>
      </c>
    </row>
    <row r="1293" ht="15.75" customHeight="1">
      <c r="A1293" s="215" t="str">
        <f>Seeds!AC1391</f>
        <v>M6-EyP-2b-I-2</v>
      </c>
      <c r="B1293" s="215" t="str">
        <f>Seeds!Z1391</f>
        <v>{"id":"M6-EyP-2b-I-2","stimulus":"&lt;p&gt;En un restaurante han creado esta tabla de frecuencias con el número de comensales sentados por mesa. Selecciona la oración correcta.&lt;/p&gt;\r\n\r\n&lt;table style=\"width:100%\"&gt;&lt;tbody&gt;&lt;tr&gt;&lt;td style=\"width: 33.3333%; background-color: #BDB1FB; color: rgb(255, 255, 255); text-align: center; vertical-align: middle; font-weight: bold;\"&gt;Comensales por mesa&lt;/td&gt;&lt;td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mesas que tienen {{Q1}} comensales. Como en total son {{T6}} datos, su frecuencia relativa es &lt;span class=\"fr-math-v2 fr-draggable\" contenteditable=\"false\" data-original-math=\"\\(\\frac{{{Q2}}}{{{T6}}}\\)\" draggable=\"true\"&gt;\\(\\frac{{{Q2}}}{{{T6}}}\\)&lt;/span&gt; = {{T1}}.&lt;/p&gt;","seed":{"parameters":[{"name":"Q1","list":[2,3]},{"name":"Q2","list":[4,5]},{"name":"Q3","list":[6,7]},{"name":"Q4","list":[8,9]},{"name":"Q5","min":2,"label":"Step","max":10,"step":1},{"name":"Q6","min":2,"label":"Step","max":10,"step":1},{"name":"Q7","min":2,"label":"Step","max":10,"step":1},{"name":"Q8","min":2,"label":"Step","max":10,"step":1}],"calculated":[{"name":"T6","function":"{{Q5}}+{{Q6}}+{{Q7}}+{{Q8}}","temp":true,"label":"{{Q5}}+{{Q6}}+{{Q7}}+{{Q8}}"},{"name":"T1","function":"Lemonlib.round({{Q5}}/{{T6}}, 2)","temp":true,"label":"Lemonlib.round({{Q5}}/{{T6}}, 2)"},{"name":"T2","function":"Lemonlib.round({{Q6}}/{{T6}}, 2)","temp":true,"label":"Lemonlib.round({{Q6}}/{{T6}}, 2)"},{"name":"T3","function":"Lemonlib.round({{Q7}}/{{T6}}, 2)","temp":true,"label":"Lemonlib.round({{Q7}}/{{T6}}, 2)"},{"name":"T4","function":"Lemonlib.round({{Q8}}/{{T6}}, 2)","temp":true,"label":"Lemonlib.round({{Q8}}/{{T6}}, 2)"},{"name":"A1","label":"Hay {{Q5}} mesas con {{Q1}} comensales."},{"name":"A2","label":"Hay {{Q6}} mesas con {{Q2}} comensales."},{"name":"A3","label":"Hay {{Q7}} mesas con {{Q3}} comensales."},{"name":"A4","label":"Hay {{Q8}} mesas con {{Q4}} comensales."},{"name":"A5","label":"La frecuencia relativa de las mesas con {{Q1}} comensales es {{T1}}."},{"name":"A6","label":"La frecuencia relativa de las mesas con {{Q2}} comensales es {{T2}}."},{"name":"A7","label":"La frecuencia relativa de las mesas con {{Q3}} comensales es {{T3}}."},{"name":"A8","label":"La frecuencia relativa de las mesas con {{Q4}} comensales es {{T4}}."},{"name":"A9","label":"La frecuencia absoluta de las mesas con {{Q1}} comensales es {{Q5}}."},{"name":"A10","label":"La frecuencia absoluta de las mesas con {{Q2}} comensales es {{Q6}}."},{"name":"A11","label":"La frecuencia absoluta de las mesas con {{Q3}} comensales es {{Q7}}."},{"name":"A12","label":"La frecuencia absoluta de las mesas con {{Q4}} comensales es {{Q8}}."},{"name":"A13","label":"Hay {{Q1}} mesas con {{Q5}} comensales.","incorrect":true},{"name":"A14","label":"Hay {{Q2}} mesas con {{Q6}} comensales.","incorrect":true},{"name":"A15","label":"Hay {{Q3}} mesas con {{Q7}} comensales.","incorrect":true},{"name":"A16","label":"Hay {{Q4}} mesas con {{Q8}} comensales.","incorrect":true},{"name":"A17","label":"La frecuencia relativa de las mesas con {{Q1}} comensales es {{T2}}.","incorrect":true},{"name":"A18","label":"La frecuencia relativa de las mesas con {{Q2}} comensales es {{T3}}.","incorrect":true},{"name":"A19","label":"La frecuencia relativa de las mesas con {{Q3}} comensales es {{T4}}.","incorrect":true},{"name":"A20","label":"La frecuencia relativa de las mesas con {{Q4}} comensales es {{T1}}.","incorrect":true}],"uniques":true},"algorithm":{"name":"trueFalse","template":"Multiple choice – standard","params":{"countCorrect":1,"countIncorrect":2,"showCheckIcon":true}}}</v>
      </c>
      <c r="C1293" s="215" t="str">
        <f>Seeds!AA1391</f>
        <v/>
      </c>
      <c r="D1293" s="215">
        <f t="shared" si="1"/>
        <v>1</v>
      </c>
    </row>
    <row r="1294" ht="15.75" customHeight="1">
      <c r="A1294" s="215" t="str">
        <f>Seeds!AC1392</f>
        <v>M6-EyP-2b-I-3</v>
      </c>
      <c r="B1294" s="215" t="str">
        <f>Seeds!Z1392</f>
        <v>{"id":"M6-EyP-2b-I-3","stimulus":"&lt;p&gt;Un grupo de amigos ha apuntado en esta tabla los kilómetros que corren por un parque. Selecciona la oración correcta.&lt;/p&gt;\r\n\r\n&lt;table style=\"width:100%\"&gt;&lt;tbody&gt;&lt;tr&gt;&lt;td style=\"width: 33.3333%; background-color: #FEA487; color: rgb(255, 255, 255); text-align: center; vertical-align: middle; font-weight: bold;\"&gt;Distancia&lt;/td&gt;&lt;td style=\"width: 33.3333%; background-color: #FEA487; color: rgb(255, 255, 255); text-align: center; vertical-align: middle; font-weight: bold;\"&gt;Frecuencia absoluta&lt;/td&gt;&lt;td style=\"width: 33.3333%; background-color: #FEA487; color: rgb(255, 255, 255); text-align: center; vertical-align: middle; font-weight: bold;\"&gt;Frecuencia relativa&lt;/td&gt;&lt;/tr&gt;&lt;tr&gt;&lt;td style=\"width: 33.3333%; text-align: center; vertical-align: middle;\"&gt;{{Q1}}&lt;/td&gt;&lt;td style=\"width: 33.3333%; text-align: center; vertical-align: middle;\"&gt;{{Q6}}&lt;/td&gt;&lt;td style=\"width: 33.3333%; text-align: center; vertical-align: middle;\"&gt;{{T1}}&lt;/td&gt;&lt;/tr&gt;&lt;tr&gt;&lt;td style=\"width: 33.3333%; text-align: center; vertical-align: middle;\"&gt;{{Q2}}&lt;/td&gt;&lt;td style=\"width: 33.3333%; text-align: center; vertical-align: middle;\"&gt;{{Q7}}&lt;/td&gt;&lt;td style=\"width: 33.3333%; text-align: center; vertical-align: middle;\"&gt;{{T2}}&lt;/td&gt;&lt;/tr&gt;&lt;tr&gt;&lt;td style=\"width: 33.3333%; text-align: center; vertical-align: middle;\"&gt;{{Q3}}&lt;/td&gt;&lt;td style=\"width: 33.3333%; text-align: center; vertical-align: middle;\"&gt;{{Q8}}&lt;/td&gt;&lt;td style=\"width: 33.3333%; text-align: center; vertical-align: middle;\"&gt;{{T3}}&lt;/td&gt;&lt;/tr&gt;&lt;tr&gt;&lt;td style=\"width: 33.3333%; text-align: center; vertical-align: middle;\"&gt;{{Q4}}&lt;/td&gt;&lt;td style=\"width: 33.3333%; text-align: center; vertical-align: middle;\"&gt;{{Q9}}&lt;/td&gt;&lt;td style=\"width: 33.3333%; text-align: center; vertical-align: middle;\"&gt;{{T4}}&lt;/td&gt;&lt;/tr&gt;&lt;tr&gt;&lt;td style=\"width: 33.3333%; text-align: center; vertical-align: middle;\"&gt;{{Q5}}&lt;/td&gt;&lt;td style=\"width: 33.3333%; text-align: center; vertical-align: middle;\"&gt;{{Q10}}&lt;/td&gt;&lt;td style=\"width: 33.3333%; text-align: center; vertical-align: middle;\"&gt;{{T5}}&lt;/td&gt;&lt;/tr&gt;&lt;/tbody&gt;&lt;/table&gt;","hint":"&lt;p&gt;La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{{Q2}} amigos que corren {{Q1}} km. Como en total son {{T6}} datos, su frecuencia relativa es &lt;span class=\"fr-math-v2 fr-draggable\" contenteditable=\"false\" data-original-math=\"\\(\\frac{{{Q6}}}{{{T6}}}\\)\" draggable=\"true\"&gt;\\(\\frac{{{Q6}}}{{{T6}}}\\)&lt;/span&gt; = {{T1}}.&lt;/p&gt;","seed":{"parameters":[{"name":"Q1","list":[2,3,4]},{"name":"Q2","list":[5,6]},{"name":"Q3","list":[7,8,9]},{"name":"Q4","list":[10,11,12]},{"name":"Q5","list":[13,14,15]},{"name":"Q6","min":2,"label":"Step","max":10,"step":1},{"name":"Q7","min":2,"label":"Step","max":10,"step":1},{"name":"Q8","min":2,"label":"Step","max":10,"step":1},{"name":"Q9","min":2,"label":"Step","max":10,"step":1},{"name":"Q10","min":2,"label":"Step","max":10,"step":1}],"calculated":[{"name":"T6","function":"{{Q6}}+{{Q7}}+{{Q8}}+{{Q9}}+{{Q10}}","temp":true,"label":"{{Q6}}+{{Q7}}+{{Q8}}+{{Q9}}+{{Q10}}"},{"name":"T1","function":"Lemonlib.round({{Q6}}/{{T6}},2)","temp":true,"label":"Lemonlib.round({{Q6}}/{{T6}},2)"},{"name":"T2","function":"Lemonlib.round({{Q7}}/{{T6}},2)","temp":true,"label":"Lemonlib.round({{Q7}}/{{T6}},2)"},{"name":"T3","function":"Lemonlib.round({{Q8}}/{{T6}},2)","temp":true,"label":"Lemonlib.round({{Q8}}/{{T6}},2)"},{"name":"T4","function":"Lemonlib.round({{Q9}}/{{T6}},2)","temp":true,"label":"Lemonlib.round({{Q9}}/{{T6}},2)"},{"name":"T5","function":"Lemonlib.round({{Q10}}/{{T6}},2)","temp":true,"label":"Lemonlib.round({{Q10}}/{{T6}},2)"},{"name":"A1","label":"Hay {{Q6}} amigos que corren {{Q1}} km."},{"name":"A2","label":"Hay {{Q7}} amigos que corren {{Q2}} km."},{"name":"A3","label":"Hay {{Q8}} amigos que corren {{Q3}} km."},{"name":"A4","label":"Hay {{Q9}} amigos que corren {{Q4}} km."},{"name":"A5","label":"La frecuencia relativa de amigos que corren {{Q1}} km es {{T1}}."},{"name":"A6","label":"La frecuencia relativa de amigos que corren {{Q2}} km es {{T2}}."},{"name":"A7","label":"La frecuencia relativa de amigos que corren {{Q3}} km es {{T3}}."},{"name":"A8","label":"La frecuencia relativa de amigos que corren {{Q4}} km es {{T4}}."},{"name":"A9","label":"La frecuencia absoluta de amigos que corren {{Q1}} km es {{Q6}}."},{"name":"A10","label":"La frecuencia absoluta de amigos que corren {{Q2}} km es {{Q7}}."},{"name":"A11","label":"La frecuencia absoluta de amigos que corren {{Q3}} km es {{Q8}}."},{"name":"A12","label":"La frecuencia absoluta de amigos que corren {{Q4}} km es {{Q9}}."},{"name":"A13","label":"Hay {{Q1}} amigos que corren {{Q6}} km.","incorrect":true},{"name":"A14","label":"Hay {{Q2}} amigos que corren {{Q7}} km.","incorrect":true},{"name":"A15","label":"Hay {{Q3}} amigos que corren {{Q8}} km.","incorrect":true},{"name":"A16","label":"Hay {{Q4}} amigos que corren {{Q9}} km.","incorrect":true},{"name":"A17","label":"La frecuencia relativa de amigos que corren {{Q1}} km es {{T2}}.","incorrect":true},{"name":"A18","label":"La frecuencia relativa de amigos que corren {{Q2}} km es {{T3}}.","incorrect":true},{"name":"A19","label":"La frecuencia relativa de amigos que corren {{Q3}} km es {{T4}}.","incorrect":true},{"name":"A20","label":"La frecuencia relativa de amigos que corren {{Q4}} km es {{T5}}.","incorrect":true}],"uniques":true},"algorithm":{"name":"trueFalse","template":"Multiple choice – standard","params":{"countCorrect":1,"countIncorrect":2,"showCheckIcon":true}}}</v>
      </c>
      <c r="C1294" s="215" t="str">
        <f>Seeds!AA1392</f>
        <v/>
      </c>
      <c r="D1294" s="215">
        <f t="shared" si="1"/>
        <v>1</v>
      </c>
    </row>
    <row r="1295" ht="15.75" customHeight="1">
      <c r="A1295" s="215" t="str">
        <f>Seeds!AC1393</f>
        <v>M6-EyP-2b-E-1</v>
      </c>
      <c r="B1295" s="215" t="str">
        <f>Seeds!Z1393</f>
        <v>{"id":"M6-EyP-2b-E-1","stimulus":"&lt;p&gt;A partir de las respuestas de una encuesta sobre el deporte favorito de un grupo de personas se ha elaborado esta tabla de frecuencias. Completa las siguientes oraciones. Si es necesario, redondea la respuesta a las centésimas.&lt;/p&gt;\r\n\r\n&lt;table style=\"width:100%\"&gt;&lt;tbody&gt;&lt;tr&gt;&lt;td style=\"width: 33.3333%; background-color: #BDB1FB; color: rgb(255, 255, 255); text-align: center; vertical-align: middle; font-weight: bold;\"&gt;Deporte&lt;/td&gt;&lt;td style=\"width: 33.3333%; background-color: #BDB1FB; color: rgb(255, 255, 255); text-align: center; vertical-align: middle; font-weight: bold;\"&gt;Frecuencia absoluta&lt;/td&gt;&lt;td style=\"width: 33.3333%; background-color: #BDB1FB;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personas a las que le gusta el {{Q1}}. Como en total son {{T6}} datos, su frecuencia relativa es &lt;span class=\"fr-math-v2 fr-draggable\" contenteditable=\"false\" data-original-math=\"\\(\\frac{{{Q5}}}{{{T6}}}\\)\" draggable=\"true\"&gt;\\(\\frac{{{Q5}}}{{{T6}}}\\)&lt;/span&gt; = {{T1}}.&lt;/p&gt;","seed":{"parameters":[{"name":"Q1","list":["ajedrez","baloncesto","balonmano","tenis","voleibol"]},{"name":"Q2","list":["ajedrez","baloncesto","balonmano","tenis","voleibol"]},{"name":"Q3","list":["ajedrez","baloncesto","balonmano","tenis","voleibol"]},{"name":"Q4","list":["ajedrez","baloncesto","balonmano","tenis","voleibol"]},{"name":"Q5","min":5,"max":15,"step":1},{"name":"Q6","min":5,"max":15,"step":1},{"name":"Q7","min":5,"max":15,"step":1},{"name":"Q8","min":5,"max":15,"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El {{Q3}} le gusta a {{response}} personas.&lt;/p&gt;&lt;p&gt;La frecuencia relativa del {{Q4}} es {{response}}.&lt;/p&gt;"}</v>
      </c>
      <c r="C1295" s="215" t="str">
        <f>Seeds!AA1393</f>
        <v/>
      </c>
      <c r="D1295" s="215">
        <f t="shared" si="1"/>
        <v>1</v>
      </c>
    </row>
    <row r="1296" ht="15.75" customHeight="1">
      <c r="A1296" s="215" t="str">
        <f>Seeds!AC1394</f>
        <v>M6-EyP-2b-E-2</v>
      </c>
      <c r="B1296" s="215" t="str">
        <f>Seeds!Z1394</f>
        <v>{"id":"M6-EyP-2b-E-2","stimulus":"&lt;p&gt;En un concurso de fotografía se han ordenado las fotos de los participantes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bold;\"&gt;Tipo de fotografía&lt;/td&gt;&lt;td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hay {{Q5}} fotografías de {{Q1}}. Como en total son {{T6}} fotos, su frecuencia relativa es &lt;span class=\"fr-math-v2 fr-draggable\" contenteditable=\"false\" data-original-math=\"\\(\\frac{{{Q5}}}{{{T6}}}\\)\" draggable=\"true\"&gt;\\(\\frac{{{Q5}}}{{{T6}}}\\)&lt;/span&gt; = {{T1}}.&lt;/p&gt;","seed":{"parameters":[{"name":"Q1","list":["paisajes","retratos","comida","edificios","deporte"]},{"name":"Q2","list":["paisajes","retratos","comida","edificios","deporte"]},{"name":"Q3","list":["paisajes","retratos","comida","edificios","deporte"]},{"name":"Q4","list":["paisajes","retratos","comida","edificios","deporte"]},{"name":"Q5","list":["13","14","15"]},{"name":"Q6","min":2,"max":10,"step":1},{"name":"Q7","min":2,"max":10,"step":1},{"name":"Q8","min":2,"max":10,"step":1},{"name":"Q9","min":2,"max":10,"step":1},{"name":"Q10","min":2,"max":10,"step":1}],"calculated":[{"name":"T6","function":"{{Q5}}+{{Q6}}+{{Q7}}+{{Q8}}","temp":true},{"name":"T1","function":"Lemonlib.round({{Q5}}/{{T6}},2)","temp":true},{"name":"T2","function":"Lemonlib.round({{Q6}}/{{T6}},2)","temp":true},{"name":"T3","function":"Lemonlib.round({{Q7}}/{{T6}},2)","temp":true},{"name":"T4","function":"Lemonlib.round({{Q8}}/{{T6}},2)","temp":true},{"name":"A1","function":"{{Q7}}"},{"name":"A2","function":"Lemonlib.round({{Q8}}/{{T6}},2)"}],"uniques":true},"algorithm":{"name":"calculateOperation","params":{"method":"equivLiteral","keyboard":"INTERMEDIATE"}},"template":"&lt;p&gt;Hay {{response}} fotografías de {{Q3}}.&lt;/p&gt;&lt;p&gt;La frecuencia relativa de las fotografías de {{Q4}} es {{response}}.&lt;/p&gt;"}</v>
      </c>
      <c r="C1296" s="215" t="str">
        <f>Seeds!AA1394</f>
        <v/>
      </c>
      <c r="D1296" s="215">
        <f t="shared" si="1"/>
        <v>1</v>
      </c>
    </row>
    <row r="1297" ht="15.75" customHeight="1">
      <c r="A1297" s="215" t="str">
        <f>Seeds!AC1395</f>
        <v>M6-EyP-2b-E-3</v>
      </c>
      <c r="B1297" s="215" t="str">
        <f>Seeds!Z1395</f>
        <v>{"id":"M6-EyP-2b-E-3","stimulus":"&lt;p&gt;Una tienda quiere analizar por qué han tenido malos resultados en la última semana. Para ello, han apuntado sus ventas en esta tabla de frecuencias. Completa las siguientes oraciones. Si es necesario, redondea la respuesta a las centésimas.&lt;/p&gt;\r\n\r\n&lt;table style=\"width:100%\"&gt;&lt;tbody&gt;&lt;tr&gt;&lt;td style=\"width: 33.3333%; background-color: #9FC1FD; color: rgb(255, 255, 255); text-align: center; vertical-align: middle; font-weight: bold;\"&gt;Electrodomésticos&lt;/td&gt;&lt;td style=\"width: 33.3333%; background-color: #9FC1FD; color: rgb(255, 255, 255); text-align: center; vertical-align: middle; font-weight: bold;\"&gt;Frecuencia absoluta&lt;/td&gt;&lt;td style=\"width: 33.3333%; background-color: #9FC1FD; color: rgb(255, 255, 255); text-align: center; vertical-align: middle; font-weight: bold;\"&gt;Frecuencia relativa&lt;/td&gt;&lt;/tr&gt;&lt;tr&gt;&lt;td style=\"width: 33.3333%; text-align: center; vertical-align: middle;\"&gt;{{Q1}}&lt;/td&gt;&lt;td style=\"width: 33.3333%; text-align: center; vertical-align: middle;\"&gt;{{Q5}}&lt;/td&gt;&lt;td style=\"width: 33.3333%; text-align: center; vertical-align: middle;\"&gt;{{T1}}&lt;/td&gt;&lt;/tr&gt;&lt;tr&gt;&lt;td style=\"width: 33.3333%; text-align: center; vertical-align: middle;\"&gt;{{Q2}}&lt;/td&gt;&lt;td style=\"width: 33.3333%; text-align: center; vertical-align: middle;\"&gt;{{Q6}}&lt;/td&gt;&lt;td style=\"width: 33.3333%; text-align: center; vertical-align: middle;\"&gt;{{T2}}&lt;/td&gt;&lt;/tr&gt;&lt;tr&gt;&lt;td style=\"width: 33.3333%; text-align: center; vertical-align: middle;\"&gt;{{Q3}}&lt;/td&gt;&lt;td style=\"width: 33.3333%; text-align: center; vertical-align: middle;\"&gt;{{Q7}}&lt;/td&gt;&lt;td style=\"width: 33.3333%; text-align: center; vertical-align: middle;\"&gt;{{T3}}&lt;/td&gt;&lt;/tr&gt;&lt;tr&gt;&lt;td style=\"width: 33.3333%; text-align: center; vertical-align: middle;\"&gt;{{Q4}}&lt;/td&gt;&lt;td style=\"width: 33.3333%; text-align: center; vertical-align: middle;\"&gt;{{Q8}}&lt;/td&gt;&lt;td style=\"width: 33.3333%; text-align: center; vertical-align: middle;\"&gt;{{T4}}&lt;/td&gt;&lt;/tr&gt;&lt;/tbody&gt;&lt;/table&gt;","hint":"&lt;p&gt;La &lt;b&gt;frecuencia absoluta&lt;/b&gt; de un dato es el número de veces que este se repite. La &lt;b&gt;frecuencia relativa&lt;/b&gt; es el cociente de la frecuencia absoluta entre el número total de datos.&lt;/p&gt;","feedback":"&lt;p&gt;La &lt;b&gt;frecuencia absoluta&lt;/b&gt; de un dato es el número de veces que este se repite. La &lt;b&gt;frecuencia relativa&lt;/b&gt; es el cociente de la frecuencia absoluta entre el número total de datos.&lt;/p&gt;&lt;p&gt;Por ejemplo, según la tabla se han vendido {{Q5}} {{Q1}}. Como en total son {{T6}} datos, su frecuencia relativa es &lt;span class=\"fr-math-v2 fr-draggable\" contenteditable=\"false\" data-original-math=\"\\(\\frac{{{Q5}}}{{{T6}}}\\)\" draggable=\"true\"&gt;\\(\\frac{{{Q5}}}{{{T6}}}\\)&lt;/span&gt; = {{T1}}.&lt;/p&gt;","seed":{"parameters":[{"name":"Q1","list":["tostadoras","televisiones","aspiradoras","básculas","exprimidores"]},{"name":"Q2","list":["tostadoras","televisiones","aspiradoras","básculas","exprimidores"]},{"name":"Q3","list":["tostadoras","televisiones","aspiradoras","básculas","exprimidores"]},{"name":"Q4","list":["tostadoras","televisiones","aspiradoras","básculas","exprimidores"]},{"name":"Q5","min":2,"max":10,"step":1},{"name":"Q6","min":2,"max":10,"step":1},{"name":"Q7","min":2,"max":10,"step":1},{"name":"Q8","min":2,"max":10,"step":1}],"calculated":[{"name":"T6","function":"{{Q5}}+{{Q6}}+{{Q7}}+{{Q8}}","temp":true},{"name":"T1","function":"Lemonlib.round({{Q5}}/{{T6}},2)","temp":true},{"name":"T2","function":"Lemonlib.round({{Q6}}/{{T6}},2)","temp":true},{"name":"T3","function":"Lemonlib.round({{Q7}}/{{T6}},2)","temp":true},{"name":"T4","function":"Lemonlib.round({{Q8}}/{{T6}},2)","temp":true},{"name":"A1","function":"{{Q6}}"},{"name":"A2","function":"Lemonlib.round({{Q7}}/{{T6}},2)"}],"uniques":true},"algorithm":{"name":"calculateOperation","params":{"method":"equivLiteral","keyboard":"INTERMEDIATE"}},"template":"&lt;p&gt;Han vendido {{response}} {{Q2}}.&lt;/p&gt;&lt;p&gt;La frecuencia relativa de «{{Q3}}» es {{response}}.&lt;/p&gt;"}</v>
      </c>
      <c r="C1297" s="215" t="str">
        <f>Seeds!AA1395</f>
        <v/>
      </c>
      <c r="D1297" s="215">
        <f t="shared" si="1"/>
        <v>1</v>
      </c>
    </row>
    <row r="1298" ht="15.75" customHeight="1">
      <c r="A1298" s="215" t="str">
        <f>Seeds!AC1396</f>
        <v>M6-EyP-18a-I-1</v>
      </c>
      <c r="B1298" s="215" t="str">
        <f>Seeds!Z1396</f>
        <v>{
    "id": "M6-EyP-18a-I-1",
    "stimulus": "&lt;p&gt;Elige la definición de media aritmética.&lt;/p&gt;",
    "hint": "&lt;p&gt;Observa este ejemplo:&lt;/p&gt;&lt;p style=\"text-align: center\"&gt;Datos: {{Q1}}, {{Q2}}, {{Q3}}&lt;/p&gt;&lt;p style=\"text-align: center\"&gt;Media = &lt;span class=\"fr-math-v2 fr-draggable\" contenteditable=\"false\" data-original-math=\"\\(\\frac{{{Q1}}\\ +\\ {{Q2}}\\ +\\ {{Q3}}}{3}\\)\" draggable=\"true\"&gt;\\(\\frac{{{Q1}}\\ +\\ {{Q2}}\\ +\\ {{Q3}}}{3}\\)&lt;/span&gt; = {{T1}}&lt;/p&gt;",
    "feedback": "&lt;p&gt;Observa este ejemplo:&lt;/p&gt;&lt;p style=\"text-align: center\"&gt;Datos: {{Q1}}, {{Q2}}, {{Q3}}&lt;/p&gt;&lt;p style=\"text-align: center\"&gt;Media = &lt;span class=\"fr-math-v2 fr-draggable\" contenteditable=\"false\" data-original-math=\"\\(\\frac{{{Q1}}\\ +\\ {{Q2}}\\ +\\ {{Q3}}}{3}\\)\" draggable=\"true\"&gt;\\(\\frac{{{Q1}}\\ +\\ {{Q2}}\\ +\\ {{Q3}}}{3}\\)&lt;/span&gt; = {{T1}}&lt;/p&gt;",
    "seed": {
        "parameters": [
            {
                "name": "Q1",
                "label": null,
                "min": 1,
                "max": 9,
                "step": 1
            },
            {
                "name": "Q2",
                "label": null,
                "min": 1,
                "max": 9,
                "step": 1
            },
            {
                "name": "Q3",
                "label": null,
                "min": 1,
                "max": 9,
                "step": 1
            }
        ],
        "calculated": [
            {
                "name": "T1",
                "label": "{{function}}",
                "function": "Lemonlib.round(({{Q1}}+{{Q2}}+{{Q3}})/3, 2)",
                "temp": "true"
            },
            {
                "name": "A1",
                "label": "Es el resultado de sumar todos los datos y dividir el resultado entre el número de datos.",
                "function": ""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298" s="215" t="str">
        <f>Seeds!AA1396</f>
        <v/>
      </c>
      <c r="D1298" s="215">
        <f t="shared" si="1"/>
        <v>1</v>
      </c>
    </row>
    <row r="1299" ht="15.75" customHeight="1">
      <c r="A1299" s="215" t="str">
        <f>Seeds!AC1397</f>
        <v>M6-EyP-18a-I-2</v>
      </c>
      <c r="B1299" s="215" t="str">
        <f>Seeds!Z1397</f>
        <v>{
    "id": "M6-EyP-18a-I-2",
    "stimulus": "&lt;p&gt;Elige la definición de mediana.&lt;/p&gt;",
    "hint": "&lt;p&gt;Observa este ejemplo:&lt;/p&gt;&lt;p style=\"text-align: center\"&gt;Datos: {{Q1}}, {{Q2}}, {{Q3}}, {{Q4}}, {{Q5}}&lt;/p&gt;&lt;p style=\"text-align: center\"&gt;Datos ordenados: {{T1}}, {{T2}}, &lt;b&gt;{{T3}}&lt;/b&gt;, {{T4}}, {{T5}}&lt;/p&gt;&lt;p&gt;La mediana es {{T3}}.&lt;/p&gt;",
    "feedback": "&lt;p&gt;Observa este ejemplo:&lt;/p&gt;&lt;p style=\"text-align: center\"&gt;Datos: {{Q1}}, {{Q2}}, {{Q3}}, {{Q4}}, {{Q5}}&lt;/p&gt;&lt;p style=\"text-align: center\"&gt;Datos ordenados: {{T1}}, {{T2}}, &lt;b&gt;{{T3}}&lt;/b&gt;, {{T4}}, {{T5}}&lt;/p&gt;&lt;p&gt;La mediana es {{T3}}.&lt;/p&gt;",
    "seed": {
        "parameters": [
            {
                "name": "Q1",
                "label": null,
                "min": 1,
                "max": 9,
                "step": 1
            },
            {
                "name": "Q2",
                "label": null,
                "min": 1,
                "max": 9,
                "step": 1
            },
            {
                "name": "Q3",
                "label": null,
                "min": 1,
                "max": 9,
                "step": 1
            },
            {
                "name": "Q4",
                "label": null,
                "min": 1,
                "max": 9,
                "step": 1
            },
            {
                "name": "Q5",
                "label": null,
                "min": 1,
                "max": 9,
                "step": 1
            }
        ],
        "calculated": [
            {
                "name": "T1",
                "label": "{{function}}",
                "function": "[{{Q1}}, {{Q2}}, {{Q3}}, {{Q4}}, {{Q5}}].sort(function(a, b){return a - b;})[0]",
                "temp": "true"
            },
            {
                "name": "T2",
                "label": "{{function}}",
                "function": "[{{Q1}}, {{Q2}}, {{Q3}}, {{Q4}}, {{Q5}}].sort(function(a, b){return a - b;})[1]",
                "temp": "true"
            },
            {
                "name": "T3",
                "label": "{{function}}",
                "function": "[{{Q1}}, {{Q2}}, {{Q3}}, {{Q4}}, {{Q5}}].sort(function(a, b){return a - b;})[2]",
                "temp": "true"
            },
            {
                "name": "T4",
                "label": "{{function}}",
                "function": "[{{Q1}}, {{Q2}}, {{Q3}}, {{Q4}}, {{Q5}}].sort(function(a, b){return a - b;})[3]",
                "temp": "true"
            },
            {
                "name": "T5",
                "label": "{{function}}",
                "function": "[{{Q1}}, {{Q2}}, {{Q3}}, {{Q4}}, {{Q5}}].sort(function(a, b){return a - b;})[4]",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
            {
                "name": "A3",
                "label": "Es la diferencia entre el mayor y el menor cuartil.",
                "function": "",
                "incorrect": true,
                "feedback": "Esta es la definición de rango intercuartílico."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299" s="215" t="str">
        <f>Seeds!AA1397</f>
        <v/>
      </c>
      <c r="D1299" s="215">
        <f t="shared" si="1"/>
        <v>1</v>
      </c>
    </row>
    <row r="1300" ht="15.75" customHeight="1">
      <c r="A1300" s="215" t="str">
        <f>Seeds!AC1398</f>
        <v>M6-EyP-18a-I-3</v>
      </c>
      <c r="B1300" s="215" t="str">
        <f>Seeds!Z1398</f>
        <v>{
    "id": "M6-EyP-18a-I-3",
    "stimulus": "&lt;p&gt;Elige la definición de rango intercuartílico.&lt;/p&gt;",
    "hint":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"feedback": "&lt;p&gt;Observa este ejemplo:&lt;/p&gt;&lt;p style=\"text-align: center\"&gt;Datos: {{Q1}}, {{Q2}}, {{Q3}}, {{Q4}}, {{Q5}}, {{Q6}}, {{Q7}}&lt;/p&gt;&lt;p style=\"text-align: center\"&gt;Datos ordenados: &lt;span style=\"color:#2C9CDC\"&gt;{{T1}}&lt;/span&gt;, &lt;b style=\"color:#2C9CDC\"&gt;{{T2}}&lt;/b&gt;, &lt;span style=\"color:#2C9CDC\"&gt;{{T3}}&lt;/span&gt;, &lt;b&gt;{{T4}}&lt;/b&gt;, &lt;span style=\"color:#E3360C\"&gt;{{T5}}&lt;/span&gt;, &lt;b style=\"color:#E3360C\"&gt;{{T6}}&lt;/b&gt;, &lt;span style=\"color:#E3360C\"&gt;{{T7}}&lt;/span&gt;&lt;/p&gt;&lt;p style=\"text-align: center\"&gt;Rango intercuartílico = {{T6}} − {{T2}} = {{T8}}&lt;/p&gt;",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 {{Q2}}, {{Q3}}, {{Q4}}, {{Q5}}, {{Q6}}, {{Q7}}].sort(function(a, b){return a - b;})[0]",
                "temp": "true"
            },
            {
                "name": "T2",
                "label": "{{function}}",
                "function": "[{{Q1}}, {{Q2}}, {{Q3}}, {{Q4}}, {{Q5}}, {{Q6}},{{Q7}}].sort(function(a, b){return a - b;})[1]",
                "temp": "true"
            },
            {
                "name": "T3",
                "label": "{{function}}",
                "function": "[{{Q1}}, {{Q2}}, {{Q3}}, {{Q4}}, {{Q5}}, {{Q6}},{{Q7}}].sort(function(a, b){return a - b;})[2]",
                "temp": "true"
            },
            {
                "name": "T4",
                "label": "{{function}}",
                "function": "[{{Q1}}, {{Q2}}, {{Q3}}, {{Q4}}, {{Q5}}, {{Q6}},{{Q7}}].sort(function(a, b){return a - b;})[3]",
                "temp": "true"
            },
            {
                "name": "T5",
                "label": "{{function}}",
                "function": "[{{Q1}}, {{Q2}}, {{Q3}}, {{Q4}}, {{Q5}}, {{Q6}},{{Q7}}].sort(function(a, b){return a - b;})[4]",
                "temp": "true"
            },
            {
                "name": "T6",
                "label": "{{function}}",
                "function": "[{{Q1}}, {{Q2}}, {{Q3}}, {{Q4}}, {{Q5}}, {{Q6}},{{Q7}}].sort(function(a, b){return a - b;})[5]",
                "temp": "true"
            },
            {
                "name": "T7",
                "label": "{{function}}",
                "function": "[{{Q1}}, {{Q2}}, {{Q3}}, {{Q4}}, {{Q5}}, {{Q6}},{{Q7}}].sort(function(a, b){return a - b;})[6]",
                "temp": "true"
            },
            {
                "name": "T8",
                "label": "{{function}}",
                "function": "{{T6}}-{{T2}}",
                "temp": "true"
            },
            {
                "name": "A1",
                "label": "Es el resultado de sumar todos los datos y dividir el resultado entre el número de datos.",
                "function": "",
                "incorrect": true,
                "feedback": "Esta es la definición de media aritmética."
            },
            {
                "name": "A2",
                "label": "Es el número que se encuentra en el centro cuando se ordenan todos los datos de menor a mayor.",
                "function": "",
                "incorrect": true,
                "feedback": "Esta es la definición de mediana."
            },
            {
                "name": "A3",
                "label": "Es la diferencia entre el mayor y el menor cuartil.",
                "function": ""
            },
            {
                "name": "A4",
                "label": "Es la media de las distancias que hay entre cada dato y la media aritmética.",
                "function": "",
                "incorrect": true,
                "feedback": "Esta es la definición de desviación media."
            }
        ],
        "uniques": false
    },
    "algorithm": {
        "name": "trueFalse",
        "template": "Multiple choice – standard",
        "params": {
            "countCorrect": 1,
            "countIncorrect": 2,
            "showCheckIcon": true
        }
    }
}</v>
      </c>
      <c r="C1300" s="215" t="str">
        <f>Seeds!AA1398</f>
        <v/>
      </c>
      <c r="D1300" s="215">
        <f t="shared" si="1"/>
        <v>1</v>
      </c>
    </row>
    <row r="1301" ht="15.75" customHeight="1">
      <c r="A1301" s="215" t="str">
        <f>Seeds!AC1399</f>
        <v>M6-EyP-18a-I-4</v>
      </c>
      <c r="B1301" s="215" t="str">
        <f>Seeds!Z1399</f>
        <v>{
    "id": "M6-EyP-18a-I-4",
    "stimulus": "&lt;p&gt;Elige la definición de desviación media.&lt;/p&gt;",
    "hint":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"feedback": "&lt;p&gt;Observa este ejemplo:&lt;/p&gt;&lt;p style=\"text-align: center\"&gt;Datos: {{Q1}}, {{Q2}}, {{Q3}}&lt;/p&gt;&lt;p style=\"text-align: center\"&gt;Media = &lt;span class=\"fr-math-v2 fr-draggable\" contenteditable=\"false\" data-original-math=\"\\(\\frac{{{Q1}}\\ +\\ {{Q2}}\\ +\\ {{Q3}}}{3}\\)\" draggable=\"true\"&gt;\\(\\frac{{{Q1}}\\ +\\ {{Q2}}\\ +\\ {{Q3}}}{3}\\)&lt;/span&gt; = {{T1}}&lt;/p&gt;&lt;table style=\"width: 100%; background: none !important;\"&gt;&lt;tbody&gt;&lt;tr&gt;&lt;td style=\"width: 20%; text-align: center;background: none !important;border-style: none;\"&gt;{{T2}} − {{T3}} = {{T4}}&lt;/td&gt;&lt;td style=\"width: 20%; text-align: center;background: none !important;border-style: none;\"&gt;{{T5}} − {{T6}} = {{T7}}&lt;/td&gt;&lt;td style=\"width: 20%; text-align: center;background: none !important;border-style: none;\"&gt;{{T8}} − {{T9}} = {{T10}}&lt;/td&gt;&lt;/tr&gt;&lt;/tbody&gt;&lt;/table&gt;&lt;p style=\"text-align: center\"&gt;Desviación media = &lt;span class=\"fr-math-v2 fr-draggable\" contenteditable=\"false\" data-original-math=\"\\(\\frac{{{T4}}\\ +\\ {{T7}}\\ +\\ {{T10}}}{3}\\)\" draggable=\"true\"&gt;\\(\\frac{{{T4}}\\ +\\ {{T7}}\\ +\\ {{T10}}}{3}\\)&lt;/span&gt; = {{T11}}&lt;/p&gt;",
    "seed": {
        "parameters": [
            {
                "name": "Q1",
                "label": null,
                "min": 1,
                "max": 9,
                "step": 1
            },
            {
                "name": "Q2",
                "label": null,
                "min": 1,
                "max": 9,
                "step": 1
            },
            {
                "name": "Q3",
                "label": null,
                "min": 1,
                "max": 9,
                "step": 1
            }
        ],
        "calculated": [
            {
                "name": "T1",
                "label": "{{function}}",
                "function": "Lemonlib.round(({{Q1}}+{{Q2}}+{{Q3}})/3, 2)",
                "temp": "true"
            },
            {
                "name": "T2",
                "label": "{{function}}",
                "function": "math.max({{Q1}}, {{T1}})",
                "temp": "true"
            },
            {
                "name": "T3",
                "label": "{{function}}",
                "function": "math.min({{Q1}}, {{T1}})",
                "temp": "true"
            },
            {
                "name": "T4",
                "label": "{{function}}",
                "function": "Lemonlib.round(math.abs({{T1}}-{{Q1}}), 2)",
                "temp": "true"
            },
            {
                "name": "T5",
                "label": "{{function}}",
                "function": "math.max({{Q2}}, {{T1}})",
                "temp": "true"
            },
            {
                "name": "T6",
                "label": "{{function}}",
                "function": "math.min({{Q2}}, {{T1}})",
                "temp": "true"
            },
            {
                "name": "T7",
                "label": "{{function}}",
                "function": "Lemonlib.round(math.abs({{T1}}-{{Q2}}), 2)",
                "temp": "true"
            },
            {
                "name": "T8",
                "label": "{{function}}",
                "function": "math.max({{Q3}}, {{T1}})",
                "temp": "true"
            },
            {
                "name": "T9",
                "label": "{{function}}",
                "function": "math.min({{Q3}}, {{T1}})",
                "temp": "true"
            },
            {
                "name": "T10",
                "label": "{{function}}",
                "function": "Lemonlib.round(math.abs({{T1}}-{{Q3}}), 2)",
                "temp": "true"
            },
            {
                "name": "T11",
                "label": "{{function}}",
                "function": "Lemonlib.round(({{T4}}+{{T7}}+{{T10}})/3, 2)",
                "temp": "true"
            },
            {
                "name": "A1",
                "label": "Es el resultado de sumar todos los datos y dividir el resultado entre el número de datos.",
                "function": "",
                "incorrect": true,
                "feedback": "Esta es la definición de media artimética."
            },
            {
                "name": "A2",
                "label": "Es el número que se encuentra en el centro cuando se ordenan todos los datos de menor a mayor.",
                "function": "",
                "incorrect": true,
                "feedback": "Esta es la definición de mediana."
            },
            {
                "name": "A3",
                "label": "Es la diferencia entre el mayor y el menor cuartil.",
                "function": "",
                "incorrect": true,
                "feedback": "Esta es la definición de rango intecuartílico."
            },
            {
                "name": "A4",
                "label": "Es la media de las distancias que hay entre cada dato y la media artimética.",
                "function": ""
            }
        ],
        "uniques": false
    },
    "algorithm": {
        "name": "trueFalse",
        "template": "Multiple choice – standard",
        "params": {
            "countCorrect": 1,
            "countIncorrect": 2,
            "showCheckIcon": true
        }
    }
}</v>
      </c>
      <c r="C1301" s="215" t="str">
        <f>Seeds!AA1399</f>
        <v/>
      </c>
      <c r="D1301" s="215">
        <f t="shared" si="1"/>
        <v>1</v>
      </c>
    </row>
    <row r="1302" ht="15.75" customHeight="1">
      <c r="A1302" s="215" t="str">
        <f>Seeds!AC1400</f>
        <v>M6-EyP-3a-I-1</v>
      </c>
      <c r="B1302" s="215" t="str">
        <f>Seeds!Z1400</f>
        <v>{"id":"M6-EyP-3a-I-1","stimulus":"&lt;p&gt;¿Cuál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none;\"&gt;{{Q2}}&lt;/td&gt;&lt;td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none;\"&gt;{{Q6}}&lt;/td&gt;&lt;td style=\"width: 20%; text-align: center; vertical-align: middle; border: none; background: none;\"&gt;{{Q3}}&lt;/td&gt;&lt;/tr&gt;&lt;/tbody&gt;&lt;/table&gt;&lt;/div&gt;","hint":"&lt;p&gt;Para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{{Q3}} + {{Q4}} + {{Q5}} + {{Q3}} + {{Q3}} + {{Q6}} + {{Q7}} = {{A4}}&lt;/p&gt;&lt;p style=\"text-align:center;\"&gt;{{A4}} : 10 = {{A1}}&lt;/p&gt;","seed":{"parameters":[{"name":"Q1","min":1,"label":"Step","max":7,"step":1},{"name":"Q2","min":1,"label":"Step","max":7,"step":1},{"name":"Q3","min":1,"label":"Step","max":7,"step":1},{"name":"Q4","min":1,"label":"Step","max":7,"step":1},{"name":"Q5","min":1,"label":"Step","max":7,"step":1},{"name":"Q6","min":1,"label":"Step","max":7,"step":1},{"name":"Q7","list":[8,9,10]}],"calculated":[{"name":"A1","function":"Lemonlib.round(({{Q1}}+{{Q2}}+{{Q7}}+{{Q7}}+{{Q4}}+{{Q5}}+{{Q7}}+{{Q7}}+{{Q6}}+{{Q3}})/10, 2)","label":"{{function}}"},{"name":"A2","function":"Lemonlib.round(({{Q1}}+{{Q2}}+{{Q7}}+{{Q7}}+{{Q4}}+{{Q5}}+{{Q7}}+{{Q7}}+{{Q6}}+{{Q3}})/2, 2)","label":"{{function}}","incorrect":true},{"name":"A3","function":"{{Q7}}","label":"{{function}}","incorrect":true},{"name":"A4","function":"{{Q1}}+{{Q2}}+{{Q7}}+{{Q7}}+{{Q4}}+{{Q5}}+{{Q7}}+{{Q7}}+{{Q6}}+{{Q3}}","label":"{{function}}","incorrect":true}],"uniques":true},"algorithm":{"name":"trueFalse","template":"Multiple choice – standard","params":{"countCorrect":1,"countIncorrect":2,"showCheckIcon":false,"columns":3}}}</v>
      </c>
      <c r="C1302" s="215" t="str">
        <f>Seeds!AA1400</f>
        <v/>
      </c>
      <c r="D1302" s="215">
        <f t="shared" si="1"/>
        <v>1</v>
      </c>
    </row>
    <row r="1303" ht="15.75" customHeight="1">
      <c r="A1303" s="215" t="str">
        <f>Seeds!AC1401</f>
        <v>M6-EyP-3a-I-2</v>
      </c>
      <c r="B1303" s="215" t="str">
        <f>Seeds!Z1401</f>
        <v>{"id":"M6-EyP-3a-I-2","stimulus":"&lt;p&gt;¿Cuál es la media aritmética del siguiente conjunto de datos?&lt;/p&gt;&lt;div style=\"padding:5px; border:3px #B9CD2A solid;\"&gt;&lt;table style=\"width:100%; background: none;\"&gt;&lt;tbody&gt;&lt;tr&gt;&lt;td style=\"width: 20%; text-align: center; vertical-align: middle; border: none; background: none;\"&gt;{{Q1}}&lt;/td&gt;&lt;td style=\"width: 20%; text-align: center; vertical-align: middle; border: none; background: none;\"&gt;{{Q7}}&lt;/td&gt;&lt;td style=\"width: 20%; text-align: center; vertical-align: middle; border: none; background: none;\"&gt;{{Q7}}&lt;/td&gt;&lt;td style=\"width: 20%; text-align: center; vertical-align: middle; border: none; background: none;\"&gt;{{Q1}}&lt;/td&gt;&lt;td style=\"width: 20%; text-align: center; vertical-align: middle; border: none; background: none;\"&gt;{{Q4}}&lt;/td&gt;&lt;/tr&gt;&lt;tr&gt;&lt;td style=\"width: 20%; text-align: center; vertical-align: middle; border: none; background: none;\"&gt;{{Q5}}&lt;/td&gt;&lt;td style=\"width: 20%; text-align: center; vertical-align: middle; border: none; background: none;\"&gt;{{Q7}}&lt;/td&gt;&lt;td style=\"width: 20%; text-align: center; vertical-align: middle; border: none; background: none;\"&gt;{{Q3}}&lt;/td&gt;&lt;td style=\"width: 20%; text-align: center; vertical-align: middle; border: none; background: none;\"&gt;{{Q6}}&lt;/td&gt;&lt;td style=\"width: 20%; text-align: center; vertical-align: middle; border: none; background: none;\"&gt;{{Q2}}&lt;/td&gt;&lt;/tr&gt;&lt;/tbody&gt;&lt;/table&gt;&lt;/div&gt;","hint":"&lt;p&gt;Para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{{Q2}} + {{Q1}} + {{Q4}} + {{Q5}} + {{Q5}} + {{Q3}} + {{Q6}} + {{Q7}} = {{A4}}&lt;/p&gt;&lt;p style=\"text-align:center;\"&gt;{{A4}} : 10 = {{A1}}&lt;/p&gt;","seed":{"parameters":[{"name":"Q1","min":4,"label":"Step","max":10,"step":1},{"name":"Q2","min":4,"label":"Step","max":10,"step":1},{"name":"Q3","min":4,"label":"Step","max":10,"step":1},{"name":"Q4","min":4,"label":"Step","max":10,"step":1},{"name":"Q5","min":4,"label":"Step","max":10,"step":1},{"name":"Q6","min":4,"label":"Step","max":10,"step":1},{"name":"Q7","list":["1","2","3"]}],"calculated":[{"name":"A1","function":"Lemonlib.round(({{Q1}}+{{Q7}}+{{Q7}}+{{Q1}}+{{Q4}}+{{Q5}}+{{Q7}}+ {{Q3}}+{{Q6}}+{{Q2}})/10, 2)","label":"{{function}}"},{"name":"A2","function":"Lemonlib.round(({{Q1}}+{{Q7}}+{{Q7}}+{{Q1}}+{{Q4}}+{{Q5}}+{{Q7}}+ {{Q3}}+{{Q6}}+{{Q2}})/2, 2)","label":"{{function}}","incorrect":true},{"name":"A3","function":"{{Q7}}","label":"{{function}}","incorrect":true},{"name":"A4","function":"{{Q1}}+{{Q7}}+{{Q7}}+{{Q1}}+{{Q4}}+{{Q5}}+{{Q7}}+ {{Q3}}+{{Q6}}+{{Q2}}","label":"{{function}}","incorrect":true}],"uniques":true},"algorithm":{"name":"trueFalse","template":"Multiple choice – standard","params":{"countCorrect":1,"countIncorrect":2,"showCheckIcon":false,"columns":3}}}</v>
      </c>
      <c r="C1303" s="215" t="str">
        <f>Seeds!AA1401</f>
        <v/>
      </c>
      <c r="D1303" s="215">
        <f t="shared" si="1"/>
        <v>1</v>
      </c>
    </row>
    <row r="1304" ht="15.75" customHeight="1">
      <c r="A1304" s="215" t="str">
        <f>Seeds!AC1402</f>
        <v>M6-EyP-3a-E-1</v>
      </c>
      <c r="B1304" s="215" t="str">
        <f>Seeds!Z1402</f>
        <v>{"id":"M6-EyP-3a-E-1","stimulus":"&lt;p&gt;Calcula la media aritmética de estos datos. Si es necesario, aproxima el resultado a las centésimas.&lt;/p&gt;&lt;div style=\"border: #B9CD2A solid 4px; padding: 4px;\"&gt;&lt;table style=\"width: 100%; background: none !important;\"&gt;&lt;tbody&gt;&lt;tr&gt;&lt;td style=\"width: 25.0%; text-align: center; border: none; background: none !important;\"&gt;{{Q1}}&lt;/td&gt;&lt;td style=\"width: 25.0%; text-align: center; border: none; background: none !important;\"&gt;{{Q2}}&lt;/td&gt;&lt;td style=\"width: 25.0%; text-align: center; border: none; background: none !important;\"&gt;{{Q3}}&lt;/td&gt;&lt;td style=\"width: 25.0%; text-align: center; border: none; background: none !important;\"&gt;{{Q4}}&lt;/td&gt;&lt;/tr&gt;&lt;tr&gt;&lt;td style=\"width: 25.0%; text-align: center; border: none; background: none !important;\"&gt;{{Q5}}&lt;/td&gt;&lt;td style=\"width: 25.0%; text-align: center; border: none; background: none !important;\"&gt;{{Q6}}&lt;/td&gt;&lt;td style=\"width: 25.0%; text-align: center; border: none; background: none !important;\"&gt;{{Q7}}&lt;/td&gt;&lt;td style=\"width: 25.0%; text-align: center; border: none; background: none !important;\"&gt;{{Q8}}&lt;/td&gt;&lt;/tr&gt;&lt;tr&gt;&lt;td style=\"width: 25.0%; text-align: center; border: none; background: none !important;\"&gt;{{Q9}}&lt;/td&gt;&lt;td style=\"width: 25.0%; text-align: center; border: none; background: none !important;\"&gt;{{Q10}}&lt;/td&gt;&lt;td style=\"width: 25.0%; text-align: center; border: none; background: none !important;\"&gt;{{Q11}}&lt;/td&gt;&lt;td style=\"width: 25.0%; text-align: center; border: none; background: none !important;\"&gt;{{Q12}}&lt;/td&gt;&lt;/tr&gt;&lt;/tbody&gt;&lt;/table&gt;&lt;/div&gt;","template":"&lt;p&gt;La media aritmética es {{response}}.&lt;/p&gt;","hint":"&lt;p&gt;Para obtener la media aritmética de un conjunto de datos, primero suma todos los datos y luego divide esa suma entre el número de datos.&lt;/p&gt;","feedback":"&lt;p&gt;Para obtener la media aritmética de un conjunto de datos, primero suma todos los datos y luego divide esa suma entre el número de datos.&lt;/p&gt;&lt;p style=\"text-align:center;\"&gt;{{Q1}} + {{Q2}} + {{Q3}} + {{Q4}} + {{Q5}} + {{Q6}} + {{Q7}} + {{Q8}} + {{Q9}} + {{Q10}} + {{Q11}} + {{Q12}} = {{T1}}&lt;/p&gt;&lt;p style=\"text-align:center;\"&gt;{{T1}} : 12 = {{A1}}&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A1","label":"{{function}}","function":"Lemonlib.round(({{Q1}}+{{Q2}}+{{Q3}}+{{Q4}}+{{Q5}}+{{Q6}}+{{Q7}}+{{Q8}}+{{Q9}}+{{Q10}}+{{Q11}}+{{Q12}})/12, 2)"},{"name":"T1","label":"{{function}}","function":"{{Q1}}+{{Q2}}+{{Q3}}+{{Q4}}+{{Q5}}+{{Q6}}+{{Q7}}+{{Q8}}+{{Q9}}+{{Q10}}+{{Q11}}+{{Q12}}","temp":true}],"uniques":false},"algorithm":{"name":"calculateOperation","params":{"method":"equivLiteral","keyboard":"INTERMEDIATE"}}}</v>
      </c>
      <c r="C1304" s="215" t="str">
        <f>Seeds!AA1402</f>
        <v/>
      </c>
      <c r="D1304" s="215">
        <f t="shared" si="1"/>
        <v>1</v>
      </c>
    </row>
    <row r="1305" ht="15.75" customHeight="1">
      <c r="A1305" s="215" t="str">
        <f>Seeds!AC1403</f>
        <v>M6-EyP-3a-A-1</v>
      </c>
      <c r="B1305" s="215" t="str">
        <f>Seeds!Z1403</f>
        <v>{"id":"M6-EyP-3a-A-1","seed":{"parameters":[{"name":"Q1","label":null,"min":0,"max":15,"step":1},{"name":"Q2","label":null,"min":0,"max":15,"step":1},{"name":"Q3","label":null,"min":0,"max":15,"step":1},{"name":"Q4","label":null,"min":0,"max":15,"step":1},{"name":"Q5","label":null,"min":0,"max":15,"step":1},{"name":"Q6","label":null,"min":0,"max":15,"step":1},{"name":"Q7","label":null,"min":0,"max":15,"step":1}],"uniques":false},"scaffolding":[{"id":"step-0","stimulus":"&lt;p&gt;Martín ha apuntado en esta tabla de frecuencias las páginas que ha leído de una novela durante la semana. ¿Cuál es la media aritmética de estos datos? Si es necesario, aproxima el resultado a las centésimas.&lt;/p&gt;&lt;table style=\"width: 100%;\"&gt;\r\n\t&lt;tbody&gt;\r\n\t\t&lt;tr&gt;\r\n\t\t\t&lt;td style=\"width: 12.5%; text-align: center; background-color: #FDCB7D;\"&gt;Día&lt;/td&gt;\r\n\t\t\t&lt;td style=\"width: 12.5%; text-align: center;\"&gt;Lunes&lt;/td&gt;\r\n\t\t\t&lt;td style=\"width: 12.5211%; text-align: center;\"&gt;Martes&lt;/td&gt;\r\n\t\t\t&lt;td style=\"width: 12.5212%;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#FDCB7D;\"&gt;N.º de páginas&lt;/td&gt;\r\n\t\t\t&lt;td style=\"width: 12.5%; text-align: center;\"&gt;{{Q1}}&lt;/td&gt;\r\n\t\t\t&lt;td style=\"width: 12.5211%; text-align: center;\"&gt;{{Q2}}\r\n\t\t\t\t\r\n\t\t\t&lt;/td&gt;\r\n\t\t\t&lt;td style=\"width: 12.5212%; text-align: center;\"&gt;{{Q3}}\r\n\t\t\t\t\r\n\t\t\t&lt;/td&gt;\r\n\t\t\t&lt;td style=\"width: 12.5%; text-align: center;\"&gt;{{Q4}}\r\n\t\t\t\t\r\n\t\t\t&lt;/td&gt;\r\n\t\t\t&lt;td style=\"width: 12.5%; text-align: center;\"&gt;{{Q5}}\r\n\t\t\t\t\r\n\t\t\t&lt;/td&gt;\r\n\t\t\t&lt;td style=\"width: 12.5%; text-align: center;\"&gt;{{Q6}}\r\n\t\t\t\t\r\n\t\t\t&lt;/td&gt;\r\n\t\t\t&lt;td style=\"width: 12.5%; text-align: center;\"&gt;{{Q7}}\r\n\t\t\t\t\r\n\t\t\t&lt;/td&gt;\r\n\t\t&lt;/tr&gt;\r\n\t&lt;/tbody&gt;\r\n&lt;/table&gt;","template":"&lt;p&gt;La media aritmética es {{response}}.&lt;/p&gt;","seed":{"calculated":[{"name":"A1","label":"{{function}}","function":"Lemonlib.round(({{Q1}}+{{Q2}}+{{Q3}}+{{Q4}}+{{Q5}}+{{Q6}}+{{Q7}})/7, 2)"}]},"algorithm":{"name":"calculateOperation","params":{"method":"equivLiteral","keyboard":"INTERMEDIATE"}}},{"id":"step-1","stimulus":"&lt;p&gt;¿Qué pide el enunciado?&lt;/p&gt;","seed":{"calculated":[{"name":"A1","label":"&lt;p&gt;La media aritmética de páginas leídas durante la semana.&lt;/p&gt;"},{"name":"A2","label":"&lt;p&gt;La moda de páginas leídas durante la semana.&lt;/p&gt;","incorrect":true},{"name":"A3","label":"&lt;p&gt;La menor cantidad de páginas leídas durante la semana.&lt;/p&gt;","incorrect":true}]},"algorithm":{"name":"trueFalse","template":"Multiple choice – standard","params":{"countCorrect":1,"countIncorrect":2}}},{"id":"step-2","stimulus":"&lt;p&gt;¿Cómo se calcula la media aritmética?&lt;/p&gt;","seed":{"calculated":[{"name":"3-A1","label":"&lt;p&gt;Sumando las páginas leídas y dividiéndolas entre el número de días.&lt;/p&gt;"},{"name":"3-A2","label":"&lt;p&gt;Sumando las páginas leídas y multiplicándolas entre el número de días.&lt;/p&gt;","incorrect":true},{"name":"3-A3","label":"&lt;p&gt;Sumando las páginas leídas.&lt;/p&gt;","incorrect":true}]},"algorithm":{"name":"trueFalse","template":"Multiple choice – standard","params":{"countCorrect":1,"countIncorrect":2}}},{"id":"step-3","stimulus":"&lt;p&gt;Calcula la suma de todas las páginas leídas.&lt;/p&gt;","template":"&lt;p style=\"text-align:center;\"&gt;{{Q1}} + {{Q2}} + {{Q3}} + {{Q4}} + {{Q5}} + {{Q6}} + {{Q7}} = {{response}}&lt;/p&gt;","seed":{"calculated":[{"name":"A2","label":"{{function}}","function":" {{Q1}}+{{Q2}}+{{Q3}}+{{Q4}}+{{Q5}}+{{Q6}}+{{Q7}}"}]},"algorithm":{"name":"calculateOperation","params":{"method":"equivLiteral","keyboard":"INTERMEDIATE"}}},{"id":"step-4","stimulus":"&lt;p&gt;Por último, divide la suma de todas las páginas leídas entre el número de días. Si es necesario, aproxima el resultado a las centésimas.&lt;/p&gt;","template":"&lt;p style=\"text-align:center;\"&gt;{{T1}} : 7 = {{response}}&lt;/sup&gt;","seed":{"calculated":[{"name":"T1","label":"{{function}}","function":" {{Q1}}+{{Q2}}+{{Q3}}+{{Q4}}+{{Q5}}+{{Q6}}+{{Q7}}","temp":true},{"name":"A1","label":"{{function}}","function":"Lemonlib.round(({{Q1}}+{{Q2}}+{{Q3}}+{{Q4}}+{{Q5}}+{{Q6}}+{{Q7}})/7, 2)"}]},"algorithm":{"name":"calculateOperation","params":{"method":"equivSymbolic","keyboard":"INTERMEDIATE"}}}]}</v>
      </c>
      <c r="C1305" s="215" t="str">
        <f>Seeds!AA1403</f>
        <v/>
      </c>
      <c r="D1305" s="215">
        <f t="shared" si="1"/>
        <v>1</v>
      </c>
    </row>
    <row r="1306" ht="15.75" customHeight="1">
      <c r="A1306" s="215" t="str">
        <f>Seeds!AC1404</f>
        <v>M6-EyP-3a-A-2</v>
      </c>
      <c r="B1306" s="215" t="str">
        <f>Seeds!Z1404</f>
        <v>{"id":"M6-EyP-3a-A-2","seed":{"parameters":[{"name":"Q1","label":null,"min":8,"max":15,"step":1},{"name":"Q2","label":null,"min":8,"max":15,"step":1},{"name":"Q3","label":null,"min":8,"max":15,"step":1},{"name":"Q4","label":null,"min":8,"max":15,"step":1},{"name":"Q5","label":null,"min":8,"max":15,"step":1},{"name":"Q6","label":null,"min":8,"max":15,"step":1}],"uniques":false},"scaffolding":[{"id":"step-0","stimulus":"&lt;p&gt;Natalia ha apuntado la longitud de los lápices de sus mejores amigas en esta tabla de frecuencias. ¿Cuál es la media aritmética de estos lápices? Si es necesario, aproxima el resultado a las centésimas.&lt;/p&gt;&lt;table style=\"width: 100%;\"&gt;\r\n\t&lt;tbody&gt;\r\n\t\t&lt;tr&gt;\r\n\t\t\t&lt;td style=\"width: 33.3333%; text-align: center; border:none;\"&gt;{{Q1}} cm&lt;/td&gt;\r\n\t\t\t&lt;td style=\"width: 33.3333%; text-align: center; border:none;\"&gt;{{Q2}} cm\r\n\t\t\t\t\r\n\t\t\t&lt;/td&gt;\r\n\t\t\t&lt;td style=\"width: 33.3333%; text-align: center; border:none;\"&gt;{{Q3}} cm\r\n\t\t\t\t\r\n\t\t\t&lt;/td&gt;\r\n\t\t&lt;/tr&gt;\r\n\t\t&lt;tr&gt;\r\n\t\t\t&lt;td style=\"width: 33.3333%; text-align: center; border:none;\"&gt;{{Q4}} cm\r\n\t\t\t\t\r\n\t\t\t&lt;/td&gt;\r\n\t\t\t&lt;td style=\"width: 33.3333%; text-align: center; border:none;\"&gt;{{Q5}} cm\r\n\t\t\t\t\r\n\t\t\t&lt;/td&gt;\r\n\t\t\t&lt;td style=\"width: 33.3333%; text-align: center; border:none;\"&gt;{{Q6}} cm&lt;/td&gt;\r\n\t\t&lt;/tr&gt;\r\n\t&lt;/tbody&gt;\r\n&lt;/table&gt;","template":"&lt;p&gt;La media aritmética es {{response}}.&lt;/p&gt;","seed":{"calculated":[{"name":"A1","label":"{{function}}","function":"Lemonlib.round(({{Q1}}+{{Q2}}+{{Q3}}+{{Q4}}+{{Q5}}+{{Q6}})/6, 2)"}]},"algorithm":{"name":"calculateOperation","params":{"method":"equivLiteral","keyboard":"INTERMEDIATE"}}},{"id":"step-1","stimulus":"&lt;p&gt;¿Qué pide el enunciado?&lt;/p&gt;","seed":{"calculated":[{"name":"A1","label":"&lt;p&gt;La media aritmética de las longitudes de los lápices.&lt;/p&gt;"},{"name":"A2","label":"&lt;p&gt;La moda de las longitudes de los lápices.&lt;/p&gt;","incorrect":true},{"name":"A3","label":"&lt;p&gt;La media aritmética de lápices por persona.&lt;/p&gt;","incorrect":true}]},"algorithm":{"name":"trueFalse","template":"Multiple choice – standard","params":{"countCorrect":1,"countIncorrect":2}}},{"id":"step-2","stimulus":"&lt;p&gt;¿Cómo se calcula la media aritmética?&lt;/p&gt;","seed":{"calculated":[{"name":"3-A1","label":"&lt;p&gt;Sumando las longitudes de los lápices y dividiéndolas entre el número de lápices.&lt;/p&gt;"},{"name":"3-A2","label":"&lt;p&gt;Sumando las longitudes de los lápices y multiplicándolas entre el número de lápices.&lt;/p&gt;","incorrect":true},{"name":"3-A3","label":"&lt;p&gt;Sumando las longitudes de los lápices.&lt;/p&gt;","incorrect":true}]},"algorithm":{"name":"trueFalse","template":"Multiple choice – standard","params":{"countCorrect":1,"countIncorrect":2}}},{"id":"step-3","stimulus":"&lt;p&gt;Calcula la suma de las longitudes de todos los lápices.&lt;/p&gt;","template":"&lt;p style=\"text-align:center;\"&gt;{{Q1}} + {{Q2}} + {{Q3}} + {{Q4}} + {{Q5}} + {{Q6}} = {{response}}&lt;/p&gt;","seed":{"calculated":[{"name":"A2","label":"{{function}}","function":"{{Q1}}+{{Q2}}+{{Q3}}+{{Q4}}+{{Q5}}+{{Q6}}"}]},"algorithm":{"name":"calculateOperation","params":{"method":"equivLiteral","keyboard":"INTERMEDIATE"}}},{"id":"step-4","stimulus":"&lt;p&gt;Por último, divide la suma de las longitudes entre la cantidad de lápices. Si es necesario, aproxima el resultado a las centésimas.&lt;/p&gt;","template":"&lt;p style=\"text-align:center;\"&gt;{{T1}} : 6 = {{response}}&lt;/sup&gt;","seed":{"calculated":[{"name":"T1","label":"{{function}}","function":" {{Q1}}+{{Q2}}+{{Q3}}+{{Q4}}+{{Q5}}+{{Q6}}","temp":true},{"name":"A1","label":"{{function}}","function":"Lemonlib.round(({{Q1}}+{{Q2}}+{{Q3}}+{{Q4}}+{{Q5}}+{{Q6}})/6, 2)"}]},"algorithm":{"name":"calculateOperation","params":{"method":"equivSymbolic","keyboard":"INTERMEDIATE"}}}]}</v>
      </c>
      <c r="C1306" s="215" t="str">
        <f>Seeds!AA1404</f>
        <v/>
      </c>
      <c r="D1306" s="215">
        <f t="shared" si="1"/>
        <v>1</v>
      </c>
    </row>
    <row r="1307" ht="15.75" customHeight="1">
      <c r="A1307" s="215" t="str">
        <f>Seeds!AC1405</f>
        <v>M6-EyP-3a-A-3</v>
      </c>
      <c r="B1307" s="215" t="str">
        <f>Seeds!Z1405</f>
        <v>{"id":"M6-EyP-3a-A-3","seed":{"parameters":[{"name":"Q1","label":null,"min":160,"max":180,"step":1},{"name":"Q2","label":null,"min":160,"max":180,"step":1},{"name":"Q3","label":null,"min":160,"max":180,"step":1},{"name":"Q4","label":null,"min":160,"max":180,"step":1},{"name":"Q5","label":null,"min":160,"max":180,"step":1},{"name":"Q6","label":null,"min":160,"max":180,"step":1},{"name":"Q7","label":null,"min":160,"max":180,"step":1}],"uniques":false},"scaffolding":[{"id":"step-0","stimulus":"&lt;p&gt;Marisa ha obtenido durante la semana pasada las siguientes marcas en los entrenamientos de salto de altura. Calcula cuál fue su salto medio.&lt;/p&gt;&lt;table style=\"width: 100%;\"&gt;\r\n\t&lt;tbody&gt;\r\n\t\t&lt;tr&gt;\r\n\t\t\t&lt;td style=\"width: 12.5%; text-align: center; background-color: #BEE072;\"&gt;&lt;span style=\"color: rgb(0, 0, 0);\"&gt;&lt;strong&gt;Día&lt;/strong&gt;&lt;/span&gt;\r\n\t\t\t\t\r\n\t\t\t&lt;/td&gt;\r\n\t\t\t&lt;td style=\"width: 12.5%; text-align: center;\"&gt;Lunes&lt;/td&gt;\r\n\t\t\t&lt;td style=\"width: 12.5%; text-align: center;\"&gt;Martes&lt;/td&gt;\r\n\t\t\t&lt;td style=\"width: 12.5%; text-align: center;\"&gt;Miércoles&lt;/td&gt;\r\n\t\t\t&lt;td style=\"width: 12.5%; text-align: center;\"&gt;Jueves&lt;/td&gt;\r\n\t\t\t&lt;td style=\"width: 12.5%; text-align: center;\"&gt;Viernes&lt;/td&gt;\r\n\t\t\t&lt;td style=\"width: 12.5%; text-align: center;\"&gt;Sábado&lt;/td&gt;\r\n\t\t\t&lt;td style=\"width: 12.5%; text-align: center;\"&gt;Domingo&lt;/td&gt;\r\n\t\t&lt;/tr&gt;\r\n\t\t&lt;tr&gt;\r\n\t\t\t&lt;td style=\"width: 12.5%; text-align: center; background-color: #BEE072;\"&gt;&lt;strong&gt;Altura (cm)&lt;/strong&gt;&lt;/td&gt;\r\n\t\t\t&lt;td style=\"width: 12.5%; text-align: center;\"&gt;{{Q1}}&lt;/td&gt;\r\n\t\t\t&lt;td style=\"width: 12.5%; text-align: center;\"&gt;{{Q2}}\r\n\t\t\t\t\r\n\t\t\t&lt;/td&gt;\r\n\t\t\t&lt;td style=\"width: 12.5%; text-align: center;\"&gt;{{Q3}}\r\n\t\t\t\t\r\n\t\t\t&lt;/td&gt;\r\n\t\t\t&lt;td style=\"width: 12.5%; text-align: center;\"&gt;{{Q4}}\r\n\t\t\t\t\r\n\t\t\t&lt;/td&gt;\r\n\t\t\t&lt;td style=\"width: 12.5%; text-align: center;\"&gt;{{Q5}}\r\n\t\t\t\t\r\n\t\t\t&lt;/td&gt;\r\n\t\t\t&lt;td style=\"width: 12.5%; text-align: center;\"&gt;{{Q6}}\r\n\t\t\t\t\r\n\t\t\t&lt;/td&gt;\r\n\t\t\t&lt;td style=\"width: 12.5%; text-align: center;\"&gt;{{Q7}}&lt;/td&gt;\r\n\t\t&lt;/tr&gt;\r\n\t&lt;/tbody&gt;\r\n&lt;/table&gt;\r\n","template":"&lt;p&gt;El salto medio es de {{response}} cm.&lt;/p&gt;","seed":{"calculated":[{"name":"A1","label":"{{function}}","function":"Lemonlib.round(({{Q1}}+{{Q2}}+{{Q3}}+{{Q4}}+{{Q5}}+{{Q6}}+{{Q7}})/7, 2)"}]},"algorithm":{"name":"calculateOperation","params":{"method":"equivLiteral","keyboard":"INTERMEDIATE"}}},{"id":"step-1","stimulus":"&lt;p&gt;¿Qué pide el enunciado?&lt;/p&gt;","seed":{"calculated":[{"name":"A1","label":"&lt;p&gt;La media aritmética de las marcas obtenidas en los entrenamientos.&lt;/p&gt;"},{"name":"A2","label":"&lt;p&gt;La moda de las marcas obtenidas en los entrenamientos.&lt;/p&gt;","incorrect":true},{"name":"A3","label":"&lt;p&gt;La mediana de las marcas obtenidas en los entrenamientos.&lt;/p&gt;","incorrect":true}]},"algorithm":{"name":"trueFalse","template":"Multiple choice – standard","params":{"countCorrect":1,"countIncorrect":2}}},{"id":"step-2","stimulus":"&lt;p&gt;¿Cómo se calcula la media aritmética?&lt;/p&gt;","seed":{"calculated":[{"name":"3-A1","label":"&lt;p&gt;Sumando las marcas obtenidas en los entrenamientos y dividiéndolas entre el número de días.&lt;/p&gt;"},{"name":"3-A2","label":"&lt;p&gt;Sumando las marcas obtenidas en los entrenamientos y multiplicándolas entre el número de días.&lt;/p&gt;","incorrect":true},{"name":"3-A3","label":"&lt;p&gt;Sumando las marcas obtenidas en los entrenamientos.&lt;/p&gt;","incorrect":true}]},"algorithm":{"name":"trueFalse","template":"Multiple choice – standard","params":{"countCorrect":1,"countIncorrect":2}}},{"id":"step-3","stimulus":"&lt;p&gt;Calcula la suma de las longitudes de todos los saltos.&lt;/p&gt;","template":"&lt;p style=\"text-align:center;\"&gt;{{Q1}} + {{Q2}} + {{Q3}} + {{Q4}} + {{Q5}} + {{Q6}}+ {{Q7}} = {{response}}&lt;/p&gt;","seed":{"calculated":[{"name":"A2","label":"{{function}}","function":" {{Q1}}+{{Q2}}+{{Q3}}+{{Q4}}+{{Q5}}+{{Q6}}+{{Q7}}"}]},"algorithm":{"name":"calculateOperation","params":{"method":"equivLiteral","keyboard":"INTERMEDIATE"}}},{"id":"step-4","stimulus":"&lt;p&gt;Por último, divide la suma de todas las marcas entre el número de días de entrenamiento. Si es necesario, aproxima el resultado a las centésimas.&lt;/p&gt;","template":"&lt;p style=\"text-align:center;\"&gt;{{T1}} : 7 = {{response}}&lt;/sup&gt;","seed":{"calculated":[{"name":"T1","label":"{{function}}","function":"{{Q1}}+{{Q2}}+{{Q3}}+{{Q4}}+{{Q5}}+{{Q6}}+{{Q7}}","temp":true},{"name":"A1","label":"{{function}}","function":"Lemonlib.round(({{Q1}}+{{Q2}}+{{Q3}}+{{Q4}}+{{Q5}}+{{Q6}}+{{Q7}})/7, 2)"}]},"algorithm":{"name":"calculateOperation","params":{"method":"equivSymbolic","keyboard":"INTERMEDIATE"}}}]}</v>
      </c>
      <c r="C1307" s="215" t="str">
        <f>Seeds!AA1405</f>
        <v/>
      </c>
      <c r="D1307" s="215">
        <f t="shared" si="1"/>
        <v>1</v>
      </c>
    </row>
    <row r="1308" ht="15.75" customHeight="1">
      <c r="A1308" s="215" t="str">
        <f>Seeds!AC1406</f>
        <v>M6-EyP-4a-I-1</v>
      </c>
      <c r="B1308" s="215" t="str">
        <f>Seeds!Z1406</f>
        <v>{"id":"M6-EyP-4a-I-1","stimulus":"&lt;p&gt;Escoge la moda del siguiente conjunto de datos.&lt;/p&gt;&lt;p style=\"text-align: center\"&gt;{{Q1}}, {{Q3}}, {{Q2}}, {{Q2}}, {{Q3}}, {{Q4}}, {{Q4}}, {{Q3}}, {{Q5}}&lt;/p&gt;","hint":"&lt;p&gt;La moda es el valor que más se repite.&lt;/p&gt;","feedback":"&lt;p&gt;La moda es el valor que más se repite. En este caso es {{Q3}}, que se repite 3 veces.&lt;/p&gt;","seed":{"parameters":[{"name":"Q1","min":1,"label":"Step","max":10,"step":1},{"name":"Q2","min":1,"label":"Step","max":10,"step":1},{"name":"Q3","min":1,"label":"Step","max":10,"step":1},{"name":"Q4","min":1,"label":"Step","max":10,"step":1},{"name":"Q5","min":1,"label":"Step","max":10,"step":1}],"calculated":[{"name":"A1","label":"{{Q1}}","incorrect":true},{"name":"A2","label":"{{Q2}}","incorrect":true},{"name":"A3","label":"{{Q3}}"},{"name":"A4","label":"{{Q4}}","incorrect":true},{"name":"A5","label":"{{Q5}}","incorrect":true}],"uniques":true},"algorithm":{"name":"trueFalse","template":"Multiple choice – standard","params":{"countCorrect":1,"countIncorrect":2,"showCheckIcon":false,"columns":3}}}</v>
      </c>
      <c r="C1308" s="215" t="str">
        <f>Seeds!AA1406</f>
        <v/>
      </c>
      <c r="D1308" s="215">
        <f t="shared" si="1"/>
        <v>1</v>
      </c>
    </row>
    <row r="1309" ht="15.75" customHeight="1">
      <c r="A1309" s="215" t="str">
        <f>Seeds!AC1407</f>
        <v>M6-EyP-4a-E-1</v>
      </c>
      <c r="B1309" s="215" t="str">
        <f>Seeds!Z1407</f>
        <v>{"id":"M6-EyP-4a-E-1","stimulus":"&lt;p&gt;Calcula la moda del siguiente conjunto de datos.&lt;/p&gt;&lt;p style=\"text-align: center\"&gt;{{Q1}}, {{Q3}}, {{Q3}}, {{Q2}}, {{Q2}}, {{Q3}}, {{Q4}}, {{Q4}}, {{Q3}}, {{Q5}}, {{Q3}}&lt;/p&gt;","hint":"&lt;p&gt;La moda es el valor que más se repite.&lt;/p&gt;","feedback":"&lt;p&gt;La moda es el valor que más se repite. En este caso es {{Q3}}, que se repite 5 veces.&lt;/p&gt;","seed":{"parameters":[{"name":"Q1","min":1,"max":10,"step":1},{"name":"Q2","min":1,"max":10,"step":1},{"name":"Q3","min":1,"max":10,"step":1},{"name":"Q4","min":1,"max":10,"step":1},{"name":"Q5","min":1,"max":10,"step":1}],"calculated":[{"name":"A1","function":"{{Q3}}"}],"uniques":true},"algorithm":{"name":"calculateOperation","params":{"method":"equivLiteral","keyboard":"NUMERICAL"}},"template":"&lt;p&gt;La moda es {{response}}.&lt;/p&gt;"}</v>
      </c>
      <c r="C1309" s="215" t="str">
        <f>Seeds!AA1407</f>
        <v/>
      </c>
      <c r="D1309" s="215">
        <f t="shared" si="1"/>
        <v>1</v>
      </c>
    </row>
    <row r="1310" ht="15.75" customHeight="1">
      <c r="A1310" s="215" t="str">
        <f>Seeds!AC1408</f>
        <v>M6-EyP-4a-E-2</v>
      </c>
      <c r="B1310" s="215" t="str">
        <f>Seeds!Z1408</f>
        <v>{"id":"M6-EyP-4a-E-2","stimulus":"&lt;p&gt;Calcula la moda del siguiente conjunto de datos.&lt;/p&gt;&lt;p style=\"text-align: center\"&gt;{{Q3}}, {{Q2}}, {{Q1}}, {{Q3}}, {{Q2}}, {{Q3}}, {{Q4}}, {{Q4}}, {{Q3}}, {{Q5}}, {{Q3}}&lt;/p&gt;","hint":"&lt;p&gt;La moda es el valor que más se repite.&lt;/p&gt;","feedback":"&lt;p&gt;La moda es el valor que más se repite. En este caso {{Q3}}, que se repite 4 veces.&lt;/p&gt;","seed":{"parameters":[{"name":"Q1","min":1,"max":10,"step":1},{"name":"Q2","min":1,"max":10,"step":1},{"name":"Q3","min":1,"max":10,"step":1},{"name":"Q4","min":1,"max":10,"step":1},{"name":"Q5","min":1,"max":10,"step":1}],"calculated":[{"name":"A1","function":"{{Q3}}"}],"uniques":true},"algorithm":{"name":"calculateOperation","params":{"method":"equivLiteral","keyboard":"NUMERICAL"}},"template":"&lt;p&gt;La moda es {{response}}.&lt;/p&gt;"}</v>
      </c>
      <c r="C1310" s="215" t="str">
        <f>Seeds!AA1408</f>
        <v/>
      </c>
      <c r="D1310" s="215">
        <f t="shared" si="1"/>
        <v>1</v>
      </c>
    </row>
    <row r="1311" ht="15.75" customHeight="1">
      <c r="A1311" s="215" t="str">
        <f>Seeds!AC1409</f>
        <v>M6-EyP-4a-A-1</v>
      </c>
      <c r="B1311" s="215" t="str">
        <f>Seeds!Z1409</f>
        <v>{"id":"M6-EyP-4a-A-1","stimulus":"&lt;p&gt;La entrenadora de hockey sobre patines ha preguntado la edad a sus 10 jugadores. ¿Cuál es la moda?:&lt;/p&gt;&lt;p style=\"text-align: center\"&gt;{{Q1}}, {{Q2}}, {{Q3}}, {{Q2}}, {{Q4}}, {{Q2}}, {{Q3}}, {{Q4}}, {{Q5}}, {{Q5}}&lt;/p&gt;","hint":"&lt;p&gt;La moda es el valor que más se repite.&lt;/p&gt;","feedback":"&lt;p&gt;La moda es el valor que más se repite. En este caso son {{Q2}} años, que se repite 3 veces.&lt;/p&gt;","seed":{"parameters":[{"name":"Q1","min":8,"max":13,"step":1},{"name":"Q2","min":8,"max":13,"step":1},{"name":"Q3","min":8,"max":13,"step":1},{"name":"Q4","min":8,"max":13,"step":1},{"name":"Q5","min":8,"max":13,"step":1}],"calculated":[{"name":"A1","function":"{{Q2}}"}],"uniques":true},"algorithm":{"name":"calculateOperation","params":{"method":"equivLiteral","keyboard":"NUMERICAL"}},"template":"&lt;p&gt;La moda es {{response}} años.&lt;/p&gt;"}</v>
      </c>
      <c r="C1311" s="215" t="str">
        <f>Seeds!AA1409</f>
        <v/>
      </c>
      <c r="D1311" s="215">
        <f t="shared" si="1"/>
        <v>1</v>
      </c>
    </row>
    <row r="1312" ht="15.75" customHeight="1">
      <c r="A1312" s="215" t="str">
        <f>Seeds!AC1410</f>
        <v>M6-EyP-4a-A-2</v>
      </c>
      <c r="B1312" s="215" t="str">
        <f>Seeds!Z1410</f>
        <v>{"id":"M6-EyP-4a-A-2","stimulus":"&lt;p&gt;Elena ha preguntado a 15 vecinos por el número de camas en sus casas y estas son las respuestas. ¿Cuál es la moda?&lt;/p&gt;&lt;p style=\"text-align: center\"&gt;{{Q3}}, {{Q2}}, {{Q5}}, {{Q1}}, {{Q2}}, {{Q1}}, {{Q2}}, {{Q3}}, {{Q2}}, {{Q4}}, {{Q2}}, {{Q3}}, {{Q4}}, {{Q5}}, {{Q5}}&lt;/p&gt;","hint":"&lt;p&gt;La moda es el valor que más se repite.&lt;/p&gt;","feedback":"&lt;p&gt;La moda es el valor que más se repite. En este caso son {{Q2}} camas, que se repite 5 veces.&lt;/p&gt;","seed":{"parameters":[{"name":"Q1","min":1,"max":6,"step":1},{"name":"Q2","min":1,"max":6,"step":1},{"name":"Q3","min":1,"max":6,"step":1},{"name":"Q4","min":1,"max":6,"step":1},{"name":"Q5","min":1,"max":6,"step":1}],"calculated":[{"name":"A1","function":"{{Q2}}"}],"uniques":true},"algorithm":{"name":"calculateOperation","params":{"method":"equivLiteral","keyboard":"NUMERICAL"}},"template":"&lt;p&gt;La moda es {{response}} camas.&lt;/p&gt;"}</v>
      </c>
      <c r="C1312" s="215" t="str">
        <f>Seeds!AA1410</f>
        <v/>
      </c>
      <c r="D1312" s="215">
        <f t="shared" si="1"/>
        <v>1</v>
      </c>
    </row>
    <row r="1313" ht="15.75" customHeight="1">
      <c r="A1313" s="215" t="str">
        <f>Seeds!AC1411</f>
        <v>M6-EyP-4a-A-3</v>
      </c>
      <c r="B1313" s="215" t="str">
        <f>Seeds!Z1411</f>
        <v>{"id":"M6-EyP-4a-A-3","stimulus":"&lt;p&gt;Abel ha preguntado a 12 compañeros de clase por el número de hermanos que tienen y ha obtenido estas respuestas. ¿Cuál es la moda?&lt;/p&gt;&lt;p style=\"text-align: center\"&gt;{{Q5}}, {{Q3}}, {{Q2}}, {{Q2}}, {{Q4}}, {{Q2}}, {{Q3}}, {{Q4}}, {{Q1}}, {{Q5}}, {{Q2}}, {{Q4}}.&lt;/p&gt;","hint":"&lt;p&gt;La moda es el valor que más se repite.&lt;/p&gt;","feedback":"&lt;p&gt;La moda es el valor que más se repite. En este caso son {{Q2}} hermanos, que se repite 4 veces.&lt;/p&gt;","seed":{"parameters":[{"name":"Q1","min":0,"max":5,"step":1},{"name":"Q2","min":0,"max":5,"step":1},{"name":"Q3","min":0,"max":5,"step":1},{"name":"Q4","min":0,"max":5,"step":1},{"name":"Q5","min":0,"max":5,"step":1}],"calculated":[{"name":"A1","function":"{{Q2}}"}],"uniques":true},"algorithm":{"name":"calculateOperation","params":{"method":"equivLiteral","keyboard":"NUMERICAL"}},"template":"&lt;p&gt;La moda es {{response}} hermanos.&lt;/p&gt;"}</v>
      </c>
      <c r="C1313" s="215" t="str">
        <f>Seeds!AA1411</f>
        <v/>
      </c>
      <c r="D1313" s="215">
        <f t="shared" si="1"/>
        <v>1</v>
      </c>
    </row>
    <row r="1314" ht="15.75" customHeight="1">
      <c r="A1314" s="215" t="str">
        <f>Seeds!AC1412</f>
        <v>M6-EyP-5a-I-1</v>
      </c>
      <c r="B1314" s="215" t="str">
        <f>Seeds!Z1412</f>
        <v>{"id":"M6-EyP-5a-I-1","stimulus":"&lt;p&gt;Selecciona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C1314" s="215" t="str">
        <f>Seeds!AA1412</f>
        <v/>
      </c>
      <c r="D1314" s="215">
        <f t="shared" si="1"/>
        <v>1</v>
      </c>
    </row>
    <row r="1315" ht="15.75" customHeight="1">
      <c r="A1315" s="215" t="str">
        <f>Seeds!AC1413</f>
        <v>M6-EyP-5a-I-2</v>
      </c>
      <c r="B1315" s="215" t="str">
        <f>Seeds!Z1413</f>
        <v>{"id":"M6-EyP-5a-I-2","stimulus":"&lt;p&gt;Selecciona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label":null,"max":20,"step":1},{"name":"Q2","min":1,"label":null,"max":20,"step":1},{"name":"Q3","min":1,"label":null,"max":20,"step":1},{"name":"Q4","min":1,"label":null,"max":20,"step":1},{"name":"Q5","min":1,"label":null,"max":20,"step":1},{"name":"Q6","min":1,"label":null,"max":20,"step":1},{"name":"Q7","min":1,"label":null,"max":20,"step":1},{"name":"Q8","min":1,"label":null,"max":20,"step":1}],"calculated":[{"name":"T1","function":"math.median([{{Q1}}, {{Q2}}, {{Q3}}, {{Q4}}, {{Q5}}, {{Q6}}, {{Q7}}, {{Q8}}])","temp":true,"label":"{{function}}"},{"name":"A1","function":"{{T1}}","label":"{{function}}"},{"name":"A2","function":"{{T1}}+0.5","label":"{{function}}","incorrect":true},{"name":"A3","function":"{{T1}}-0.5","label":"{{function}}","incorrect":true},{"name":"A4","function":"{{T1}}+1","label":"{{function}}","incorrect":true},{"name":"T2","function":"Lemonlib.sort([{{Q1}}, {{Q2}}, {{Q3}}, {{Q4}}, {{Q5}}, {{Q6}}, {{Q7}}, {{Q8}}])","temp":true,"label":"{{function}}"}],"uniques":true},"algorithm":{"name":"trueFalse","template":"Multiple choice – standard","params":{"countCorrect":1,"countIncorrect":2,"showCheckIcon":false,"columns":3}}}</v>
      </c>
      <c r="C1315" s="215" t="str">
        <f>Seeds!AA1413</f>
        <v/>
      </c>
      <c r="D1315" s="215">
        <f t="shared" si="1"/>
        <v>1</v>
      </c>
    </row>
    <row r="1316" ht="15.75" customHeight="1">
      <c r="A1316" s="215" t="str">
        <f>Seeds!AC1414</f>
        <v>M6-EyP-5a-E-1</v>
      </c>
      <c r="B1316" s="215" t="str">
        <f>Seeds!Z1414</f>
        <v>{"id":"M6-EyP-5a-E-1","stimulus":"&lt;p&gt;Calcula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!important;\"&gt;{{Q7}}&lt;/td&gt;&lt;td style=\"width: 25%; text-align: center; vertical-align: middle; border: none; background: none !important;\"&gt;{{Q8}}&lt;/td&gt;&lt;/tr&gt;&lt;/tbody&gt;&lt;/table&gt;&lt;/div&gt;","hint":"&lt;p&gt;La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name":"Q8","min":1,"max":20,"step":1}],"calculated":[{"name":"A1","function":"math.median([{{Q1}}, {{Q2}}, {{Q3}}, {{Q4}}, {{Q5}}, {{Q6}}, {{Q7}}, {{Q8}}])"},{"name":"T2","function":"Lemonlib.sort([{{Q1}}, {{Q2}}, {{Q3}}, {{Q4}}, {{Q5}}, {{Q6}}, {{Q7}}, {{Q8}}])","temp":true}],"uniques":true},"algorithm":{"name":"calculateOperation","params":{"method":"equivLiteral","keyboard":"INTERMEDIATE"}},"template":"&lt;p&gt;La mediana es {{response}}.&lt;/p&gt;"}</v>
      </c>
      <c r="C1316" s="215" t="str">
        <f>Seeds!AA1414</f>
        <v/>
      </c>
      <c r="D1316" s="215">
        <f t="shared" si="1"/>
        <v>1</v>
      </c>
    </row>
    <row r="1317" ht="15.75" customHeight="1">
      <c r="A1317" s="215" t="str">
        <f>Seeds!AC1415</f>
        <v>M6-EyP-5a-E-2</v>
      </c>
      <c r="B1317" s="215" t="str">
        <f>Seeds!Z1415</f>
        <v>{"id":"M6-EyP-5a-E-2","stimulus":"&lt;p&gt;Calcula la mediana de este conjunto de datos.&lt;/p&gt;&lt;div style=\"border: 3px solid #B9CD2A; padding: 5px;\"&gt;&lt;table style=\"width:100%; background: none !important;\"&gt;&lt;tbody&gt;&lt;tr&gt;&lt;td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!important;\"&gt;{{Q4}}&lt;/td&gt;&lt;/tr&gt;&lt;tr&gt;&lt;td style=\"width: 25%; text-align: center; vertical-align: middle; border: none; background: none !important;\"&gt;{{Q5}}&lt;/td&gt;&lt;td style=\"width: 25%; text-align: center; vertical-align: middle; border: none; background: none !important;\"&gt;{{Q6}}&lt;/td&gt;&lt;td style=\"width: 25%; text-align: center; vertical-align: middle; border: none; background: none !important;\"&gt;{{Q7}}&lt;/td&gt;&lt;/tr&gt;&lt;/tbody&gt;&lt;/table&gt;&lt;/div&gt;","hint":"&lt;p&gt;La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1,"max":20,"step":1},{"name":"Q2","min":1,"max":20,"step":1},{"name":"Q3","min":1,"max":20,"step":1},{"name":"Q4","min":1,"max":20,"step":1},{"name":"Q5","min":1,"max":20,"step":1},{"name":"Q6","min":1,"max":20,"step":1},{"name":"Q7","min":1,"max":20,"step":1}],"calculated":[{"name":"A1","function":"math.median([{{Q1}}, {{Q2}}, {{Q3}}, {{Q4}}, {{Q5}}, {{Q6}}, {{Q7}}])"},{"name":"T2","function":"Lemonlib.sort([{{Q1}}, {{Q2}}, {{Q3}}, {{Q4}}, {{Q5}}, {{Q6}}, {{Q7}}])","temp":true}],"uniques":true},"algorithm":{"name":"calculateOperation","params":{"method":"equivLiteral","keyboard":"INTERMEDIATE"}},"template":"&lt;p&gt;La mediana es {{response}}.&lt;/p&gt;"}</v>
      </c>
      <c r="C1317" s="215" t="str">
        <f>Seeds!AA1415</f>
        <v/>
      </c>
      <c r="D1317" s="215">
        <f t="shared" si="1"/>
        <v>1</v>
      </c>
    </row>
    <row r="1318" ht="15.75" customHeight="1">
      <c r="A1318" s="215" t="str">
        <f>Seeds!AC1416</f>
        <v>M6-EyP-5a-A-1</v>
      </c>
      <c r="B1318" s="215" t="str">
        <f>Seeds!Z1416</f>
        <v>{"id":"M6-EyP-5a-A-1","stimulus":"&lt;p&gt;En esta tabla se ha apuntado el número de videojuegos que posee un grupo de amigos. ¿Cuál es la mediana de estos valores?&lt;/p&gt;\r\n\r\n&lt;table style=\"width:100%\"&gt;&lt;tbody&gt;&lt;tr&gt;&lt;td style=\"width: 16.6667%; background-color: #9FC1FD; color: rgb(255, 255, 255); text-align: center; vertical-align: middle; font-weight: bold;\"&gt;Nombre&lt;/td&gt;&lt;td style=\"width: 16.6667%; text-align: center; vertical-align: middle;\"&gt;José&lt;/td&gt;&lt;td style=\"width: 16.6667%; text-align: center; vertical-align: middle;\"&gt;Carla&lt;/td&gt;&lt;td style=\"width: 16.6667%; text-align: center; vertical-align: middle;\"&gt;Andrea&lt;/td&gt;&lt;td style=\"width: 16.6667%; text-align: center; vertical-align: middle;\"&gt;Victoria&lt;/td&gt;&lt;td style=\"width: 16.6667%; text-align: center; vertical-align: middle;\"&gt;Rodrigo&lt;/td&gt;&lt;/tr&gt;&lt;tr&gt;&lt;td style=\"width: 16.6667%; background-color: #9FC1FD; color: rgb(255, 255, 255); text-align: center; vertical-align: middle; font-weight: bold;\"&gt;N.º de videojuegos&lt;/td&gt;&lt;td style=\"width: 16.6667%; text-align: center; vertical-align: middle;\"&gt;{{Q1}}&lt;/td&gt;&lt;td style=\"width: 16.6667%; text-align: center; vertical-align: middle;\"&gt;{{Q2}}&lt;/td&gt;&lt;td style=\"width: 16.6667%; text-align: center; vertical-align: middle;\"&gt;{{Q3}}&lt;/td&gt;&lt;td style=\"width: 16.6667%; text-align: center; vertical-align: middle;\"&gt;{{Q4}}&lt;/td&gt;&lt;td style=\"width: 16.6667%;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name":"Q5","min":7,"max":12,"step":1}],"calculated":[{"name":"A1","function":"math.median([{{Q1}}, {{Q2}}, {{Q3}}, {{Q4}}, {{Q5}}])"},{"name":"T2","function":"Lemonlib.sort([{{Q1}}, {{Q2}}, {{Q3}}, {{Q4}}, {{Q5}}, {{Q6}}, {{Q7}}, {{Q8}}])","temp":true}],"uniques":true},"algorithm":{"name":"calculateOperation","params":{"method":"equivLiteral","keyboard":"INTERMEDIATE"}},"template":"&lt;p&gt;La mediana es {{response}}.&lt;/p&gt;"}</v>
      </c>
      <c r="C1318" s="215" t="str">
        <f>Seeds!AA1416</f>
        <v/>
      </c>
      <c r="D1318" s="215">
        <f t="shared" si="1"/>
        <v>1</v>
      </c>
    </row>
    <row r="1319" ht="15.75" customHeight="1">
      <c r="A1319" s="215" t="str">
        <f>Seeds!AC1417</f>
        <v>M6-EyP-5a-A-2</v>
      </c>
      <c r="B1319" s="215" t="str">
        <f>Seeds!Z1417</f>
        <v>{"id":"M6-EyP-5a-A-2","stimulus":"&lt;p&gt;En esta tabla se ha anotado cuántas camisetas se han llevado unos estudiantes para el viaje de fin de curso. ¿Cuál es la mediana de estos valores?&lt;/p&gt;\r\n\r\n&lt;table style=\"width:100%\"&gt;&lt;tbody&gt;&lt;tr&gt;&lt;td style=\"width: 20%; background-color: #FEA487; color: rgb(255, 255, 255); text-align: center; vertical-align: middle; font-weight: bold;\"&gt;Estudiantes&lt;/td&gt;&lt;td style=\"width: 20%; text-align: center; vertical-align: middle;\"&gt;Andrés&lt;/td&gt;&lt;td style=\"width: 20%; text-align: center; vertical-align: middle;\"&gt;Carla&lt;/td&gt;&lt;td style=\"width: 20%; text-align: center; vertical-align: middle;\"&gt;Andrea&lt;/td&gt;&lt;td style=\"width: 20%; text-align: center; vertical-align: middle;\"&gt;Victoria&lt;/td&gt;&lt;/tr&gt;&lt;tr&gt;&lt;td style=\"width: 20%; background-color: #FEA487; color: rgb(255, 255, 255); text-align: center; vertical-align: middle; font-weight: bold;\"&gt;n.º de camisetas&lt;/td&gt;&lt;td style=\"width: 20%; text-align: center; vertical-align: middle;\"&gt;{{Q1}}&lt;/td&gt;&lt;td style=\"width: 20%; text-align: center; vertical-align: middle;\"&gt;{{Q2}}&lt;/td&gt;&lt;td style=\"width: 20%; text-align: center; vertical-align: middle;\"&gt;{{Q3}}&lt;/td&gt;&lt;td style=\"width: 20%; text-align: center; vertical-align: middle;\"&gt;{{Q4}}&lt;/td&gt;&lt;/tr&gt;&lt;/tbody&gt;&lt;/table&gt;","hint":"&lt;p&gt;La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valores.&lt;/p&gt;","seed":{"parameters":[{"name":"Q1","min":7,"max":12,"step":1},{"name":"Q2","min":7,"max":12,"step":1},{"name":"Q3","min":7,"max":12,"step":1},{"name":"Q4","min":7,"max":12,"step":1}],"calculated":[{"name":"T1","function":"math.median([{{Q1}}, {{Q2}}, {{Q3}}, {{Q4}}])"},{"name":"T2","function":"Lemonlib.sort([{{Q1}}, {{Q2}}, {{Q3}}, {{Q4}}, {{Q5}}, {{Q6}}, {{Q7}}, {{Q8}}])"}],"uniques":true},"algorithm":{"name":"calculateOperation","params":{"method":"equivLiteral","keyboard":"INTERMEDIATE"}},"template":"&lt;p&gt;La mediana es {{response}}.&lt;/p&gt;"}</v>
      </c>
      <c r="C1319" s="215" t="str">
        <f>Seeds!AA1417</f>
        <v/>
      </c>
      <c r="D1319" s="215">
        <f t="shared" si="1"/>
        <v>1</v>
      </c>
    </row>
    <row r="1320" ht="15.75" customHeight="1">
      <c r="A1320" s="215" t="str">
        <f>Seeds!AC1418</f>
        <v>M6-EyP-5a-A-3</v>
      </c>
      <c r="B1320" s="215" t="str">
        <f>Seeds!Z1418</f>
        <v>{"id":"M6-EyP-5a-A-3","stimulus":"&lt;p&gt;En esta tabla están anotados los puntos que ha conseguido un equipo de baloncesto en los cinco primeros partidos de la temporada. ¿Cuál es la mediana de estos valores?&lt;/p&gt;\r\n\r\n&lt;table style=\"width:100%\"&gt;&lt;tbody&gt;&lt;tr&gt;&lt;td style=\"width: 50%; background-color: #72D2CD; color: rgb(255, 255, 255); text-align: center; vertical-align: middle; font-weight: bold;\"&gt;Partido&lt;/td&gt;&lt;td style=\"width: 50%; background-color: #72D2CD; color: rgb(255, 255, 255); text-align: center; vertical-align: middle; font-weight: bold;\"&gt;N.º de puntos&lt;/td&gt;&lt;/tr&gt;&lt;tr&gt;&lt;td style=\"width: 50%; text-align: center; vertical-align: middle;\"&gt;1&lt;/td&gt;&lt;td style=\"width: 50%; text-align: center; vertical-align: middle;\"&gt;{{Q1}}&lt;/td&gt;&lt;/tr&gt;&lt;tr&gt;&lt;td style=\"width: 50%; text-align: center; vertical-align: middle;\"&gt;2&lt;/td&gt;&lt;td style=\"width: 50%; text-align: center; vertical-align: middle;\"&gt;{{Q2}}&lt;/td&gt;&lt;/tr&gt;&lt;tr&gt;&lt;td style=\"width: 50%; text-align: center; vertical-align: middle;\"&gt;3&lt;/td&gt;&lt;td style=\"width: 50%; text-align: center; vertical-align: middle;\"&gt;{{Q3}}&lt;/td&gt;&lt;/tr&gt;&lt;tr&gt;&lt;td style=\"width: 50%; text-align: center; vertical-align: middle;\"&gt;4&lt;/td&gt;&lt;td style=\"width: 50%; text-align: center; vertical-align: middle;\"&gt;{{Q4}}&lt;/td&gt;&lt;/tr&gt;&lt;tr&gt;&lt;td style=\"width: 50%; text-align: center; vertical-align: middle;\"&gt;5&lt;/td&gt;&lt;td style=\"width: 50%; text-align: center; vertical-align: middle;\"&gt;{{Q5}}&lt;/td&gt;&lt;/tr&gt;&lt;/tbody&gt;&lt;/table&gt;","hint":"&lt;p&gt;La mediana es el valor que ocupa el lugar &lt;b&gt;central&lt;/b&gt; de un conjunto de datos ordenados. Si hay dos valores centrales, entonces la mediana es la media aritmética de esos dos valores.&lt;/p&gt;","feedback":"&lt;p&gt;La mediana es el valor que ocupa el lugar &lt;b&gt;central&lt;/b&gt; de un conjunto de datos ordenados. Si hay dos valores centrales, entonces la mediana es la media aritmética de esos dos valores.&lt;/p&gt;","seed":{"parameters":[{"name":"Q1","min":70,"max":100,"step":1},{"name":"Q2","min":70,"max":100,"step":1},{"name":"Q3","min":70,"max":100,"step":1},{"name":"Q4","min":70,"max":100,"step":1},{"name":"Q5","min":70,"max":100,"step":1}],"calculated":[{"name":"A1","function":"math.median([{{Q1}}, {{Q2}}, {{Q3}}, {{Q4}}, {{Q5}}])"}],"uniques":true},"algorithm":{"name":"calculateOperation","params":{"method":"equivLiteral","keyboard":"INTERMEDIATE"}},"template":"&lt;p&gt;La mediana es {{response}}.&lt;/p&gt;"}</v>
      </c>
      <c r="C1320" s="215" t="str">
        <f>Seeds!AA1418</f>
        <v/>
      </c>
      <c r="D1320" s="215">
        <f t="shared" si="1"/>
        <v>1</v>
      </c>
    </row>
    <row r="1321" ht="15.75" customHeight="1">
      <c r="A1321" s="215" t="str">
        <f>Seeds!AC1419</f>
        <v>M6-EyP-6a-I-1</v>
      </c>
      <c r="B1321" s="215" t="str">
        <f>Seeds!Z1419</f>
        <v>{"id":"M6-EyP-6a-I-1","stimulus":"&lt;p&gt;Selecciona el rango de este conjunto de datos:&lt;/p&gt;&lt;p align=\"center\"&gt;{{Q1}} &amp;nbsp; {{T2}} &amp;nbsp; {{T3}} &amp;nbsp; {{T4}} &amp;nbsp; {{T5}} &amp;nbsp; {{T6}} &amp;nbsp; {{T7}}&lt;/p&gt;","hint":"&lt;p&gt;El rango de un conjunto de datos es la diferencia entre el valor máximo y el valor mínimo.&lt;/p&gt;","feedback":"&lt;p&gt;El rango de un conjunto de datos es la diferencia entre el valor máximo y el valor mínimo.&lt;/p&gt;&lt;p&gt;En este caso, el valor máximo es {{T10}} y el mínimo, {{T11}}. Por tanto, el rango es:&lt;/p&gt;&lt;p&gt;{{T10}} − {{T11}} = {{A1}}&lt;/p&gt;","seed":{"parameters":[{"name":"Q1","label":null,"list":[7,8,9,10,11,12]},{"name":"Q2","label":null,"list":[1,2,3,4,5]},{"name":"Q3","label":null,"list":[1,2,3,4,5]},{"name":"Q4","label":null,"list":[1,2,3,4,5]},{"name":"Q5","label":null,"list":[1,2,3,4,5]},{"name":"Q6","label":null,"list":[1,2,3,4,5]},{"name":"Q7","label":null,"list":[1,2,3,4,5]}],"calculated":[{"name":"T2","label":"{{function}}","function":"{{Q1}}+{{Q2}}","temp":true},{"name":"T3","label":"{{function}}","function":"{{Q1}}-{{Q3}}","temp":true},{"name":"T4","label":"{{function}}","function":"{{Q1}}-{{Q4}}","temp":true},{"name":"T5","label":"{{function}}","function":"{{Q1}}+{{Q5}}","temp":true},{"name":"T6","label":"{{function}}","function":"{{Q1}}+{{Q6}}","temp":true},{"name":"T7","label":"{{function}}","function":"{{Q1}}-{{Q7}}","temp":true},{"name":"T10","label":"{{function}}","function":"math.max({{Q1}},{{T2}},{{T3}},{{T4}},{{T5}},{{T6}},{{T7}})","temp":true},{"name":"T11","label":"{{function}}","function":"math.min({{Q1}},{{T2}},{{T3}},{{T4}},{{T5}},{{T6}},{{T7}})","temp":true},{"name":"A1","label":"{{function}}","function":"math.max({{Q1}},{{T2}},{{T3}},{{T4}},{{T5}},{{T6}},{{T7}})-math.min({{Q1}},{{T2}},{{T3}},{{T4}},{{T5}},{{T6}},{{T7}})"},{"name":"A2","label":"{{function}}","function":"math.max({{Q1}},{{T2}},{{T3}},{{T4}},{{T5}},{{T6}},{{T7}})-math.min({{Q1}},{{T2}},{{T3}},{{T4}},{{T5}},{{T6}},{{T7}})-1","incorrect":true},{"name":"A3","label":"{{function}}","function":"math.max({{Q1}},{{T2}},{{T3}},{{T4}},{{T5}},{{T6}},{{T7}})-math.min({{Q1}},{{T2}},{{T3}},{{T4}},{{T5}},{{T6}},{{T7}})+1","incorrect":true}],"uniques":true},"algorithm":{"name":"trueFalse","template":"Multiple choice – standard","params":{"countCorrect":1,"countIncorrect":2,"showCheckIcon":false,"columns":3}}}</v>
      </c>
      <c r="C1321" s="215" t="str">
        <f>Seeds!AA1419</f>
        <v/>
      </c>
      <c r="D1321" s="215">
        <f t="shared" si="1"/>
        <v>1</v>
      </c>
    </row>
    <row r="1322" ht="15.75" customHeight="1">
      <c r="A1322" s="215" t="str">
        <f>Seeds!AC1420</f>
        <v>M6-EyP-6a-E-1</v>
      </c>
      <c r="B1322" s="215" t="str">
        <f>Seeds!Z1420</f>
        <v>{"id":"M6-EyP-6a-E-1","stimulus":"&lt;p&gt;Calcula el rango de estos datos:&lt;/p&gt;&lt;p align=\"center\"&gt;{{Q1}} &amp;nbsp; {{T2}} &amp;nbsp; {{T3}} &amp;nbsp; {{T4}} &amp;nbsp; {{T5}} &amp;nbsp; {{T6}} &amp;nbsp; {{T7}}&lt;/p&gt;","template":"&lt;p&gt;El rango es {{response}}.&lt;/p&gt;","hint":"&lt;p&gt;El rango de un conjunto de datos es la diferencia entre el valor máximo y el valor mínimo.&lt;/p&gt;","feedback":"&lt;p&gt;El rango de un conjunto de datos es la diferencia entre el valor máximo y el valor mínimo.&lt;/p&gt;&lt;p&gt;En este caso el valor máximo es {{T10}} y el mínimo, {{T01}}. Por tanto, el rango es:&lt;/p&gt;&lt;p&gt;{{T10}} − {{T01}} = {{T11}}&lt;/p&gt;","seed":{"parameters":[{"name":"Q1","label":null,"list":[7,8,9,10,11,12]},{"name":"Q2","label":null,"list":[1,2,3,4,5]},{"name":"Q3","label":null,"list":[1,2,3,4,5]},{"name":"Q4","label":null,"list":[1,2,3,4,5]},{"name":"Q5","label":null,"list":[1,2,3,4,5]},{"name":"Q6","label":null,"list":[1,2,3,4,5]},{"name":"Q7","label":null,"list":[1,2,3,4,5]}],"calculated":[{"name":"T2","label":"{{function}}","function":" {{Q1}}+{{Q2}}","temp":true},{"name":"T3","label":"{{function}}","function":" {{Q1}}-{{Q3}}","temp":true},{"name":"T4","label":"{{function}}","function":" {{Q1}}-{{Q4}}","temp":true},{"name":"T5","label":"{{function}}","function":" {{Q1}}+{{Q5}}","temp":true},{"name":"T6","label":"{{function}}","function":" {{Q1}}+{{Q6}}","temp":true},{"name":"T7","label":"{{function}}","function":" {{Q1}}-{{Q7}}","temp":true},{"name":"T10","label":"{{function}}","function":" math.max({{Q1}},{{T2}},{{T3}},{{T4}},{{T5}},{{T6}},{{T7}})","temp":true},{"name":"T01","label":"{{function}}","function":" math.min({{Q1}},{{T2}},{{T3}},{{T4}},{{T5}},{{T6}},{{T7}})","temp":true},{"name":"T11","label":"{{function}}","function":" math.max({{Q1}},{{T2}},{{T3}},{{T4}},{{T5}},{{T6}},{{T7}})-math.min({{Q1}},{{T2}},{{T3}},{{T4}},{{T5}},{{T6}},{{T7}})","temp":true},{"name":"A1","label":"{{function}}","function":" math.max({{Q1}},{{T2}},{{T3}},{{T4}},{{T5}},{{T6}},{{T7}})-math.min({{Q1}},{{T2}},{{T3}},{{T4}},{{T5}},{{T6}},{{T7}})"}],"uniques":true},"algorithm":{"name":"calculateOperation","params":{"method":"equivLiteral","keyboard":"NUMERICAL"}}}</v>
      </c>
      <c r="C1322" s="215" t="str">
        <f>Seeds!AA1420</f>
        <v/>
      </c>
      <c r="D1322" s="215">
        <f t="shared" si="1"/>
        <v>1</v>
      </c>
    </row>
    <row r="1323" ht="15.75" customHeight="1">
      <c r="A1323" s="215" t="str">
        <f>Seeds!AC1421</f>
        <v>M6-EyP-6a-A-1</v>
      </c>
      <c r="B1323" s="215" t="str">
        <f>Seeds!Z1421</f>
        <v>{"id":"M6-EyP-6a-A-1","stimulus":"&lt;p&gt;Paula ha ahorrado durante unos meses las cantidades que aparecen en esta tabla. ¿Cuál es el rango de estos valores?&lt;/p&gt;\r\n\r\n&lt;table style=\"width:100%\"&gt;&lt;tbody&gt;&lt;tr&gt;&lt;td style=\"width: 50%; background-color: #9FC1FD; color: rgb(255, 255, 255); text-align: center; vertical-align: middle; font-weight: bold;\"&gt;Mes&lt;/td&gt;&lt;td style=\"width: 50%; background-color: #9FC1FD; color: rgb(255, 255, 255); text-align: center; vertical-align: middle; font-weight: bold;\"&gt;Ahorro&lt;/td&gt;&lt;/tr&gt;&lt;tr&gt;&lt;td style=\"width: 50%; text-align: center; vertical-align: middle;\"&gt;Enero&lt;/td&gt;&lt;td style=\"width: 50%; text-align: center; vertical-align: middle;\"&gt;{{Q1}} €&lt;/td&gt;&lt;/tr&gt;&lt;tr&gt;&lt;td style=\"width: 50%; text-align: center; vertical-align: middle;\"&gt;Febrero&lt;/td&gt;&lt;td style=\"width: 50%; text-align: center; vertical-align: middle;\"&gt;{{Q2}} €&lt;/td&gt;&lt;/tr&gt;&lt;tr&gt;&lt;td style=\"width: 50%; text-align: center; vertical-align: middle;\"&gt;Marzo&lt;/td&gt;&lt;td style=\"width: 50%; text-align: center; vertical-align: middle;\"&gt;{{Q3}} €&lt;/td&gt;&lt;/tr&gt;&lt;tr&gt;&lt;td style=\"width: 50%; text-align: center; vertical-align: middle;\"&gt;Abril&lt;/td&gt;&lt;td style=\"width: 50%; text-align: center; vertical-align: middle;\"&gt;{{Q4}} €&lt;/td&gt;&lt;/tr&gt;&lt;tr&gt;&lt;td style=\"width: 50%; text-align: center; vertical-align: middle;\"&gt;Mayo&lt;/td&gt;&lt;td style=\"width: 50%; text-align: center; vertical-align: middle;\"&gt;{{Q5}} €&lt;/td&gt;&lt;/tr&gt;&lt;tr&gt;&lt;td style=\"width: 50%; text-align: center; vertical-align: middle;\"&gt;Junio&lt;/td&gt;&lt;td style=\"width: 50%; text-align: center; vertical-align: middle;\"&gt;{{Q6}} €&lt;/td&gt;&lt;/tr&gt;&lt;tr&gt;&lt;td style=\"width: 50%; text-align: center; vertical-align: middle;\"&gt;Julio&lt;/td&gt;&lt;td style=\"width: 50%; text-align: center; vertical-align: middle;\"&gt;{{Q7}} €&lt;/td&gt;&lt;/tr&gt;&lt;/tbody&gt;&lt;/table&gt;","hint":"&lt;p&gt;El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5,"max":20,"step":1},{"name":"Q2","min":5,"max":20,"step":1},{"name":"Q3","min":5,"max":20,"step":1},{"name":"Q4","min":5,"max":20,"step":1},{"name":"Q5","min":5,"max":20,"step":1},{"name":"Q6","min":5,"max":20,"step":1},{"name":"Q7","min":5,"max":20,"step":1}],"calculated":[{"name":"T1","function":"math.max({{Q1}},{{Q2}},{{Q3}},{{Q4}},{{Q5}},{{Q6}},{{Q7}})","temp":true},{"name":"T2","function":"math.min({{Q1}},{{Q2}},{{Q3}},{{Q4}},{{Q5}},{{Q6}},{{Q7}})","temp":true},{"name":"A1","function":"{{T1}}-{{T2}}"}],"uniques":true},"algorithm":{"name":"calculateOperation","params":{"method":"equivLiteral","keyboard":"NUMERICAL"}},"template":"&lt;p&gt;El rango es {{response}} €.&lt;/p&gt;"}</v>
      </c>
      <c r="C1323" s="215" t="str">
        <f>Seeds!AA1421</f>
        <v/>
      </c>
      <c r="D1323" s="215">
        <f t="shared" si="1"/>
        <v>1</v>
      </c>
    </row>
    <row r="1324" ht="15.75" customHeight="1">
      <c r="A1324" s="215" t="str">
        <f>Seeds!AC1422</f>
        <v>M6-EyP-6a-A-2</v>
      </c>
      <c r="B1324" s="215" t="str">
        <f>Seeds!Z1422</f>
        <v>{"id":"M6-EyP-6a-A-2","stimulus":"&lt;p&gt;Una maestra ha anotado la altura de algunos de sus alumnos en esta tabla. ¿Cuál es el rango de estos valores?&lt;/p&gt;\r\n\r\n&lt;table style=\"width:100%\"&gt;&lt;tbody&gt;&lt;tr&gt;&lt;td style=\"width: 50%; background-color: #BDB1FB; color: rgb(255, 255, 255); text-align: center; vertical-align: middle; font-weight: bold;\"&gt;Altura&lt;/td&gt;&lt;td style=\"width: 50%; background-color: #BDB1FB; color: rgb(255, 255, 255); text-align: center; vertical-align: middle; font-weight: bold;\"&gt;N.º de alumnos&lt;/td&gt;&lt;/tr&gt;&lt;tr&gt;&lt;td style=\"width: 50%; text-align: center; vertical-align: middle;\"&gt;{{Q1}} cm&lt;/td&gt;&lt;td style=\"width: 50%; text-align: center; vertical-align: middle;\"&gt;{{Q8}}&lt;/td&gt;&lt;/tr&gt;&lt;tr&gt;&lt;td style=\"width: 50%; text-align: center; vertical-align: middle;\"&gt;{{Q2}} cm&lt;/td&gt;&lt;td style=\"width: 50%; text-align: center; vertical-align: middle;\"&gt;{{Q9}}&lt;/td&gt;&lt;/tr&gt;&lt;tr&gt;&lt;td style=\"width: 50%; text-align: center; vertical-align: middle;\"&gt;{{Q3}} cm&lt;/td&gt;&lt;td style=\"width: 50%; text-align: center; vertical-align: middle;\"&gt;{{Q10}}&lt;/td&gt;&lt;/tr&gt;&lt;tr&gt;&lt;td style=\"width: 50%; text-align: center; vertical-align: middle;\"&gt;{{Q4}} cm&lt;/td&gt;&lt;td style=\"width: 50%; text-align: center; vertical-align: middle;\"&gt;{{Q11}}&lt;/td&gt;&lt;/tr&gt;&lt;tr&gt;&lt;td style=\"width: 50%; text-align: center; vertical-align: middle;\"&gt;{{Q5}} cm&lt;/td&gt;&lt;td style=\"width: 50%; text-align: center; vertical-align: middle;\"&gt;{{Q12}}&lt;/td&gt;&lt;/tr&gt;&lt;tr&gt;&lt;td style=\"width: 50%; text-align: center; vertical-align: middle;\"&gt;{{Q6}} cm&lt;/td&gt;&lt;td style=\"width: 50%; text-align: center; vertical-align: middle;\"&gt;{{Q13}}&lt;/td&gt;&lt;/tr&gt;&lt;tr&gt;&lt;td style=\"width: 50%; text-align: center; vertical-align: middle;\"&gt;{{Q7}} cm&lt;/td&gt;&lt;td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135,"max":160,"step":1},{"name":"Q2","min":135,"max":160,"step":1},{"name":"Q3","min":135,"max":160,"step":1},{"name":"Q4","min":135,"max":160,"step":1},{"name":"Q5","min":135,"max":160,"step":1},{"name":"Q6","min":135,"max":160,"step":1},{"name":"Q7","min":135,"max":160,"step":1},{"name":"Q8","min":1,"max":10,"step":1},{"name":"Q9","min":1,"max":10,"step":1},{"name":"Q10","min":1,"max":10,"step":1},{"name":"Q11","min":1,"max":10,"step":1},{"name":"Q12","min":1,"max":10,"step":1},{"name":"Q13","min":1,"max":10,"step":1},{"name":"Q14","min":1,"max":10,"step":1}],"calculated":[{"name":"T1","function":"math.max({{Q1}},{{Q2}},{{Q3}},{{Q4}},{{Q5}},{{Q6}},{{Q7}})","temp":true},{"name":"T2","function":"math.min({{Q1}},{{Q2}},{{Q3}},{{Q4}},{{Q5}},{{Q6}},{{Q7}})","temp":true},{"name":"A1","function":"{{T1}}-{{T2}}"}],"uniques":true},"algorithm":{"name":"calculateOperation","params":{"method":"equivLiteral","keyboard":"NUMERICAL"}},"template":"&lt;p&gt;El rango es de {{response}} cm.&lt;/p&gt;"}</v>
      </c>
      <c r="C1324" s="215" t="str">
        <f>Seeds!AA1422</f>
        <v/>
      </c>
      <c r="D1324" s="215">
        <f t="shared" si="1"/>
        <v>1</v>
      </c>
    </row>
    <row r="1325" ht="15.75" customHeight="1">
      <c r="A1325" s="215" t="str">
        <f>Seeds!AC1423</f>
        <v>M6-EyP-6a-A-3</v>
      </c>
      <c r="B1325" s="215" t="str">
        <f>Seeds!Z1423</f>
        <v>{"id":"M6-EyP-6a-A-3","stimulus":"&lt;p&gt;Un acomodador de cine ha preguntado a los espectadores su edad. Con los datos obtenidos, ha creado una tabla como esta. ¿Cuál es el rango de estos valores?&lt;/p&gt;\r\n\r\n&lt;table style=\"width:100%\"&gt;&lt;tbody&gt;&lt;tr&gt;&lt;td style=\"width: 50%; background-color: #72D2CD; color: rgb(255, 255, 255); text-align: center; vertical-align: middle; font-weight: bold;\"&gt;Edad&lt;/td&gt;&lt;td style=\"width: 50%; background-color: #72D2CD; color: rgb(255, 255, 255); text-align: center; vertical-align: middle; font-weight: bold;\"&gt;N.º de espectadores&lt;/td&gt;&lt;/tr&gt;&lt;tr&gt;&lt;td style=\"width: 50%; text-align: center; vertical-align: middle;\"&gt;{{Q1}} años&lt;/td&gt;&lt;td style=\"width: 50%; text-align: center; vertical-align: middle;\"&gt;{{Q8}}&lt;/td&gt;&lt;/tr&gt;&lt;tr&gt;&lt;td style=\"width: 50%; text-align: center; vertical-align: middle;\"&gt;{{Q2}} años&lt;/td&gt;&lt;td style=\"width: 50%; text-align: center; vertical-align: middle;\"&gt;{{Q9}}&lt;/td&gt;&lt;/tr&gt;&lt;tr&gt;&lt;td style=\"width: 50%; text-align: center; vertical-align: middle;\"&gt;{{Q3}} años&lt;/td&gt;&lt;td style=\"width: 50%; text-align: center; vertical-align: middle;\"&gt;{{Q10}}&lt;/td&gt;&lt;/tr&gt;&lt;tr&gt;&lt;td style=\"width: 50%; text-align: center; vertical-align: middle;\"&gt;{{Q4}} años&lt;/td&gt;&lt;td style=\"width: 50%; text-align: center; vertical-align: middle;\"&gt;{{Q11}}&lt;/td&gt;&lt;/tr&gt;&lt;tr&gt;&lt;td style=\"width: 50%; text-align: center; vertical-align: middle;\"&gt;{{Q5}} años&lt;/td&gt;&lt;td style=\"width: 50%; text-align: center; vertical-align: middle;\"&gt;{{Q12}}&lt;/td&gt;&lt;/tr&gt;&lt;tr&gt;&lt;td style=\"width: 50%; text-align: center; vertical-align: middle;\"&gt;{{Q6}} años&lt;/td&gt;&lt;td style=\"width: 50%; text-align: center; vertical-align: middle;\"&gt;{{Q13}}&lt;/td&gt;&lt;/tr&gt;&lt;tr&gt;&lt;td style=\"width: 50%; text-align: center; vertical-align: middle;\"&gt;{{Q7}} años&lt;/td&gt;&lt;td style=\"width: 50%; text-align: center; vertical-align: middle;\"&gt;{{Q14}}&lt;/td&gt;&lt;/tr&gt;&lt;/tbody&gt;&lt;/table&gt;","hint":"&lt;p&gt;El rango de un conjunto de datos es la diferencia entre el valor máximo y el valor mínimo.&lt;/p&gt;","feedback":"&lt;p&gt;El rango de un conjunto de datos es la diferencia entre el valor máximo y el valor mínimo.&lt;/p&gt;&lt;p&gt;En este caso el valor máximo es {{T1}} y el mínimo, {{T2}}. Por tanto, el rango es:&lt;/p&gt;&lt;p&gt;{{T1}} − {{T2}} = {{A1}}&lt;/p&gt;","seed":{"parameters":[{"name":"Q1","min":10,"max":20,"step":1},{"name":"Q2","min":10,"max":20,"step":1},{"name":"Q3","min":10,"max":20,"step":1},{"name":"Q4","min":10,"max":20,"step":1},{"name":"Q5","min":10,"max":20,"step":1},{"name":"Q6","min":10,"max":20,"step":1},{"name":"Q7","min":10,"max":20,"step":1},{"name":"Q8","min":10,"max":25,"step":1},{"name":"Q9","min":10,"max":25,"step":1},{"name":"Q10","min":10,"max":25,"step":1},{"name":"Q11","min":10,"max":25,"step":1},{"name":"Q12","min":10,"max":25,"step":1},{"name":"Q13","min":10,"max":25,"step":1},{"name":"Q14","min":10,"max":25,"step":1}],"calculated":[{"name":"T1","function":"math.max({{Q1}},{{Q2}},{{Q3}},{{Q4}},{{Q5}},{{Q6}},{{Q7}})","temp":true},{"name":"T2","function":"math.min({{Q1}},{{Q2}},{{Q3}},{{Q4}},{{Q5}},{{Q6}},{{Q7}})","temp":true},{"name":"A1","function":"{{T1}}-{{T2}}"}],"uniques":true},"algorithm":{"name":"calculateOperation","params":{"method":"equivLiteral","keyboard":"NUMERICAL"}},"template":"&lt;p&gt;El rango es de {{response}} años.&lt;/p&gt;"}</v>
      </c>
      <c r="C1325" s="215" t="str">
        <f>Seeds!AA1423</f>
        <v/>
      </c>
      <c r="D1325" s="215">
        <f t="shared" si="1"/>
        <v>1</v>
      </c>
    </row>
    <row r="1326" ht="15.75" customHeight="1">
      <c r="A1326" s="215" t="str">
        <f>Seeds!AC1424</f>
        <v>M6-EyP-19a-I-1</v>
      </c>
      <c r="B1326" s="215" t="str">
        <f>Seeds!Z1424</f>
        <v>{
    "id": "M6-EyP-19a-I-1",
    "stimulus": "&lt;p&gt;Selecciona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"name": "Q6",
                "label": null,
                "list": [
                    2,
                    3,
                    4,
                    6,
                    7,
                    8
                ]
            },
            {
                "name": "Q7",
                "label": null,
                "list": [
                    2,
                    3,
                    4,
                    6,
                    7,
                    8
                ]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"name": "A2",
                "label": "{{function}}",
                "function": "Lemonlib.round((math.abs({{Q1}}-{{T2}})+math.abs({{Q2}}-{{T2}})+math.abs({{Q3}}-{{T2}})+math.abs({{Q4}}-{{T2}})+math.abs({{T1}}-{{T2}}))/{{Q6}}, 2)",
                "incorrect": true
            },
            {
                "name": "A3",
                "label": "{{function}}",
                "function": "Lemonlib.round((math.abs({{Q1}}-{{T2}})+math.abs({{Q2}}-{{T2}})+math.abs({{Q3}}-{{T2}})+math.abs({{Q4}}-{{T2}})+math.abs({{T1}}-{{T2}}))/{{Q7}}, 2)",
                "incorrect": true
            }
        ],
        "uniques": true
    },
    "algorithm": {
        "name": "trueFalse",
        "template": "Multiple choice – standard",
        "params": {
            "countCorrect": 1,
            "countIncorrect": 2,
            "showCheckIcon": false,
            "columns": 3
        }
    }
}</v>
      </c>
      <c r="C1326" s="215" t="str">
        <f>Seeds!AA1424</f>
        <v/>
      </c>
      <c r="D1326" s="215">
        <f t="shared" si="1"/>
        <v>1</v>
      </c>
    </row>
    <row r="1327" ht="15.75" customHeight="1">
      <c r="A1327" s="215" t="str">
        <f t="shared" ref="A1327:C1327" si="18">#REF!</f>
        <v>#REF!</v>
      </c>
      <c r="B1327" s="215" t="str">
        <f t="shared" si="18"/>
        <v>#REF!</v>
      </c>
      <c r="C1327" s="215" t="str">
        <f t="shared" si="18"/>
        <v>#REF!</v>
      </c>
      <c r="D1327" s="215" t="str">
        <f t="shared" si="1"/>
        <v>#REF!</v>
      </c>
    </row>
    <row r="1328" ht="15.75" customHeight="1">
      <c r="A1328" s="215" t="str">
        <f t="shared" ref="A1328:C1328" si="19">#REF!</f>
        <v>#REF!</v>
      </c>
      <c r="B1328" s="215" t="str">
        <f t="shared" si="19"/>
        <v>#REF!</v>
      </c>
      <c r="C1328" s="215" t="str">
        <f t="shared" si="19"/>
        <v>#REF!</v>
      </c>
      <c r="D1328" s="215" t="str">
        <f t="shared" si="1"/>
        <v>#REF!</v>
      </c>
    </row>
    <row r="1329" ht="15.75" customHeight="1">
      <c r="A1329" s="215" t="str">
        <f t="shared" ref="A1329:C1329" si="20">#REF!</f>
        <v>#REF!</v>
      </c>
      <c r="B1329" s="215" t="str">
        <f t="shared" si="20"/>
        <v>#REF!</v>
      </c>
      <c r="C1329" s="215" t="str">
        <f t="shared" si="20"/>
        <v>#REF!</v>
      </c>
      <c r="D1329" s="215" t="str">
        <f t="shared" si="1"/>
        <v>#REF!</v>
      </c>
    </row>
    <row r="1330" ht="15.75" customHeight="1">
      <c r="A1330" s="215" t="str">
        <f t="shared" ref="A1330:C1330" si="21">#REF!</f>
        <v>#REF!</v>
      </c>
      <c r="B1330" s="215" t="str">
        <f t="shared" si="21"/>
        <v>#REF!</v>
      </c>
      <c r="C1330" s="215" t="str">
        <f t="shared" si="21"/>
        <v>#REF!</v>
      </c>
      <c r="D1330" s="215" t="str">
        <f t="shared" si="1"/>
        <v>#REF!</v>
      </c>
    </row>
    <row r="1331" ht="15.75" customHeight="1">
      <c r="A1331" s="215" t="str">
        <f>Seeds!AC1425</f>
        <v>M6-EyP-19a-E-1</v>
      </c>
      <c r="B1331" s="215" t="str">
        <f>Seeds!Z1425</f>
        <v>{
    "id": "M6-EyP-19a-E-1",
    "stimulus": "&lt;p&gt;Calcula la desviación media de estos valores:&lt;/p&gt;&lt;div style=\"border: 3px solid #B9CD2A; padding: 0.5rem; width: 60%; margin-left: 20%; margin-right: 60%;\"&gt;&lt;table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none;\"&gt;{{Q4}}&lt;/td&gt;&lt;td style=\"width: 20%; text-align: center;background: none !important;border-style: none;\"&gt;{{T1}}&lt;/td&gt;&lt;/tr&gt;&lt;/tbody&gt;&lt;/table&gt;&lt;/div&gt;",
    "template": "&lt;p&gt;Desviación media = {{response}}&lt;/p&gt;",
    "hint": "&lt;p&gt;Calcula primero la media aritmética:&lt;/p&gt;&lt;p style=\"text-align: center\"&gt;Media = &lt;span class=\"fr-math-v2 fr-draggable\" contenteditable=\"false\" data-original-math=\"\\(\\frac{{{Q1}}\\ +\\ {{Q2}}\\ +\\ {{Q3}}\\ +\\ {{Q4}}\\ +\\ {{T1}}}{5}\\)\" draggable=\"true\"&gt;\\(\\frac{{{Q1}}\\ +\\ {{Q2}}\\ +\\ {{Q3}}\\ +\\ {{Q4}}\\ +\\ {{T1}}}{\\text{5}}\\)&lt;/span&gt; = {{T2}}&lt;/p&gt;&lt;p&gt;Después, obtén la desviación media.&lt;/p&gt;",
    "feedback": "&lt;p&gt;Para obtener una desviación media, primero hay que calcular la media aritmética:&lt;/p&gt;&lt;p style=\"text-align: center\"&gt;Media = &lt;span class=\"fr-math-v2 fr-draggable\" contenteditable=\"false\" data-original-math=\"\\(\\frac{{{Q1}}\\ +\\ {{Q2}}\\ +\\ {{Q3}}\\ +\\ {{Q4}}\\ +\\ {{T1}}}{5}\\)\" draggable=\"true\"&gt;\\(\\frac{{{Q1}}\\ +\\ {{Q2}}\\ +\\ {{Q3}}\\ +\\ {{Q4}}\\ +\\ {{T1}}}{\\text{5}}\\)&lt;/span&gt; = {{T2}}&lt;/p&gt;&lt;p&gt;Después, se ven cuáles son las diferencias entre los valores y la media aritmética:&lt;/p&gt;&lt;table style=\"width: 100%; background: none !important;\"&gt;&lt;tbody&gt;&lt;tr&gt;&lt;td style=\"width: 20%; text-align: center;background: none !important;border-style: none;\"&gt;{{T3}} − {{T4}} = {{T5}}&lt;/td&gt;&lt;td style=\"width: 20%; text-align: center;background: none !important;border-style: none;\"&gt;{{T6}} − {{T7}} = {{T8}}&lt;/td&gt;&lt;td style=\"width: 20%; text-align: center;background: none !important;border-style: none;\"&gt;{{T9}} − {{T10}} = {{T11}}&lt;/td&gt;&lt;td style=\"width: 20%; text-align: center;background: none !important;border-style: none;\"&gt;{{T12}} − {{T13}} = {{T14}}&lt;/td&gt;&lt;td style=\"width: 20%; text-align: center;background: none !important;border-style: none;\"&gt;{{T15}} − {{T16}} = {{T17}}&lt;/td&gt;&lt;/tr&gt;&lt;/tbody&gt;&lt;/table&gt;&lt;p&gt;Y, por último, se calcula la media de estos valores:&lt;/p&gt;&lt;p style=\"text-align: center\"&gt;Desviación media = &lt;span class=\"fr-math-v2 fr-draggable\" contenteditable=\"false\" data-original-math=\"\\(\\frac{{{T5}}\\ +\\ {{T8}}\\ +\\ {{T11}}\\ +\\ {{T14}}\\ +\\ {{T17}}}{5}\\)\" draggable=\"true\"&gt;\\(\\frac{{{T5}}\\ +\\ {{T8}}\\ +\\ {{T11}}\\ +\\ {{T14}}\\ +\\ {{T17}}}{\\text{5}}\\)&lt;/span&gt; = {{A1}}&lt;/p&gt;",
    "seed": {
        "parameters": [
            {
                "name": "Q1",
                "label": null,
                "min": 1,
                "max": 15,
                "step": 1
            },
            {
                "name": "Q2",
                "label": null,
                "min": 1,
                "max": 15,
                "step": 1
            },
            {
                "name": "Q3",
                "label": null,
                "min": 1,
                "max": 15,
                "step": 1
            },
            {
                "name": "Q4",
                "label": null,
                "min": 1,
                "max": 15,
                "step": 1
            },
            {
                "name": "Q5",
                "label": null,
                "min": 1,
                "max": 15,
                "step": 1
            }
        ],
        "calculated": [
            {
                "name": "T1",
                "label": "{{function}}",
                "function": "math.ceil(({{Q1}}+{{Q2}}+{{Q3}}+{{Q4}})/10)*10-{{Q1}}-{{Q2}}-{{Q3}}-{{Q4}}",
                "temp": true
            },
            {
                "name": "T2",
                "label": "{{function}}",
                "function": "({{Q1}}+{{Q2}}+{{Q3}}+{{Q4}}+{{T1}})/5",
                "temp": true
            },
            {
                "name": "T3",
                "label": "{{function}}",
                "function": "math.max({{Q1}}, {{T2}})",
                "temp": true
            },
            {
                "name": "T4",
                "label": "{{function}}",
                "function": "math.min({{Q1}}, {{T2}})",
                "temp": true
            },
            {
                "name": "T5",
                "label": "{{function}}",
                "function": "math.abs({{Q1}}-{{T2}})",
                "temp": true
            },
            {
                "name": "T6",
                "label": "{{function}}",
                "function": "math.max({{Q2}}, {{T2}})",
                "temp": true
            },
            {
                "name": "T7",
                "label": "{{function}}",
                "function": "math.min({{Q2}}, {{T2}})",
                "temp": true
            },
            {
                "name": "T8",
                "label": "{{function}}",
                "function": "math.abs({{Q2}}-{{T2}})",
                "temp": true
            },
            {
                "name": "T9",
                "label": "{{function}}",
                "function": "math.max({{Q3}}, {{T2}})",
                "temp": true
            },
            {
                "name": "T10",
                "label": "{{function}}",
                "function": "math.min({{Q3}}, {{T2}})",
                "temp": true
            },
            {
                "name": "T11",
                "label": "{{function}}",
                "function": "math.abs({{Q3}}-{{T2}})",
                "temp": true
            },
            {
                "name": "T12",
                "label": "{{function}}",
                "function": "math.max({{Q4}}, {{T2}})",
                "temp": true
            },
            {
                "name": "T13",
                "label": "{{function}}",
                "function": "math.min({{Q4}}, {{T2}})",
                "temp": true
            },
            {
                "name": "T14",
                "label": "{{function}}",
                "function": "math.abs({{Q4}}-{{T2}})",
                "temp": true
            },
            {
                "name": "T15",
                "label": "{{function}}",
                "function": "math.max({{T1}}, {{T2}})",
                "temp": true
            },
            {
                "name": "T16",
                "label": "{{function}}",
                "function": "math.min({{T1}}, {{T2}})",
                "temp": true
            },
            {
                "name": "T17",
                "label": "{{function}}",
                "function": "math.abs({{T1}}-{{T2}})",
                "temp": true
            },
            {
                "name": "A1",
                "label": "{{function}}",
                "function": "Lemonlib.round((math.abs({{Q1}}-{{T2}})+math.abs({{Q2}}-{{T2}})+math.abs({{Q3}}-{{T2}})+math.abs({{Q4}}-{{T2}})+math.abs({{T1}}-{{T2}}))/5, 2)"
            }
        ],
        "uniques": true
    },
    "algorithm": {
        "name": "calculateOperation",
        "params": {
            "method": "equivLiteral",
            "keyboard": "INTERMEDIATE"
        }
    }
}</v>
      </c>
      <c r="C1331" s="215" t="str">
        <f>Seeds!AA1425</f>
        <v/>
      </c>
      <c r="D1331" s="215">
        <f t="shared" si="1"/>
        <v>1</v>
      </c>
    </row>
    <row r="1332" ht="15.75" customHeight="1">
      <c r="A1332" s="215" t="str">
        <f>Seeds!AC1426</f>
        <v>M6-EyP-20a-I-1</v>
      </c>
      <c r="B1332" s="215" t="str">
        <f>Seeds!Z1426</f>
        <v>{
    "id": "M6-EyP-20a-I-1",
    "stimulus": "&lt;p&gt;Selecciona el rango intercuartílico del siguiente conjunto de datos:&lt;/p&gt;&lt;div style=\"border: 3px solid #B9CD2A; padding: 5px;\"&gt;&lt;table style=\"width:100%; background: none !important;\"&gt;&lt;tr&gt;&lt;td style=\"width: 25%; text-align: center; vertical-align: middle; border: none; background: none !important;\"&gt;{{Q1}}&lt;/td&gt;&lt;td style=\"width: 25%; text-align: center; vertical-align: middle; border: none; background: none !important;\"&gt;{{Q2}}&lt;/td&gt;&lt;td style=\"width: 25%; text-align: center; vertical-align: middle; border: none; background: none !important;\"&gt;{{Q3}}&lt;/td&gt;&lt;td style=\"width: 25%; text-align: center; vertical-align: middle; border: none; background: none !important;\"&gt;{{Q4}}&lt;/td&gt;&lt;/tr&gt;&lt;/table&gt;&lt;table style=\"width:100%; background: none !important;\"&gt;&lt;tr&gt;&lt;td style=\"width: 33%; text-align: center; vertical-align: middle; border: none; background: none !important;\"&gt;{{Q5}}&lt;/td&gt;&lt;td style=\"width: 33%; text-align: center; vertical-align: middle; border: none; background: none !important;\"&gt;{{Q6}}&lt;/td&gt;&lt;td style=\"width: 33%; text-align: center; vertical-align: middle; border: none; background: none !important;\"&gt;{{Q7}}&lt;/td&gt;&lt;/tr&gt;&lt;/table&gt;&lt;/div&gt;",
    "hint": "&lt;p&gt;Primero tienes que ordenar los números:&lt;/p&gt;&lt;p style=\"text-align: center\"&gt;{{T1}}, {{T2}}, {{T3}}, {{T4}}, {{T5}}, {{T6}}, {{T7}}&lt;/p&gt;",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&lt;b style=\"color:#2C9CDC\"&gt;{{T2}}&lt;/b&gt;, &lt;span style=\"color:#2C9CDC\"&gt;{{T3}}&lt;/span&gt;, &lt;b&gt;{{T4}}&lt;/b&gt;, &lt;span style=\"color:#E3360C\"&gt;{{T5}}&lt;/span&gt;, &lt;b style=\"color:#E3360C\"&gt;{{T6}}&lt;/b&gt;, &lt;span style=\"color:#E3360C\"&gt;{{T7}}&lt;/span&gt;&lt;/p&gt;&lt;table style=\"width:100%; background: none !important;\"&gt;&lt;tr&gt;&lt;td style=\"width: 33%; text-align: center; vertical-align: middle; border: none; background: none !important;\"&gt;&lt;i&gt;Q&lt;/i&gt;&lt;sub&gt;1&lt;/sub&gt; = {{T2}}&lt;/td&gt;&lt;td style=\"width: 33%; text-align: center; vertical-align: middle; border: none; background: none !important;\"&gt;&lt;i&gt;Q&lt;/i&gt;&lt;sub&gt;2&lt;/sub&gt; = {{T4}}&lt;/td&gt;&lt;td style=\"width: 33%; text-align: center; vertical-align: middle; border: none; background: none !important;\"&gt;&lt;i&gt;Q&lt;/i&gt;&lt;sub&gt;3&lt;/sub&gt; = {{T6}}&lt;/td&gt;&lt;/tr&gt;&lt;/table&gt;&lt;p&gt;El rango intercuartílico es la diferencia entre el tercer y el primer cuartil:&lt;/p&gt;&lt;p style=\"text-align: center\"&gt;Rango intercuartílico = &lt;i&gt;Q&lt;/i&gt;&lt;sub&gt;3&lt;/sub&gt; − &lt;i&gt;Q&lt;/i&gt;&lt;sub&gt;1&lt;/sub&gt; = {{T6}} − {{T2}} = {{T8}}&lt;/p&gt;",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"calculated": [
            {
                "name": "T1",
                "label": "{{function}}",
                "function": "[{{Q1}}, {{Q2}}, {{Q3}}, {{Q4}}, {{Q5}}, {{Q6}}, {{Q7}}].sort(function(a, b){return a - b;})[0]",
                "temp": "true"
            },
            {
                "name": "T2",
                "label": "{{function}}",
                "function": "[{{Q1}}, {{Q2}}, {{Q3}}, {{Q4}}, {{Q5}}, {{Q6}}, {{Q7}}].sort(function(a, b){return a - b;})[1]",
                "temp": "true"
            },
            {
                "name": "T3",
                "label": "{{function}}",
                "function": "[{{Q1}}, {{Q2}}, {{Q3}}, {{Q4}}, {{Q5}}, {{Q6}}, {{Q7}}].sort(function(a, b){return a - b;})[2]",
                "temp": "true"
            },
            {
                "name": "T4",
                "label": "{{function}}",
                "function": "[{{Q1}}, {{Q2}}, {{Q3}}, {{Q4}}, {{Q5}}, {{Q6}}, {{Q7}}].sort(function(a, b){return a - b;})[3]",
                "temp": "true"
            },
            {
                "name": "T5",
                "label": "{{function}}",
                "function": "[{{Q1}}, {{Q2}}, {{Q3}}, {{Q4}}, {{Q5}}, {{Q6}}, {{Q7}}].sort(function(a, b){return a - b;})[4]",
                "temp": "true"
            },
            {
                "name": "T6",
                "label": "{{function}}",
                "function": "[{{Q1}}, {{Q2}}, {{Q3}}, {{Q4}}, {{Q5}}, {{Q6}}, {{Q7}}].sort(function(a, b){return a - b;})[5]",
                "temp": "true"
            },
            {
                "name": "T7",
                "label": "{{function}}",
                "function": "[{{Q1}}, {{Q2}}, {{Q3}}, {{Q4}}, {{Q5}}, {{Q6}}, {{Q7}}].sort(function(a, b){return a - b;})[6]",
                "temp": "true"
            },
            {
                "name": "T8",
                "label": "{{function}}",
                "function": "{{T6}}-{{T2}}",
                "temp": "true"
            },
            {
                "name": "A1",
                "label": "{{function}}",
                "function": "{{T8}}"
            },
            {
                "name": "A2",
                "label": "{{function}}",
                "function": "{{T8}}+1",
                "incorrect": true
            },
            {
                "name": "A3",
                "label": "{{function}}",
                "function": "{{T8}}+2",
                "incorrect": true
            },
            {
                "name": "A4",
                "label": "{{function}}",
                "function": "{{T8}}-1",
                "incorrect": true
            },
            {
                "name": "A5",
                "label": "{{function}}",
                "function": "{{T8}}-2",
                "incorrect": true
            }
        ],
        "uniques": false
    },
    "algorithm": {
        "name": "trueFalse",
        "template": "Multiple choice – standard",
        "params": {
            "countCorrect": 1,
            "countIncorrect": 2,
            "showCheckIcon": false,
            "columns": 3
        }
    }
}</v>
      </c>
      <c r="C1332" s="215" t="str">
        <f>Seeds!AA1426</f>
        <v/>
      </c>
      <c r="D1332" s="215">
        <f t="shared" si="1"/>
        <v>1</v>
      </c>
    </row>
    <row r="1333" ht="15.75" customHeight="1">
      <c r="A1333" s="215" t="str">
        <f t="shared" ref="A1333:C1333" si="22">#REF!</f>
        <v>#REF!</v>
      </c>
      <c r="B1333" s="215" t="str">
        <f t="shared" si="22"/>
        <v>#REF!</v>
      </c>
      <c r="C1333" s="215" t="str">
        <f t="shared" si="22"/>
        <v>#REF!</v>
      </c>
      <c r="D1333" s="215" t="str">
        <f t="shared" si="1"/>
        <v>#REF!</v>
      </c>
    </row>
    <row r="1334" ht="15.75" customHeight="1">
      <c r="A1334" s="215" t="str">
        <f t="shared" ref="A1334:C1334" si="23">#REF!</f>
        <v>#REF!</v>
      </c>
      <c r="B1334" s="215" t="str">
        <f t="shared" si="23"/>
        <v>#REF!</v>
      </c>
      <c r="C1334" s="215" t="str">
        <f t="shared" si="23"/>
        <v>#REF!</v>
      </c>
      <c r="D1334" s="215" t="str">
        <f t="shared" si="1"/>
        <v>#REF!</v>
      </c>
    </row>
    <row r="1335" ht="15.75" customHeight="1">
      <c r="A1335" s="215" t="str">
        <f t="shared" ref="A1335:C1335" si="24">#REF!</f>
        <v>#REF!</v>
      </c>
      <c r="B1335" s="215" t="str">
        <f t="shared" si="24"/>
        <v>#REF!</v>
      </c>
      <c r="C1335" s="215" t="str">
        <f t="shared" si="24"/>
        <v>#REF!</v>
      </c>
      <c r="D1335" s="215" t="str">
        <f t="shared" si="1"/>
        <v>#REF!</v>
      </c>
    </row>
    <row r="1336" ht="15.75" customHeight="1">
      <c r="A1336" s="215" t="str">
        <f t="shared" ref="A1336:C1336" si="25">#REF!</f>
        <v>#REF!</v>
      </c>
      <c r="B1336" s="215" t="str">
        <f t="shared" si="25"/>
        <v>#REF!</v>
      </c>
      <c r="C1336" s="215" t="str">
        <f t="shared" si="25"/>
        <v>#REF!</v>
      </c>
      <c r="D1336" s="215" t="str">
        <f t="shared" si="1"/>
        <v>#REF!</v>
      </c>
    </row>
    <row r="1337" ht="15.75" customHeight="1">
      <c r="A1337" s="215" t="str">
        <f>Seeds!AC1431</f>
        <v>M6-EyP-20a-E-3</v>
      </c>
      <c r="B1337" s="215" t="str">
        <f>Seeds!Z1431</f>
        <v>{
    "id": "M6-EyP-20a-E-3",
    "stimulus": "&lt;p&gt;Calcula el rango intercuartílico de este conjunto de datos:&lt;/p&gt;&lt;div style=\"border: 3px solid #B9CD2A; padding: 5px;\"&gt;&lt;table style=\"width:100%; background: none !important;\"&gt;&lt;tr&gt;&lt;td style=\"width: 20%; text-align: center; vertical-align: middle; border: none; background: none !important;\"&gt;{{Q1}}&lt;/td&gt;&lt;td style=\"width: 20%; text-align: center; vertical-align: middle; border: none; background: none !important;\"&gt;{{Q2}}&lt;/td&gt;&lt;td style=\"width: 20%; text-align: center; vertical-align: middle; border: none; background: none !important;\"&gt;{{Q3}}&lt;/td&gt;&lt;td style=\"width: 20%; text-align: center; vertical-align: middle; border: none; background: none !important;\"&gt;{{Q4}}&lt;/td&gt;&lt;td style=\"width: 20%; text-align: center; vertical-align: middle; border: none; background: none !important;\"&gt;{{Q5}}&lt;/td&gt;&lt;/tr&gt;&lt;/table&gt;&lt;table style=\"width:100%; background: none !important;\"&gt;&lt;tr&gt;&lt;td style=\"width: 20%; text-align: center; vertical-align: middle; border: none; background: none !important;\"&gt;{{Q6}}&lt;/td&gt;&lt;td style=\"width: 20%; text-align: center; vertical-align: middle; border: none; background: none !important;\"&gt;{{Q7}}&lt;/td&gt;&lt;td style=\"width: 20%; text-align: center; vertical-align: middle; border: none; background: none !important;\"&gt;{{Q8}}&lt;/td&gt;&lt;td style=\"width: 20%; text-align: center; vertical-align: middle; border: none; background: none !important;\"&gt;{{Q9}}&lt;/td&gt;&lt;td style=\"width: 20%; text-align: center; vertical-align: middle; border: none; background: none !important;\"&gt;{{Q10}}&lt;/td&gt;&lt;/tr&gt;&lt;/table&gt;&lt;/div&gt;",
    "template": "&lt;p&gt;Rango intercuartílico = {{response}}&lt;/p&gt;",
    "hint": "&lt;p&gt;Primero tienes que ordenar los números:&lt;/p&gt;&lt;p style=\"text-align: center\"&gt;{{T1}}, {{T2}}, {{T3}}, {{T4}}, {{T5}}, {{T6}}, {{T7}}, {{T8}}, {{T9}}, {{T10}}&lt;/p&gt;",
    "feedback": "&lt;p&gt;Primero hay que ordenar los números para encontrar la mediana. El primer cuartil (&lt;i&gt;Q&lt;/i&gt;&lt;sub&gt;1&lt;/sub&gt;) será la mediana de la primera mitad de datos y el tercer cuartil (&lt;i&gt;Q&lt;/i&gt;&lt;sub&gt;3&lt;/sub&gt;), la de la segunda mitad:&lt;/p&gt;&lt;p style=\"text-align: center\"&gt;&lt;span style=\"color:#2C9CDC\"&gt;{{T1}}&lt;/span&gt;, &lt;span style=\"color:#2C9CDC\"&gt;{{T2}}&lt;/span&gt;, &lt;b style=\"color:#2C9CDC\"&gt;{{T3}}&lt;/b&gt;, &lt;span style=\"color:#2C9CDC\"&gt;{{T4}}&lt;/span&gt;, &lt;b style=\"color:#2C9CDC\"&gt;{{T5}}&lt;/b&gt;, &lt;b style=\"color:#E3360C\"&gt;{{T6}}&lt;/b&gt;, &lt;span style=\"color:#E3360C\"&gt;{{T7}}&lt;/span&gt;, &lt;b style=\"color:#E3360C\"&gt;{{T8}}&lt;/b&gt;, &lt;span style=\"color:#E3360C\"&gt;{{T9}}&lt;/span&gt;, &lt;span style=\"color:#E3360C\"&gt;{{T10}}&lt;/span&gt;&lt;/p&gt;&lt;table style=\"width:100%; background: none !important;\"&gt;&lt;tr&gt;&lt;td style=\"width: 33%; text-align: center; vertical-align: middle; border: none; background: none !important;\"&gt;&lt;i&gt;Q&lt;/i&gt;&lt;sub&gt;1&lt;/sub&gt; = {{T3}}&lt;/td&gt;&lt;td style=\"width: 33%; text-align: center; vertical-align: middle; border: none; background: none !important;\"&gt;&lt;i&gt;Q&lt;/i&gt;&lt;sub&gt;2&lt;/sub&gt; = &lt;span class=\"fr-math-v2 fr-draggable\" contenteditable=\"false\" data-original-math=\"\\(\\frac{{{T5}}\\ +\\ {{T6}}}{2}\\)\" draggable=\"true\"&gt;\\(\\frac{{{T5}}\\ +\\ {{T6}}}{\\text{2}}\\)&lt;/span&gt; = {{T11}}&lt;/td&gt;&lt;td style=\"width: 33%; text-align: center; vertical-align: middle; border: none; background: none !important;\"&gt;&lt;i&gt;Q&lt;/i&gt;&lt;sub&gt;3&lt;/sub&gt; = {{T8}}&lt;/td&gt;&lt;/tr&gt;&lt;/table&gt;&lt;p&gt;El rango intercuartílico es la diferencia entre el tercer y el primer cuartil:&lt;/p&gt;&lt;p style=\"text-align: center\"&gt;Rango intercuartílico = &lt;i&gt;Q&lt;/i&gt;&lt;sub&gt;3&lt;/sub&gt; − &lt;i&gt;Q&lt;/i&gt;&lt;sub&gt;1&lt;/sub&gt; = {{T8}} − {{T3}} = {{T12}}&lt;/p&gt;",
    "seed": {
        "parameters": [
            {
                "name": "Q1",
                "label": null,
                "min": 5,
                "max": 25,
                "step": 1
            },
            {
                "name": "Q2",
                "label": null,
                "min": 5,
                "max": 25,
                "step": 1
            },
            {
                "name": "Q3",
                "label": null,
                "min": 5,
                "max": 25,
                "step": 1
            },
            {
                "name": "Q4",
                "label": null,
                "min": 5,
                "max": 25,
                "step": 1
            },
            {
                "name": "Q5",
                "label": null,
                "min": 5,
                "max": 25,
                "step": 1
            },
            {
                "name": "Q6",
                "label": null,
                "min": 5,
                "max": 25,
                "step": 1
            },
            {
                "name": "Q7",
                "label": null,
                "min": 5,
                "max": 25,
                "step": 1
            },
            {
                "name": "Q8",
                "label": null,
                "min": 5,
                "max": 25,
                "step": 1
            },
            {
                "name": "Q9",
                "label": null,
                "min": 5,
                "max": 25,
                "step": 1
            },
            {
                "name": "Q10",
                "label": null,
                "min": 5,
                "max": 25,
                "step": 1
            }
        ],
        "calculated": [
            {
                "name": "T1",
                "label": "{{function}}",
                "function": "[{{Q1}}, {{Q2}}, {{Q3}}, {{Q4}}, {{Q5}}, {{Q6}}, {{Q7}}, {{Q8}}, {{Q9}}, {{Q10}}].sort(function(a, b){return a - b;})[0]",
                "temp": "true"
            },
            {
                "name": "T2",
                "label": "{{function}}",
                "function": "[{{Q1}}, {{Q2}}, {{Q3}}, {{Q4}}, {{Q5}}, {{Q6}}, {{Q7}}, {{Q8}}, {{Q9}}, {{Q10}}].sort(function(a, b){return a - b;})[1]",
                "temp": "true"
            },
            {
                "name": "T3",
                "label": "{{function}}",
                "function": "[{{Q1}}, {{Q2}}, {{Q3}}, {{Q4}}, {{Q5}}, {{Q6}}, {{Q7}}, {{Q8}}, {{Q9}}, {{Q10}}].sort(function(a, b){return a - b;})[2]",
                "temp": "true"
            },
            {
                "name": "T4",
                "label": "{{function}}",
                "function": "[{{Q1}}, {{Q2}}, {{Q3}}, {{Q4}}, {{Q5}}, {{Q6}}, {{Q7}}, {{Q8}}, {{Q9}}, {{Q10}}].sort(function(a, b){return a - b;})[3]",
                "temp": "true"
            },
            {
                "name": "T5",
                "label": "{{function}}",
                "function": "[{{Q1}}, {{Q2}}, {{Q3}}, {{Q4}}, {{Q5}}, {{Q6}}, {{Q7}}, {{Q8}}, {{Q9}}, {{Q10}}].sort(function(a, b){return a - b;})[4]",
                "temp": "true"
            },
            {
                "name": "T6",
                "label": "{{function}}",
                "function": "[{{Q1}}, {{Q2}}, {{Q3}}, {{Q4}}, {{Q5}}, {{Q6}}, {{Q7}}, {{Q8}}, {{Q9}}, {{Q10}}].sort(function(a, b){return a - b;})[5]",
                "temp": "true"
            },
            {
                "name": "T7",
                "label": "{{function}}",
                "function": "[{{Q1}}, {{Q2}}, {{Q3}}, {{Q4}}, {{Q5}}, {{Q6}}, {{Q7}}, {{Q8}}, {{Q9}}, {{Q10}}].sort(function(a, b){return a - b;})[6]",
                "temp": "true"
            },
            {
                "name": "T8",
                "label": "{{function}}",
                "function": "[{{Q1}}, {{Q2}}, {{Q3}}, {{Q4}}, {{Q5}}, {{Q6}}, {{Q7}}, {{Q8}}, {{Q9}}, {{Q10}}].sort(function(a, b){return a - b;})[7]",
                "temp": "true"
            },
            {
                "name": "T9",
                "label": "{{function}}",
                "function": "[{{Q1}}, {{Q2}}, {{Q3}}, {{Q4}}, {{Q5}}, {{Q6}}, {{Q7}}, {{Q8}}, {{Q9}}, {{Q10}}].sort(function(a, b){return a - b;})[8]",
                "temp": "true"
            },
            {
                "name": "T10",
                "label": "{{function}}",
                "function": "[{{Q1}}, {{Q2}}, {{Q3}}, {{Q4}}, {{Q5}}, {{Q6}}, {{Q7}}, {{Q8}}, {{Q9}}, {{Q10}}].sort(function(a, b){return a - b;})[9]",
                "temp": "true"
            },
            {
                "name": "T11",
                "label": "{{function}}",
                "function": "({{T5}}+{{T6}})/2",
                "temp": "true"
            },
            {
                "name": "T12",
                "label": "{{function}}",
                "function": "{{T8}}-{{T3}}",
                "temp": "true"
            },
            {
                "name": "A1",
                "label": "{{function}}",
                "function": "{{T12}}"
            }
        ],
        "uniques": false
    },
    "algorithm": {
        "name": "calculateOperation",
        "params": {
            "method": "equivLiteral",
            "keyboard": "INTERMEDIATE"
        }
    }
}</v>
      </c>
      <c r="C1337" s="215" t="str">
        <f>Seeds!AA1431</f>
        <v/>
      </c>
      <c r="D1337" s="215">
        <f t="shared" si="1"/>
        <v>1</v>
      </c>
    </row>
    <row r="1338" ht="15.75" customHeight="1">
      <c r="A1338" s="215" t="str">
        <f>Seeds!AC1432</f>
        <v>M6-EyP-21a-I-1</v>
      </c>
      <c r="B1338" s="215" t="str">
        <f>Seeds!Z1432</f>
        <v>{"id":"M6-EyP-21a-I-1","stimulus":"&lt;p&gt;Tres coleccionistas tenían {{Q1}}, {{Q2}} y {{Q3}} monedas respectivamente. El primero de ellos se ha comprado {{Q4}} monedas más. ¿Cómo afecta esto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aumentado, la media tiene que aumentar.&lt;/p&gt;&lt;p&gt;La &lt;b&gt;mediana&lt;/b&gt; es el valor en la posición central de un conjunto de datos. Como ha aumentado uno de los extremos, el valor central sigue siendo el mismo.&lt;/p&gt;","seed":{"parameters":[{"name":"Q1","label":null,"min":40,"max":50,"step":1},{"name":"Q2","label":null,"min":10,"max":39,"step":1},{"name":"Q3","label":null,"min":10,"max":39,"step":1},{"name":"Q4","label":null,"min":10,"max":20,"step":1}],"calculated":[{"name":"A1","label":"La media aumenta y la mediana sigue igual.","function":""},{"name":"A2","label":"La media disminuye y la mediana sigue igual.","function":"","incorrect":true},{"name":"A3","label":"La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38" s="215" t="str">
        <f>Seeds!AA1432</f>
        <v/>
      </c>
      <c r="D1338" s="215">
        <f t="shared" si="1"/>
        <v>1</v>
      </c>
    </row>
    <row r="1339" ht="15.75" customHeight="1">
      <c r="A1339" s="215" t="str">
        <f>Seeds!AC1433</f>
        <v>M6-EyP-21a-I-2</v>
      </c>
      <c r="B1339" s="215" t="str">
        <f>Seeds!Z1433</f>
        <v>{"id":"M6-EyP-21a-I-2","stimulus":"&lt;p&gt;En un grupo de cuatro amigos, tres de ellos tienen entre {{T1}} y {{T2}} fotografías cada uno, mientras que el cuarto tiene solo {{Q3}}. Si este último perdiese todas sus fotos,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el valor más bajo del grupo desaparece, la media aumenta.&lt;/p&gt;&lt;p&gt;La &lt;b&gt;mediana&lt;/b&gt; es el valor en la posición central de un conjunto de datos. Como pasamos de 4 valores a 3 valores porque desaparece el más bajo, la posición central se desplaza hacia arriba.&lt;/p&gt;","seed":{"parameters":[{"name":"Q1","label":null,"min":100,"max":200,"step":5},{"name":"Q2","label":null,"min":100,"max":200,"step":5},{"name":"Q3","label":null,"min":10,"max":50,"step":1}],"calculated":[{"name":"T1","label":"{{function}}","function":"math.min({{Q1}}, {{Q2}})","temp":true},{"name":"T2","label":"{{function}}","function":"math.max({{Q1}}, {{Q2}})","temp":true},{"name":"A1","label":"La media aumenta y la mediana sigue igual.","function":"","incorrect":true},{"name":"A2","label":"La media disminuye y la mediana sigue igual.","function":"","incorrect":true},{"name":"A3","label":"La media sigue igual y la mediana aumenta.","function":"","incorrect":true},{"name":"A4","label":"La media sigue igual y la mediana disminuye.","function":"","incorrect":true},{"name":"A5","label":"La media y la mediana aumentan.","function":""},{"name":"A6","label":"La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39" s="215" t="str">
        <f>Seeds!AA1433</f>
        <v/>
      </c>
      <c r="D1339" s="215">
        <f t="shared" si="1"/>
        <v>1</v>
      </c>
    </row>
    <row r="1340" ht="15.75" customHeight="1">
      <c r="A1340" s="215" t="str">
        <f>Seeds!AC1434</f>
        <v>M6-EyP-21a-I-3</v>
      </c>
      <c r="B1340" s="215" t="str">
        <f>Seeds!Z1434</f>
        <v>{"id":"M6-EyP-21a-I-3","stimulus":"&lt;p&gt;Cuatro amigas tienen entre {{T1}} € y {{T2}} € cada una. Si a la que menos tiene le quitasen {{Q3}} €, ¿cómo afectaría a la media y a la mediana?&lt;/p&gt;","hint":"&lt;p&gt;La &lt;b&gt;media&lt;/b&gt; es el resultado de sumar todos los valores y dividirlo por el número de datos.&lt;/p&gt;&lt;p&gt;La &lt;b&gt;mediana&lt;/b&gt; es el valor en la posición central de un conjunto de datos.&lt;/p&gt;","feedback":"&lt;p&gt;La &lt;b&gt;media&lt;/b&gt; es el resultado de sumar todos los valores y dividirlo por el número de datos. Como uno de los valores ha disminuido, la media tiene que disminuir.&lt;/p&gt;&lt;p&gt;La &lt;b&gt;mediana&lt;/b&gt; es el valor en la posición central de un conjunto de datos. Como ha bajado uno de los extremos, el valor central sigue siendo el mismo.&lt;/p&gt;","seed":{"parameters":[{"name":"Q1","label":null,"min":10,"max":30,"step":1},{"name":"Q2","label":null,"min":10,"max":30,"step":1},{"name":"Q3","label":null,"min":1,"max":9,"step":1}],"calculated":[{"name":"T1","label":"{{function}}","function":"math.min({{Q1}}, {{Q2}})","temp":true},{"name":"T2","label":"{{function}}","function":"math.max({{Q1}}, {{Q2}})","temp":true},{"name":"A1","label":"La media aumenta y la mediana sigue igual.","function":"","incorrect":true},{"name":"A2","label":"La media disminuye y la mediana sigue igual.","function":""},{"name":"A3","label":"La media sigue igual y la mediana aumenta.","function":"","incorrect":true},{"name":"A4","label":"La media sigue igual y la mediana disminuye.","function":"","incorrect":true},{"name":"A5","label":"La media y la mediana aumentan.","function":"","incorrect":true},{"name":"A6","label":"La media y la mediana disminuyen.","function":"","incorrect":true},{"name":"A7","label":"La media disminuye y la mediana aumenta.","function":"","incorrect":true},{"name":"A8","label":"La media aumenta y la mediana disminuye.","function":"","incorrect":true},{"name":"A9","label":"La media y la mediana siguen igual.","function":"","incorrect":true}],"uniques":true},"algorithm":{"name":"trueFalse","template":"Multiple choice – standard","params":{"countCorrect":1,"countIncorrect":2,"showCheckIcon":true}}}</v>
      </c>
      <c r="C1340" s="215" t="str">
        <f>Seeds!AA1434</f>
        <v/>
      </c>
      <c r="D1340" s="215">
        <f t="shared" si="1"/>
        <v>1</v>
      </c>
    </row>
    <row r="1341" ht="15.75" customHeight="1">
      <c r="A1341" s="215" t="str">
        <f>Seeds!AC1435</f>
        <v>M6-EyP-22a-I-1</v>
      </c>
      <c r="B1341" s="215" t="str">
        <f>Seeds!Z1435</f>
        <v>{
    "id": "M6-EyP-22a-I-1",
    "stimulus": "&lt;p&gt;El siguiente diagrama representa el número de personas que han ido a un gimnasio durante la semana pasada. Cada punto representa a {{Q6}} personas. Completa la siguiente frase con la respuesta correcta.&lt;/p&gt;&lt;div style=\"display:flex; justify-content:center;\"&gt;&lt;div class=\"fr-chart\" data-chart='{\"type\": \"pictograph\", \"series\": [{\"img\": \"{{Q1.img}}\", \"value\":{{Q1}} },{\"img\": \"{{Q2.img}}\", \"value\":{{Q2}}},{\"img\": \"{{Q3.img}}\", \"value\":{{Q3}} }, {\"img\": \"{{Q4.img}}\", \"value\":{{Q4}} }, {\"img\": \"{{Q5.img}}\", \"value\":{{Q5}} }], \"labels\":[\"{{Q1.label}}\",\"{{Q2.label}}\",\"{{Q3.label}}\",\"{{Q4.label}}\",\"{{Q5.label}}\"]}'&gt;&lt;/div&gt;&lt;/div&gt;",
    "template": "&lt;p&gt;A lo largo de la semana, {{response}} personas fueron a ese gimnasio.&lt;/p&gt;",
    "hint": "&lt;p&gt;Cada punto representa a {{Q6}} personas.&lt;/p&gt;",
    "feedback": "&lt;p&gt;Cada punto representa a {{Q6}} personas. Por eso:&lt;/p&gt;&lt;p style=\"text-align: center\"&gt;{{Q1}} + {{Q2}} + {{Q3}} + {{Q4}} + {{Q5}} = {{T1}}&lt;/p&gt;&lt;p style=\"text-align: center\"&gt;{{T1}} × {{Q6}} = {{A1}}&lt;/p&gt;",
    "seed": {
        "parameters": [
            {
                "name": "Q1",
                "label": "Lunes",
                "img": "https://blueberry-assets.oneclick.es/M2_EyP_6b_1.png",
                "min": 1,
                "max": 5,
                "step": 1
            },
            {
                "name": "Q2",
                "label": "Martes",
                "img": "https://blueberry-assets.oneclick.es/M2_EyP_6b_1.png",
                "min": 1,
                "max": 5,
                "step": 1
            },
            {
                "name": "Q3",
                "label": "Miércoles",
                "img": "https://blueberry-assets.oneclick.es/M2_EyP_6b_1.png",
                "min": 1,
                "max": 5,
                "step": 1
            },
            {
                "name": "Q4",
                "label": "Jueves",
                "img": "https://blueberry-assets.oneclick.es/M2_EyP_6b_1.png",
                "min": 1,
                "max": 5,
                "step": 1
            },
            {
                "name": "Q5",
                "label": "Viernes",
                "img": "https://blueberry-assets.oneclick.es/M2_EyP_6b_1.png",
                "min": 1,
                "max": 5,
                "step": 1
            },
            {
                "name": "Q6",
                "label": "",
                "min": 6,
                "max": 10,
                "step": 1
            }
        ],
        "calculated": [
            {
                "name": "T1",
                "label": "{{function}}",
                "function": "{{Q1}}+{{Q2}}+{{Q3}}+{{Q4}}+{{Q5}}",
                "temp": "true"
            },
            {
                "name": "A1",
                "label": "{{function}}",
                "function": "{{T1}}*{{Q6}}"
            },
            {
                "name": "A2",
                "label": "{{function}}",
                "function": "({{Q2}}+{{Q3}}+{{Q4}}+{{Q5}})*{{Q6}}",
                "incorrect": "true"
            },
            {
                "name": "A3",
                "label": "{{function}}",
                "function": "{{T1}}",
                "incorrect": "true"
            }
        ],
        "uniques": false
    },
    "algorithm": {
        "name": "calculateOperation",
        "template": "Cloze with drag &amp; drop"
    }
}</v>
      </c>
      <c r="C1341" s="215" t="str">
        <f>Seeds!AA1435</f>
        <v/>
      </c>
      <c r="D1341" s="215">
        <f t="shared" si="1"/>
        <v>1</v>
      </c>
    </row>
    <row r="1342" ht="15.75" customHeight="1">
      <c r="A1342" s="215" t="str">
        <f>Seeds!AC1436</f>
        <v>M6-EyP-22a-I-2</v>
      </c>
      <c r="B1342" s="215" t="str">
        <f>Seeds!Z1436</f>
        <v>{
    "id": "M6-EyP-22a-I-2",
    "stimulus": "&lt;p&gt;En la siguiente curva de frecuencias se han apuntado el número de películas que estos niños han visto durante el último mes. Completa la siguiente frase con la respuesta correcta.&lt;/p&gt;&lt;div style=\"display:flex; justify-content:center;\"&gt;&lt;div class=\"fr-chart ct-chart ct-minor-seventh\" data-chart='{\"type\": \"line\", \"series\": [{\"name\": \"Películas\", \"data\": [{{Q1}}, {{Q2}}, {{Q3}}, {{Q4}}]}], \"labels\":[\"{{Q5}}\", \"{{Q6}}\", \"{{Q7}}\", \"{{Q8}}\"], \"options\": {\"low\":0, \"axisY\": {\"onlyInteger\": true}}}'&gt;&lt;/div&gt;&lt;/div&gt;",
    "template": "&lt;p&gt;Estos niños han visto {{response}} películas.&lt;/p&gt;",
    "hint": "&lt;p&gt;La altura que alcanza la curva representa el número de películas que ha visto cada uno.&lt;/p&gt;",
    "feedback": "&lt;p&gt;La altura que alcanza la curva representa el número de películas que ha visto cada uno. Por eso:&lt;/p&gt;&lt;p style=\"text-align: center\"&gt;{{Q1}} + {{Q2}} + {{Q3}} + {{Q4}} = {{A1}}&lt;/p&gt;",
    "seed": {
        "parameters": [
            {
                "name": "Q1",
                "label": "",
                "min": 0,
                "max": 10,
                "step": 1
            },
            {
                "name": "Q2",
                "label": "",
                "min": 0,
                "max": 10,
                "step": 1
            },
            {
                "name": "Q3",
                "label": "",
                "min": 0,
                "max": 10,
                "step": 1
            },
            {
                "name": "Q4",
                "label": "",
                "min": 0,
                "max": 10,
                "step": 1
            },
            {
                "name": "Q5",
                "label": "",
                "list": [
                    "Sonia",
                    "Hugo",
                    "Ana",
                    "Manuel",
                    "Emma",
                    "Javier",
                    "Blanca"
                ]
            },
            {
                "name": "Q6",
                "label": "",
                "list": [
                    "Sonia",
                    "Hugo",
                    "Ana",
                    "Manuel",
                    "Emma",
                    "Javier",
                    "Blanca"
                ]
            },
            {
                "name": "Q7",
                "label": "",
                "list": [
                    "Sonia",
                    "Hugo",
                    "Ana",
                    "Manuel",
                    "Emma",
                    "Javier",
                    "Blanca"
                ]
            },
            {
                "name": "Q8",
                "label": "",
                "list": [
                    "Sonia",
                    "Hugo",
                    "Ana",
                    "Manuel",
                    "Emma",
                    "Javier",
                    "Blanca"
                ]
            },
            {
                "name": "Q9",
                "label": "",
                "min": 1,
                "max": 10,
                "step": 1
            },
            {
                "name": "Q10",
                "label": "",
                "min": 1,
                "max": 10,
                "step": 1
            }
        ],
        "calculated": [
            {
                "name": "A1",
                "label": "{{function}}",
                "function": "{{Q1}}+{{Q2}}+{{Q3}}+{{Q4}}"
            },
            {
                "name": "A2",
                "label": "{{function}}",
                "function": "{{Q1}}+{{Q2}}+{{Q3}}+{{Q9}}",
                "incorrect": "true"
            },
            {
                "name": "A3",
                "label": "{{function}}",
                "function": "{{Q1}}+{{Q2}}+{{Q3}}+{{Q10}}",
                "incorrect": "true"
            }
        ],
        "uniques": true
    },
    "algorithm": {
        "name": "calculateOperation",
        "template": "Cloze with drag &amp; drop"
    }
}</v>
      </c>
      <c r="C1342" s="215" t="str">
        <f>Seeds!AA1436</f>
        <v/>
      </c>
      <c r="D1342" s="215">
        <f t="shared" si="1"/>
        <v>1</v>
      </c>
    </row>
    <row r="1343" ht="15.75" customHeight="1">
      <c r="A1343" s="215" t="str">
        <f>Seeds!AC1437</f>
        <v>M6-EyP-22a-I-3</v>
      </c>
      <c r="B1343" s="215" t="str">
        <f>Seeds!Z1437</f>
        <v>{
    "id": "M6-EyP-22a-I-3",
    "stimulus": "&lt;p&gt;Una página web educativa envía a los profesores una gráfica como esta con el número de actividades que hacen sus alumnos cada día. ¿Cuántas han hecho en total estos 5 alumnos? Arrastra la cantidad correcta.&lt;/p&gt;&lt;div style=\"display:flex; justify-content:center;\"&gt;&lt;div class=\"fr-chart ct-chart ct-minor-seventh\" data-chart='{\"type\": \"bar\", \"series\": [{\"name\": \"Actividades\", \"data\": [{{Q1}}, {{Q2}}, {{Q3}}, {{Q4}}, {{Q5}}]}], \"labels\":[\"{{Q6}}\", \"{{Q7}}\", \"{{Q8}}\", \"{{Q9}}\", \"{{Q10}}\"], \"options\": {\"low\":0, \"axisY\": {\"onlyInteger\": true}}}'&gt;&lt;/div&gt;&lt;/div&gt;",
    "template": "&lt;p&gt;Han hecho {{response}} actividades entre todos.&lt;/p&gt;",
    "hint": "&lt;p&gt;La altura que alcanza cada barra representa el número de actividades que ha hecho cada uno.&lt;/p&gt;",
    "feedback": "&lt;p&gt;La altura que alcanza cada barra representa el número de actividades que ha hecho cada uno. Por eso:&lt;/p&gt;&lt;p style=\"text-align: center\"&gt;{{Q1}} + {{Q2}} + {{Q3}} + {{Q4}} + {{Q5}} = {{A1}}&lt;/p&gt;",
    "seed": {
        "parameters": [
            {
                "name": "Q1",
                "label": "",
                "min": 0,
                "max": 10,
                "step": 1
            },
            {
                "name": "Q2",
                "label": "",
                "min": 0,
                "max": 10,
                "step": 1
            },
            {
                "name": "Q3",
                "label": "",
                "min": 0,
                "max": 10,
                "step": 1
            },
            {
                "name": "Q4",
                "label": "",
                "min": 0,
                "max": 10,
                "step": 1
            },
            {
                "name": "Q5",
                "label": "",
                "min": 0,
                "max": 10,
                "step": 1
            },
            {
                "name": "Q6",
                "label": "",
                "list": [
                    "Camilo",
                    "Isabel",
                    "Erica",
                    "Pablo",
                    "Manuel",
                    "Daniel"
                ]
            },
            {
                "name": "Q7",
                "label": "",
                "list": [
                    "Camilo",
                    "Isabel",
                    "Erica",
                    "Pablo",
                    "Manuel",
                    "Daniel"
                ]
            },
            {
                "name": "Q8",
                "label": "",
                "list": [
                    "Camilo",
                    "Isabel",
                    "Erica",
                    "Pablo",
                    "Manuel",
                    "Daniel"
                ]
            },
            {
                "name": "Q9",
                "label": "",
                "list": [
                    "Camilo",
                    "Isabel",
                    "Erica",
                    "Pablo",
                    "Manuel",
                    "Daniel"
                ]
            },
            {
                "name": "Q10",
                "label": "",
                "list": [
                    "Camilo",
                    "Isabel",
                    "Erica",
                    "Pablo",
                    "Manuel",
                    "Daniel"
                ]
            },
            {
                "name": "Q11",
                "label": "",
                "min": 0,
                "max": 10,
                "step": 1
            },
            {
                "name": "Q12",
                "label": "",
                "min": 0,
                "max": 10,
                "step": 1
            }
        ],
        "calculated": [
            {
                "name": "A1",
                "label": "{{function}}",
                "function": "{{Q1}}+{{Q2}}+{{Q3}}+{{Q4}}+{{Q5}}"
            },
            {
                "name": "A2",
                "label": "{{function}}",
                "function": "{{Q1}}+{{Q2}}+{{Q3}}+{{Q4}}+{{Q11}}",
                "incorrect": "true"
            },
            {
                "name": "A3",
                "label": "{{function}}",
                "function": "{{Q1}}+{{Q2}}+{{Q3}}+{{Q4}}+{{Q12}}",
                "incorrect": "true"
            }
        ],
        "uniques": true
    },
    "algorithm": {
        "name": "calculateOperation",
        "template": "Cloze with drag &amp; drop"
    }
}</v>
      </c>
      <c r="C1343" s="215" t="str">
        <f>Seeds!AA1437</f>
        <v/>
      </c>
      <c r="D1343" s="215">
        <f t="shared" si="1"/>
        <v>1</v>
      </c>
    </row>
    <row r="1344" ht="15.75" customHeight="1">
      <c r="A1344" s="215" t="str">
        <f>Seeds!AC1438</f>
        <v>M6-EyP-22a-E-1</v>
      </c>
      <c r="B1344" s="215" t="str">
        <f>Seeds!Z1438</f>
        <v>{
    "id": "M6-EyP-22a-E-1",
    "stimulus": "&lt;p&gt;Cuatro amigos han creado este gráfico para apuntar la fruta que han comido durante la semana pasada. Si cada icono representa {{Q9}} piezas de fruta, ¿cuántas piezas de fruta han consumido en total?&lt;/p&gt;&lt;div style=\"display:flex; justify-content:center;\"&gt;&lt;div class=\"fr-chart\" data-chart='{\"type\": \"pictograph\", \"series\": [{\"img\": \"{{Q1.img}}\", \"value\":{{Q1}} },{\"img\": \"{{Q2.img}}\", \"value\":{{Q2}}},{\"img\": \"{{Q3.img}}\", \"value\":{{Q3}} }, {\"img\": \"{{Q4.img}}\", \"value\":{{Q4}} }], \"labels\":[\"{{Q5}}\", \"{{Q6}}\", \"{{Q7}}\", \"{{Q8}}\"]}'&gt;&lt;/div&gt;&lt;/div&gt;",
    "template": "&lt;p&gt;Entre todos han comido {{response}} piezas de fruta.&lt;/p&gt;",
    "hint": "&lt;p&gt;Cada columna de iconos representa el número de piezas de fruta de cada uno.&lt;/p&gt;",
    "feedback": "&lt;p&gt;Cada columna de iconos representa el número de piezas de fruta de cada uno. Por eso:&lt;/p&gt;&lt;p style=\"text-align: center\"&gt;{{Q1}} + {{Q2}} + {{Q3}} + {{Q4}} = {{T1}}&lt;/p&gt;&lt;p style=\"text-align: center\"&gt;{{T1}} × {{Q9}} = {{A1}}&lt;/p&gt;",
    "seed": {
        "parameters": [
            {
                "name": "Q1",
                "label": "",
                "img": "https://blueberry-assets.oneclick.es/M4_EyP_4a_5.svg",
                "min": 1,
                "max": 5,
                "step": 1
            },
            {
                "name": "Q2",
                "label": "",
                "img": "https://blueberry-assets.oneclick.es/M4_EyP_4a_5.svg",
                "min": 1,
                "max": 5,
                "step": 1
            },
            {
                "name": "Q3",
                "label": "",
                "img": "https://blueberry-assets.oneclick.es/M4_EyP_4a_5.svg",
                "min": 1,
                "max": 5,
                "step": 1
            },
            {
                "name": "Q4",
                "label": "",
                "img": "https://blueberry-assets.oneclick.es/M4_EyP_4a_5.svg",
                "min": 1,
                "max": 5,
                "step": 1
            },
            {
                "name": "Q5",
                "label": "",
                "list": [
                    "David",
                    "Gloria",
                    "Óscar",
                    "Beatriz",
                    "Almudena"
                ]
            },
            {
                "name": "Q6",
                "label": "",
                "list": [
                    "David",
                    "Gloria",
                    "Óscar",
                    "Beatriz",
                    "Almudena"
                ]
            },
            {
                "name": "Q7",
                "label": "Viernes",
                "list": [
                    "David",
                    "Gloria",
                    "Óscar",
                    "Beatriz",
                    "Almudena"
                ]
            },
            {
                "name": "Q8",
                "label": "",
                "list": [
                    "David",
                    "Gloria",
                    "Óscar",
                    "Beatriz",
                    "Almudena"
                ]
            },
            {
                "name": "Q9",
                "label": "",
                "min": 2,
                "max": 3,
                "step": 1
            }
        ],
        "calculated": [
            {
                "name": "T1",
                "label": "{{function}}",
                "function": "{{Q1}}+{{Q2}}+{{Q3}}+{{Q4}}",
                "temp": "true"
            },
            {
                "name": "A1",
                "label": "{{function}}",
                "function": "{{T1}}*{{Q9}}"
            }
        ],
        "uniques": true
    },
    "algorithm": {
        "name": "calculateOperation",
        "params": {
            "method": "equivLiteral",
            "keyboard": "NUMERICAL"
        }
    }
}</v>
      </c>
      <c r="C1344" s="215" t="str">
        <f>Seeds!AA1438</f>
        <v/>
      </c>
      <c r="D1344" s="215">
        <f t="shared" si="1"/>
        <v>1</v>
      </c>
    </row>
    <row r="1345" ht="15.75" customHeight="1">
      <c r="A1345" s="215" t="str">
        <f>Seeds!AC1439</f>
        <v>M6-EyP-22a-E-2</v>
      </c>
      <c r="B1345" s="215" t="str">
        <f>Seeds!Z1439</f>
        <v>{
    "id": "M6-EyP-22a-E-2",
    "stimulus": "&lt;p&gt;Raquel ha apuntado en la siguiente gráfica los kilometros que caminó cada uno de los días que estuvo visitando una ciudad. ¿Cuánto anduvo en total durante los cuatro días?&lt;/p&gt;&lt;div style=\"display:flex; justify-content:center;\"&gt;&lt;div class=\"fr-chart ct-chart ct-minor-seventh\" data-chart='{\"type\": \"line\", \"series\": [{\"name\": \"Kilómetros\", \"data\": [{{Q1}}, {{Q2}}, {{Q3}}, {{Q4}}]}], \"labels\":[\"Día 1\", \"Día 2\", \"Día 3\", \"Día 4\", \"\"], \"options\": {\"low\":0, \"axisY\": {\"onlyInteger\": true}}}'&gt;&lt;/div&gt;&lt;/div&gt;",
    "template": "&lt;p&gt;Caminó {{response}} km.&lt;/p&gt;",
    "hint": "&lt;p&gt;La altura que alcanza la curva representa los kilómetros andados.&lt;/p&gt;",
    "feedback": "&lt;p&gt;La altura que alcanza la curva representa los kilómetros andados. Por eso:&lt;/p&gt;&lt;p style=\"text-align: center\"&gt;{{Q1}} + {{Q2}} + {{Q3}} + {{Q4}} = {{A1}}&lt;/p&gt;",
    "seed": {
        "parameters": [
            {
                "name": "Q1",
                "label": "",
                "min": 1,
                "max": 10,
                "step": 1
            },
            {
                "name": "Q2",
                "label": "",
                "min": 1,
                "max": 10,
                "step": 1
            },
            {
                "name": "Q3",
                "label": "",
                "min": 1,
                "max": 10,
                "step": 1
            },
            {
                "name": "Q4",
                "label": "",
                "min": 1,
                "max": 10,
                "step": 1
            }
        ],
        "calculated": [
            {
                "name": "A1",
                "label": "{{function}}",
                "function": "{{Q1}}+{{Q2}}+{{Q3}}+{{Q4}}"
            }
        ],
        "uniques": true
    },
    "algorithm": {
        "name": "calculateOperation",
        "params": {
            "method": "equivLiteral",
            "keyboard": "NUMERICAL"
        }
    }
}</v>
      </c>
      <c r="C1345" s="215" t="str">
        <f>Seeds!AA1439</f>
        <v/>
      </c>
      <c r="D1345" s="215">
        <f t="shared" si="1"/>
        <v>1</v>
      </c>
    </row>
    <row r="1346" ht="15.75" customHeight="1">
      <c r="A1346" s="215" t="str">
        <f>Seeds!AC1440</f>
        <v>M6-EyP-22a-E-3</v>
      </c>
      <c r="B1346" s="215" t="str">
        <f>Seeds!Z1440</f>
        <v>{
    "id": "M6-EyP-22a-E-3",
    "stimulus": "&lt;p&gt;Javier ha apuntado en esta gráfica el número de perros que ha cuidado cada día desde que empezó a trabajar como cuidador. ¿Cuánto tiempo lleva haciendo este trabajo?&lt;/p&gt;&lt;div style=\"display:flex; justify-content:center;\"&gt;&lt;div class=\"fr-chart ct-chart ct-minor-seventh\" data-chart='{\"type\": \"bar\", \"series\": [{\"name\": \"Días\", \"data\": [{{Q1}}, {{Q2}}, {{Q3}}, {{Q4}}, {{Q5}}]}], \"labels\":[\"Ningún perro\", \"1 perro\", \"2 perros\", \"3 perros\", \"4 perros\"], \"options\": {\"low\":0, \"axisY\": {\"onlyInteger\": true}}}'&gt;&lt;/div&gt;&lt;/div&gt;",
    "template": "&lt;p&gt;Lleva trabajando desde hace {{response}} días.&lt;/p&gt;",
    "hint": "&lt;p&gt;La altura que alcanza cada barra representa el número de días.&lt;/p&gt;",
    "feedback": "&lt;p&gt;La altura que alcanza cada barra representa el número de días. Por eso:&lt;/p&gt;&lt;p style=\"text-align: center\"&gt;{{Q1}} + {{Q2}} + {{Q3}} + {{Q4}} + {{Q5}} = {{A1}}&lt;/p&gt;",
    "seed": {
        "parameters": [
            {
                "name": "Q1",
                "label": "",
                "min": 1,
                "max": 10,
                "step": 1
            },
            {
                "name": "Q2",
                "label": "",
                "min": 1,
                "max": 10,
                "step": 1
            },
            {
                "name": "Q3",
                "label": "",
                "min": 1,
                "max": 10,
                "step": 1
            },
            {
                "name": "Q4",
                "label": "",
                "min": 1,
                "max": 10,
                "step": 1
            },
            {
                "name": "Q5",
                "label": "",
                "min": 1,
                "max": 10,
                "step": 1
            }
        ],
        "calculated": [
            {
                "name": "A1",
                "label": "{{function}}",
                "function": "{{Q1}}+{{Q2}}+{{Q3}}+{{Q4}}+{{Q5}}"
            }
        ],
        "uniques": true
    },
    "algorithm": {
        "name": "calculateOperation",
        "params": {
            "method": "equivLiteral",
            "keyboard": "NUMERICAL"
        }
    }
}</v>
      </c>
      <c r="C1346" s="215" t="str">
        <f>Seeds!AA1440</f>
        <v/>
      </c>
      <c r="D1346" s="215">
        <f t="shared" si="1"/>
        <v>1</v>
      </c>
    </row>
    <row r="1347" ht="15.75" customHeight="1">
      <c r="A1347" s="215" t="str">
        <f>Seeds!AC1441</f>
        <v>M6-EyP-23a-I-1</v>
      </c>
      <c r="B1347" s="215" t="str">
        <f>Seeds!Z1441</f>
        <v>{
    "id": "M6-EyP-23a-I-1",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8,
                "max": 9,
                "step": 0.1
            },
            {
                "name": "Q2",
                "label": "",
                "min": 9,
                "max": 10,
                "step": 0.1
            },
            {
                "name": "Q3",
                "label": "",
                "min": 8,
                "max": 9,
                "step": 0.1
            },
            {
                "name": "Q4",
                "label": "",
                "min": 6,
                "max": 8,
                "step": 0.1
            },
            {
                "name": "Q5",
                "label": "",
                "min": 3,
                "max": 6,
                "step": 0.1
            },
            {
                "name": "Q6",
                "label": "",
                "min": 2,
                "max": 3,
                "step": 0.1
            },
            {
                "name": "Q7",
                "label": "",
                "min": 1,
                "max": 2,
                "step": 0.1
            },
            {
                "name": "Q8",
                "label": "",
                "min": 0,
                "max": 1,
                "step": 0.1
            }
        ],
        "calculated": [
            {
                "name": "A1",
                "label": "Positiva",
                "function": ""
            },
            {
                "name": "A2",
                "label": "Negativa",
                "function": "",
                "incorrect": true
            },
            {
                "name": "A3",
                "label": "Simétrica",
                "function": "",
                "incorrect": true
            }
        ],
        "uniques": true
    },
    "algorithm": {
        "name": "trueFalse",
        "template": "Multiple choice – standard",
        "params": {
            "countCorrect": 1,
            "countIncorrect": 2,
            "showCheckIcon": false,
            "columns": 3
        }
    }
}</v>
      </c>
      <c r="C1347" s="215" t="str">
        <f>Seeds!AA1441</f>
        <v/>
      </c>
      <c r="D1347" s="215">
        <f t="shared" si="1"/>
        <v>1</v>
      </c>
    </row>
    <row r="1348" ht="15.75" customHeight="1">
      <c r="A1348" s="215" t="str">
        <f>Seeds!AC1442</f>
        <v>M6-EyP-23a-I-2</v>
      </c>
      <c r="B1348" s="215" t="str">
        <f>Seeds!Z1442</f>
        <v>{
    "id": "M6-EyP-23a-I-2",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"Q8",
                "label": "",
                "min": 8,
                "max": 9,
                "step": 0.1
            },
            {
                "name": "Q7",
                "label": "",
                "min": 9,
                "max": 10,
                "step": 0.1
            },
            {
                "name": "Q6",
                "label": "",
                "min": 8,
                "max": 9,
                "step": 0.1
            },
            {
                "name": "Q5",
                "label": "",
                "min": 6,
                "max": 8,
                "step": 0.1
            },
            {
                "name": "Q4",
                "label": "",
                "min": 3,
                "max": 6,
                "step": 0.1
            },
            {
                "name": "Q3",
                "label": "",
                "min": 2,
                "max": 3,
                "step": 0.1
            },
            {
                "name": "Q2",
                "label": "",
                "min": 1,
                "max": 2,
                "step": 0.1
            },
            {
                "name": "Q1",
                "label": "",
                "min": 0,
                "max": 1,
                "step": 0.1
            }
        ],
        "calculated": [
            {
                "name": "A1",
                "label": "Positiva",
                "function": "",
                "incorrect": true
            },
            {
                "name": "A2",
                "label": "Negativa",
                "function": ""
            },
            {
                "name": "A3",
                "label": "Simétrica",
                "function": "",
                "incorrect": true
            }
        ],
        "uniques": true
    },
    "algorithm": {
        "name": "trueFalse",
        "template": "Multiple choice – standard",
        "params": {
            "countCorrect": 1,
            "countIncorrect": 2,
            "showCheckIcon": false,
            "columns": 3
        }
    }
}</v>
      </c>
      <c r="C1348" s="215" t="str">
        <f>Seeds!AA1442</f>
        <v/>
      </c>
      <c r="D1348" s="215">
        <f t="shared" si="1"/>
        <v>1</v>
      </c>
    </row>
    <row r="1349" ht="15.75" customHeight="1">
      <c r="A1349" s="215" t="str">
        <f>Seeds!AC1443</f>
        <v>M6-EyP-23a-I-3</v>
      </c>
      <c r="B1349" s="215" t="str">
        <f>Seeds!Z1443</f>
        <v>{
    "id": "M6-EyP-23a-I-3",
    "stimulus": "&lt;p&gt;¿Cuál es la forma de esta distribución?&lt;/p&gt;&lt;div style=\"display:flex; justify-content:center;\"&gt;&lt;div class=\"fr-chart ct-chart ct-minor-seventh\" data-chart='{\"type\": \"bar\", \"series\": [{\"name\": \"Clase A\", \"data\": [{{Q1}}, {{Q2}}, {{Q3}}, {{Q4}}, {{Q5}}, {{Q6}}, {{Q7}}, {{Q8}}]}], \"labels\":[\"\", \"\", \"\", \"\", \"\", \"\", \"\", \"\"]}',\"options\": {\"low\":0, \"axisY\": {\"onlyInteger\": true}}}'&gt;&lt;/div&gt;&lt;/div&gt;",
    "hint": "&lt;p&gt;Una distribución puede ser:&lt;/p&gt;&lt;ul&gt;&lt;li&gt;Positiva: si los datos se acumulan a la izquierda.&lt;/li&gt;&lt;li&gt;Negativa: si se acumulan a la derecha.&lt;/li&gt;&lt;li&gt;Simétrica: si los datos a la derecha se parecen a los de la izquierda.&lt;/li&gt;&lt;/ul&gt;",
    "feedback": "&lt;p&gt;Una distribución puede ser:&lt;/p&gt;&lt;ul&gt;&lt;li&gt;Positiva: si los datos se acumulan a la izquierda.&lt;/li&gt;&lt;li&gt;Negativa: si se acumulan a la derecha.&lt;/li&gt;&lt;li&gt;Simétrica: si los datos a la derecha se parecen a los de la izquierda.&lt;/li&gt;&lt;/ul&gt;",
    "template": "&lt;p&gt;{{response}}&lt;/p&gt;",
    "seed": {
        "parameters": [
            {
                "name": "Q1",
                "label": "",
                "min": 0.5,
                "max": 1,
                "step": 0.1
            },
            {
                "name": "Q2",
                "label": "",
                "min": 1,
                "max": 2,
                "step": 0.1
            },
            {
                "name": "Q3",
                "label": "",
                "min": 4,
                "max": 5,
                "step": 0.1
            },
            {
                "name": "Q4",
                "label": "",
                "min": 7.5,
                "max": 8,
                "step": 0.1
            },
            {
                "name": "Q5",
                "label": "",
                "min": 7.5,
                "max": 8,
                "step": 0.1
            },
            {
                "name": "Q6",
                "label": "",
                "min": 4,
                "max": 5,
                "step": 0.1
            },
            {
                "name": "Q7",
                "label": "",
                "min": 1,
                "max": 2,
                "step": 0.1
            },
            {
                "name": "Q8",
                "label": "",
                "min": 0.5,
                "max": 1,
                "step": 0.1
            }
        ],
        "calculated": [
            {
                "name": "A1",
                "label": "Positiva",
                "function": "",
                "incorrect": true
            },
            {
                "name": "A2",
                "label": "Negativa",
                "function": "",
                "incorrect": true
            },
            {
                "name": "A3",
                "label": "Simétrica",
                "function": ""
            }
        ],
        "uniques": true
    },
    "algorithm": {
        "name": "trueFalse",
        "template": "Multiple choice – standard",
        "params": {
            "countCorrect": 1,
            "countIncorrect": 2,
            "showCheckIcon": false,
            "columns": 3
        }
    }
}</v>
      </c>
      <c r="C1349" s="215" t="str">
        <f>Seeds!AA1443</f>
        <v/>
      </c>
      <c r="D1349" s="215">
        <f t="shared" si="1"/>
        <v>1</v>
      </c>
    </row>
    <row r="1350" ht="15.75" customHeight="1">
      <c r="A1350" s="215" t="str">
        <f>Seeds!AC1444</f>
        <v>M6-EyP-7a-I-1</v>
      </c>
      <c r="B1350" s="215" t="str">
        <f>Seeds!Z1444</f>
        <v>{"id":"M6-EyP-7a-I-1","stimulus":"&lt;p&gt;En el siguiente gráfico están los deportes que practican un grupo de estudiantes. Haz clic en las opciones correctas.&lt;/p&gt;&lt;div style=\"display:flex; justify-content:center;\"&gt;&lt;div class=\"fr-chart ct-chart ct-minor-seventh\" data-chart='{\"type\": \"bar\", \"series\": [{\"name\": \"Deportes\", \"data\": [{{Q1}},{{Q2}},{{Q3}},{{Q4}}]}], \"labels\": [\"Atletismo\", \"Tenis\", \"Natación\", \"Baloncesto\"],\"options\":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8,"max":12,"step":1},{"name":"Q4","label":null,"min":5,"max":10,"step":1},{"name":"D1","label":null,"list":["atletismo","tenis","natación","baloncesto"]},{"name":"D2","label":null,"list":["el atletismo","el tenis","la natación","el baloncesto"]},{"name":"D3","label":null,"list":["atletismo","tenis","natación","baloncesto"]}],"calculated":[{"name":"A1","label":"En el eje &lt;i&gt;x&lt;/i&gt; aparecen los deportes que practican los estudiantes.","function":""},{"name":"A2","label":"En el eje &lt;i&gt;y&lt;/i&gt; aparece el número de estudiantes que practica {{D1}}.","function":""},{"name":"A3","label":"En el eje &lt;i&gt;x&lt;/i&gt; aparece como deporte {{D2}}.","function":""},{"name":"A4","label":"En el eje &lt;i&gt;x&lt;/i&gt; se representan 4 categorías.","function":""},{"name":"A5","label":"En el eje &lt;i&gt;x&lt;/i&gt; se puede ver el número de estudiantes que practica cada deporte.","function":"","incorrect":true,"feedback":"&lt;p&gt;El eje &lt;i&gt;x&lt;/i&gt; es el eje horizontal. En él se aparecen los deportes que practican los estudiantes.&lt;/p&gt;"},{"name":"A6","label":"En el eje &lt;i&gt;y&lt;/i&gt; se ven los deportes que practican los estudiantes.","function":"","incorrect":true,"feedback":"&lt;p&gt;El eje &lt;i&gt;y&lt;/i&gt; es el eje vertical. En él se representa el número de estudiantes que practica cada deporte.&lt;/p&gt;"},{"name":"A7","label":"La gráfica representa cuántos estudiantes no practican cierto deporte.","function":"","incorrect":true,"feedback":"&lt;p&gt;La gráfica representa un grupo de estudiantes que sí practica deporte.&lt;/p&gt;"}],"uniques":true},"algorithm":{"name":"trueFalse","template":"Multiple choice – multiple response","params":{"countCorrect":2,"countIncorrect":1,"showCheckIcon":true}}}</v>
      </c>
      <c r="C1350" s="215" t="str">
        <f>Seeds!AA1444</f>
        <v/>
      </c>
      <c r="D1350" s="215">
        <f t="shared" si="1"/>
        <v>1</v>
      </c>
    </row>
    <row r="1351" ht="15.75" customHeight="1">
      <c r="A1351" s="215" t="str">
        <f>Seeds!AC1445</f>
        <v>M6-EyP-7a-I-2</v>
      </c>
      <c r="B1351" s="215" t="str">
        <f>Seeds!Z1445</f>
        <v>{"id":"M6-EyP-7a-I-2","stimulus":"&lt;p&gt;El siguiente gráfico representa las tres asignaturas favoritas de los amigos de Sara e Izan. Selecciona las opciones correctas.&lt;/p&gt;&lt;div style=\"display:flex; justify-content:center;\"&gt;&lt;div class=\"fr-chart ct-chart ct-minor-seventh\" data-chart='{\"type\": \"bar\", \"series\": [{\"name\": \"Sara\", \"data\": [{{Q1}},{{Q2}},{{Q3}}]},{\"name\": \"Izan\", \"data\": [{{Q4}},{{Q5}},{{Q6}}]}], \"labels\": [\"Matemáticas\", \"Música\", \"Inglés\"], \"options\": {\"legend\": {\"display\": true, \"position\": \"top\", \"labelLines\": {\"display\": true, \"numberOfLines\": 2}}},\"options\": {\"axisY\": {\"onlyInteger\": true}}}'&gt;&lt;/div&gt;&lt;/div&gt;","hint":"&lt;p&gt;El gráfico está representado por dos ejes, uno horizontal, &lt;i&gt;x,&lt;/i&gt; y otro vertical, &lt;i&gt;y.&lt;/i&gt;&lt;/p&gt;","feedback":"&lt;p&gt;El gráfico está representado por dos ejes, uno horizontal, &lt;i&gt;x,&lt;/i&gt; y otro vertical, &lt;i&gt;y.&lt;/i&gt;&lt;/p&gt;","seed":{"parameters":[{"name":"Q1","label":null,"min":5,"max":10,"step":1},{"name":"Q2","label":null,"min":3,"max":8,"step":1},{"name":"Q3","label":null,"min":10,"max":12,"step":1},{"name":"Q4","label":null,"min":3,"max":8,"step":1},{"name":"Q5","label":null,"min":5,"max":10,"step":1},{"name":"Q6","label":null,"min":10,"max":12,"step":1}],"calculated":[{"name":"A1","label":"En el eje &lt;i&gt;x&lt;/i&gt; se representan las asignaturas favoritas.","function":""},{"name":"A2","label":"En el eje &lt;i&gt;y&lt;/i&gt; se representa el número de amigos.","function":""},{"name":"A3","label":"En el eje &lt;i&gt;x&lt;/i&gt; aparece como categorías Matemáticas, Música e Inglés.","function":""},{"name":"A4","label":"En el eje &lt;i&gt;x&lt;/i&gt; hay 3 categorías.","function":""},{"name":"A5","label":"El eje &lt;i&gt;x&lt;/i&gt; es el eje vertical.","function":"","incorrect":true,"feedback":"&lt;p&gt;El eje &lt;i&gt;x&lt;/i&gt; es el eje horizontal.&lt;/p&gt;"},{"name":"A6","label":"El eje &lt;i&gt;y&lt;/i&gt; es el eje horizontal.","function":"","incorrect":true,"feedback":"&lt;p&gt;El eje &lt;i&gt;y&lt;/i&gt; es el eje vertical.&lt;/p&gt;"},{"name":"A7","label":"Las categorías descritas en el eje &lt;i&gt;x&lt;/i&gt; son 4.","function":"","incorrect":true,"feedback":"&lt;p&gt;En el eje &lt;i&gt;x&lt;/i&gt; hay 3 categorías.&lt;/p&gt;"},{"name":"A8","label":"La leyenda hace referencia a los amigos de Sara e Imanuel.","function":"","incorrect":true,"feedback":"&lt;p&gt;Las leyendas refieren a los amigos de Sara e Izan.&lt;/p&gt;"}],"uniques":true},"algorithm":{"name":"trueFalse","template":"Multiple choice – multiple response","params":{"countCorrect":2,"countIncorrect":1,"showCheckIcon":true}}}</v>
      </c>
      <c r="C1351" s="215" t="str">
        <f>Seeds!AA1445</f>
        <v/>
      </c>
      <c r="D1351" s="215">
        <f t="shared" si="1"/>
        <v>1</v>
      </c>
    </row>
    <row r="1352" ht="15.75" customHeight="1">
      <c r="A1352" s="215" t="str">
        <f>Seeds!AC1446</f>
        <v>M6-EyP-7a-E-1</v>
      </c>
      <c r="B1352" s="215" t="str">
        <f>Seeds!Z1446</f>
        <v>{"id":"M6-EyP-7a-E-1","stimulus":"&lt;p&gt;Este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aparecen {{response}} categorías.&lt;/p&gt;&lt;p&gt;En la leyenda aparecen {{response}}.&lt;/p&gt;","hint":"&lt;p&gt;El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[2,3,4,6]},{"name":"Q12","label":null,"list":[2,3,4,6]},{"name":"N1","label":null,"list":["Luis","Felipe","Carlos"]},{"name":"N2","label":null,"list":["Irene","Paula","Luisa"]}],"calculated":[{"name":"A1","label":"{{function}}","function":"5","group":1},{"name":"A2","label":"{{function}}","function":"{{Q11}}","incorrect":true,"group":1},{"name":"A3","label":"{{function}}","function":"{{Q12}}","incorrect":true,"group":1},{"name":"A1","label":"los nombres de los amigos","function":"","group":2},{"name":"A2","label":"las horas de estudio","function":"","incorrect":true,"group":2},{"name":"A3","label":"los días de la semana","function":"","incorrect":true,"group":2}],"uniques":false},"algorithm":{"name":"groupResponses","template":"Cloze with drop down"}}</v>
      </c>
      <c r="C1352" s="215" t="str">
        <f>Seeds!AA1446</f>
        <v/>
      </c>
      <c r="D1352" s="215">
        <f t="shared" si="1"/>
        <v>1</v>
      </c>
    </row>
    <row r="1353" ht="15.75" customHeight="1">
      <c r="A1353" s="215" t="str">
        <f>Seeds!AC1447</f>
        <v>M6-EyP-7a-E-2</v>
      </c>
      <c r="B1353" s="215" t="str">
        <f>Seeds!Z1447</f>
        <v>{"id":"M6-EyP-7a-E-2","stimulus":"&lt;p&gt;Este gráfico representa las horas de estudio de dos amigos durante la semana. Escoge las opciones correctas.&lt;/p&gt;&lt;div style=\"display:flex; justify-content:center;\"&gt;&lt;div class=\"fr-chart ct-chart ct-minor-seventh\" data-chart='{\"type\": \"bar\", \"series\": [{\"name\": \"{{N1}}\", \"data\": [{{Q1}},{{Q3}},{{Q5}},{{Q7}},{{Q9}}]},{\"name\": \"{{N2}}\", \"data\": [{{Q2}},{{Q4}},0,{{Q7}},{{Q8}}]}], \"labels\":[\"Lunes\",\"Martes\",\"Miércoles\",\"Jueves\",\"Viernes\"],\"options\": {\"axisY\": {\"onlyInteger\": true}}}'&gt;&lt;/div&gt;","template":"&lt;p&gt;En el eje &lt;i&gt;x&lt;/i&gt; se representan {{response}}.&lt;/p&gt;&lt;p&gt;En la gráfica hay {{response}} series.&lt;/p&gt;","hint":"&lt;p&gt;El gráfico está representado por dos ejes, uno horizontal, &lt;i&gt;x,&lt;/i&gt; y otro vertical, &lt;i&gt;y.&lt;/i&gt;&lt;/p&gt;","feedback":"&lt;p&gt;El gráfico está representado por dos ejes, uno horizontal, &lt;i&gt;x,&lt;/i&gt; y otro vertical, &lt;i&gt;y.&lt;/i&gt;&lt;/p&gt;","seed":{"parameters":[{"name":"Q1","label":null,"list":[1,2,3,4]},{"name":"Q2","label":null,"list":[1,2,3,4]},{"name":"Q3","label":null,"list":[1,2,3,4]},{"name":"Q4","label":null,"list":[1,2,3,4]},{"name":"Q5","label":null,"list":[1,2,3,4]},{"name":"Q6","label":null,"list":[1,2,3,4]},{"name":"Q7","label":null,"list":[1,2,3,4]},{"name":"Q8","label":null,"list":[1,2,3,4]},{"name":"Q9","label":null,"list":[1,2,3,4]},{"name":"Q10","label":null,"list":[2,3]},{"name":"Q11","label":null,"list":[3,4,5]},{"name":"Q12","label":null,"list":[3,4,5]},{"name":"N1","label":null,"list":["Luis","Felipe","Carlos"]},{"name":"N2","label":null,"list":["Irene","Paula","Luisa"]}],"calculated":[{"name":"A1","label":"{{function}}","function":"2","group":2},{"name":"A2","label":"{{function}}","function":"{{Q11}}","incorrect":true,"group":2},{"name":"A3","label":"{{function}}","function":"{{Q12}}","incorrect":true,"group":2},{"name":"A1","label":"los 5 días de estudio","function":"","group":1},{"name":"A2","label":"las horas que estudia {{N1}}","function":"","incorrect":true,"group":1},{"name":"A3","label":"los 7 días de estudio","function":"","incorrect":true,"group":1}],"uniques":false},"algorithm":{"name":"groupResponses","template":"Cloze with drop down"}}</v>
      </c>
      <c r="C1353" s="215" t="str">
        <f>Seeds!AA1447</f>
        <v/>
      </c>
      <c r="D1353" s="215">
        <f t="shared" si="1"/>
        <v>1</v>
      </c>
    </row>
    <row r="1354" ht="15.75" customHeight="1">
      <c r="A1354" s="215" t="str">
        <f>Seeds!AC1448</f>
        <v>M6-EyP-7a-E-3</v>
      </c>
      <c r="B1354" s="215" t="str">
        <f>Seeds!Z1448</f>
        <v>{"id":"M6-EyP-7a-E-3","stimulus":"&lt;p&gt;En un informe realizado a un grupo de jóvenes y adultos sobre los destinos favoritos para las vacaciones se confeccionó un gráfico como este. Arrastra las opciones correctas.&lt;/p&gt;&lt;div style=\"display:flex; justify-content:center;\"&gt;&lt;div class=\"fr-chart ct-chart ct-minor-seventh\" data-chart='{\"type\": \"bar\", \"series\": [{\"name\": \"Jóvenes\", \"data\": [{{Q1}},{{Q2}},{{Q3}}]},{\"name\": \"Adultos\", \"data\": [{{Q4}},{{Q5}},{{Q6}}]}], \"labels\":[\"Playa\",\"Montaña\",\"Ciudad\"],\"options\": {\"axisY\": {\"onlyInteger\": true}}}'&gt;&lt;/div&gt;","template":"&lt;p&gt;Los destinos vacacionales se representan en el eje {{response}}.&lt;/p&gt;&lt;p&gt;Los nombres de las series en el gráfico son {{response}}.&lt;/p&gt;","hint":"&lt;p&gt;El gráfico está representado por dos ejes, uno horizontal, &lt;i&gt;x,&lt;/i&gt; y otro vertical, &lt;i&gt;y.&lt;/i&gt;&lt;/p&gt;","feedback":"&lt;p&gt;El gráfico está representado por dos ejes, uno horizontal, &lt;i&gt;x,&lt;/i&gt; y otro vertical, &lt;i&gt;y.&lt;/i&gt;&lt;/p&gt;","seed":{"parameters":[{"name":"Q1","label":null,"min":20,"max":30,"step":1},{"name":"Q2","label":null,"min":30,"max":40,"step":1},{"name":"Q3","label":null,"min":10,"max":20,"step":1},{"name":"Q4","label":null,"min":20,"max":30,"step":1},{"name":"Q5","label":null,"min":30,"max":40,"step":1},{"name":"Q6","label":null,"min":10,"max":20,"step":1}],"calculated":[{"name":"A1","label":"&lt;i&gt;x&lt;/i&gt;"},{"name":"A2","label":"Jóvenes y Adultos"},{"name":"A3","label":"&lt;i&gt;y&lt;/i&gt;","incorrect":true},{"name":"A4","label":"Playa, Montaña y Ciudad","incorrect":true},{"name":"A5","label":"Playa, Montaña y Campiña","incorrect":true}],"uniques":false},"algorithm":{"name":"calculateOperation","template":"Cloze with drag &amp; drop","params":{"keyboard":"INTERMEDIATE"}}}</v>
      </c>
      <c r="C1354" s="215" t="str">
        <f>Seeds!AA1448</f>
        <v/>
      </c>
      <c r="D1354" s="215">
        <f t="shared" si="1"/>
        <v>1</v>
      </c>
    </row>
    <row r="1355" ht="15.75" customHeight="1">
      <c r="A1355" s="215" t="str">
        <f>Seeds!AC1449</f>
        <v>M6-EyP-7b-I-1</v>
      </c>
      <c r="B1355" s="215" t="str">
        <f>Seeds!Z1449</f>
        <v>{
    "id": "M6-EyP-7b-I-1",
    "stimulus": "&lt;p&gt;El siguiente gráfico representa las temperaturas mínimas y máximas de los primeros días de junio en Málaga. Indica si las afirmaciones son correctas o no.&lt;/p&gt;&lt;div style=\"display:flex; justify-content:center;\"&gt;&lt;div class=\"fr-chart ct-chart ct-minor-seventh\" data-chart='{\"type\": \"bar\", \"series\": [{\"name\": \"°C mínimos\", \"data\": [{{Q1}},{{Q2}},{{Q3}},{{Q4}},{{Q5}}]},{\"name\": \"°C máximos\", \"data\": [{{Q6}},{{Q7}},{{Q8}},{{Q9}},{{Q10}}]}], \"labels\":[\"Lunes\",\"Mártes\",\"Miércoles\",\"Jueves\",\"Viernes\"],\"options\": {\"axisY\": {\"onlyInteger\": true}}}'&gt;&lt;/div&gt;&lt;/div&gt;",
    "template": "&lt;p&gt;{{Q1.label}} = &amp;nbsp;{{response}}&amp;nbsp;&lt;/p&gt;&lt;p&gt;{{Q2.label}} = &amp;nbsp;{{response}}&amp;nbsp;&lt;/p&gt;&lt;p&gt;{{Q3.label}} = &amp;nbsp;&amp;nbsp;{{response}}&lt;/p&gt;",
    "hint": "&lt;p&gt;La altura que alcanza cada barra representa la temperatura.&lt;/p&gt;",
    "feedback": "&lt;p&gt;La altura que alcanza cada barra representa la temperatura.&lt;/p&gt;",
    "seed": {
        "parameters": [
            {
                "name": "Q1",
                "label": null,
                "min": 15,
                "max": 19,
                "step": 1
            },
            {
                "name": "Q2",
                "label": null,
                "min": 15,
                "max": 19,
                "step": 1
            },
            {
                "name": "Q3",
                "label": null,
                "min": 15,
                "max": 19,
                "step": 1
            },
            {
                "name": "Q4",
                "label": null,
                "min": 15,
                "max": 19,
                "step": 1
            },
            {
                "name": "Q5",
                "label": null,
                "min": 15,
                "max": 19,
                "step": 1
            },
            {
                "name": "Q6",
                "label": null,
                "min": 20,
                "max": 30,
                "step": 1
            },
            {
                "name": "Q7",
                "label": null,
                "min": 20,
                "max": 35,
                "step": 1
            },
            {
                "name": "Q8",
                "label": null,
                "min": 20,
                "max": 35,
                "step": 1
            },
            {
                "name": "Q9",
                "label": null,
                "min": 20,
                "max": 35,
                "step": 1
            },
            {
                "name": "Q10",
                "label": null,
                "min": 20,
                "max": 35,
                "step": 1
            }
        ],
        "calculated": [
            {
                "name": "A1",
                "label": "La temperatura mínima registrada el lunes fue de {{Q1}} °C."
            },
            {
                "name": "A2",
                "label": "La temperatura mínima registrada el martes fue de {{Q2}} °C."
            },
            {
                "name": "A3",
                "label": "La temperatura máxima registrada el miércoles fue de {{Q8}} °C."
            },
            {
                "name": "A4",
                "label": "La temperatura máxima registrada el jueves fue de {{Q9}} °C."
            },
            {
                "name": "A5",
                "label": "La temperatura mínima registrada el viernes fue de {{Q5}} °C."
            },
            {
                "name": "A6",
                "label": "La temperatura máxima registrada el lunes fue de {{Q1}} °C.",
                "incorrect": true,
                "feedback": "&lt;p&gt;La temperatura mínima que se registró el lunes fue de {{Q1}} °C y la máxima, de {{Q6}} °C.&lt;/p&gt;"
            },
            {
                "name": "A7",
                "label": "La temperatura máxima registrada el martes fue de {{Q2}} °C.",
                "incorrect": true,
                "feedback": "&lt;p&gt;La temperatura mínima que se registró el martes fue de {{Q2}} °C y la máxima, de {{Q7}} °C.&lt;/p&gt;"
            },
            {
                "name": "A8",
                "label": "La temperatura mínima registrada el miércoles fue de {{Q8}} °C.",
                "incorrect": true,
                "feedback": "&lt;p&gt;La temperatura mínima que se registró el miércoles fue de {{Q3}} °C y la máxima, de {{Q8}} °C.&lt;/p&gt;"
            },
            {
                "name": "A9",
                "label": "La temperatura mínima registrada el jueves fue de {{Q9}} °C.",
                "incorrect": true,
                "feedback": "&lt;p&gt;La temperatura mínima que se registró el jueves fue de {{Q4}} °C y la máxima, de {{Q9}} °C.&lt;/p&gt;"
            },
            {
                "name": "A10",
                "label": "La temperatura máxima registrada el viernes fue de {{Q5}} °C.",
                "incorrect": true,
                "feedback": "&lt;p&gt;La temperatura mínima que se registró el viernes fue de {{Q5}} °C y la máxima, de {{Q10}} °C.&lt;/p&gt;"
            }
        ],
        "uniques": false
    },
    "algorithm": {
        "name": "trueFalse",
        "template": "Choice matrix – inline",
        "params": {
            "countCorrect": 2,
            "countIncorrect": 1,
            "showCheckIcon": false,
            "options": [
                "Verdadero",
                "Falso"
            ]
        }
    }
}</v>
      </c>
      <c r="C1355" s="215" t="str">
        <f>Seeds!AA1449</f>
        <v/>
      </c>
      <c r="D1355" s="215">
        <f t="shared" si="1"/>
        <v>1</v>
      </c>
    </row>
    <row r="1356" ht="15.75" customHeight="1">
      <c r="A1356" s="215" t="str">
        <f>Seeds!AC1450</f>
        <v>M6-EyP-7b-I-2</v>
      </c>
      <c r="B1356" s="215" t="str">
        <f>Seeds!Z1450</f>
        <v>{"id":"M6-EyP-7b-I-2","stimulus":"&lt;p&gt;El siguiente gráfico representa las actividades favoritas de un grupo de chicas y chicos. Indica si las afirmaciones son correctas o no.&lt;/p&gt;&lt;div style=\"display:flex; justify-content:center;\"&gt;&lt;div class=\"fr-chart ct-chart ct-minor-seventh\" data-chart='{\"type\": \"bar\", \"series\": [{\"name\": \"Chicas\", \"data\": [{{Q1}},{{Q3}},{{Q5}}]},{\"name\": \"Chicos\", \"data\": [{{Q2}},{{Q4}},{{Q6}}]}], \"labels\":[\"Hacer deporte\",\"Ir al parque\",\"Jugar con los abuelos\"],\"options\": {\"axisY\": {\"onlyInteger\": true}}}'&gt;&lt;/div&gt;&lt;/div&gt;","template":"&lt;p&gt;{{Q1.label}} = &amp;nbsp;{{response}}&amp;nbsp;&lt;/p&gt;&lt;p&gt;{{Q2.label}} = &amp;nbsp;{{response}}&amp;nbsp;&lt;/p&gt;&lt;p&gt;{{Q3.label}} = &amp;nbsp;&amp;nbsp;{{response}}&lt;/p&gt;","hint":"&lt;p&gt;La altura que alcanza cada barra representa el número de chicas y chicos a los que les gusta una actividad.&lt;/p&gt;","feedback":"&lt;p&gt;La altura que alcanza cada barra representa el número de chicas y chicos a los que les gusta una actividad.&lt;/p&gt;","seed":{"parameters":[{"name":"Q1","label":null,"min":20,"max":25,"step":1},{"name":"Q2","label":null,"min":20,"max":25,"step":1},{"name":"Q3","label":null,"min":20,"max":25,"step":1},{"name":"Q4","label":null,"min":20,"max":25,"step":1},{"name":"Q5","label":null,"min":20,"max":25,"step":1},{"name":"Q6","label":null,"min":20,"max":25,"step":1}],"calculated":[{"name":"T1","label":"{{function}}","function":"{{Q2}}+{{Q4}}+{{Q6}}","temp":true},{"name":"T2","label":"{{function}}","function":"{{Q1}}+{{Q3}}+{{Q5}}","temp":true},{"name":"T3","label":"{{function}}","function":"{{Q1}}+{{Q4}}+{{Q6}}","temp":true},{"name":"T4","label":"{{function}}","function":"{{Q2}}+{{Q3}}+{{Q5}}","temp":true},{"name":"A1","label":"{{Q6}} chicos prefieren jugar con los abuelos."},{"name":"A2","label":"{{Q1}} chicas prefieren hacer deporte."},{"name":"A3","label":"Se le ha realizado esta encuesta a {{T1}} chicos."},{"name":"A4","label":"Se le ha realizado esta encuesta a {{T2}} chicas."},{"name":"A5","label":"{{Q1}} chicos prefieren hacer deporte.","incorrect":true,"feedback":"&lt;p&gt;Los chicos que prefieren hacer deporte son {{Q2}}.&lt;/p&gt;"},{"name":"A6","label":"{{Q5}} chicas prefieren ir al parque.","incorrect":true,"feedback":"&lt;p&gt;Las chicas que prefieren ir al parque son {{Q3}}.&lt;/p&gt;"},{"name":"A7","label":"Se le ha realizado esta encuesta a {{T3}} chicos.","incorrect":true,"feedback":"&lt;p&gt;La encuesta se ha realizado a {{T1}} chicos.&lt;/p&gt;"},{"name":"A8","label":"Se le ha realizado esta encuesta a {{T4}} chicas.","incorrect":true,"feedback":"&lt;p&gt;La encuesta se ha realizado a {{T2}} chicas.&lt;/p&gt;"}],"uniques":true},"algorithm":{"name":"trueFalse","template":"Choice matrix – inline","params":{"countCorrect":2,"countIncorrect":1,"showCheckIcon":false,"options":["Verdadero","Falso"]}}}</v>
      </c>
      <c r="C1356" s="215" t="str">
        <f>Seeds!AA1450</f>
        <v/>
      </c>
      <c r="D1356" s="215">
        <f t="shared" si="1"/>
        <v>1</v>
      </c>
    </row>
    <row r="1357" ht="15.75" customHeight="1">
      <c r="A1357" s="215" t="str">
        <f>Seeds!AC1451</f>
        <v>M6-EyP-7b-I-3</v>
      </c>
      <c r="B1357" s="215" t="str">
        <f>Seeds!Z1451</f>
        <v>{"id":"M6-EyP-7b-I-3","stimulus":"&lt;p&gt;El profesor de Música ha creado este gráfico con los estilos musicales favoritos de sus estudiantes de 6.º. Indica si las afirmaciones son correctas o no.&lt;/p&gt;&lt;div style=\"display:flex; justify-content:center;\"&gt;&lt;div class=\"fr-chart ct-chart ct-minor-seventh\" data-chart='{\"type\": \"bar\", \"series\": [{\"name\": \"6.º A\", \"data\": [{{Q1}},{{Q3}},{{Q5}},{{Q7}}]},{\"name\": \"6.º B\", \"data\": [{{Q2}},{{Q4}},{{Q6}},{{Q8}}]}], \"labels\":[\"{{Q9}}\",\"{{Q10}}\",\"{{Q11}}\",\"{{Q12}}\"],\"options\": {\"axisY\": {\"onlyInteger\": true}}}'&gt;&lt;/div&gt;&lt;/div&gt;","template":"&lt;p&gt;{{Q1.label}} = &amp;nbsp;{{response}}&amp;nbsp;&lt;/p&gt;&lt;p&gt;{{Q2.label}} = &amp;nbsp;{{response}}&amp;nbsp;&lt;/p&gt;&lt;p&gt;{{Q3.label}} = &amp;nbsp;&amp;nbsp;{{response}}&lt;/p&gt;","hint":"&lt;p&gt;La altura que alcanza cada barra representa el número de estudiantes a quienes les gusta un estilo musical.&lt;/p&gt;","feedback":"&lt;p&gt;La altura que alcanza cada barra representa el número de estudiantes a quienes les gusta un estilo musical.&lt;/p&gt;","seed":{"parameters":[{"name":"Q1","label":null,"list":[5,6,7,8,9,10]},{"name":"Q2","label":null,"list":[5,6,7,8,9,10]},{"name":"Q3","label":null,"list":[5,6,7,8,9,10]},{"name":"Q4","label":null,"list":[5,6,7,8,9,10]},{"name":"Q5","label":null,"list":[5,6,7,8,9,10]},{"name":"Q6","label":null,"list":[5,6,7,8,9,10]},{"name":"Q7","label":null,"list":[5,6,7,8,9,10]},{"name":"Q8","label":null,"list":[5,6,7,8,9,10]},{"name":"Q9","label":null,"list":["pop","rock","clásica","rap","electrónica"]},{"name":"Q10","label":null,"list":["pop","rock","clásica","rap","electrónica"]},{"name":"Q11","label":null,"list":["pop","rock","clásica","rap","electrónica"]},{"name":"Q12","label":null,"list":["pop","rock","clásica","rap","electrónica"]}],"calculated":[{"name":"A1","label":"{{Q1}} estudiantes de 6.º A prefieren la música {{Q9}}."},{"name":"A2","label":"{{Q8}} estudiantes de 6.º B prefieren la música {{Q12}}."},{"name":"A3","label":"{{Q4}} estudiantes de 6.º B prefieren la música {{Q10}}."},{"name":"A4","label":"{{Q5}} estudiantes de 6.º A prefieren la música {{Q11}}."},{"name":"A5","label":"{{Q6}} estudiantes de 6.º A prefieren la música {{Q12}}.","incorrect":true,"feedback":"&lt;p&gt;Los estudiantes de 6.º A que prefieren la música {{Q12}} son {{Q7}}.&lt;/p&gt;"},{"name":"A6","label":"{{Q4}} estudiantes de 6.º B prefieren la música {{Q11}}.","incorrect":true,"feedback":"&lt;p&gt;Los estudiantes de 6.º B que prefieren la música {{Q11}} son {{Q6}}.&lt;/p&gt;"},{"name":"A7","label":"{{Q3}} estudiantes de 6.º B prefieren la música {{Q10}}.","incorrect":true,"feedback":"&lt;p&gt;Los estudiantes de 6.º B que prefieren la música {{Q10}} son {{Q4}}.&lt;/p&gt;"},{"name":"A8","label":"{{Q3}} estudiantes de 6.º A prefieren la música {{Q9}}.","incorrect":true,"feedback":"&lt;p&gt;Los estudiantes de 6.º A que prefieren la música {{Q9}} son {{Q1}}.&lt;/p&gt;"}],"uniques":true},"algorithm":{"name":"trueFalse","template":"Choice matrix – inline","params":{"countCorrect":2,"countIncorrect":1,"showCheckIcon":false,"options":["Verdadero","Falso"]}}}</v>
      </c>
      <c r="C1357" s="215" t="str">
        <f>Seeds!AA1451</f>
        <v/>
      </c>
      <c r="D1357" s="215">
        <f t="shared" si="1"/>
        <v>1</v>
      </c>
    </row>
    <row r="1358" ht="15.75" customHeight="1">
      <c r="A1358" s="215" t="str">
        <f>Seeds!AC1452</f>
        <v>M6-EyP-7b-E-1</v>
      </c>
      <c r="B1358" s="215" t="str">
        <f>Seeds!Z1452</f>
        <v>{"id":"M6-EyP-7b-E-1","stimulus":"&lt;p&gt;El profesor de Educación Física ha creado este gráfico con los equipos de fútbol favoritos de los estudiantes de 6.º. Observa el gráfico y completa las oraciones.&lt;/p&gt;&lt;div style=\"display:flex; justify-content:center;\"&gt;&lt;div class=\"fr-chart ct-chart ct-minor-seventh\" data-chart='{\"type\": \"bar\", \"series\": [{\"name\": \"6.º A\", \"data\": [{{Q1}},{{Q3}},{{Q5}},{{Q7}}]},{\"name\": \"6.º B\", \"data\": [{{Q2}},{{Q4}},{{Q6}},{{Q8}}]}], \"labels\":[\"{{Q9}}\",\"{{Q10}}\",\"{{Q11}}\",\"{{Q12}}\"],\"options\": {\"axisY\": {\"onlyInteger\": true}}}'&gt;&lt;/div&gt;&lt;/div&gt;","template":"&lt;p&gt;{{response}} estudiantes de 6.º B prefieren al {{Q11}}.&lt;/p&gt;&lt;p&gt;{{response}} estudiantes de 6.º A prefieren al {{Q9}}.&lt;/p&gt;&lt;p&gt;El equipo preferido de los estudiantes de 6.º A ha conseguido {{response}} votos.&lt;/p&gt;","hint":"&lt;p&gt;La altura que alcanza cada barra representa a el número de estudiantes a quienes les gusta un equipo de fútbol.&lt;/p&gt;","feedback":"&lt;p&gt;La altura que alcanza cada barra representa a el número de estudiantes a quienes les gusta un equipo de fútbol.&lt;/p&gt;","seed":{"parameters":[{"name":"Q1","label":null,"min":5,"max":12,"step":1},{"name":"Q2","label":null,"min":5,"max":12,"step":1},{"name":"Q3","label":null,"min":5,"max":12,"step":1},{"name":"Q4","label":null,"min":5,"max":12,"step":1},{"name":"Q5","label":null,"min":5,"max":12,"step":1},{"name":"Q6","label":null,"min":5,"max":12,"step":1},{"name":"Q7","label":null,"min":5,"max":12,"step":1},{"name":"Q8","label":null,"min":5,"max":12,"step":1},{"name":"Q9","label":null,"list":["Real Madrid C. F.","Atlético de Madrid","F. C. Barcelona","Sevilla F. C.","F. C. Liverpool","A. C. Milan"]},{"name":"Q10","label":null,"list":["Real Madrid C. F.","Atlético de Madrid","F. C. Barcelona","Sevilla F. C.","F. C. Liverpool","A. C. Milan"]},{"name":"Q11","label":null,"list":["Real Madrid C. F.","Atlético de Madrid","F. C. Barcelona","Sevilla F. C.","F. C. Liverpool","A. C. Milan"]},{"name":"Q12","label":null,"list":["Real Madrid C. F.","Atlético de Madrid","F. C. Barcelona","Sevilla F. C.","F. C. Liverpool","A. C. Milan"]}],"calculated":[{"name":"A1","label":"{{function}}","function":"{{Q6}}"},{"name":"A2","label":"{{function}}","function":"{{Q1}}"},{"name":"A3","label":"{{function}}","function":"math.max({{Q1}},{{Q3}},{{Q5}},{{Q7}})"}],"uniques":true},"algorithm":{"name":"calculateOperation","params":{"method":"equivLiteral","keyboard":"NUMERICAL"}}}</v>
      </c>
      <c r="C1358" s="215" t="str">
        <f>Seeds!AA1452</f>
        <v/>
      </c>
      <c r="D1358" s="215">
        <f t="shared" si="1"/>
        <v>1</v>
      </c>
    </row>
    <row r="1359" ht="15.75" customHeight="1">
      <c r="A1359" s="215" t="str">
        <f>Seeds!AC1453</f>
        <v>M6-EyP-7b-E-2</v>
      </c>
      <c r="B1359" s="215" t="str">
        <f>Seeds!Z1453</f>
        <v>{"id":"M6-EyP-7b-E-2","stimulus":"&lt;p&gt;Dos heladerías se han juntado para representar en este gráfico los sabores de helado que más han vendido en un día. Observa el gráfico y completa las oraciones.&lt;/p&gt;&lt;div style=\"display:flex; justify-content:center;\"&gt;&lt;div class=\"fr-chart ct-chart ct-minor-seventh\" data-chart='{\"type\": \"bar\", \"series\": [{\"name\": \"Heladería 1\", \"data\": [{{Q1}},{{Q2}},{{Q3}}]},{\"name\": \"Heladería 2\", \"data\": [{{Q4}},{{Q5}},{{Q6}}]}], \"labels\":[\"{{Q7}}\",\"{{Q8}}\",\"{{Q9}}\"],\"options\": {\"axisY\": {\"onlyInteger\": true}}}'&gt;&lt;/div&gt;&lt;/div&gt;","template":"&lt;p&gt;La heladería 1 ha vendido {{response}} helados de {{Q9}}.&lt;/p&gt;&lt;p&gt;La heladería 2 ha vendido {{response}} helados de {{Q8}}.&lt;/p&gt;&lt;p&gt;Entre las dos heladerías han vendido {{response}} helados de {{Q7}}.&lt;/p&gt;","hint":"&lt;p&gt;La altura que alcanza cada barra representa cuántos helados se han vendido de ese sabor.&lt;/p&gt;","feedback":"&lt;p&gt;La altura que alcanza cada barra representa cuántos helados se han vendido de ese sabor.&lt;/p&gt;","seed":{"parameters":[{"name":"Q1","label":null,"min":40,"max":60,"step":1},{"name":"Q2","label":null,"min":40,"max":60,"step":1},{"name":"Q3","label":null,"min":40,"max":60,"step":1},{"name":"Q4","label":null,"min":40,"max":60,"step":1},{"name":"Q5","label":null,"min":40,"max":60,"step":1},{"name":"Q6","label":null,"min":40,"max":60,"step":1},{"name":"Q7","label":null,"list":["menta","limón","nata","chocolate","turrón"]},{"name":"Q8","label":null,"list":["menta","limón","nata","chocolate","turrón"]},{"name":"Q9","label":null,"list":["menta","limón","nata","chocolate","turrón"]}],"calculated":[{"name":"A1","label":"{{function}}","function":"{{Q3}}"},{"name":"A2","label":"{{function}}","function":"{{Q5}}"},{"name":"A3","label":"{{function}}","function":"{{Q1}}+{{Q4}}"}],"uniques":true},"algorithm":{"name":"calculateOperation","params":{"method":"equivLiteral","keyboard":"NUMERICAL"}}}</v>
      </c>
      <c r="C1359" s="215" t="str">
        <f>Seeds!AA1453</f>
        <v/>
      </c>
      <c r="D1359" s="215">
        <f t="shared" si="1"/>
        <v>1</v>
      </c>
    </row>
    <row r="1360" ht="15.75" customHeight="1">
      <c r="A1360" s="215" t="str">
        <f>Seeds!AC1454</f>
        <v>M6-EyP-7b-E-3</v>
      </c>
      <c r="B1360" s="215" t="str">
        <f>Seeds!Z1454</f>
        <v>{"id":"M6-EyP-7b-E-3","stimulus":"&lt;p&gt;Rodrigo y Guadalupe han apuntado en esta gráfica de qué país son los autores de los libros que tienen en sus estanterías. Observa el gráfico y completa las oraciones.&lt;/p&gt;&lt;div style=\"display:flex; justify-content:center;\"&gt;&lt;div class=\"fr-chart ct-chart ct-minor-seventh\" data-chart='{\"type\": \"bar\", \"series\": [{\"name\": \"Rodrigo\", \"data\": [{{Q1}},{{Q3}},{{Q5}},{{Q7}}]},{\"name\": \"Guadalupe\", \"data\": [{{Q2}},{{Q4}},{{Q6}},{{Q8}}]}], \"labels\":[\"{{Q9}}\",\"{{Q10}}\",\"{{Q11}}\",\"{{Q12}}\"],\"options\": {\"axisY\": {\"onlyInteger\": true}}}'&gt;&lt;/div&gt;&lt;/div&gt;","template":"&lt;p&gt;Rodrigo tiene {{response}} libros de autores que nacieron en {{Q12}}.&lt;/p&gt;&lt;p&gt;Entre Rodrigo y Guadalupe tienen {{response}} libros cuyos autores nacieron en {{Q11}}.&lt;/p&gt;&lt;p&gt;Guadalupe tiene {{response}} libros de autores que nacieron en {{Q9}}.&lt;/p&gt;","hint":"&lt;p&gt;La altura que alcanza cada barra representa el número de autores de un país.&lt;/p&gt;","feedback":"&lt;p&gt;La altura que alcanza cada barra representa el número de autores de un país.&lt;/p&gt;","seed":{"parameters":[{"name":"Q1","label":null,"min":5,"max":12,"step":1},{"name":"Q2","label":null,"min":5,"max":12,"step":1},{"name":"Q3","label":null,"min":5,"max":12,"step":1},{"name":"Q4","label":null,"min":5,"max":12,"step":1},{"name":"Q5","label":null,"min":5,"max":12,"step":1},{"name":"Q6","label":null,"min":5,"max":12,"step":1},{"name":"Q7","label":null,"min":5,"max":12,"step":1},{"name":"Q8","label":null,"min":5,"max":12,"step":1},{"name":"Q9","label":null,"list":["España","Chile","Italia","Japón","Nigeria"]},{"name":"Q10","label":null,"list":["España","Chile","Italia","Japón","Nigeria"]},{"name":"Q11","label":null,"list":["España","Chile","Italia","Japón","Nigeria"]},{"name":"Q12","label":null,"list":["España","Chile","Italia","Japón","Nigeria"]}],"calculated":[{"name":"A1","label":"{{function}}","function":"{{Q7}}"},{"name":"A2","label":"{{function}}","function":"{{Q5}}+{{Q6}}"},{"name":"A3","label":"{{function}}","function":"{{Q2}}"}],"uniques":true},"algorithm":{"name":"calculateOperation","params":{"method":"equivLiteral","keyboard":"NUMERICAL"}}}</v>
      </c>
      <c r="C1360" s="215" t="str">
        <f>Seeds!AA1454</f>
        <v/>
      </c>
      <c r="D1360" s="215">
        <f t="shared" si="1"/>
        <v>1</v>
      </c>
    </row>
    <row r="1361" ht="15.75" customHeight="1">
      <c r="A1361" s="215" t="str">
        <f>Seeds!AC1458</f>
        <v>M6-EyP-8a-I-1</v>
      </c>
      <c r="B1361" s="215" t="str">
        <f>Seeds!Z1458</f>
        <v>{"id":"M6-EyP-8a-I-1","stimulus":"&lt;p&gt;El siguiente gráfico representa el número de horas de entrenamiento de unas deportistas durante unos días de la semana. Haz clic en la respuesta correcta.&lt;/p&gt;&lt;div class=\"fr-chart ct-chart ct-minor-seventh\" data-chart='{\"type\": \"line\", \"series\": [{\"name\": \" {{Q10}}\", \"data\": [{{Q1}},{{Q3}},{{Q5}},{{Q2}},0]},{\"name\": \"{{Q11}}\", \"data\": [{{Q2}},{{Q4}}, {{Q5}},{{Q3}},{{Q1}}]}], \"labels\":[\"Lunes\",\"Miércoles\",\"Jueves\",\"Viernes\",\"Sábado\"], \"options\":{\"low\":0, \"axisY\": {\"onlyInteger\": true}}}'&gt;&lt;/div&gt;","hint":"&lt;p&gt;Los puntos de la curva representan las horas de entrenamiento de cada día.&lt;/p&gt;","feedback":"&lt;p&gt;Los puntos de la curva representan las horas de entrenamiento de cada día.&lt;/p&gt;","seed":{"parameters":[{"name":"Q1","label":null,"list":[1,2,3,4,5]},{"name":"Q2","label":null,"list":[1,2,3,4,5]},{"name":"Q3","label":null,"list":[1,2,3,4,5]},{"name":"Q4","label":null,"list":[1,2,3,4,5]},{"name":"Q5","label":null,"list":[1,2,3,4,5]},{"name":"Q10","label":null,"list":["Susana","Rocío","Carlota"]},{"name":"Q11","label":null,"list":["Irene","Paula","Luisa"]}],"calculated":[{"name":"A1","function":"El gráfico muestra las horas de entrenamiento de 2 deportistas.","label":"{{function}}"},{"name":"A2","function":"Los nombres de las deportistas son {{Q10}} y {{Q11}}.","label":"{{function}}"},{"name":"A3","function":"Las deportistas descansaron el miércoles.","label":"{{function}}","incorrect":true,"feedback":"&lt;p&gt;{{Q10}} es quien ha descansado el sábado.&lt;/p&gt;"},{"name":"A4","function":"{{Q10}} entrenó sola el sábado.","label":"{{function}}","incorrect":false},{"name":"A5","function":"El miércoles, las deportistas entrenaron el mismo número de horas.","incorrect":true,"label":"{{function}}","feedback":"&lt;p&gt;Las deportistas entrenaron el mismo número de horas el jueves.&lt;/p&gt;"},{"name":"A6","function":"El jueves, las deportistas entrenaron el mismo número de horas.","label":"{{function}}"},{"name":"A7","function":"{{Q10}} ha entrenado todos los días.","incorrect":true,"label":"{{function}}","feedback":"&lt;p&gt;{{Q11}} es quien ha entrenado todos los días.&lt;/p&gt;"},{"name":"A8","function":"{{Q11}} ha entrenado todos los días.","incorrect":false,"label":"{{function}}"}],"uniques":true},"algorithm":{"name":"trueFalse","template":"Multiple choice – standard","params":{"countCorrect":1,"countIncorrect":2,"showCheckIcon":true}}}</v>
      </c>
      <c r="C1361" s="215" t="str">
        <f>Seeds!AA1458</f>
        <v/>
      </c>
      <c r="D1361" s="215">
        <f t="shared" si="1"/>
        <v>1</v>
      </c>
    </row>
    <row r="1362" ht="15.75" customHeight="1">
      <c r="A1362" s="215" t="str">
        <f>Seeds!AC1459</f>
        <v>M6-EyP-8a-E-1</v>
      </c>
      <c r="B1362" s="215" t="str">
        <f>Seeds!Z1459</f>
        <v>{"id":"M6-EyP-8a-E-1","stimulus":"&lt;p&gt;En el siguiente gráfico se han representado las horas de estudio de dos amigos. Completa estas afirmaciones.&lt;/p&gt;&lt;div class=\"fr-chart ct-chart ct-minor-seventh\" data-chart='{\"type\": \"line\", \"series\": [{\"name\": \" {{Q001}}\", \"data\": [{{Q1}},{{Q3}},{{Q5}},{{Q7}},{{Q9}}]},{\"name\": \"{{Q01}}\", \"data\": [{{Q2}},{{Q4}},0,{{T7}},{{Q8}}]}], \"labels\":[\"Lunes\",\"Martes\",\"Miércoles\",\"Jueves\",\"Viernes\"], \"options\":{\"low\":0, \"axisY\": {\"onlyInteger\": true}}}'&gt;&lt;/div&gt;","hint":"&lt;p&gt;Los puntos de la curva representan el número de horas que {{Q001}} y {{Q01}} estudiaron cada día de la semana.&lt;/p&gt;","feedback":"&lt;p&gt;Los puntos de la curva representan el número de horas que {{Q001}} y {{Q01}} estudiaron cada día de la semana.&lt;/p&gt;","template":"&lt;p&gt;{{Q001}} estudió {{response}} horas el viernes.&lt;/p&gt;&lt;p&gt;{{Q01}} no estudió el {{response}}.&lt;/p&gt;&lt;p&gt;{{Q01}} estudió el jueves {{response}} horas más que {{Q001}}.&lt;/p&gt;","seed":{"parameters":[{"name":"Q1","label":null,"list":[1,2,3,4]},{"name":"Q2","label":null,"list":[1,2,3,4]},{"name":"Q3","label":null,"list":[1,2,3,4]},{"name":"Q4","label":null,"list":[1,2,3,4]},{"name":"Q5","label":null,"list":[1,2,3,4]},{"name":"Q6","label":null,"list":[1,2,3,4]},{"name":"Q7","label":null,"list":[1,2,3,4]},{"name":"Q8","label":null,"list":[1,2,3,4]},{"name":"Q9","label":null,"list":[2,3,4]},{"name":"Q9","label":null,"list":[1,2,3,4]},{"name":"Q10","label":null,"list":[2,3]},{"name":"Q001","label":null,"list":["Luis","Felipe","Carlos"]},{"name":"Q01","label":null,"list":["Irene","Paula","Elena"]}],"calculated":[{"name":"T7","label":"{{function}}","function":"{{Q7}}+{{Q10}}","temp":true},{"name":"A1","label":"{{function}}","function":"{{Q9}}"},{"name":"A2","label":"miércoles","function":""},{"name":"A3","label":"{{function}}","function":"{{Q10}}"}],"uniques":true},"algorithm":{"name":"calculateOperation","template":"Cloze with text"}}</v>
      </c>
      <c r="C1362" s="215" t="str">
        <f>Seeds!AA1459</f>
        <v/>
      </c>
      <c r="D1362" s="215">
        <f t="shared" si="1"/>
        <v>1</v>
      </c>
    </row>
    <row r="1363" ht="15.75" customHeight="1">
      <c r="A1363" s="215" t="str">
        <f>Seeds!AC1460</f>
        <v>M6-EyP-8b-I-1</v>
      </c>
      <c r="B1363" s="215" t="str">
        <f>Seeds!Z1460</f>
        <v>{"id":"M6-EyP-8b-I-1","stimulus":"&lt;p&gt;En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mínima del día 1 fue de...","function":"{{Q1}} °C."},{"name":"A2","label":"La temperatura máxima del día 2 fue de...","function":"{{Q7}} °C."},{"name":"A3","label":"La temperatura mínima del día 4 fue de...","function":"{{Q4}} °C."}],"uniques":true},"algorithm":{"name":"linkOperationResult","template":"Match list","params":{"invert":true}}}</v>
      </c>
      <c r="C1363" s="215" t="str">
        <f>Seeds!AA1460</f>
        <v/>
      </c>
      <c r="D1363" s="215">
        <f t="shared" si="1"/>
        <v>1</v>
      </c>
    </row>
    <row r="1364" ht="15.75" customHeight="1">
      <c r="A1364" s="215" t="str">
        <f>Seeds!AC1461</f>
        <v>M6-EyP-8b-I-2</v>
      </c>
      <c r="B1364" s="215" t="str">
        <f>Seeds!Z1461</f>
        <v>{"id":"M6-EyP-8b-I-2","stimulus":"&lt;p&gt;En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5 fue de...","function":"{{Q10}} °C."},{"name":"A2","label":"La temperatura máxima del día 3 fue de...","function":"{{Q8}} °C."},{"name":"A3","label":"La temperatura mínima del día 2 fue de...","function":"{{Q2}} °C."}],"uniques":true},"algorithm":{"name":"linkOperationResult","template":"Match list","params":{"invert":true}}}</v>
      </c>
      <c r="C1364" s="215" t="str">
        <f>Seeds!AA1461</f>
        <v/>
      </c>
      <c r="D1364" s="215">
        <f t="shared" si="1"/>
        <v>1</v>
      </c>
    </row>
    <row r="1365" ht="15.75" customHeight="1">
      <c r="A1365" s="215" t="str">
        <f>Seeds!AC1462</f>
        <v>M6-EyP-8b-I-3</v>
      </c>
      <c r="B1365" s="215" t="str">
        <f>Seeds!Z1462</f>
        <v>{"id":"M6-EyP-8b-I-3","stimulus":"&lt;p&gt;En esta curva de frecuencias se muestran las temperaturas mínimas y máximas recogidas en un pueblo. Arrastra cada temperatura a la frase correspondiente para completarla.&lt;/p&gt;&lt;div class=\"fr-chart ct-chart ct-minor-seventh\" data-chart='{\"type\": \"line\", \"series\": [{\"name\": \"°C mínimas\", \"data\": [{{Q1}},{{Q2}},{{Q3}},{{Q4}},{{Q5}}]},{\"name\": \"°C máximas\", \"data\": [{{Q6}},{{Q7}},{{Q8}},{{Q9}},{{Q10}}]}], \"labels\":[\"1\",\"2\",\"3\",\"4\",\"5\"], \"options\":{\"low\":0, \"axisY\": {\"onlyInteger\": true}}}'&gt;&lt;/div&gt;","hint":"&lt;p&gt;La altura que alcanza cada línea representa la temperatura mínima y máxima de cada día, respectivamente.&lt;/p&gt;","feedback":"&lt;p&gt;La altura que alcanza cada línea representa la temperatura mínima y máxima de cada día, respectivamente.&lt;/p&gt;","seed":{"parameters":[{"name":"Q1","label":null,"min":8,"max":18,"step":1},{"name":"Q2","label":null,"min":8,"max":18,"step":1},{"name":"Q3","label":null,"min":8,"max":18,"step":1},{"name":"Q4","label":null,"min":8,"max":18,"step":1},{"name":"Q5","label":null,"min":8,"max":18,"step":1},{"name":"Q6","label":null,"min":20,"max":30,"step":1},{"name":"Q7","label":null,"min":20,"max":30,"step":1},{"name":"Q8","label":null,"min":20,"max":30,"step":1},{"name":"Q9","label":null,"min":20,"max":30,"step":1},{"name":"Q10","label":null,"min":20,"max":30,"step":1}],"calculated":[{"name":"A1","label":"La temperatura máxima del día 1 fue de...","function":"{{Q6}} °C."},{"name":"A2","label":"La temperatura mínima del día 3 fue de...","function":"{{Q3}} °C."},{"name":"A3","label":"La temperatura mínima del día 5 fue de...","function":"{{Q5}} °C."}],"uniques":true},"algorithm":{"name":"linkOperationResult","template":"Match list","params":{"invert":true}}}</v>
      </c>
      <c r="C1365" s="215" t="str">
        <f>Seeds!AA1462</f>
        <v/>
      </c>
      <c r="D1365" s="215">
        <f t="shared" si="1"/>
        <v>1</v>
      </c>
    </row>
    <row r="1366" ht="15.75" customHeight="1">
      <c r="A1366" s="215" t="str">
        <f>Seeds!AC1463</f>
        <v>M6-EyP-8b-E-1</v>
      </c>
      <c r="B1366" s="215" t="str">
        <f>Seeds!Z1463</f>
        <v>{"id":"M6-EyP-8b-E-1","stimulus":"&lt;p&gt;Tres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{{Q9}} en el museo A.&lt;/p&gt;&lt;p&gt;Hay {{response}} cuadros de {{Q11}} en el museo B.&lt;/p&gt;&lt;p&gt;Hay {{response}} cuadros de {{Q10}}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1}}"},{"name":"A2","label":"{{function}}","function":"{{Q6}}"},{"name":"A3","label":"{{function}}","function":"{{Q5}}"}],"uniques":true},"algorithm":{"name":"calculateOperation","params":{"method":"equivLiteral","keyboard":"NUMERICAL"}}}</v>
      </c>
      <c r="C1366" s="215" t="str">
        <f>Seeds!AA1463</f>
        <v/>
      </c>
      <c r="D1366" s="215">
        <f t="shared" si="1"/>
        <v>1</v>
      </c>
    </row>
    <row r="1367" ht="15.75" customHeight="1">
      <c r="A1367" s="215" t="str">
        <f>Seeds!AC1464</f>
        <v>M6-EyP-8b-E-2</v>
      </c>
      <c r="B1367" s="215" t="str">
        <f>Seeds!Z1464</f>
        <v>{"id":"M6-EyP-8b-E-2","stimulus":"&lt;p&gt;Tres museos han contabilizado cuántos cuadros tienen expuestos de estos pintores. Completa las siguientes oraciones.&lt;/p&gt;&lt;div class=\"fr-chart ct-chart ct-minor-seventh\" data-chart='{\"type\": \"line\", \"series\": [{\"name\": \"Museo A\", \"data\": [{{Q1}},{{Q3}},{{Q5}}]},{\"name\": \"Museo B\", \"data\": [{{Q2}},{{Q4}},{{Q6}}]},{\"name\": \"Museo C\", \"data\": [{{Q8}},{{Q5}},{{Q7}}]}], \"labels\":[\" {{Q9}}\",\"{{Q10}}\",\"{{Q11}}\"], \"options\":{\"low\":0, \"axisY\": {\"onlyInteger\": true}}}'&gt;&lt;/div&gt;","template":"&lt;p&gt;Hay {{response}} cuadros de {{Q10}} en el museo A.&lt;/p&gt;&lt;p&gt;Hay {{response}} cuadros de {{Q9}} en el museo B.&lt;/p&gt;&lt;p&gt;Hay {{response}} cuadros de {{Q11}} en el museo C.&lt;/p&gt;","hint":"&lt;p&gt;La altura que alcanzan las líneas representa el número de cuadros de cada artista en los distintos museos.&lt;/p&gt;","feedback":"&lt;p&gt;La altura que alcanzan las líneas representa el número de cuadros de cada artista en los distintos museos.&lt;/p&gt;","seed":{"parameters":[{"name":"Q1","label":null,"min":5,"max":10,"step":1},{"name":"Q2","label":null,"min":5,"max":10,"step":1},{"name":"Q3","label":null,"min":5,"max":10,"step":1},{"name":"Q4","label":null,"min":5,"max":10,"step":1},{"name":"Q5","label":null,"min":5,"max":10,"step":1},{"name":"Q6","label":null,"min":5,"max":10,"step":1},{"name":"Q7","label":null,"min":5,"max":10,"step":1},{"name":"Q8","label":null,"min":5,"max":10,"step":1},{"name":"Q9","label":null,"list":["Goya","Cassatt","Frida Kahlo","Matisse","Van Gogh"]},{"name":"Q10","label":null,"list":["Goya","Cassatt","Frida Kahlo","Matisse","Van Gogh"]},{"name":"Q11","label":null,"list":["Goya","Cassatt","Frida Kahlo","Matisse","Van Gogh"]},{"name":"Q12","label":null,"list":["Goya","Cassatt","Frida Kahlo","Matisse","Van Gogh"]}],"calculated":[{"name":"A1","label":"{{function}}","function":"{{Q3}}"},{"name":"A2","label":"{{function}}","function":"{{Q2}}"},{"name":"A3","label":"{{function}}","function":"{{Q7}}"}],"uniques":true},"algorithm":{"name":"calculateOperation","params":{"method":"equivLiteral","keyboard":"NUMERICAL"}}}</v>
      </c>
      <c r="C1367" s="215" t="str">
        <f>Seeds!AA1464</f>
        <v/>
      </c>
      <c r="D1367" s="215">
        <f t="shared" si="1"/>
        <v>1</v>
      </c>
    </row>
    <row r="1368" ht="15.75" customHeight="1">
      <c r="A1368" s="215" t="str">
        <f>Seeds!AC1465</f>
        <v>M6-EyP-8b-E-3</v>
      </c>
      <c r="B1368" s="215" t="str">
        <f>Seeds!Z1465</f>
        <v>{"id":"M6-EyP-8b-E-3","stimulus":"&lt;p&gt;Observa esta curva de frecuencias que muestra la cantidad de películas según su género que se van a proyectar en dos salas de un cine durante una semana.&lt;/p&gt;&lt;div class=\"fr-chart ct-chart ct-minor-seventh\" data-chart='{\"type\": \"line\", \"series\": [{\"name\": \"Sala A\", \"data\": [{{Q1}},{{Q3}},{{Q5}},{{Q7}}]},{\"name\": \"Sala B\", \"data\": [{{Q2}},{{Q4}},{{Q6}},{{Q8}}]}], \"labels\":[\"{{Q9}}\",\"{{Q10}}\",\"{{Q11}}\",\"{{Q12}}\"], \"options\":{\"low\":0, \"axisY\": {\"onlyInteger\": true}}}'&gt;&lt;/div&gt;","template":"&lt;p&gt;En la sala A se han proyectado {{response}} películas de {{Q11}}.&lt;/p&gt;&lt;p&gt;En la sala B se han proyectado {{response}} películas de {{Q9}}.&lt;/p&gt;&lt;p&gt;Se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5}}"},{"name":"A2","label":"{{function}}","function":"{{Q2}}"},{"name":"A3","label":"{{function}}","function":"{{Q7}}+{{Q8}}"}],"uniques":true},"algorithm":{"name":"calculateOperation","params":{"method":"equivLiteral","keyboard":"NUMERICAL"}}}</v>
      </c>
      <c r="C1368" s="215" t="str">
        <f>Seeds!AA1465</f>
        <v/>
      </c>
      <c r="D1368" s="215">
        <f t="shared" si="1"/>
        <v>1</v>
      </c>
    </row>
    <row r="1369" ht="15.75" customHeight="1">
      <c r="A1369" s="215" t="str">
        <f>Seeds!AC1466</f>
        <v>M6-EyP-8b-E-4</v>
      </c>
      <c r="B1369" s="215" t="str">
        <f>Seeds!Z1466</f>
        <v>{"id":"M6-EyP-8b-E-4","stimulus":"&lt;p&gt;Observa esta curva de frecuencias que muestra la cantidad de películas según su génereo que se van a proyectar en dos salas de un cine durante una semana.&lt;/p&gt;&lt;div class=\"fr-chart ct-chart ct-minor-seventh\" data-chart='{\"type\": \"line\", \"series\": [{\"name\": \"Sala A\", \"data\": [{{Q1}},{{Q3}},{{Q5}},{{Q7}}]},{\"name\": \"Sala B\", \"data\": [{{Q2}},{{Q4}},{{Q6}},{{Q8}}]}], \"labels\":[\"{{Q9}}\",\"{{Q10}}\",\"{{Q11}}\",\"{{Q12}}\"], \"options\":{\"low\":0, \"axisY\": {\"onlyInteger\": true}}}'&gt;&lt;/div&gt;","template":"&lt;p&gt;En la sala B se han proyectado {{response}} películas de {{Q10}}.&lt;/p&gt;&lt;p&gt;Se han proyectado {{response}} películas en la sala A.&lt;/p&gt;&lt;p&gt;En la sala A se han proyectado {{response}} películas de {{Q12}}.&lt;/p&gt;","hint":"&lt;p&gt;La altura que alcanza cada línea representa el número de proyecciones por género en cada sala.&lt;/p&gt;","feedback":"&lt;p&gt;La altura que alcanza cada línea representa el número de proyecciones por género en cada sala.&lt;/p&gt;","seed":{"parameters":[{"name":"Q1","label":null,"min":5,"max":10,"step":1},{"name":"Q2","label":null,"min":5,"max":10,"step":1},{"name":"Q3","label":null,"min":5,"max":10,"step":1},{"name":"Q4","label":null,"min":5,"max":10,"step":1},{"name":"Q5","label":null,"min":5,"max":10,"step":1},{"name":"Q6","label":null,"min":5,"max":10,"step":1},{"name":"Q7","label":null,"min":5,"max":10,"step":1},{"name":"Q8","label":null,"min":5,"max":10,"step":1},{"name":"Q9","label":null,"list":["drama","fantasía","ciencia ficción","acción","musical","terror"]},{"name":"Q10","label":null,"list":["drama","fantasía","ciencia ficción","acción","musical","terror"]},{"name":"Q11","label":null,"list":["drama","fantasía","ciencia ficción","acción","musical","terror"]},{"name":"Q12","label":null,"list":["drama","fantasía","ciencia ficción","acción","musical","terror"]}],"calculated":[{"name":"A1","label":"{{function}}","function":"{{Q4}}"},{"name":"A3","label":"{{function}}","function":"{{Q1}}+{{Q3}}+{{Q5}}+{{Q7}}"},{"name":"A2","label":"{{function}}","function":"{{Q7}}"}],"uniques":true},"algorithm":{"name":"calculateOperation","params":{"method":"equivLiteral","keyboard":"NUMERICAL"}}}</v>
      </c>
      <c r="C1369" s="215" t="str">
        <f>Seeds!AA1466</f>
        <v/>
      </c>
      <c r="D1369" s="215">
        <f t="shared" si="1"/>
        <v>1</v>
      </c>
    </row>
    <row r="1370" ht="15.75" customHeight="1">
      <c r="A1370" s="215" t="str">
        <f>Seeds!AC1470</f>
        <v>M6-EyP-9a-I-1</v>
      </c>
      <c r="B1370" s="215" t="str">
        <f>Seeds!Z1470</f>
        <v>{
    "id": "M6-EyP-9a-I-1",
    "stimulus": "&lt;p&gt;Un entrenador ha apuntado en este gráfico de sectores representa las horas de entrenamiento de unas gimnastas. Indica si las siguientes afirmaciones son verdaderas o falsas.&lt;/p&gt;&lt;div style=\"display:flex; justify-content:center;\"&gt;&lt;div class=\"fr-chart ct-chart ct-minor-seventh\" data-chart='{\"type\": \"pie\", \"series\": [{{Q1}},{{Q2}},{{Q3}}], \"labels\":[\"{{Q4}}\",\"{{Q5}}\",\"{{Q6}}\"]}'&gt;&lt;/div&gt;&lt;/div&gt;",
    "hint": "&lt;p&gt;En un gráfico de sectores, el área de cada sector es proporcional a la frecuencia de su variable estadística.&lt;/p&gt;",
    "feedback": "&lt;p&gt;En un gráfico de sectores, el área de cada sector es proporcional a la frecuencia de su variable estadística.&lt;/p&gt;",
    "seed": {
        "parameters": [
            {
                "name": "Q1",
                "label": null,
                "min": 2,
                "max": 5,
                "step": 1
            },
            {
                "name": "Q2",
                "label": null,
                "min": 2,
                "max": 5,
                "step": 1
            },
            {
                "name": "Q3",
                "label": null,
                "min": 2,
                "max": 5,
                "step": 1
            },
            {
                "name": "Q4",
                "label": null,
                "list": [
                    "Susana",
                    "Paula",
                    "Alejandra",
                    "Lucía",
                    "Elena"
                ]
            },
            {
                "name": "Q5",
                "label": null,
                "list": [
                    "Susana",
                    "Paula",
                    "Alejandra",
                    "Lucía",
                    "Elena"
                ]
            },
            {
                "name": "Q6",
                "label": null,
                "list": [
                    "Susana",
                    "Paula",
                    "Alejandra",
                    "Lucía",
                    "Elena"
                ]
            },
            {
                "name": "Q7",
                "label": null,
                "list": [
                    "Susana",
                    "Paula",
                    "Alejandra",
                    "Lucía",
                    "Elena"
                ]
            },
            {
                "name": "Q8",
                "label": null,
                "list": [
                    2,
                    4,
                    5,
                    6
                ]
            }
        ],
        "calculated": [
            {
                "name": "A1",
                "label": "Las leyendas se corresponden con los nombres de las gimnastas.",
                "function": ""
            },
            {
                "name": "A2",
                "label": "Los nombres de las gimnastas son {{Q4}}, {{Q5}} y {{Q6}}.",
                "function": ""
            },
            {
                "name": "A3",
                "label": "Cada sector del gráfico representa las horas de entrenamiento de una gimnasta.",
                "function": ""
            },
            {
                "name": "A4",
                "label": "El gráfico está dividido en 3 sectores.",
                "function": ""
            },
            {
                "name": "A5",
                "label": "El gráfico está dividido en {{Q8}} sectores.",
                "function": "",
                "incorrect": true,
                "feedback": "&lt;p&gt;En realidad, el gráfico está dividido en 3 sectores.&lt;/p&gt;"
            },
            {
                "name": "A6",
                "label": "Las leyendas se corresponden con las horas de entrenamiento.",
                "function": "",
                "incorrect": true,
                "feedback": "&lt;p&gt;En realidad, las leyendas se corresponden con los nombres de las gimnastas.&lt;/p&gt;"
            },
            {
                "name": "A7",
                "label": "Los nombres de las gimnastas son {{Q5}}, {{Q7}} y {{Q4}}.",
                "function": "",
                "incorrect": true,
                "feedback": "&lt;p&gt;En realidad, los nombres de las gimnastas son {{Q4}}, {{Q5}} y {{Q6}}.&lt;/p&gt;"
            }
        ],
        "uniques": true
    },
    "algorithm": {
        "name": "trueFalse",
        "template": "Choice matrix – inline",
        "params": {
            "countCorrect": 2,
            "countIncorrect": 1,
            "showCheckIcon": false,
            "options": [
                "Verdadero",
                "Falso"
            ]
        }
    }
}</v>
      </c>
      <c r="C1370" s="215" t="str">
        <f>Seeds!AA1470</f>
        <v/>
      </c>
      <c r="D1370" s="215">
        <f t="shared" si="1"/>
        <v>1</v>
      </c>
    </row>
    <row r="1371" ht="15.75" customHeight="1">
      <c r="A1371" s="215" t="str">
        <f t="shared" ref="A1371:C1371" si="26">#REF!</f>
        <v>#REF!</v>
      </c>
      <c r="B1371" s="215" t="str">
        <f t="shared" si="26"/>
        <v>#REF!</v>
      </c>
      <c r="C1371" s="215" t="str">
        <f t="shared" si="26"/>
        <v>#REF!</v>
      </c>
      <c r="D1371" s="215" t="str">
        <f t="shared" si="1"/>
        <v>#REF!</v>
      </c>
    </row>
    <row r="1372" ht="15.75" customHeight="1">
      <c r="A1372" s="215" t="str">
        <f>Seeds!AC1473</f>
        <v>M6-EyP-9b-I-1</v>
      </c>
      <c r="B1372" s="215" t="str">
        <f>Seeds!Z1473</f>
        <v>{"id":"M6-EyP-9b-I-1","stimulus":"&lt;p&gt;El siguiente gráfico de sectores representa las actividades que los estudiantes de un colegio prefieren realizar. Indica si las afirmaciones son verdaderas o falsas.&lt;/p&gt;&lt;div style=\"display:flex; justify-content:center;\"&gt;&lt;div class=\"fr-chart ct-chart ct-minor-seventh\" data-chart='{\"type\": \"pie\", \"series\": [{{Q1}},{{Q2}},{{Q3}},{{Q4}}], \"labels\":[\"{{Q5}}\",\"{{Q6}}\",\"{{Q7}}\",\"{{Q8}}\"]}'&gt;&lt;/div&gt;","hint":"&lt;p&gt;En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ull,"min":80,"max":100,"step":1},{"name":"Q2","label":null,"min":50,"max":79,"step":1},{"name":"Q3","label":null,"min":50,"max":79,"step":1},{"name":"Q4","label":null,"min":20,"max":49,"step":1},{"name":"Q5","label":null,"list":["ir a un concierto","ir al teatro","ir a un partido","ir a un museo"]},{"name":"Q6","label":null,"list":["ir a un concierto","ir al teatro","ir a un partido","ir a un museo"]},{"name":"Q7","label":null,"list":["ir a un concierto","ir al teatro","ir a un partido","ir a un museo"]},{"name":"Q8","label":null,"list":["ir a un concierto","ir al teatro","ir a un partido","ir a un museo"]}],"calculated":[{"name":"A1","label":"La actividad que más estudiantes prefieren es {{Q5}}.","function":""},{"name":"A2","label":"La actividad que menos estudiantes prefieren es {{Q8}}.","function":""},{"name":"A3","label":"La actividad que más estudiantes prefieren es {{Q6}}.","function":"","incorrect":true,"feedback":"&lt;p&gt;La mayoría de estudiantes prefieren {{Q5}}.&lt;/p&gt;"},{"name":"A4","label":"La actividad que más estudiantes prefieren es {{Q7}}.","function":"","incorrect":true,"feedback":"&lt;p&gt;La mayoría de estudiantes prefieren {{Q5}}.&lt;/p&gt;"},{"name":"A5","label":"La actividad que más estudiantes prefieren es {{Q8}}.","function":" ","incorrect":true,"feedback":"&lt;p&gt;La mayoría de estudiantes prefieren {{Q5}}.&lt;/p&gt;"},{"name":"A6","label":"La actividad que menos estudiantes prefieren es {{Q5}}.","function":"","incorrect":true,"feedback":" &lt;p&gt;La mayoría de estudiantes prefieren no {{Q8}}.&lt;/p&gt;"},{"name":"A7","label":"La actividad que menos estudiantes prefieren es {{Q6}}.","function":"","incorrect":true,"feedback":" &lt;p&gt;La mayoría de estudiantes prefieren no {{Q8}}.&lt;/p&gt;"},{"name":"A8","label":"{{function}}","function":"La actividad que menos estudiantes prefieren es {{Q7}}.","incorrect":true,"feedback":" &lt;p&gt;La mayoría de estudiantes prefieren no {{Q8}}.&lt;/p&gt;"}],"uniques":true},"algorithm":{"name":"trueFalse","template":"Choice matrix – inline","params":{"countCorrect":1,"countIncorrect":2,"showCheckIcon":false,"options":["Verdadero","Falso"]}}}</v>
      </c>
      <c r="C1372" s="215" t="str">
        <f>Seeds!AA1473</f>
        <v/>
      </c>
      <c r="D1372" s="215">
        <f t="shared" si="1"/>
        <v>1</v>
      </c>
    </row>
    <row r="1373" ht="15.75" customHeight="1">
      <c r="A1373" s="215" t="str">
        <f>Seeds!AC1474</f>
        <v>M6-EyP-9b-I-2</v>
      </c>
      <c r="B1373" s="215" t="str">
        <f>Seeds!Z1474</f>
        <v>{
    "id": "M6-EyP-9b-I-2",
    "stimulus": "&lt;p&gt;El resultado de una encuesta a un grupo de personas sobre el tipo de comida que prefieren se ha plasmado en este gráfico de sectores. Selecciona la opción correcta.&lt;/p&gt;&lt;div style=\"display:flex; justify-content:center;\"&gt;&lt;div class=\"fr-chart ct-chart ct-minor-seventh\" data-chart='{\"type\": \"pie\", \"series\": [{{Q1}},{{Q2}},{{Q3}}], \"labels\":[\"{{Q4}}\",\"{{Q5}}\",\"{{Q6}}\"]}'&gt;&lt;/div&gt;",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10,
                "max": 49,
                "step": 1
            },
            {
                "name": "Q2",
                "label": null,
                "min": 50,
                "max": 79,
                "step": 1
            },
            {
                "name": "Q3",
                "label": null,
                "min": 80,
                "max": 100,
                "step": 1
            },
            {
                "name": "Q4",
                "label": null,
                "list": [
                    "comida mediterránea",
                    "comida china",
                    " comida india"
                ]
            },
            {
                "name": "Q5",
                "label": null,
                "list": [
                    "comida mediterránea",
                    "comida china",
                    " comida india"
                ]
            },
            {
                "name": "Q6",
                "label": null,
                "list": [
                    "comida mediterránea",
                    "comida china",
                    " comida india"
                ]
            }
        ],
        "calculated": [
            {
                "name": "A1",
                "label": "La mayoría de personas encuestadas prefieren la {{Q6}}.",
                "function": ""
            },
            {
                "name": "A2",
                "label": "El tipo de comida menos preferido es la {{Q4}}.",
                "function": ""
            },
            {
                "name": "A3",
                "label": "La mayoría de personas encuestadas prefieren la {{Q4}}.",
                "function": "",
                "incorrect": true,
                "feedback": "&lt;p&gt;A las personas encuestadas les gusta más la {{Q6}}.&lt;/p&gt;"
            },
            {
                "name": "A4",
                "label": "La mayoría de personas encuestadas prefieren la {{Q5}}.",
                "function": "",
                "incorrect": true,
                "feedback": "&lt;p&gt;A las personas encuestadas les gusta más la {{Q6}}.&lt;/p&gt;"
            },
            {
                "name": "A5",
                "label": "El tipo de comida menos preferido es la {{Q5}}.",
                "function": " ",
                "incorrect": true,
                "feedback": "&lt;p&gt;A las personas encuestadas les gusta menos la {{Q4}}.&lt;/p&gt;"
            },
            {
                "name": "A6",
                "label": "El tipo de comida menos preferido es la {{Q6}}.",
                "function": "",
                "incorrect": true,
                "feedback": "&lt;p&gt;A las personas encuestadas les gusta menos la {{Q4}}.&lt;/p&gt;"
            }
        ],
        "uniques": true
    },
    "algorithm": {
        "name": "trueFalse",
        "template": "Multiple choice – standard",
        "params": {
            "countCorrect": 1,
            "countIncorrect": 2,
            "showCheckIcon": true
        }
    }
}</v>
      </c>
      <c r="C1373" s="215" t="str">
        <f>Seeds!AA1474</f>
        <v/>
      </c>
      <c r="D1373" s="215">
        <f t="shared" si="1"/>
        <v>1</v>
      </c>
    </row>
    <row r="1374" ht="15.75" customHeight="1">
      <c r="A1374" s="215" t="str">
        <f>Seeds!AC1475</f>
        <v>M6-EyP-9b-I-3</v>
      </c>
      <c r="B1374" s="215" t="str">
        <f>Seeds!Z1475</f>
        <v>{
    "id": "M6-EyP-9b-I-3",
    "stimulus": "&lt;p&gt;Observa este gráfico de sectores que representa con quién van a celebrar las Navidades un grupo de personas encuestadas e indica si las afirmaciones son verdaderas o falsas.&lt;/p&gt;&lt;div style=\"display:flex; justify-content:center;\"&gt;&lt;div class=\"fr-chart ct-chart ct-minor-seventh\" data-chart='{\"type\": \"pie\", \"series\": [{{Q1}},{{Q2}},{{Q3}},{{Q4}}], \"labels\":[\"{{Q5}}\",\"{{Q6}}\",\"{{Q7}}\",\"{{Q8}}\"]}'&gt;&lt;/div&gt;",
    "hint": "&lt;p&gt;En un gráfico de sectores, el área de cada sector es proporcional a la frecuencia absoluta de los valores de la variable estadística.&lt;/p&gt;",
    "feedback": "&lt;p&gt;En un gráfico de sectores, el área de cada sector es proporcional a la frecuencia absoluta de los valores de la variable estadística.&lt;/p&gt;",
    "seed": {
        "parameters": [
            {
                "name": "Q1",
                "label": null,
                "min": 80,
                "max": 100,
                "step": 1
            },
            {
                "name": "Q2",
                "label": null,
                "min": 50,
                "max": 79,
                "step": 1
            },
            {
                "name": "Q3",
                "label": null,
                "min": 50,
                "max": 79,
                "step": 1
            },
            {
                "name": "Q4",
                "label": null,
                "min": 20,
                "max": 49,
                "step": 1
            },
            {
                "name": "Q5",
                "label": null,
                "list": [
                    "con amistades",
                    "con la pareja",
                    "con la familia",
                    "a solas"
                ]
            },
            {
                "name": "Q6",
                "label": null,
                "list": [
                    "con amistades",
                    "con la pareja",
                    "con la familia",
                    "a solas"
                ]
            },
            {
                "name": "Q7",
                "label": null,
                "list": [
                    "con amistades",
                    "con la pareja",
                    "con la familia",
                    "a solas"
                ]
            },
            {
                "name": "Q8",
                "label": null,
                "list": [
                    "con amistades",
                    "con la pareja",
                    "con la familia",
                    "a solas"
                ]
            }
        ],
        "calculated": [
            {
                "name": "A1",
                "label": "La mayoría de las personas pasa las Navidades {{Q5}}.",
                "function": ""
            },
            {
                "name": "A2",
                "label": "La minoría de las personas pasa las Navidades {{Q8}}.",
                "function": ""
            },
            {
                "name": "A3",
                "label": "La minoría de las personas pasa las Navidades {{Q5}}.",
                "function": " ",
                "incorrect": true,
                "feedback": "&lt;p&gt;La minoría de las personas encuestadas pasa la Navidad {{Q8}}.&lt;/p&gt;"
            },
            {
                "name": "A4",
                "label": "La mayoría de las personas pasa las Navidades {{Q6}}.",
                "function": " ",
                "incorrect": true,
                "feedback": "&lt;p&gt;La mayoría de las personas encuestadas pasa la Navidad {{Q5}}.&lt;/p&gt;"
            },
            {
                "name": "A5",
                "label": "La mayoría de las personas pasa las Navidades {{Q7}}.",
                "function": " ",
                "incorrect": true,
                "feedback": "&lt;p&gt;La mayoría de las personas encuestadas pasa la Navidad {{Q5}}.&lt;/p&gt;"
            },
            {
                "name": "A6",
                "label": "La mayoría de las personas pasa las Navidades {{Q8}}.",
                "function": " ",
                "incorrect": true,
                "feedback": "&lt;p&gt;La mayoría de las personas encuestadas pasa la Navidad {{Q5}}.&lt;/p&gt;"
            },
            {
                "name": "A7",
                "label": "La minoría de las personas pasa las Navidades {{Q6}}.",
                "function": "",
                "incorrect": true,
                "feedback": " &lt;p&gt;La minoría de las personas encuestadas pasa la Navidad {{Q8}}.&lt;/p&gt;"
            },
            {
                "name": "A8",
                "label": "{{function}}",
                "function": "La minoría de las personas pasa las Navidades {{Q7}}.",
                "incorrect": true,
                "feedback": " &lt;p&gt;La minoría de las personas encuestadas pasa la Navidad {{Q8}}.&lt;/p&gt;"
            }
        ],
        "uniques": true
    },
    "algorithm": {
        "name": "trueFalse",
        "template": "Choice matrix – inline",
        "params": {
            "countCorrect": 1,
            "countIncorrect": 2,
            "showCheckIcon": false,
            "options": [
                "Verdadero",
                "Falso"
            ]
        }
    }
}</v>
      </c>
      <c r="C1374" s="215" t="str">
        <f>Seeds!AA1475</f>
        <v/>
      </c>
      <c r="D1374" s="215">
        <f t="shared" si="1"/>
        <v>1</v>
      </c>
    </row>
    <row r="1375" ht="15.75" customHeight="1">
      <c r="A1375" s="215" t="str">
        <f>Seeds!AC1476</f>
        <v>M6-EyP-9b-E-1</v>
      </c>
      <c r="B1375" s="215" t="str">
        <f>Seeds!Z1476</f>
        <v>{"id":"M6-EyP-9b-E-1","stimulus":"&lt;p&gt;Este gráfico de sectores representa qué zumos son los preferidos por un grupo de amigos. Arrastra y ordena los sabores de menor a mayor preferencia. Colócalos de arriba a abajo.&lt;/p&gt;&lt;div style=\"display:flex; justify-content:center;\"&gt;&lt;div class=\"fr-chart ct-chart ct-minor-seventh\" data-chart='{\"type\": \"pie\", \"series\": [{{Q1}},{{Q2}},{{Q3}},{{Q4}}], \"labels\":[\"Naranja\",\"Piña\",\"Uva\",\"Melocotón\"]}'&gt;&lt;/div&gt;&lt;/div&gt;","hint":"&lt;p&gt;En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Naranja","min":2,"max":8,"step":1},{"name":"Q2","label":"Piña","min":2,"max":8,"step":1},{"name":"Q3","label":"Uva","min":2,"max":8,"step":1},{"name":"Q4","label":"Melocotón","min":2,"max":8,"step":1}],"uniques":true},"algorithm":{"name":"orderNumbers","params":{"order":"asc"}}}</v>
      </c>
      <c r="C1375" s="215" t="str">
        <f>Seeds!AA1476</f>
        <v/>
      </c>
      <c r="D1375" s="215">
        <f t="shared" si="1"/>
        <v>1</v>
      </c>
    </row>
    <row r="1376" ht="15.75" customHeight="1">
      <c r="A1376" s="215" t="str">
        <f>Seeds!AC1477</f>
        <v>M6-EyP-9b-E-2</v>
      </c>
      <c r="B1376" s="215" t="str">
        <f>Seeds!Z1477</f>
        <v>{"id":"M6-EyP-9b-E-2","stimulus":"&lt;p&gt;Este gráfico de sectores representa cuántas mascotas hay en la urbanización de Manuel de cada especie. Arrastra y ordena las mascotas de mayor a menor frecuencia. Colócalas de arriba a abajo.&lt;/p&gt;&lt;div style=\"display:flex; justify-content:center;\"&gt;&lt;div class=\"fr-chart ct-chart ct-minor-seventh\" data-chart='{\"type\": \"pie\", \"series\": [{{Q1}},{{Q2}},{{Q3}},{{Q4}}], \"labels\":[\"Conejo\",\"Canario\",\"Gato\",\"Perro\"]}'&gt;&lt;/div&gt;&lt;/div&gt;","hint":"&lt;p&gt;En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Conejo","min":5,"max":10,"step":1},{"name":"Q2","label":"Canario","min":5,"max":10,"step":1},{"name":"Q3","label":"Gato","min":5,"max":10,"step":1},{"name":"Q4","label":"Perro","min":5,"max":10,"step":1}],"uniques":true},"algorithm":{"name":"orderNumbers","params":{"order":"desc"}}}</v>
      </c>
      <c r="C1376" s="215" t="str">
        <f>Seeds!AA1477</f>
        <v/>
      </c>
      <c r="D1376" s="215">
        <f t="shared" si="1"/>
        <v>1</v>
      </c>
    </row>
    <row r="1377" ht="15.75" customHeight="1">
      <c r="A1377" s="215" t="str">
        <f>Seeds!AC1478</f>
        <v>M6-EyP-9b-E-3</v>
      </c>
      <c r="B1377" s="215" t="str">
        <f>Seeds!Z1478</f>
        <v>{"id":"M6-EyP-9b-E-3","stimulus":"&lt;p&gt;En una fiesta medieval hay tres puestos para hacer actividades distintas. La organización ha creado este gráfico de sectores para ver cuál ha recibido más visitas. Arrastra y ordénalos de menor a mayor asistencia. Colócalos de arriba a abajo.&lt;/p&gt;&lt;div style=\"display:flex; justify-content:center;\"&gt;&lt;div class=\"fr-chart ct-chart ct-minor-seventh\" data-chart='{\"type\": \"pie\", \"series\": [{{Q1}},{{Q2}},{{Q3}}], \"labels\":[\"Tirolina\",\"Tiro con arco\",\"Bolos\"]}'&gt;&lt;/div&gt;&lt;/div&gt;","hint":"&lt;p&gt;En un gráfico de sectores, el área de cada sector es proporcional a la frecuencia absoluta de los valores de la variable estadística.&lt;/p&gt;","feedback":"&lt;p&gt;En un gráfico de sectores, el área de cada sector es proporcional a la frecuencia absoluta de los valores de la variable estadística.&lt;/p&gt;","seed":{"parameters":[{"name":"Q1","label":"Tirolina","min":10,"max":50,"step":1},{"name":"Q2","label":"Tiro con arco","min":10,"max":50,"step":1},{"name":"Q3","label":"Bolos","min":10,"max":50,"step":1}],"uniques":true},"algorithm":{"name":"orderNumbers","params":{"order":"asc"}}}</v>
      </c>
      <c r="C1377" s="215" t="str">
        <f>Seeds!AA1478</f>
        <v/>
      </c>
      <c r="D1377" s="215">
        <f t="shared" si="1"/>
        <v>1</v>
      </c>
    </row>
    <row r="1378" ht="15.75" customHeight="1">
      <c r="A1378" s="215" t="str">
        <f>Seeds!AC1482</f>
        <v>M6-EyP-24a-I-1</v>
      </c>
      <c r="B1378" s="215" t="str">
        <f>Seeds!Z1482</f>
        <v>{
    "id": "M6-EyP-24a-I-1",
    "stimulus": "&lt;p&gt;Un gimnasio ha apuntado en un diagrama como este el número de clientes que fueron al gimnasio durante la semana pasada. Teniendo en cuenta que cada punto representa a {{Q6}} personas, señala las afirmaciones correctas.&lt;/p&gt;&lt;div style=\"display: flex; justify-content: center;\"&gt;&lt;div class=\"fr-chart\" data-chart='{\"type\": \"pictograph\", \"series\": [{\"img\": \"{{Q1.img}}\", \"value\":{{Q1}}},{\"img\": \"{{Q2.img}}\", \"value\":{{Q2}}},{\"img\": \"{{Q3.img}}\", \"value\":{{Q3}}},{\"img\": \"{{Q4.img}}\", \"value\":{{Q4}}},{\"img\": \"{{Q5.img}}\", \"value\":{{Q5}}}], \"labels\":[\"Lunes\",\"Martes\",\"Miércoles\",\"Jueves\",\"Viernes\"]}'&gt;&lt;/div&gt;&lt;/div&gt;",
    "hint": "&lt;p&gt;Cada punto representa {{Q6}} personas.&lt;/p&gt;",
    "feedback": "&lt;p&gt;Cada punto representa {{Q6}} personas.&lt;/p&gt;",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6,
                "step": 1
            }
        ],
        "calculated": [
            {
                "name": "T1",
                "label": "{{function}}",
                "function": "{{Q1}}*{{Q6}}",
                "temp": "true"
            },
            {
                "name": "T2",
                "label": "{{function}}",
                "function": "{{Q2}}*{{Q6}}",
                "temp": "true"
            },
            {
                "name": "T3",
                "label": "{{function}}",
                "function": "{{Q3}}*{{Q6}}",
                "temp": "true"
            },
            {
                "name": "T4",
                "label": "{{function}}",
                "function": "{{Q4}}*{{Q6}}",
                "temp": "true"
            },
            {
                "name": "T5",
                "label": "{{function}}",
                "function": "{{Q5}}*{{Q6}}",
                "temp": "true"
            },
            {
                "name": "A1",
                "label": "El lunes fueron {{T1}} personas.",
                "function": ""
            },
            {
                "name": "A2",
                "label": "El martes fueron {{T2}} personas.",
                "function": ""
            },
            {
                "name": "A3",
                "label": "El miércoles fueron {{T3}} personas.",
                "function": ""
            },
            {
                "name": "A4",
                "label": "El jueves fueron {{T4}} personas.",
                "function": ""
            },
            {
                "name": "A5",
                "label": "El viernes fueron {{T5}} personas.",
                "function": ""
            },
            {
                "name": "A6",
                "label": "El lunes fueron {{T2}} personas.",
                "function": "",
                "feedback": "En realidad, fueron {{T1}} personas.",
                "incorrect": true
            },
            {
                "name": "A7",
                "label": "El martes fueron {{T5}} personas.",
                "function": "",
                "feedback": "En realidad, fueron {{T2}} personas.",
                "incorrect": true
            },
            {
                "name": "A8",
                "label": "El miércoles fueron {{T1}} personas.",
                "function": "",
                "feedback": "En realidad, fueron {{T3}} personas.",
                "incorrect": true
            },
            {
                "name": "A9",
                "label": "El jueves fueron {{T3}} personas.",
                "function": "",
                "feedback": "En realidad, fueron {{T4}} personas.",
                "incorrect": true
            },
            {
                "name": "A10",
                "label": "El viernes fueron {{T4}} personas.",
                "function": "",
                "feedback": "En realidad, fueron {{T5}} personas.",
                "incorrect": true
            }
        ],
        "uniques": true
    },
    "algorithm": {
        "name": "trueFalse",
        "template": "Multiple choice – multiple response",
        "params": {
            "countCorrect": 2,
            "countIncorrect": 1,
            "showCheckIcon": true
        }
    }
}</v>
      </c>
      <c r="C1378" s="215" t="str">
        <f>Seeds!AA1482</f>
        <v/>
      </c>
      <c r="D1378" s="215">
        <f t="shared" si="1"/>
        <v>1</v>
      </c>
    </row>
    <row r="1379" ht="15.75" customHeight="1">
      <c r="A1379" s="215" t="str">
        <f>Seeds!AC1483</f>
        <v>M6-EyP-24a-I-2</v>
      </c>
      <c r="B1379" s="215" t="str">
        <f>Seeds!Z1483</f>
        <v>{
    "id": "M6-EyP-24a-I-2",
    "stimulus": "&lt;p&gt;Cuatro chicos han apuntado en este diagrama de puntos cuántos balones tienen cada uno en sus casas. Selecciona las afirmaciones correctas.&lt;/p&gt;&lt;div style=\"display: flex; justify-content: center;\"&gt;&lt;div class=\"fr-chart\" data-chart='{\"type\": \"pictograph\", \"series\": [{\"img\": \"{{Q1.img}}\", \"value\":{{Q1}}},{\"img\": \"{{Q2.img}}\", \"value\":{{Q2}}},{\"img\": \"{{Q3.img}}\", \"value\":{{Q3}}},{\"img\": \"{{Q4.img}}\", \"value\":{{Q4}}}], \"labels\":[\"{{Q7}}\",\"{{Q8}}\",\"{{Q9}}\",\"{{Q10}}\"]}'&gt;&lt;/div&gt;&lt;/div&gt;",
    "hint": "&lt;p&gt;Cada punto representa 1 balón.&lt;/p&gt;",
    "feedback": "&lt;p&gt;Cada punto representa 1 balón.&lt;/p&gt;",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"Pablo",
                    "Carlos",
                    "Julio",
                    "Ángeles",
                    "Ruth"
                ]
            },
            {
                "name": "Q8",
                "label": null,
                "list": [
                    "Pablo",
                    "Carlos",
                    "Julio",
                    "Ángeles",
                    "Ruth"
                ]
            },
            {
                "name": "Q9",
                "label": null,
                "list": [
                    "Pablo",
                    "Carlos",
                    "Julio",
                    "Ángeles",
                    "Ruth"
                ]
            },
            {
                "name": "Q10",
                "label": null,
                "list": [
                    "Pablo",
                    "Carlos",
                    "Julio",
                    "Ángeles",
                    "Ruth"
                ]
            }
        ],
        "calculated": [
            {
                "name": "A1",
                "label": "{{Q7}} tiene {{Q1}} balones.",
                "function": ""
            },
            {
                "name": "A2",
                "label": "{{Q8}} tiene {{Q2}} balones.",
                "function": ""
            },
            {
                "name": "A3",
                "label": "{{Q9}} tiene {{Q3}} balones.",
                "function": ""
            },
            {
                "name": "A4",
                "label": "{{Q10}} tiene {{Q4}} balones.",
                "function": ""
            },
            {
                "name": "A6",
                "label": "{{Q7}} tiene {{Q2}} balones.",
                "function": "",
                "feedback": "En realidad, tiene {{Q1}} balones.",
                "incorrect": true
            },
            {
                "name": "A7",
                "label": "{{Q8}} tiene {{Q4}} balones.",
                "function": "",
                "feedback": "En realidad, tiene {{Q2}} balones.",
                "incorrect": true
            },
            {
                "name": "A8",
                "label": "{{Q9}} tiene {{Q1}} balones.",
                "function": "",
                "feedback": "En realidad, tiene {{Q3}} balones.",
                "incorrect": true
            },
            {
                "name": "A9",
                "label": "{{Q10}} tiene {{Q3}} balones.",
                "function": "",
                "feedback": "En realidad, tiene {{Q4}} balones.",
                "incorrect": true
            }
        ],
        "uniques": true
    },
    "algorithm": {
        "name": "trueFalse",
        "template": "Multiple choice – multiple response",
        "params": {
            "countCorrect": 2,
            "countIncorrect": 1,
            "showCheckIcon": true
        }
    }
}</v>
      </c>
      <c r="C1379" s="215" t="str">
        <f>Seeds!AA1483</f>
        <v/>
      </c>
      <c r="D1379" s="215">
        <f t="shared" si="1"/>
        <v>1</v>
      </c>
    </row>
    <row r="1380" ht="15.75" customHeight="1">
      <c r="A1380" s="215" t="str">
        <f>Seeds!AC1484</f>
        <v>M6-EyP-24a-I-3</v>
      </c>
      <c r="B1380" s="215" t="str">
        <f>Seeds!Z1484</f>
        <v>{
    "id": "M6-EyP-24a-I-3",
    "stimulus": "&lt;p&gt;Un director de documentales sobre la naturaleza ha hecho memoria sobre el número de viajes que ha hecho alrededor del mundo. En el siguiente diagrama se han apuntado las veces que ha estado en cada uno de estos continentes. Teniendo en cuenta que cada punto representa {{Q6}} viajes, selecciona las respuestas correctas.&lt;/p&gt;&lt;div style=\"display: flex; justify-content: center;\"&gt;&lt;div class=\"fr-chart\" data-chart='{\"type\": \"pictograph\", \"series\": [{\"img\": \"{{Q1.img}}\", \"value\":{{Q1}}},{\"img\": \"{{Q2.img}}\", \"value\":{{Q2}}},{\"img\": \"{{Q3.img}}\", \"value\":{{Q3}}},{\"img\": \"{{Q4.img}}\", \"value\":{{Q4}}},{\"img\": \"{{Q5.img}}\", \"value\":{{Q5}}}], \"labels\":[\"{{Q7}}\",\"{{Q8}}\",\"{{Q9}}\",\"{{Q10}}\",\"{{Q11}}\"]}'&gt;&lt;/div&gt;&lt;/div&gt;",
    "hint": "&lt;p&gt;Cada punto representa {{Q6}} viajes.&lt;/p&gt;",
    "feedback": "&lt;p&gt;Cada punto representa {{Q6}} viajes.&lt;/p&gt;",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"Asia",
                    "Europa",
                    "América",
                    "África",
                    "Oceanía"
                ]
            },
            {
                "name": "Q8",
                "label": null,
                "list": [
                    "Asia",
                    "Europa",
                    "América",
                    "África",
                    "Oceanía"
                ]
            },
            {
                "name": "Q9",
                "label": null,
                "list": [
                    "Asia",
                    "Europa",
                    "América",
                    "África",
                    "Oceanía"
                ]
            },
            {
                "name": "Q10",
                "label": null,
                "list": [
                    "Asia",
                    "Europa",
                    "América",
                    "África",
                    "Oceanía"
                ]
            },
            {
                "name": "Q11",
                "label": null,
                "list": [
                    "Asia",
                    "Europa",
                    "América",
                    "África",
                    "Oceanía"
                ]
            }
        ],
        "calculated": [
            {
                "name": "T1",
                "label": "{{function}}",
                "function": "{{Q1}}*{{Q6}}",
                "temp": "true"
            },
            {
                "name": "T2",
                "label": "{{function}}",
                "function": "{{Q2}}*{{Q6}}",
                "temp": "true"
            },
            {
                "name": "T3",
                "label": "{{function}}",
                "function": "{{Q3}}*{{Q6}}",
                "temp": "true"
            },
            {
                "name": "T4",
                "label": "{{function}}",
                "function": "{{Q4}}*{{Q6}}",
                "temp": "true"
            },
            {
                "name": "T5",
                "label": "{{function}}",
                "function": "{{Q5}}*{{Q6}}",
                "temp": "true"
            },
            {
                "name": "A1",
                "label": "Ha viajado a {{Q7}} {{T1}} veces.",
                "function": ""
            },
            {
                "name": "A2",
                "label": "Ha viajado a {{Q8}} {{T2}} veces.",
                "function": ""
            },
            {
                "name": "A3",
                "label": "Ha viajado a {{Q9}} {{T3}} veces.",
                "function": ""
            },
            {
                "name": "A4",
                "label": "Ha viajado a {{Q10}} {{T4}} veces.",
                "function": ""
            },
            {
                "name": "A5",
                "label": "Ha viajado a {{Q11}} {{T5}} veces.",
                "function": ""
            },
            {
                "name": "A6",
                "label": "Ha viajado a {{Q7}} {{T2}} veces.",
                "function": "",
                "incorrect": true
            },
            {
                "name": "A7",
                "label": "Ha viajado a {{Q8}} {{T5}} veces.",
                "function": "",
                "incorrect": true
            },
            {
                "name": "A8",
                "label": "Ha viajado a {{Q9}} {{T1}} veces.",
                "function": "",
                "incorrect": true
            },
            {
                "name": "A9",
                "label": "Ha viajado a {{Q10}} {{T3}} veces.",
                "function": "",
                "incorrect": true
            },
            {
                "name": "A10",
                "label": "Ha viajado a {{Q11}} {{T4}} veces.",
                "function": "",
                "incorrect": true
            }
        ],
        "uniques": true
    },
    "algorithm": {
        "name": "trueFalse",
        "template": "Multiple choice – multiple response",
        "params": {
            "countCorrect": 2,
            "countIncorrect": 1,
            "showCheckIcon": true
        }
    }
}</v>
      </c>
      <c r="C1380" s="215" t="str">
        <f>Seeds!AA1484</f>
        <v/>
      </c>
      <c r="D1380" s="215">
        <f t="shared" si="1"/>
        <v>1</v>
      </c>
    </row>
    <row r="1381" ht="15.75" customHeight="1">
      <c r="A1381" s="215" t="str">
        <f>Seeds!AC1485</f>
        <v>M6-EyP-24a-E-1</v>
      </c>
      <c r="B1381" s="215" t="str">
        <f>Seeds!Z1485</f>
        <v>{
    "id": "M6-EyP-24a-E-1",
    "stimulus": "&lt;p&gt;Mónica ha anotado en este diagrama de puntos todas las veces que ha tenido que llamar al servicio de reclamaciones porque uno de sus electrodomésticos se volvía a estropear. Si cada punto representa {{Q6}} llamadas, ¿cuántas veces hizo reclamaciones desde marzo hasta mayo?&lt;/p&gt;&lt;div style=\"display: flex; justify-content: center;\"&gt;&lt;div class=\"fr-chart\" data-chart='{\"type\": \"pictograph\", \"series\": [{\"img\": \"{{Q1.img}}\", \"value\":{{Q1}}},{\"img\": \"{{Q2.img}}\", \"value\":{{Q2}}},{\"img\": \"{{Q3.img}}\", \"value\":{{Q3}}},{\"img\": \"{{Q4.img}}\", \"value\":{{Q4}}},{\"img\": \"{{Q5.img}}\", \"value\":{{Q5}}}], \"labels\":[\"Febrero\",\"Marzo\",\"Abril\",\"Mayo\",\"Junio\"]}'&gt;&lt;/div&gt;&lt;/div&gt;",
    "template": "&lt;p&gt;Entre marzo y mayo hizo {{response}} llamadas.&lt;/p&gt;",
    "hint": "&lt;p&gt;Cada punto representa {{Q6}} llamadas.&lt;/p&gt;",
    "feedback": "&lt;p&gt;Cada punto representa {{Q6}} llamadas.&lt;/p&gt;",
    "seed": {
        "parameters": [
            {
                "name": "Q1",
                "label": null,
                "img": "https://blueberry-assets.oneclick.es/M2_EyP_6b_1.png",
                "min": 2,
                "max": 6,
                "step": 1
            },
            {
                "name": "Q2",
                "label": null,
                "img": "https://blueberry-assets.oneclick.es/M2_EyP_6b_1.png",
                "min": 2,
                "max": 6,
                "step": 1
            },
            {
                "name": "Q3",
                "label": null,
                "img": "https://blueberry-assets.oneclick.es/M2_EyP_6b_1.png",
                "min": 2,
                "max": 6,
                "step": 1
            },
            {
                "name": "Q4",
                "label": null,
                "img": "https://blueberry-assets.oneclick.es/M2_EyP_6b_1.png",
                "min": 2,
                "max": 6,
                "step": 1
            },
            {
                "name": "Q5",
                "label": null,
                "img": "https://blueberry-assets.oneclick.es/M2_EyP_6b_1.png",
                "min": 2,
                "max": 6,
                "step": 1
            },
            {
                "name": "Q6",
                "label": null,
                "min": 2,
                "max": 4,
                "step": 1
            }
        ],
        "calculated": [
            {
                "name": "A1",
                "label": "{{function}}",
                "function": "({{Q2}}+{{Q3}}+{{Q4}})*{{Q6}}"
            }
        ],
        "uniques": true
    },
    "algorithm": {
        "name": "calculateOperation",
        "params": {
            "method": "equivLiteral",
            "keyboard": "NUMERICAL"
        }
    }
}</v>
      </c>
      <c r="C1381" s="215" t="str">
        <f>Seeds!AA1485</f>
        <v/>
      </c>
      <c r="D1381" s="215">
        <f t="shared" si="1"/>
        <v>1</v>
      </c>
    </row>
    <row r="1382" ht="15.75" customHeight="1">
      <c r="A1382" s="215" t="str">
        <f>Seeds!AC1486</f>
        <v>M6-EyP-24a-E-2</v>
      </c>
      <c r="B1382" s="215" t="str">
        <f>Seeds!Z1486</f>
        <v>{
    "id": "M6-EyP-24a-E-2",
    "stimulus": "&lt;p&gt;Un profesor ha encuestado a sus alumnos para saber qué actividad artística quieren preparar durante la siguiente semana. Completa la siguiente frase a partir de la información de este diagrama.&lt;/p&gt;&lt;div style=\"display: flex; justify-content: center;\"&gt;&lt;div class=\"fr-chart\" data-chart='{\"type\": \"pictograph\", \"series\": [{\"img\": \"{{Q1.img}}\", \"value\":{{Q1}}},{\"img\": \"{{Q2.img}}\", \"value\":{{Q2}}},{\"img\": \"{{Q3.img}}\", \"value\":{{Q3}}},{\"img\": \"{{Q4.img}}\", \"value\":{{Q4}}}], \"labels\":[\"{{Q7}}\",\"{{Q8}}\",\"{{Q9}}\",\"{{Q10}}\"]}'&gt;&lt;/div&gt;&lt;/div&gt;",
    "template": "&lt;p&gt;{{response}} alumnos quieren {{T1}}.&lt;/p&gt;",
    "hint": "&lt;p&gt;Cada punto representa a 1 alumno.&lt;/p&gt;",
    "feedback": "&lt;p&gt;Cada punto representa a 1 alumno.&lt;/p&gt;",
    "seed": {
        "parameters": [
            {
                "name": "Q1",
                "label": null,
                "img": "https://blueberry-assets.oneclick.es/M2_EyP_6b_2.png",
                "min": 2,
                "max": 6,
                "step": 1
            },
            {
                "name": "Q2",
                "label": null,
                "img": "https://blueberry-assets.oneclick.es/M2_EyP_6b_2.png",
                "min": 2,
                "max": 6,
                "step": 1
            },
            {
                "name": "Q3",
                "label": null,
                "img": "https://blueberry-assets.oneclick.es/M2_EyP_6b_2.png",
                "min": 2,
                "max": 6,
                "step": 1
            },
            {
                "name": "Q4",
                "label": null,
                "img": "https://blueberry-assets.oneclick.es/M2_EyP_6b_2.png",
                "min": 2,
                "max": 6,
                "step": 1
            },
            {
                "name": "Q7",
                "label": null,
                "list": [
                    "Hacer teatro",
                    "Escribir un cuento",
                    "Tocar música",
                    "Dibujar un cuadro",
                    "Cantar una canción"
                ]
            },
            {
                "name": "Q8",
                "label": null,
                "list": [
                    "Hacer teatro",
                    "Escribir un cuento",
                    "Tocar música",
                    "Dibujar un cuadro",
                    "Cantar una canción"
                ]
            },
            {
                "name": "Q9",
                "label": null,
                "list": [
                    "Hacer teatro",
                    "Escribir un cuento",
                    "Tocar música",
                    "Dibujar un cuadro",
                    "Cantar una canción"
                ]
            },
            {
                "name": "Q10",
                "label": null,
                "list": [
                    "Hacer teatro",
                    "Escribir un cuento",
                    "Tocar música",
                    "Dibujar un cuadro",
                    "Cantar una canción"
                ]
            }
        ],
        "calculated": [
            {
                "name": "T1",
                "label": "{{function}}",
                "function": "'{{Q9}}'.toLowerCase()",
                "temp": "true"
            },
            {
                "name": "A1",
                "label": "{{function}}",
                "function": "{{Q3}}"
            }
        ],
        "uniques": true
    },
    "algorithm": {
        "name": "calculateOperation",
        "params": {
            "method": "equivLiteral",
            "keyboard": "NUMERICAL"
        }
    }
}</v>
      </c>
      <c r="C1382" s="215" t="str">
        <f>Seeds!AA1486</f>
        <v/>
      </c>
      <c r="D1382" s="215">
        <f t="shared" si="1"/>
        <v>1</v>
      </c>
    </row>
    <row r="1383" ht="15.75" customHeight="1">
      <c r="A1383" s="215" t="str">
        <f>Seeds!AC1487</f>
        <v>M6-EyP-24a-E-3</v>
      </c>
      <c r="B1383" s="215" t="str">
        <f>Seeds!Z1487</f>
        <v>{
    "id": "M6-EyP-24a-E-3",
    "stimulus": "&lt;p&gt;Un carpintero ha hecho cuentas de los últimos encargos que ha aceptado y los ha reflejado en este diagrama. Teniendo en cuenta que cada punto representa {{Q6}} muebles, ¿cuántas {{T1}} ha fabricado?&lt;/p&gt;&lt;div style=\"display: flex; justify-content: center;\"&gt;&lt;div class=\"fr-chart\" data-chart='{\"type\": \"pictograph\", \"series\": [{\"img\": \"{{Q1.img}}\", \"value\":{{Q1}}},{\"img\": \"{{Q2.img}}\", \"value\":{{Q2}}},{\"img\": \"{{Q3.img}}\", \"value\":{{Q3}}},{\"img\": \"{{Q4.img}}\", \"value\":{{Q4}}},{\"img\": \"{{Q5.img}}\", \"value\":{{Q5}}}], \"labels\":[\"{{Q7}}\",\"{{Q8}}\",\"{{Q9}}\",\"{{Q10}}\",\"{{Q11}}\"]}'&gt;&lt;/div&gt;&lt;/div&gt;",
    "template": "&lt;p&gt;Ha construido {{response}} {{T1}}.&lt;/p&gt;",
    "hint": "&lt;p&gt;Cada punto representa {{Q6}} muebles.&lt;/p&gt;",
    "feedback": "&lt;p&gt;Cada punto representa {{Q6}} muebles.&lt;/p&gt;",
    "seed": {
        "parameters": [
            {
                "name": "Q1",
                "label": null,
                "img": "https://blueberry-assets.oneclick.es/M2_EyP_6b_3.png",
                "min": 2,
                "max": 6,
                "step": 1
            },
            {
                "name": "Q2",
                "label": null,
                "img": "https://blueberry-assets.oneclick.es/M2_EyP_6b_3.png",
                "min": 2,
                "max": 6,
                "step": 1
            },
            {
                "name": "Q3",
                "label": null,
                "img": "https://blueberry-assets.oneclick.es/M2_EyP_6b_3.png",
                "min": 2,
                "max": 6,
                "step": 1
            },
            {
                "name": "Q4",
                "label": null,
                "img": "https://blueberry-assets.oneclick.es/M2_EyP_6b_3.png",
                "min": 2,
                "max": 6,
                "step": 1
            },
            {
                "name": "Q5",
                "label": null,
                "img": "https://blueberry-assets.oneclick.es/M2_EyP_6b_3.png",
                "min": 2,
                "max": 6,
                "step": 1
            },
            {
                "name": "Q6",
                "label": null,
                "min": 2,
                "max": 4,
                "step": 1
            },
            {
                "name": "Q7",
                "label": null,
                "list": [
                    "Estanterías",
                    "Mesas",
                    "Mesillas",
                    "Sillas",
                    "Camas",
                    "Cómodas"
                ]
            },
            {
                "name": "Q8",
                "label": null,
                "list": [
                    "Estanterías",
                    "Mesas",
                    "Mesillas",
                    "Sillas",
                    "Camas",
                    "Cómodas"
                ]
            },
            {
                "name": "Q9",
                "label": null,
                "list": [
                    "Estanterías",
                    "Mesas",
                    "Mesillas",
                    "Sillas",
                    "Camas",
                    "Cómodas"
                ]
            },
            {
                "name": "Q10",
                "label": null,
                "list": [
                    "Estanterías",
                    "Mesas",
                    "Mesillas",
                    "Sillas",
                    "Camas",
                    "Cómodas"
                ]
            },
            {
                "name": "Q11",
                "label": null,
                "list": [
                    "Estanterías",
                    "Mesas",
                    "Mesillas",
                    "Sillas",
                    "Camas",
                    "Cómodas"
                ]
            }
        ],
        "calculated": [
            {
                "name": "T1",
                "label": "{{function}}",
                "function": "'{{Q8}}'.toLowerCase()",
                "temp": "true"
            },
            {
                "name": "A1",
                "label": "{{function}}",
                "function": "{{Q2}}*{{Q6}}"
            }
        ],
        "uniques": true
    },
    "algorithm": {
        "name": "calculateOperation",
        "params": {
            "method": "equivLiteral",
            "keyboard": "NUMERICAL"
        }
    }
}</v>
      </c>
      <c r="C1383" s="215" t="str">
        <f>Seeds!AA1487</f>
        <v/>
      </c>
      <c r="D1383" s="215">
        <f t="shared" si="1"/>
        <v>1</v>
      </c>
    </row>
    <row r="1384" ht="15.75" customHeight="1">
      <c r="A1384" s="215" t="str">
        <f>Seeds!AC1491</f>
        <v>M6-EyP-25a-I-1</v>
      </c>
      <c r="B1384" s="215" t="str">
        <f>Seeds!Z1491</f>
        <v>{
    "id": "M6-EyP-25a-I-1",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{{Q1}}."
            },
            {
                "name": "A2",
                "label": "El primer cuartil vale {{T1}}."
            },
            {
                "name": "A3",
                "label": "La mediana vale {{T3}}."
            },
            {
                "name": "A4",
                "label": "El segundo cuartil vale {{T3}}."
            },
            {
                "name": "A5",
                "label": "El tercer cuartil vale {{T4}}."
            },
            {
                "name": "A6",
                "label": "El valor máximo es {{T6}}."
            },
            {
                "name": "A7",
                "label": "El rango intercuartílico es 3."
            },
            {
                "name": "A8",
                "label": "El valor mínimo es {{T1}}.",
                "incorrect": true
            },
            {
                "name": "A9",
                "label": "El primer cuartil es {{Q1}}.",
                "incorrect": true
            },
            {
                "name": "A10",
                "label": "La mediana es {{T2}}.",
                "incorrect": true
            },
            {
                "name": "A11",
                "label": "El segundo cuartil es {{T1}}.",
                "incorrect": true
            },
            {
                "name": "A12",
                "label": "El tercer cuartil vale {{T3}}.",
                "incorrect": true
            },
            {
                "name": "A13",
                "label": "El valor máximo es {{T4}}.",
                "incorrect": true
            },
            {
                "name": "A14",
                "label": "El rango intercuartílico es 6.",
                "incorrect": true
            }
        ],
        "uniques": true
    },
    "algorithm": {
        "name": "trueFalse",
        "template": "Multiple choice – multiple response",
        "params": {
            "countCorrect": 2,
            "countIncorrect": 1,
            "showCheckIcon": false,
            "columns": 3
        }
    }
}</v>
      </c>
      <c r="C1384" s="215" t="str">
        <f>Seeds!AA1491</f>
        <v/>
      </c>
      <c r="D1384" s="215">
        <f t="shared" si="1"/>
        <v>1</v>
      </c>
    </row>
    <row r="1385" ht="15.75" customHeight="1">
      <c r="A1385" s="215" t="str">
        <f>Seeds!AC1492</f>
        <v>M6-EyP-25a-I-2</v>
      </c>
      <c r="B1385" s="215" t="str">
        <f>Seeds!Z1492</f>
        <v>{
    "id": "M6-EyP-25a-I-2",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{{T1}}."
            },
            {
                "name": "A2",
                "label": "El primer cuartil vale {{T2}}."
            },
            {
                "name": "A3",
                "label": "La mediana vale {{T4}}."
            },
            {
                "name": "A4",
                "label": "El segundo cuartil vale {{T4}}."
            },
            {
                "name": "A5",
                "label": "El tercer cuartil vale {{T7}}."
            },
            {
                "name": "A6",
                "label": "El valor máximo es {{T8}}."
            },
            {
                "name": "A7",
                "label": "El rango intercuartílico es 5."
            },
            {
                "name": "A8",
                "label": "El valor mínimo es {{T2}}.",
                "incorrect": true
            },
            {
                "name": "A9",
                "label": "El primer cuartil es {{T1}}.",
                "incorrect": true
            },
            {
                "name": "A10",
                "label": "La mediana es {{T5}}.",
                "incorrect": true
            },
            {
                "name": "A11",
                "label": "El segundo cuartil es {{T2}}.",
                "incorrect": true
            },
            {
                "name": "A12",
                "label": "El tercer cuartil vale {{T4}}.",
                "incorrect": true
            },
            {
                "name": "A13",
                "label": "El valor máximo es {{T7}}.",
                "incorrect": true
            },
            {
                "name": "A14",
                "label": "El rango intercuartílico es 7.",
                "incorrect": true
            }
        ],
        "uniques": true
    },
    "algorithm": {
        "name": "trueFalse",
        "template": "Multiple choice – multiple response",
        "params": {
            "countCorrect": 2,
            "countIncorrect": 1,
            "showCheckIcon": false,
            "columns": 3
        }
    }
}</v>
      </c>
      <c r="C1385" s="215" t="str">
        <f>Seeds!AA1492</f>
        <v/>
      </c>
      <c r="D1385" s="215">
        <f t="shared" si="1"/>
        <v>1</v>
      </c>
    </row>
    <row r="1386" ht="15.75" customHeight="1">
      <c r="A1386" s="215" t="str">
        <f>Seeds!AC1493</f>
        <v>M6-EyP-25a-I-3</v>
      </c>
      <c r="B1386" s="215" t="str">
        <f>Seeds!Z1493</f>
        <v>{
    "id": "M6-EyP-25a-I-3",
    "stimulus": "&lt;p&gt;Selecciona las afirmaciones que describen este diagrama de caja y bigotes.&lt;/p&gt;&lt;div style=\"display:flex; justify-content:center;\"&gt;&lt;div class=\"lemo-fixed-to-responsive\" style=\"max-width: 600px;max-height: 210px;position: relative;width: 100%;display: inline-block;\"&gt;\n\t&lt;img src=\"https://blueberry-assets.oneclick.es/M6_EyP_25a_3.png\"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70%; top: 62%;\"&gt;{{T6}}&lt;/span&gt;\n\t\t\t&lt;span class=\"lemo-graphie-label\" style=\"position: absolute; left: 81%; top: 62%;\"&gt;{{T7}}&lt;/span&gt;\n\t\t\t&lt;span class=\"lemo-graphie-label\" style=\"position: absolute; left: 91.5%; top: 62%;\"&gt;{{T8}}&lt;/span&gt;\n\t\t&lt;/div&gt;\n\t&lt;/div&gt;\n&lt;/div&gt;&lt;/div&gt;",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"El valor mínimo es {{T2}}."
            },
            {
                "name": "A2",
                "label": "El primer cuartil vale {{T3}}."
            },
            {
                "name": "A3",
                "label": "La mediana vale {{T5}}."
            },
            {
                "name": "A4",
                "label": "El segundo cuartil vale {{T5}}."
            },
            {
                "name": "A5",
                "label": "El tercer cuartil vale {{T7}}."
            },
            {
                "name": "A6",
                "label": "El valor máximo es {{T8}}."
            },
            {
                "name": "A7",
                "label": "El rango intercuartílico es 4."
            },
            {
                "name": "A8",
                "label": "El valor mínimo es {{T3}}.",
                "incorrect": true
            },
            {
                "name": "A9",
                "label": "El primer cuartil es {{T2}}.",
                "incorrect": true
            },
            {
                "name": "A10",
                "label": "La mediana es {{T4}}.",
                "incorrect": true
            },
            {
                "name": "A11",
                "label": "El segundo cuartil es {{T3}}.",
                "incorrect": true
            },
            {
                "name": "A12",
                "label": "El tercer cuartil vale {{T5}}.",
                "incorrect": true
            },
            {
                "name": "A13",
                "label": "El valor máximo es {{T7}}.",
                "incorrect": true
            },
            {
                "name": "A14",
                "label": "El rango intercuartílico es 6.",
                "incorrect": true
            }
        ],
        "uniques": true
    },
    "algorithm": {
        "name": "trueFalse",
        "template": "Multiple choice – multiple response",
        "params": {
            "countCorrect": 2,
            "countIncorrect": 1,
            "showCheckIcon": false,
            "columns": 3
        }
    }
}</v>
      </c>
      <c r="C1386" s="215" t="str">
        <f>Seeds!AA1493</f>
        <v/>
      </c>
      <c r="D1386" s="215">
        <f t="shared" si="1"/>
        <v>1</v>
      </c>
    </row>
    <row r="1387" ht="15.75" customHeight="1">
      <c r="A1387" s="215" t="str">
        <f>Seeds!AC1494</f>
        <v>M6-EyP-25a-E-1</v>
      </c>
      <c r="B1387" s="215" t="str">
        <f>Seeds!Z1494</f>
        <v>{
    "id": "M6-EyP-25a-E-1",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"&lt;p&gt;Mediana = {{response}}&lt;/p&gt;&lt;p&gt;Tercer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60.1748%;\"&gt;Primer cuartil&lt;/span&gt;\n\t\t\t&lt;span class=\"lemo-graphie-label\" style=\"position: absolute; left: 44.1178%; top: 60.5655%;\"&gt;Mediana&lt;/span&gt;\n\t\t\t&lt;span class=\"lemo-graphie-label\" style=\"position: absolute; left: 61.2803%; top: 60.6585%;\"&gt;Tercer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"{{T3}}"
            },
            {
                "name": "A2",
                "label": "{{function}}",
                "function": "{{T4}}"
            }
        ],
        "uniques": true
    },
    "algorithm": {
        "name": "calculateOperation",
        "params": {
            "method": "equivLiteral",
            "keyboard": "INTERMEDIATE"
        }
    }
}</v>
      </c>
      <c r="C1387" s="215" t="str">
        <f>Seeds!AA1494</f>
        <v/>
      </c>
      <c r="D1387" s="215">
        <f t="shared" si="1"/>
        <v>1</v>
      </c>
    </row>
    <row r="1388" ht="15.75" customHeight="1">
      <c r="A1388" s="215" t="str">
        <f>Seeds!AC1495</f>
        <v>M6-EyP-25a-E-2</v>
      </c>
      <c r="B1388" s="215" t="str">
        <f>Seeds!Z1495</f>
        <v>{
    "id": "M6-EyP-25a-E-2",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src=\"https://blueberry-assets.oneclick.es/M6_EyP_25a_1.png\"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"&lt;p&gt;Rango intercuartílico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"3"
            },
            {
                "name": "A2",
                "label": "{{function}}",
                "function": "{{T1}}"
            }
        ],
        "uniques": true
    },
    "algorithm": {
        "name": "calculateOperation",
        "params": {
            "method": "equivLiteral",
            "keyboard": "NUMERICAL"
        }
    }
}</v>
      </c>
      <c r="C1388" s="215" t="str">
        <f>Seeds!AA1495</f>
        <v/>
      </c>
      <c r="D1388" s="215">
        <f t="shared" si="1"/>
        <v>1</v>
      </c>
    </row>
    <row r="1389" ht="15.75" customHeight="1">
      <c r="A1389" s="215" t="str">
        <f>Seeds!AC1496</f>
        <v>M6-EyP-25a-E-3</v>
      </c>
      <c r="B1389" s="215" t="str">
        <f>Seeds!Z1496</f>
        <v>{
    "id": "M6-EyP-25a-E-3",
    "stimulus": "&lt;p&gt;Escribe los siguientes valores a partir de la información de este diagrama de caja y bigotes.&lt;/p&gt;&lt;div style=\"display:flex; justify-content:center;\"&gt;&lt;div class=\"lemo-fixed-to-responsive\" style=\"max-width: 600px;max-height: 210px;position: relative;width: 100%;display: inline-block;\"&gt;\n\t&lt;img src=\"https://blueberry-assets.oneclick.es/M6_EyP_25a_2.png\" alt=\"\" tabindex=\"0\"&gt;&lt;/img&gt;\n\t&lt;div class=\"lemo-graphie-container\" style=\"position: absolute;top: 0;left: 0;width: 100%;height: 100%;\"&gt;\n\t\t&lt;div class=\"lemo-graphie\" style=\"position: relative; width: 100%; height: 100%;\"&gt;\n\t\t\t&lt;span class=\"lemo-graphie-label\" style=\"position: absolute; left: 6.5%; top: 62%;\"&gt;{{Q1}}&lt;/span&gt;\n\t\t\t&lt;span class=\"lemo-graphie-label\" style=\"position: absolute; left: 17%; top: 62%;\"&gt;{{T1}}&lt;/span&gt;\n\t\t\t&lt;span class=\"lemo-graphie-label\" style=\"position: absolute; left: 28%; top: 62%;\"&gt;{{T2}}&lt;/span&gt;\n\t\t\t&lt;span class=\"lemo-graphie-label\" style=\"position: absolute; left: 38.5%; top: 62%;\"&gt;{{T3}}&lt;/span&gt;\n\t\t\t&lt;span class=\"lemo-graphie-label\" style=\"position: absolute; left: 49%; top: 62%;\"&gt;{{T4}}&lt;/span&gt;\n\t\t\t&lt;span class=\"lemo-graphie-label\" style=\"position: absolute; left: 59.5%; top: 62%;\"&gt;{{T5}}&lt;/span&gt;\n\t\t\t&lt;span class=\"lemo-graphie-label\" style=\"position: absolute; left: 69.5%; top: 62%;\"&gt;{{T6}}&lt;/span&gt;\n\t\t\t&lt;span class=\"lemo-graphie-label\" style=\"position: absolute; left: 80.5%; top: 62%;\"&gt;{{T7}}&lt;/span&gt;\n\t\t\t&lt;span class=\"lemo-graphie-label\" style=\"position: absolute; left: 91%; top: 62%;\"&gt;{{T8}}&lt;/span&gt;\n\t\t&lt;/div&gt;\n\t&lt;/div&gt;\n&lt;/div&gt;&lt;/div&gt;",
    "template": "&lt;p&gt;Valor mínimo = {{response}}&lt;/p&gt;&lt;p&gt;Primer cuartil = {{response}}&lt;/p&gt;",
    "hint":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"feedback": "&lt;div style=\"display:flex; justify-content:center;\"&gt;&lt;div class=\"lemo-fixed-to-responsive\" style=\"max-width: 600px;max-height: 200px;position: relative;width: 100%;display: inline-block;\"&gt;\n\t&lt;img src=\"https://blueberry-assets.oneclick.es/M6_EyP_25a_4.png\" alt=\"\" tabindex=\"0\"&gt;&lt;/img&gt;\n\t&lt;div class=\"lemo-graphie-container\" style=\"position: absolute;top: 0;left: 0;width: 100%;height: 100%;\"&gt;\n\t\t&lt;div class=\"lemo-graphie\" style=\"position: relative; width: 100%; height: 100%;\"&gt;\n\t\t\t&lt;span class=\"lemo-graphie-label\" style=\"position: absolute; left: 3.4824%; top: 43.2168%;\"&gt;Valor mínimo&lt;/span&gt;\n\t\t\t&lt;span class=\"lemo-graphie-label\" style=\"position: absolute; left: 20.2896%; top: 61%;\"&gt;Primer cuartil&lt;/span&gt;\n\t\t\t&lt;span class=\"lemo-graphie-label\" style=\"position: absolute; left: 44.1178%; top: 61%;\"&gt;Mediana&lt;/span&gt;\n\t\t\t&lt;span class=\"lemo-graphie-label\" style=\"position: absolute; left: 61.2803%; top: 61%;\"&gt;Tercer cuartil&lt;/span&gt;\n\t\t\t&lt;span class=\"lemo-graphie-label\" style=\"position: absolute; left: 79.7831%; top: 43.9050%;\"&gt;Valor máximo&lt;/span&gt;\n\t\t&lt;/div&gt;\n\t&lt;/div&gt;\n&lt;/div&gt;&lt;/div&gt;",
    "seed": {
        "parameters": [
            {
                "name": "Q1",
                "label": null,
                "min": 1,
                "max": 9,
                "step": 1
            }
        ],
        "calculated": [
            {
                "name": "T1",
                "label": "{{function}}",
                "function": "{{Q1}}+1",
                "temp": true
            },
            {
                "name": "T2",
                "label": "{{function}}",
                "function": "{{Q1}}+2",
                "temp": true
            },
            {
                "name": "T3",
                "label": "{{function}}",
                "function": "{{Q1}}+3",
                "temp": true
            },
            {
                "name": "T4",
                "label": "{{function}}",
                "function": "{{Q1}}+4",
                "temp": true
            },
            {
                "name": "T5",
                "label": "{{function}}",
                "function": "{{Q1}}+5",
                "temp": true
            },
            {
                "name": "T6",
                "label": "{{function}}",
                "function": "{{Q1}}+6",
                "temp": true
            },
            {
                "name": "T7",
                "label": "{{function}}",
                "function": "{{Q1}}+7",
                "temp": true
            },
            {
                "name": "T8",
                "label": "{{function}}",
                "function": "{{Q1}}+8",
                "temp": true
            },
            {
                "name": "A1",
                "label": "{{function}}",
                "function": "{{T1}}"
            },
            {
                "name": "A2",
                "label": "{{function}}",
                "function": "{{T2}}"
            }
        ],
        "uniques": true
    },
    "algorithm": {
        "name": "calculateOperation",
        "params": {
            "method": "equivLiteral",
            "keyboard": "NUMERICAL"
        }
    }
}</v>
      </c>
      <c r="C1389" s="215" t="str">
        <f>Seeds!AA1496</f>
        <v/>
      </c>
      <c r="D1389" s="215">
        <f t="shared" si="1"/>
        <v>1</v>
      </c>
    </row>
    <row r="1390" ht="15.75" customHeight="1">
      <c r="A1390" s="215" t="str">
        <f>Seeds!AC1500</f>
        <v>M6-EyP-10a-I-1</v>
      </c>
      <c r="B1390" s="215" t="str">
        <f>Seeds!Z1500</f>
        <v>{"id":"M6-EyP-10a-I-1","stimulus":"&lt;p&gt;Escoge las experiencias que dependen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temperatura de un vaso de leche sube si se calienta en un microondas.","incorrect":true},{"name":"A6","label":"Se enciende una lámpara al pulsar su interruptor.","incorrect":true},{"name":"A7","label":"Una botella se llena si se deja debajo de un grifo abierto.","incorrect":true},{"name":"A8","label":"En invierno hace más frío que durante el resto del año.","incorrect":true},{"name":"A9","label":"Una piedra cae hasta llegar al suelo si se suelta por una ventana.","incorrect":true}],"uniques":true},"algorithm":{"name":"trueFalse","template":"Multiple choice – multiple response","params":{"countCorrect":2,"countIncorrect":1}}}</v>
      </c>
      <c r="C1390" s="215" t="str">
        <f>Seeds!AA1500</f>
        <v/>
      </c>
      <c r="D1390" s="215">
        <f t="shared" si="1"/>
        <v>1</v>
      </c>
    </row>
    <row r="1391" ht="15.75" customHeight="1">
      <c r="A1391" s="215" t="str">
        <f>Seeds!AC1501</f>
        <v>M6-EyP-10b-I-1</v>
      </c>
      <c r="B1391" s="215" t="str">
        <f>Seeds!Z1501</f>
        <v>{"id":"M6-EyP-10b-I-1","stimulus":"&lt;p&gt;Arrastra cada tipo de suceso a la experiencia que describe.&lt;/p&gt;","hint":"&lt;p&gt;Un suceso seguro es el que va a ocurrir siempre. Un suceso posible es el que ocurre solo a veces. Un suceso imposible no ocurre nunca.&lt;/p&gt;","feedback":"&lt;p&gt;Un suceso seguro es el que va a ocurrir siempre. Un suceso posible es el que ocurre solo a veces. Un suceso imposible no ocurre nunca.&lt;/p&gt;","seed":{"parameters":[{"name":"Q1","list":["Sale cara o cruz al tirar una moneda.","Sale un número mayor que cero al tirar un dado.","Se rompe un vaso de cristal al caer de un tercer piso."]},{"name":"Q2","list":["Sale un dos al tirar un dado.","Lloverá dentro de cien días.","Sale cruz al tirar una moneda."]},{"name":"Q3","list":["Nieva con una temperatura de 30 °C.","Sale un número mayor que siete al tirar un dado normal.","Un reloj roto da bien la hora."]}],"calculated":[{"name":"A1","function":"{{Q1}}","label":"Suceso seguro"},{"name":"A2","function":"{{Q2}}","label":"Suceso posible"},{"name":"A3","function":"{{Q3}}","label":"Suceso imposible"}],"uniques":true},"algorithm":{"name":"linkOperationResult","params":{"invert":false},"template":"Match list"}}</v>
      </c>
      <c r="C1391" s="215" t="str">
        <f>Seeds!AA1501</f>
        <v/>
      </c>
      <c r="D1391" s="215">
        <f t="shared" si="1"/>
        <v>1</v>
      </c>
    </row>
    <row r="1392" ht="15.75" customHeight="1">
      <c r="A1392" s="215" t="str">
        <f>Seeds!AC1502</f>
        <v>M6-EyP-10b-E-1</v>
      </c>
      <c r="B1392" s="215" t="str">
        <f>Seeds!Z1502</f>
        <v>{"id":"M6-EyP-10b-E-1","stimulus":"&lt;p&gt;¿Cómo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center;\"&gt;{{Q1}}&lt;/td&gt;&lt;td style=\"width: 33.3%; text-align: center;\"&gt;{{Q2}}&lt;/td&gt;&lt;td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seguro"},{"name":"A2","label":"Suceso posible"},{"name":"A3","label":" Suceso imposible"}],"uniques":true},"algorithm":{"name":"calculateOperation","template":"Cloze with drag &amp; drop","params":{"keyboard":"INTERMEDIATE"}}}</v>
      </c>
      <c r="C1392" s="215" t="str">
        <f>Seeds!AA1502</f>
        <v/>
      </c>
      <c r="D1392" s="215">
        <f t="shared" si="1"/>
        <v>1</v>
      </c>
    </row>
    <row r="1393" ht="15.75" customHeight="1">
      <c r="A1393" s="215" t="str">
        <f>Seeds!AC1503</f>
        <v>M6-EyP-10b-E-2</v>
      </c>
      <c r="B1393" s="215" t="str">
        <f>Seeds!Z1503</f>
        <v>{"id":"M6-EyP-10b-E-2","stimulus":"&lt;p&gt;¿Cómo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center;\"&gt;{{Q2}}&lt;/td&gt;&lt;td style=\"width: 33.3%; text-align: center;\"&gt;{{Q1}}&lt;/td&gt;&lt;td style=\"width: 33.3%; text-align: center;\"&gt;{{Q3}}&lt;/td&gt;&lt;/tr&gt;&lt;/tbody&gt;&lt;/table&gt;","feedback":"&lt;p&gt;Un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posible"},{"name":"A2","label":"Suceso seguro"},{"name":"A3","label":" Suceso imposible"}],"uniques":true},"algorithm":{"name":"calculateOperation","template":"Cloze with drag &amp; drop","params":{"keyboard":"INTERMEDIATE"}}}</v>
      </c>
      <c r="C1393" s="215" t="str">
        <f>Seeds!AA1503</f>
        <v/>
      </c>
      <c r="D1393" s="215">
        <f t="shared" si="1"/>
        <v>1</v>
      </c>
    </row>
    <row r="1394" ht="15.75" customHeight="1">
      <c r="A1394" s="215" t="str">
        <f>Seeds!AC1504</f>
        <v>M6-EyP-10b-E-3</v>
      </c>
      <c r="B1394" s="215" t="str">
        <f>Seeds!Z1504</f>
        <v>{"id":"M6-EyP-10b-E-3","stimulus":"&lt;p&gt;¿Cómo se clasifican los siguientes sucesos? Arrastra cada tipo a su celda correspondiente.&lt;/p&gt;","template":"&lt;table style=\"width: 100%;\"&gt;&lt;tbody&gt;&lt;tr&gt;&lt;td style=\"width: 33.3%; text-align: center; background-color: #A2E4FA;\"&gt;{{response}}&lt;/td&gt;&lt;td style=\"width: 33.3%; text-align: center; background-color: #A2E4FA;\"&gt;{{response}}&lt;/td&gt;&lt;td style=\"width: 33.3%; text-align: center; background-color: #A2E4FA;\"&gt;{{response}}&lt;/td&gt;&lt;/tr&gt;&lt;tr&gt;&lt;td style=\"width: 33.3%; text-align: center;\"&gt;{{Q3}}&lt;/td&gt;&lt;td style=\"width: 33.3%; text-align: center;\"&gt;{{Q2}}&lt;/td&gt;&lt;td style=\"width: 33.3%; text-align: center;\"&gt;{{Q1}}&lt;/td&gt;&lt;/tr&gt;&lt;/tbody&gt;&lt;/table&gt;","feedback":"&lt;p&gt;Un suceso seguro es el que va a ocurrir siempre. Un suceso posible es el que ocurre solo a veces. Un suceso imposible no ocurre nunca.&lt;/p&gt;","hint":"&lt;p&gt;Un suceso seguro es el que va a ocurrir siempre. Un suceso posible es el que ocurre solo a veces. Un suceso imposible no ocurre nunca.&lt;/p&gt;","seed":{"parameters":[{"name":"Q1","list":["Coger un calcetín de un cajón con calcetines.","La comida sale congelada tras dos días en el congelador.","Coger un regaliz de fresa de una bolsa de regalices de fresa."]},{"name":"Q2","list":["Una botella cae de pie al lanzarla.","Ver una estrella fugaz.","Sale cara al tirar una moneda."]},{"name":"Q3","list":["Sale el número cero al tirar un dado.","Hoy es 30 de febrero.","Ganar la lotería sin jugar."]}],"calculated":[{"name":"A1","label":"Suceso imposible"},{"name":"A2","label":"Suceso posible"},{"name":"A3","label":"Suceso seguro"}],"uniques":true},"algorithm":{"name":"calculateOperation","template":"Cloze with drag &amp; drop","params":{"keyboard":"INTERMEDIATE"}}}</v>
      </c>
      <c r="C1394" s="215" t="str">
        <f>Seeds!AA1504</f>
        <v/>
      </c>
      <c r="D1394" s="215">
        <f t="shared" si="1"/>
        <v>1</v>
      </c>
    </row>
    <row r="1395" ht="15.75" customHeight="1">
      <c r="A1395" s="215" t="str">
        <f>Seeds!AC1505</f>
        <v>M6-EyP-11a-I-1</v>
      </c>
      <c r="B1395" s="215" t="str">
        <f>Seeds!Z1505</f>
        <v>{"id":"M6-EyP-11a-I-1","stimulus":"&lt;p&gt;Haz clic en las respuestas correctas.&lt;/p&gt;","hint":"&lt;p&gt;La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0.&lt;/p&gt;","seed":{"parameters":[],"calculated":[{"name":"A1","label":"La probabilidad de un suceso es siempre mayor o igual que 0 y menor o igual que 1."},{"name":"A2","label":"La probabilidad de un suceso posible puede ser 0.2."},{"name":"A3","label":"La probabilidad de un suceso seguro es 1."},{"name":"A4","label":"La probabilidad de un suceso imposible es 0."},{"name":"A5","label":"La probabilidad de un suceso imposible es 1.","incorrect":true},{"name":"A6","label":"La probabilidad de un suceso seguro es 0.","incorrect":true},{"name":"A7","label":"La probabilidad de un suceso posible puede ser 1.2.","incorrect":true},{"name":"A8","label":"La probabilidad de un suceso puede ser mayor que 1.","incorrect":true}],"uniques":true},"algorithm":{"name":"trueFalse","template":"Multiple choice – multiple response","params":{"countCorrect":2,"countIncorrect":1}}}</v>
      </c>
      <c r="C1395" s="215" t="str">
        <f>Seeds!AA1505</f>
        <v/>
      </c>
      <c r="D1395" s="215">
        <f t="shared" si="1"/>
        <v>1</v>
      </c>
    </row>
    <row r="1396" ht="15.75" customHeight="1">
      <c r="A1396" s="215" t="str">
        <f>Seeds!AC1506</f>
        <v>M6-EyP-11a-E-1</v>
      </c>
      <c r="B1396" s="215" t="str">
        <f>Seeds!Z1506</f>
        <v>{"id":"M6-EyP-11a-E-1","stimulus":"&lt;p&gt;Completa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0.&lt;/p&gt;","seed":{"parameters":[{"name":"Q1","list":["cumplir años un día al año","sacar una pipa de una bolsa de pipas","que al terminar un día empiece el siguiente"]}],"calculated":[{"name":"A1","function":"1"}],"uniques":true},"algorithm":{"name":"calculateOperation","params":{"method":"equivLiteral","keyboard":"NUMERICAL"}},"template":"&lt;p&gt;La probabilidad de {{Q1}} es {{response}}.&lt;/p&gt;"}</v>
      </c>
      <c r="C1396" s="215" t="str">
        <f>Seeds!AA1506</f>
        <v/>
      </c>
      <c r="D1396" s="215">
        <f t="shared" si="1"/>
        <v>1</v>
      </c>
    </row>
    <row r="1397" ht="15.75" customHeight="1">
      <c r="A1397" s="215" t="str">
        <f>Seeds!AC1507</f>
        <v>M6-EyP-11a-E-2</v>
      </c>
      <c r="B1397" s="215" t="str">
        <f>Seeds!Z1507</f>
        <v>{"id":"M6-EyP-11a-E-2","stimulus":"&lt;p&gt;Completa la siguiente afirmación con el número correcto.&lt;/p&gt;","hint":"&lt;p&gt;La probabilidad de un &lt;b&gt;suceso seguro&lt;/b&gt; es 1, mientras que la probabilidad de un &lt;b&gt;suceso imposible&lt;/b&gt; es 0.&lt;/p&gt;","feedback":"&lt;p&gt;La probabilidad de un &lt;b&gt;suceso seguro&lt;/b&gt; es 1, mientras que la probabilidad de un &lt;b&gt;suceso imposible&lt;/b&gt; es 0.&lt;/p&gt;","seed":{"parameters":[{"name":"Q1","list":["que al tirar una moneda no salga ni cara ni cruz","cumplir años todos los días","que un objeto caiga hacia arriba"]}],"calculated":[{"name":"A1","function":"0"}],"uniques":true},"algorithm":{"name":"calculateOperation","params":{"method":"equivLiteral","keyboard":"NUMERICAL"}},"template":"&lt;p&gt;La probabilidad de {{Q1}} es {{response}}.&lt;/p&gt;"}</v>
      </c>
      <c r="C1397" s="215" t="str">
        <f>Seeds!AA1507</f>
        <v/>
      </c>
      <c r="D1397" s="215">
        <f t="shared" si="1"/>
        <v>1</v>
      </c>
    </row>
    <row r="1398" ht="15.75" customHeight="1">
      <c r="A1398" s="215" t="str">
        <f>Seeds!AC1508</f>
        <v>M6-EyP-12a-I-1</v>
      </c>
      <c r="B1398" s="215" t="str">
        <f>Seeds!Z1508</f>
        <v>{"id":"M6-EyP-12a-I-1","stimulus":"&lt;p&gt;¿Qué fórmula se utiliza para hallar la probabilidad de un suceso?&lt;/p&gt;","hint":"&lt;p&gt;La probabilidad se calcula teniendo en cuenta los sucesos posibles y los favorables.&lt;/p&gt;","feedback":"&lt;p&gt;La fórmula para calcular la probabilidad de un suceso es esta:&lt;/p&gt;&lt;p&gt;Probabilidad de un suceso = &lt;span class=\"fr-math-v2 fr-draggable\" contenteditable=\"false\" data-original-math=\"\\(\\frac{\\text{n.º de casos favorables}}{\\text{n.º de casos posibles}}\\)\" draggable=\"true\"&gt;\\(\\frac{\\text{n.º de casos favorables}}{\\text{n.º de casos posibles}}\\)&lt;/span&gt;&lt;/p&gt;","seed":{"parameters":[{"name":"Q1","label":null,"min":100,"max":999,"step":1},{"name":"Q2","label":null,"min":100,"max":999,"step":1},{"name":"Q3","label":null,"min":100,"max":999,"step":1},{"name":"Q4","label":null,"min":100,"max":999,"step":1},{"name":"Q5","label":null,"min":100,"max":999,"step":1},{"name":"Q6","label":null,"min":100,"max":999,"step":1},{"name":"OFFSET1","label":null,"min":1,"max":9,"step":1},{"name":"OFFSET2","label":null,"min":1,"max":9,"step":1}],"calculated":[{"name":"A1","label":"Probabilidad de un suceso = &lt;span class=\"fr-math-v2 fr-draggable\" contenteditable=\"false\" data-original-math=\"\\(\\frac{\\text{n.º de casos favorables}}{\\text{n.º de casos posibles}}\\)\" draggable=\"true\"&gt;\\(\\frac{\\text{n.º de casos favorables}}{\\text{n.º de casos posibles}}\\)&lt;/span&gt;"},{"name":"A2","label":"Probabilidad de un suceso = &lt;span class=\"fr-math-v2 fr-draggable\" contenteditable=\"false\" data-original-math=\"\\(\\frac{\\text{n.º de casos posibles}}{\\text{n.º de casos favorables}}\\)\" draggable=\"true\"&gt;\\(\\frac{\\text{n.º de casos posibles}}{\\text{n.º de casos favorables}}\\)&lt;/span&gt;","incorrect":true,"feedback":"En esta opción, los valores de la fracción están invertidos."},{"name":"A3","label":"Probabilidad de un suceso = &lt;span class=\"fr-math-v2 fr-draggable\" contenteditable=\"false\" data-original-math=\"\\(\\frac{\\text{n.º de casos no favorables}}{\\text{n.º de casos posibles}}\\)\" draggable=\"true\"&gt;\\(\\frac{\\text{n.º de casos no favorables}}{\\text{n.º de casos posibles}}\\)&lt;/span&gt;","incorrect":true,"feedback":"Con esta opción se calcula la probabilidad de que un suceso no ocurra."},{"name":"A4","label":"Probabilidad de un suceso = &lt;span class=\"fr-math-v2 fr-draggable\" contenteditable=\"false\" data-original-math=\"\\(\\frac{\\text{n.º de casos posibles}}{\\text{n.º de casos no favorables}}\\)\" draggable=\"true\"&gt;\\(\\frac{\\text{n.º de casos posibles}}{\\text{n.º de casos no favorables}}\\)&lt;/span&gt;","incorrect":true,"feedback":"En esta opción, los términos para calcular la probabilidad de que un suceso no ocurra están invertidos."},{"name":"A5","label":"Probabilidad de un suceso = &lt;span class=\"fr-math-v2 fr-draggable\" contenteditable=\"false\" data-original-math=\"\\(\\frac{\\text{n.º de casos favorables}}{\\text{n.º de casos seguros}}\\)\" draggable=\"true\"&gt;\\(\\frac{\\text{n.º de casos favorables}}{\\text{n.º de casos seguros}}\\)&lt;/span&gt;","incorrect":true,"feedback":"Esta opción hace referencia a casos seguros, en lugar de a casos posibles."}],"uniques":true},"algorithm":{"name":"trueFalse","template":"Multiple choice – standard","params":{"countCorrect":1,"countIncorrect":2,"showCheckIcon":true}}}</v>
      </c>
      <c r="C1398" s="215" t="str">
        <f>Seeds!AA1508</f>
        <v/>
      </c>
      <c r="D1398" s="215">
        <f t="shared" si="1"/>
        <v>1</v>
      </c>
    </row>
    <row r="1399" ht="15.75" customHeight="1">
      <c r="A1399" s="215" t="str">
        <f>Seeds!AC1509</f>
        <v>M6-EyP-12a-E-1</v>
      </c>
      <c r="B1399" s="215" t="str">
        <f>Seeds!Z1509</f>
        <v>{"id":"M6-EyP-12a-E-1","stimulus":"&lt;p&gt;En una bolsa se introducen {{Q1}} papeletas de color {{Q4}}, {{Q2}} de color {{Q5}} y {{Q3}} de color {{Q6}}. ¿Cuál será la probabilidad de sacar una papeleta de color {{Q4}} de la bolsa? Escribre el resultado en forma de fracción.&lt;/p&gt;","hint":"&lt;p&gt;Probabilidad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sacar una papeleta de la bolsa de color {{Q4}}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lt;/p&gt;","seed":{"parameters":[{"name":"Q1","min":2,"max":5,"step":1},{"name":"Q2","min":2,"max":5,"step":1},{"name":"Q3","min":2,"max":5,"step":1},{"name":"Q4","list":["lila","naranja","azul"]},{"name":"Q5","list":["lila","naranja","azul"]},{"name":"Q6","list":["lila","naranja","azul"]}],"calculated":[{"name":"T1","function":"{{Q1}}","temp":true},{"name":"T2","function":"{{Q1}}+{{Q2}}+{{Q3}}","temp":true},{"name":"A1","function":"\\frac{{{T1}}}{{{T2}}}"}],"uniques":true},"algorithm":{"name":"calculateOperation","params":{"method":"equivLiteral","keyboard":"INTERMEDIATE"}},"template":"&lt;p&gt;La probabilidad de sacar una papeleta de color {{Q4}} es {{response}}.&lt;/p&gt;"}</v>
      </c>
      <c r="C1399" s="215" t="str">
        <f>Seeds!AA1509</f>
        <v/>
      </c>
      <c r="D1399" s="215">
        <f t="shared" si="1"/>
        <v>1</v>
      </c>
    </row>
    <row r="1400" ht="15.75" customHeight="1">
      <c r="A1400" s="215" t="str">
        <f>Seeds!AC1510</f>
        <v>M6-EyP-12a-A-1</v>
      </c>
      <c r="B1400" s="215" t="str">
        <f>Seeds!Z1510</f>
        <v>{"id":"M6-EyP-12a-A-1","seed":{"parameters":[{"name":"Q1","label":null,"min":12,"max":20,"step":1},{"name":"Q2","label":null,"list":[4,5,6,7,8]}],"uniques":true},"scaffolding":[{"id":"step-0","stimulus":"&lt;p&gt;En una carrera de hípica participan {{Q1}} jinetes, de quienes {{Q2}} visten chaquetillas lisas y {{T1}}, chaquetillas estampadas. ¿Qué probabilidad hay de que gane la carrera un jinete con chaquetilla estampada? Escribe el resultado en forma de fracción.&lt;/p&gt;","template":"&lt;p&gt;La probabilidad de que gane un jinete con chaquetilla estampada es de {{response}}.&lt;/p&gt;","seed":{"calculated":[{"name":"T1","label":"{{function}}","function":"{{Q1}}-{{Q2}}","temp":true},{"name":"A1","label":"{{function}}","function":"\\frac{{{T1}}}{{{Q1}}}"}]},"algorithm":{"name":"calculateOperation","params":{"method":"equivLiteral","keyboard":"INTERMEDIATE"}}},{"id":"step-1","stimulus":"&lt;p&gt;¿Cuántos jinetes participan en la carrera en total? ¿Cuántos llevan chaquetilla estampada?&lt;/p&gt;","template":"&lt;p&gt;En la carrera participan {{response}} jinetes, de los que {{response}} visten una chaquetilla estampada.&lt;/p&gt;","seed":{"calculated":[{"name":"A3","label":"{{function}}","function":"{{Q1}}"},{"name":"A2","label":"{{function}}","function":"{{Q1}}-{{Q2}}"}]},"algorithm":{"name":"calculateOperation","params":{"method":"equivLiteral","keyboard":"NUMERICAL"}}},{"id":"step-2","stimulus":"&lt;p&gt;¿Qué pide el enunciado que calcules?&lt;/p&gt;","seed":{"calculated":[{"name":"A1","label":"&lt;p&gt;La probabilidad de que gane un jinete con chaquetilla estampada.&lt;/p&gt;"},{"name":"A2","label":"&lt;p&gt;La probabilidad de que gane un jinete con chaquetilla lisa.&lt;/p&gt;","incorrect":true},{"name":"A3","label":"&lt;p&gt;La probabilidad de que gane un jinete con chaquetilla.&lt;/p&gt;","incorrect":true}]},"algorithm":{"name":"trueFalse","template":"Multiple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{{Q2}} jinetes llevan chaquetilla lisa y {{T1}} visten chaquetilla estampada, ¿cuáles son los casos posibles? ¿Y los favorables?&lt;/p&gt;","template":"&lt;p&gt;Los casos posibles son {{response}}, mientras que los favorables son {{response}}.&lt;/p&gt;","seed":{"calculated":[{"name":"T1","label":"{{function}}","function":"{{Q1}}-{{Q2}}","temp":true},{"name":"4-A2","label":"{{function}}","function":"{{Q1}}"},{"name":"4-A3","label":"{{function}}","function":"{{T1}}"}]},"algorithm":{"name":"calculateOperation","params":{"method":"equivLiteral","keyboard":"NUMERICAL"}}},{"id":"step-5","stimulus":"&lt;p&gt;Sabiendo esto, calcula la probabilidad de que gane un jinete con chaquetilla estampada. Escribe el resultado en forma de fracción.&lt;/p&gt;","template":"&lt;p&gt;Probabilidad = &lt;span class=\"fr-math-v2 fr-draggable\" contenteditable=\"false\" data-original-math=\"\\(\\frac{\\text{chaquetilla estampada}}{\\text{jinetes}}\\)\" draggable=\"true\"&gt;\\(\\frac{\\text{chaquetilla estampada}}{\\text{jinetes}}\\)&lt;/span&gt; = {{response}}","seed":{"calculated":[{"name":"T1","label":"{{function}}","function":"{{Q1}}-{{Q2}}","temp":true},{"name":"A1","label":"{{function}}","function":"\\frac{{{T1}}}{{{Q1}}}"}]},"algorithm":{"name":"calculateOperation","params":{"method":"equivSymbolic","keyboard":"INTERMEDIATE"}}}]}</v>
      </c>
      <c r="C1400" s="215" t="str">
        <f>Seeds!AA1510</f>
        <v/>
      </c>
      <c r="D1400" s="215">
        <f t="shared" si="1"/>
        <v>1</v>
      </c>
    </row>
    <row r="1401" ht="15.75" customHeight="1">
      <c r="A1401" s="215" t="str">
        <f>Seeds!AC1511</f>
        <v>M6-EyP-12a-A-2</v>
      </c>
      <c r="B1401" s="215" t="str">
        <f>Seeds!Z1511</f>
        <v>{"id":"M6-EyP-12a-A-2","seed":{"parameters":[{"name":"Q1","label":null,"list":[3,4,5,6,7,8,9]},{"name":"Q2","label":null,"list":[3,4,5,6,7,8,9]}],"uniques":true},"scaffolding":[{"id":"step-0","stimulus":"&lt;p&gt;Soraya ha metido en una bolsa {{T1}} papelitos; {{Q1}} tienen escrito un número par y {{Q2}} tienen un número impar. ¿Cuál es la probabilidad de que saque un papelito con un número par? Escribe el resultado en forma de fracción.&lt;/p&gt;","template":"&lt;p&gt;La probabilidad de que Soraya saque un número par es de {{response}}.&lt;/p&gt;","seed":{"calculated":[{"name":"T1","label":"{{function}}","function":" {{Q1}}+{{Q2}}","temp":true},{"name":"A1","label":"{{function}}","function":"\\frac{{{Q1}}}{{{T1}}}"}]},"algorithm":{"name":"calculateOperation","params":{"method":"equivLiteral","keyboard":"INTERMEDIATE"}}},{"id":"step-1","stimulus":"&lt;p&gt;¿Cuántos papelitos ha metido Soraya en la bolsa en total? ¿Cuántos tienen escrito un número par?&lt;/p&gt;","template":"&lt;p&gt;Soraya ha metido {{response}} papelitos en la bolsa, de los cuales {{response}} tienen escrito un número par.&lt;/p&gt;","seed":{"calculated":[{"name":"A1","label":"{{function}}","function":"{{Q1}}+{{Q2}}"},{"name":"A2","label":"{{function}}","function":"{{Q1}}"}]},"algorithm":{"name":"calculateOperation","params":{"method":"equivSymbolic","keyboard":"NUMERICAL"}}},{"id":"step-2","stimulus":"&lt;p&gt;¿Qué pide el enunciado que calcules?&lt;/p&gt;","seed":{"calculated":[{"name":"A1","label":"&lt;p&gt;La probabilidad de sacar de la bolsa un papelito con un número par.&lt;/p&gt;"},{"name":"A2","label":"&lt;p&gt;La probabilidad de sacar de la bolsa un papelito.&lt;/p&gt;","incorrect":true},{"name":"A3","label":"&lt;p&gt;La probabilidad de sacar de la bolsa un papelito con un número impar.&lt;/p&gt;","incorrect":true}]},"algorithm":{"name":"trueFalse","template":"Multiple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bolsa hay {{Q1}} papelitos con un número par y {{Q2}} con un número impar, ¿cuáles son los casos posibles?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Soraya saque un número par. Escribe el resultado en forma de fracción.&lt;/p&gt;","template":"&lt;p&gt;Probabilidad n.º par= &lt;span class=\"fr-math-v2 fr-draggable\" contenteditable=\"false\" data-original-math=\"\\(\\frac{\\text{papelitos con n.º par}}{\\text{papelitos}}\\)\" draggable=\"true\"&gt;\\(\\frac{\\text{papelitos con n.º par}}{\\text{papelitos}}\\)&lt;/span&gt; = {{response}}","seed":{"calculated":[{"name":"T1","label":"{{function}}","function":"{{Q1}}+{{Q2}}","temp":true},{"name":"4-A1","label":"{{function}}","function":"\\frac{{{Q1}}}{{{T1}}}"}]},"algorithm":{"name":"calculateOperation","params":{"method":"equivSymbolic","keyboard":"INTERMEDIATE"}}}]}</v>
      </c>
      <c r="C1401" s="215" t="str">
        <f>Seeds!AA1511</f>
        <v/>
      </c>
      <c r="D1401" s="215">
        <f t="shared" si="1"/>
        <v>1</v>
      </c>
    </row>
    <row r="1402" ht="15.75" customHeight="1">
      <c r="A1402" s="215" t="str">
        <f>Seeds!AC1512</f>
        <v>M6-EyP-12a-A-3</v>
      </c>
      <c r="B1402" s="215" t="str">
        <f>Seeds!Z1512</f>
        <v>{"id":"M6-EyP-12a-A-3","seed":{"parameters":[{"name":"Q1","label":null,"list":[3,4,5,6,7,8,9]},{"name":"Q2","label":null,"list":[3,4,5,6,7,8,9]}],"uniques":true},"scaffolding":[{"id":"step-0","stimulus":"&lt;p&gt;Una urna contiene {{Q1}} bolas rojas y {{Q2}} bolas verdes. Si sacamos una bola de la urna, ¿cuál es la probabilidad de que sea roja? Escribe el resultado en forma de fracción.&lt;/p&gt;","template":"&lt;p&gt;La probabilidad de que la bola sea roja es {{response}}.&lt;/p&gt;","seed":{"calculated":[{"name":"T1","label":"{{function}}","function":" {{Q1}}+{{Q2}}","temp":true},{"name":"A1","label":"{{function}}","function":"\\frac{{{Q1}}}{{{T1}}}"}]},"algorithm":{"name":"calculateOperation","params":{"method":"equivLiteral","keyboard":"INTERMEDIATE"}}},{"id":"step-1","stimulus":"&lt;p&gt;¿Cuántas bolas hay en la urna? ¿Cuántas son rojas?&lt;/p&gt;","template":"&lt;p&gt;En la urna hay {{response}} bolas y {{response}} son rojas.&lt;/p&gt;","seed":{"calculated":[{"name":"A2","label":"{{function}}","function":"{{Q1}}+{{Q2}}"},{"name":"A3","label":"{{function}}","function":"{{Q1}}"}]},"algorithm":{"name":"calculateOperation","params":{"method":"equivSymbolic","keyboard":"NUMERICAL"}}},{"id":"step-2","stimulus":"&lt;p&gt;¿Qué pide el enunciado?&lt;/p&gt;","seed":{"calculated":[{"name":"2-A1","label":"&lt;p&gt;La probabilidad de sacar una bola roja.&lt;/p&gt;"},{"name":"2-A2","label":"&lt;p&gt;La probabilidad de sacar una bola verde.&lt;/p&gt;","incorrect":true},{"name":"2-A3","label":"&lt;p&gt;La probabilidad de sacar una bola.&lt;/p&gt;","incorrect":true}]},"algorithm":{"name":"trueFalse","template":"Multiple choice – standard","params":{"countCorrect":1,"countIncorrect":2}}},{"id":"step-3","stimulus":"&lt;p&gt;¿Cómo se halla la probabilidad de un suceso?&lt;/p&gt;","seed":{"calculated":[{"name":"3-A1","label":"&lt;p&gt;&lt;span class=\"fr-math-v2 fr-draggable\" contenteditable=\"false\" data-original-math=\"\\(\\frac{\\text{N.º de casos favorables}}{\\text{N.º de casos posibles}}\\)\" draggable=\"true\"&gt;\\(\\frac{\\text{N.º de casos favorables}}{\\text{N.º de casos posibles}}\\)&lt;/span&gt;&lt;/p&gt;"},{"name":"3-A2","label":"&lt;p&gt;&lt;span class=\"fr-math-v2 fr-draggable\" contenteditable=\"false\" data-original-math=\"(\\frac{\\text{N.º de casos posibles}}{\\text{N.º de casos favorables}}\\)\" draggable=\"true\"&gt;\\(\\frac{\\text{N.º de casos posibles}}{\\text{N.º de casos favorables}}\\)&lt;/span&gt;&lt;/p&gt;","incorrect":true},{"name":"3-A3","label":"&lt;p&gt;&lt;span class=\"fr-math-v2 fr-draggable\" contenteditable=\"false\" data-original-math=\"\\(\\frac{\\text{N.º de casos no favorables}}{\\text{N.º de casos posibles}}\\)\" draggable=\"true\"&gt;\\(\\frac{\\text{N.º de casos no favorables}}{\\text{N.º de casos posibles}}\\)&lt;/span&gt;&lt;/p&gt;","incorrect":true}]},"algorithm":{"name":"trueFalse","template":"Multiple choice – standard","params":{"countCorrect":1,"countIncorrect":2,"showCheckIcon":false,"columns":3}}},{"id":"step-4","stimulus":"&lt;p&gt;Si en la urna hay {{Q1}} bolas rojas y {{Q2}} bolas verdes, ¿cuáles son los casos posbiles? ¿Y los favorables?&lt;/p&gt;","template":"&lt;p&gt;Los casos posibles son {{response}}, mientras que los favorables, {{response}}.&lt;/p&gt;","seed":{"calculated":[{"name":"A2","label":"{{function}}","function":"{{Q1}}+{{Q2}}"},{"name":"A3","label":"{{function}}","function":"{{Q1}}"}]},"algorithm":{"name":"calculateOperation","params":{"method":"equivSymbolic","keyboard":"NUMERICAL"}}},{"id":"step-5","stimulus":"&lt;p&gt;Sabiendo esto, calcula la probabilidad de que la bola extraída sea roja. Escribe el resultado en forma de fracción.&lt;/p&gt;","template":"&lt;p&gt;Probabilidad de sacar bola roja = &lt;span class=\"fr-math-v2 fr-draggable\" contenteditable=\"false\" data-original-math=\"\\(\\frac{\\text{bolas rojas}}{\\text{bolas totales}}\\)\" draggable=\"true\"&gt;\\(\\frac{\\text{bolas rojas}}{\\text{bolas totales}}\\)&lt;/span&gt; = {{response}}","seed":{"calculated":[{"name":"T1","label":"{{function}}","function":"{{Q1}}+{{Q2}}","temp":true},{"name":"4-A1","label":"{{function}}","function":"\\frac{{{Q1}}}{{{T1}}}"}]},"algorithm":{"name":"calculateOperation","params":{"method":"equivSymbolic","keyboard":"INTERMEDIATE"}}}]}</v>
      </c>
      <c r="C1402" s="215" t="str">
        <f>Seeds!AA1512</f>
        <v/>
      </c>
      <c r="D1402" s="215">
        <f t="shared" si="1"/>
        <v>1</v>
      </c>
    </row>
    <row r="1403" ht="15.75" customHeight="1">
      <c r="A1403" s="215" t="str">
        <f>Seeds!AC1513</f>
        <v>M6-EyP-12b-I-1</v>
      </c>
      <c r="B1403" s="215" t="str">
        <f>Seeds!Z1513</f>
        <v>{"id":"M6-EyP-12b-I-1","stimulus":"&lt;p&gt;Según el meteorólogo, la probabilidad de que mañana llueva es de &lt;span class=\"fr-math-v2 fr-draggable\" contenteditable=\"false\" data-original-math=\"\\(\\frac{{{T1}}}{{{T2}}}\\)\" draggable=\"true\"&gt;\\(\\frac{{{T1}}}{{{T2}}}\\)&lt;/span&gt;. ¿Cómo se escribiría como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5,"max":95,"step":5},{"name":"Q2","label":null,"min":2,"max":98,"step":2},{"name":"Q3","label":null,"min":4,"max":96,"step":4}],"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3" s="215" t="str">
        <f>Seeds!AA1513</f>
        <v/>
      </c>
      <c r="D1403" s="215">
        <f t="shared" si="1"/>
        <v>1</v>
      </c>
    </row>
    <row r="1404" ht="15.75" customHeight="1">
      <c r="A1404" s="215" t="str">
        <f>Seeds!AC1514</f>
        <v>M6-EyP-12b-I-2</v>
      </c>
      <c r="B1404" s="215" t="str">
        <f>Seeds!Z1514</f>
        <v>{"id":"M6-EyP-12b-I-2","stimulus":"&lt;p&gt;En un concurso de televisión en el que hay que girar una ruleta, la probabilidad de ganar {{Q4}} es de &lt;span class=\"fr-math-v2 fr-draggable\" contenteditable=\"false\" data-original-math=\"\\(\\frac{{{T1}}}{{{T2}}}\\)\" draggable=\"true\"&gt;\\(\\frac{{{T1}}}{{{T2}}}\\)&lt;/span&gt;. ¿Podrías expresarla en forma de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%&lt;/p&gt;","seed":{"parameters":[{"name":"Q1","label":null,"min":2,"max":24,"step":2},{"name":"Q2","label":null,"min":4,"max":24,"step":4},{"name":"Q3","label":null,"min":5,"max":25,"step":5},{"name":"Q4","label":null,"list":["un viaje","un coche","una casa"]}],"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4" s="215" t="str">
        <f>Seeds!AA1514</f>
        <v/>
      </c>
      <c r="D1404" s="215">
        <f t="shared" si="1"/>
        <v>1</v>
      </c>
    </row>
    <row r="1405" ht="15.75" customHeight="1">
      <c r="A1405" s="215" t="str">
        <f>Seeds!AC1515</f>
        <v>M6-EyP-12b-I-3</v>
      </c>
      <c r="B1405" s="215" t="str">
        <f>Seeds!Z1515</f>
        <v>{"id":"M6-EyP-12b-I-3","stimulus":"&lt;p&gt;En una mesa han dejado {{T2}} bocadillos, de los cuales {{T1}} son de {{Q4}}. Si coges uno sin mirar, ¿cuál es la probabildad de que tenga ese relleno? Arrastra el valor del porcentaje.&lt;/p&gt;","template":"&lt;p&gt;La probabilidad es del {{response}} %.&lt;/p&gt;","hint":"&lt;p&gt;Reescribe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data-original-math=\"\\(\\frac{\\text{n.º de casos favorables}}{\\text{n.º de casos posibles}}\\)\" draggable=\"true\"&gt;\\(\\frac{\\text{n.º de casos favorables}}{\\text{n.º de casos posibles}}\\)&lt;/span&gt; = &lt;span class=\"fr-math-v2 fr-draggable\" contenteditable=\"false\" data-original-math=\"\\(\\frac{{{T1}}}{{{T2}}}\\)\" draggable=\"true\"&gt;\\(\\frac{{{T1}}}{{{T2}}}\\)&lt;/span&gt; = &lt;span class=\"fr-math-v2 fr-draggable\" contenteditable=\"false\" data-original-math=\"\\(\\frac{{{Q1}}}{{{100}}}\\)\" draggable=\"true\"&gt;\\(\\frac{{{Q1}}}{{{100}}}\\)&lt;/span&gt; = {{Q1}} %&lt;/p&gt;","seed":{"parameters":[{"name":"Q1","label":null,"min":4,"max":96,"step":4},{"name":"Q2","label":null,"min":5,"max":95,"step":5},{"name":"Q3","label":null,"min":2,"max":98,"step":2},{"name":"Q4","label":null,"list":["atún","lomo","queso"]}],"calculated":[{"name":"T1","label":"{{function}}","function":"{{Q1}}/math.gcd({{Q1}},100)","temp":true},{"name":"T2","label":"{{function}}","function":"100/math.gcd({{Q1}},100)","temp":true},{"name":"A1","label":"{{function}}","function":"{{Q1}}"},{"name":"A2","label":"{{function}}","function":"{{Q2}}","incorrect":true},{"name":"A3","label":"{{function}}","function":"{{Q3}}","incorrect":true}],"uniques":true},"algorithm":{"name":"calculateOperation","template":"Cloze with drag &amp; drop","params":{"keyboard":"INTERMEDIATE"}}}</v>
      </c>
      <c r="C1405" s="215" t="str">
        <f>Seeds!AA1515</f>
        <v/>
      </c>
      <c r="D1405" s="215">
        <f t="shared" si="1"/>
        <v>1</v>
      </c>
    </row>
    <row r="1406" ht="15.75" customHeight="1">
      <c r="A1406" s="215" t="str">
        <f>Seeds!AC1516</f>
        <v>M6-EyP-12b-E-1</v>
      </c>
      <c r="B1406" s="215" t="str">
        <f>Seeds!Z1516</f>
        <v>{"id":"M6-EyP-12b-E-1","stimulus":"&lt;p&gt;Según la predicción de un periodista, la probabilidad de que su equipo favorito gane este año es de &lt;span class=\"fr-math-v2 fr-draggable\" contenteditable=\"false\" data-original-math=\"\\(\\text{} \\frac{ {{T1}}}{{{T2}}}\\)\" draggable=\"true\"&gt;\\(\\text{} \\frac{{{T1}}}{{{T2}}}\\)&lt;/span&gt;. Escribe esa probabilidad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%&lt;/p&gt;","seed":{"parameters":[{"name":"Q1","min":5,"max":95,"step":5}],"calculated":[{"name":"T1","label":"{{function}}","function":" {{Q1}}/math.gcd({{Q1}},100)","temp":true},{"name":"T2","label":"{{function}}","function":" 100/math.gcd({{Q1}},100)","temp":true},{"name":"A1","function":"{{Q1}}"}],"uniques":true},"algorithm":{"name":"calculateOperation","params":{"method":"equivLiteral","keyboard":"NUMERICAL"}},"template":"&lt;p&gt;La probabilidad es del {{response}} %.&lt;/p&gt;"}</v>
      </c>
      <c r="C1406" s="215" t="str">
        <f>Seeds!AA1516</f>
        <v/>
      </c>
      <c r="D1406" s="215">
        <f t="shared" si="1"/>
        <v>1</v>
      </c>
    </row>
    <row r="1407" ht="15.75" customHeight="1">
      <c r="A1407" s="215" t="str">
        <f>Seeds!AC1517</f>
        <v>M6-EyP-12b-E-2</v>
      </c>
      <c r="B1407" s="215" t="str">
        <f>Seeds!Z1517</f>
        <v>{"id":"M6-EyP-12b-E-2","stimulus":"&lt;p&gt;Imagínate que en una habitación hubiese {{T2}} personas y que {{T1}} de ellas se llamasen {{Q2}}. Si eligieses a una persona al azar, ¿cuál sería la probabilidad de que se llamase {{Q2}}? Escribe el resultado en forma de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%&lt;/p&gt;","seed":{"parameters":[{"name":"Q1","min":2,"max":98,"step":2},{"name":"Q2","list":["Marco","Antonio","Julio","César"]}],"calculated":[{"name":"T1","label":"{{function}}","function":" {{Q1}}/math.gcd({{Q1}},100)","temp":true},{"name":"T2","label":"{{function}}","function":" 100/math.gcd({{Q1}},100)","temp":true},{"name":"A1","function":"{{Q1}}"}],"uniques":true},"algorithm":{"name":"calculateOperation","params":{"method":"equivLiteral","keyboard":"NUMERICAL"}},"template":"&lt;p&gt;La probabilidad es del {{response}} %.&lt;/p&gt;"}</v>
      </c>
      <c r="C1407" s="215" t="str">
        <f>Seeds!AA1517</f>
        <v/>
      </c>
      <c r="D1407" s="215">
        <f t="shared" si="1"/>
        <v>1</v>
      </c>
    </row>
    <row r="1408" ht="15.75" customHeight="1">
      <c r="A1408" s="215" t="str">
        <f>Seeds!AC1518</f>
        <v>M6-EyP-12b-E-3</v>
      </c>
      <c r="B1408" s="215" t="str">
        <f>Seeds!Z1518</f>
        <v>{"id":"M6-EyP-12b-E-3","stimulus":"&lt;p&gt;En una tienda muy mala, se dice que {{T1}} de los {{T2}} electrodomésticos que tienen a la venta están estropeados. ¿Cuál es la probabilidad de comprar uno de estos sin darse cuenta? Escribe el resultado como un porcentaje.&lt;/p&gt;","hint":"&lt;p&gt;Reescribe la probabilidad como una fracción de denominador 100.&lt;/p&gt;","feedback":"&lt;p&gt;Para escribir la probabilidad como un porcentaje, hay que convertir la fracción en otra de denominador 100.&lt;/p&gt;&lt;p&gt;Probabilidad = &lt;span class=\"fr-math-v2 fr-draggable\" contenteditable=\"false\" data-original-math=\"\\(\\text{} \\frac{\\text{n.º de casos favorables}}{\\text{n.º de casos posibles}}\\)\" draggable=\"true\"&gt;\\(\\text{} \\frac{\\text{n.º de casos favorables}}{\\text{n.º de casos posibles}}\\)&lt;/span&gt; = &lt;span class=\"fr-math-v2 fr-draggable\" contenteditable=\"false\" data-original-math=\"\\(\\text{} \\frac{ {{T1}}}{{{T2}}}\\)\" draggable=\"true\"&gt;\\(\\text{} \\frac{{{T1}}}{{{T2}}}\\)&lt;/span&gt; = &lt;span class=\"fr-math-v2 fr-draggable\" contenteditable=\"false\" data-original-math=\"\\(\\text{} \\frac{ {{Q1}}}{100}\\)\" draggable=\"true\"&gt;\\(\\text{} \\frac{{{Q1}}}{100}\\)&lt;/span&gt; = {{Q1}} %&lt;/p&gt;","seed":{"parameters":[{"name":"Q1","min":4,"max":52,"step":4}],"calculated":[{"name":"T1","label":"{{function}}","function":" {{Q1}}/math.gcd({{Q1}},100)","temp":true},{"name":"T2","label":"{{function}}","function":" 100/math.gcd({{Q1}},100)","temp":true},{"name":"A1","function":"{{Q1}}"}],"uniques":true},"algorithm":{"name":"calculateOperation","params":{"method":"equivLiteral","keyboard":"NUMERICAL"}},"template":"&lt;p&gt;La probabilidad es del {{response}} %.&lt;/p&gt;"}</v>
      </c>
      <c r="C1408" s="215" t="str">
        <f>Seeds!AA1518</f>
        <v/>
      </c>
      <c r="D1408" s="215">
        <f t="shared" si="1"/>
        <v>1</v>
      </c>
    </row>
    <row r="1409" ht="15.75" customHeight="1">
      <c r="A1409" s="215" t="str">
        <f>Seeds!AC1519</f>
        <v>M6-EyP-14a-I-1</v>
      </c>
      <c r="B1409" s="215" t="str">
        <f>Seeds!Z1519</f>
        <v>{"id":"M6-EyP-14a-I-1","stimulus":"&lt;p&gt;Mariela tiene los pares de calcetines que aparecen en esta tabla. Indica si las siguientes afirmaciones son verdaderas o falsas.&lt;/p&gt;\r\n\r\n&lt;table style=\"width:100%\"&gt;&lt;tbody&gt;&lt;tr&gt;&lt;td style=\"width: 50%; background-color: #FEA487; color: rgb(255, 255, 255); text-align: center; vertical-align: middle; font-weight: bold;\"&gt;Tipo&lt;/td&gt;&lt;td style=\"width: 50%; background-color: #FEA487; color: rgb(255, 255, 255); text-align: center; vertical-align: middle; font-weight: bold;\"&gt;N.º de calcetines&lt;/td&gt;&lt;/tr&gt;&lt;tr&gt;&lt;td style=\"width: 50%; text-align: center; vertical-align: middle;\"&gt;Flores&lt;/td&gt;&lt;td style=\"width: 50%; text-align: center; vertical-align: middle;\"&gt;{{Q1}}&lt;/td&gt;&lt;/tr&gt;&lt;tr&gt;&lt;td style=\"width: 50%; text-align: center; vertical-align: middle;\"&gt;Lisos&lt;/td&gt;&lt;td style=\"width: 50%; text-align: center; vertical-align: middle;\"&gt;{{Q2}}&lt;/td&gt;&lt;/tr&gt;&lt;tr&gt;&lt;td style=\"width: 50%; text-align: center; vertical-align: middle;\"&gt;Lunares&lt;/td&gt;&lt;td style=\"width: 50%; text-align: center; vertical-align: middle;\"&gt;{{Q3}}&lt;/td&gt;&lt;/tr&gt;&lt;/tbody&gt;&lt;/table&gt;","hint":"Probabilidad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min":2,"max":7,"step":1},{"name":"Q2","min":2,"max":7,"step":1},{"name":"Q3","min":2,"max":7,"step":1}],"calculated":[{"name":"T1","function":"{{Q1}}+{{Q2}}+{{Q3}}","temp":true},{"name":"T10","function":"math.gcd({{Q1}},{{T1}})","temp":true},{"name":"T101","function":"{{Q1}}/{{T10}}","temp":true},{"name":"T102","function":"{{T1}}/{{T10}}","temp":true},{"name":"T20","function":"math.gcd({{Q2}},{{T1}})","temp":true},{"name":"T201","function":"{{Q2}}/{{T20}}","temp":true},{"name":"T202","function":"{{T1}}/{{T20}}","temp":true},{"name":"T30","function":"math.gcd({{Q3}},{{T1}})","temp":true},{"name":"T301","function":"{{Q3}}/{{T30}}","temp":true},{"name":"T302","function":"{{T1}}/{{T30}}","temp":true},{"name":"A1","label":"La probabilidad de que escoja unos calcetines con flores es &lt;span class=\"fr-math-v2 fr-draggable\" contenteditable=\"false\" data-original-math=\"\\(\\frac{{{T101}}}{{{T102}}}\\)\" draggable=\"true\"&gt;\\(\\frac{{{T101}}}{{{T102}}}\\)&lt;/span&gt;"},{"name":"A2","label":"La probabilidad de que escoja unos calcetines lisos es &lt;span class=\"fr-math-v2 fr-draggable\" contenteditable=\"false\" data-original-math=\"\\(\\frac{{{T201}}}{{{T202}}}\\)\" draggable=\"true\"&gt;\\(\\frac{{{T201}}}{{{T202}}}\\)&lt;/span&gt;"},{"name":"A3","label":"La probabilidad de que escoja unos calcetines con lunares es &lt;span class=\"fr-math-v2 fr-draggable\" contenteditable=\"false\" data-original-math=\"\\(\\frac{{{T301}}}{{{T302}}}\\)\" draggable=\"true\"&gt;\\(\\frac{{{T301}}}{{{T302}}}\\)&lt;/span&gt;"},{"name":"A4","label":"La probabilidad de que escoja unos calcetines con cuadros es 0."},{"name":"A5","label":"La probabilidad de que escoja unos calcetines con flores es &lt;span class=\"fr-math-v2 fr-draggable\" contenteditable=\"false\" data-original-math=\"\\(\\frac{{{T201}}}{{{T202}}}\\)\" draggable=\"true\"&gt;\\(\\frac{{{T201}}}{{{T202}}}\\)&lt;/span&gt;","incorrect":true,"feedback":"Probabilidad de calcetines con flores = &lt;span class=\"fr-math-v2 fr-draggable\" contenteditable=\"false\" data-original-math=\"\\(\\frac{{{T101}}}{{{T102}}}\\)\" draggable=\"true\"&gt;\\(\\frac{{{T101}}}{{{T102}}}\\)&lt;/span&gt;"},{"name":"A6","label":"La probabilidad de que escoja unos calcetines lisos es &lt;span class=\"fr-math-v2 fr-draggable\" contenteditable=\"false\" data-original-math=\"\\(\\frac{{{T301}}}{{{T302}}}\\)\" draggable=\"true\"&gt;\\(\\frac{{{T301}}}{{{T302}}}\\)&lt;/span&gt;","incorrect":true,"feedback":"Probabilidad de calcetines lisos = &lt;span class=\"fr-math-v2 fr-draggable\" contenteditable=\"false\" data-original-math=\"\\(\\frac{{{T201}}}{{{T202}}}\\)\" draggable=\"true\"&gt;\\(\\frac{{{T201}}}{{{T202}}}\\)&lt;/span&gt;"},{"name":"A7","label":"La probabilidad de que escoja unos calcetines con lunares es &lt;span class=\"fr-math-v2 fr-draggable\" contenteditable=\"false\" data-original-math=\"\\(\\frac{{{T101}}}{{{T102}}}\\)\" draggable=\"true\"&gt;\\(\\frac{{{T101}}}{{{T102}}}\\)&lt;/span&gt;","incorrect":true,"feedback":"Probabilidad de calcetines con lunares = &lt;span class=\"fr-math-v2 fr-draggable\" contenteditable=\"false\" data-original-math=\"\\(\\frac{{{T301}}}{{{T302}}}\\)\" draggable=\"true\"&gt;\\(\\frac{{{T301}}}{{{T302}}}\\)&lt;/span&gt;"}],"uniques":true},"algorithm":{"name":"trueFalse","template":"Choice matrix – inline","params":{"countCorrect":2,"countIncorrect":1,"options":["Verdadero","Falso"]}}}</v>
      </c>
      <c r="C1409" s="215" t="str">
        <f>Seeds!AA1519</f>
        <v/>
      </c>
      <c r="D1409" s="215">
        <f t="shared" si="1"/>
        <v>1</v>
      </c>
    </row>
    <row r="1410" ht="15.75" customHeight="1">
      <c r="A1410" s="215" t="str">
        <f>Seeds!AC1520</f>
        <v>M6-EyP-14a-I-2</v>
      </c>
      <c r="B1410" s="215" t="str">
        <f>Seeds!Z1520</f>
        <v>{"id":"M6-EyP-14a-I-2","stimulus":"&lt;p&gt;En la siguiente tabla están las canciones que tiene Daniel en su lista de reproducción. Teniendo en cuenta que las escucha en modo aleatorio, di si estas afirmaciones son verdaderas o falsas.&lt;/p&gt;\r\n\r\n&lt;table style=\"width:100%\"&gt;&lt;tbody&gt;&lt;tr&gt;&lt;td style=\"width: 50%; background-color: #FEA487; color: rgb(255, 255, 255); text-align: center; vertical-align: middle; font-weight: bold;\"&gt;Género&lt;/td&gt;&lt;td style=\"width: 50%; background-color: #FEA487; color: rgb(255, 255, 255); text-align: center; vertical-align: middle; font-weight: bold;\"&gt;N.º de canciones&lt;/td&gt;&lt;/tr&gt;&lt;tr&gt;&lt;td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posibles}}\\)&lt;/span&gt;","seed":{"parameters":[{"name":"Q1","list":["&lt;i&gt;rock&lt;/i&gt;","música clásica","rap","pop","flamenco"]},{"name":"Q2","list":["&lt;i&gt;rock&lt;/i&gt;","música clásica","rap","pop","flamenco"]},{"name":"Q3","list":["&lt;i&gt;rock&lt;/i&gt;","música clásica","rap","pop","flamenco"]},{"name":"Q4","list":[1,2,3,4,5,6]},{"name":"Q5","list":[1,2,3,4,5,6]},{"name":"Q6","list":[1,2,3,4,5,6]}],"calculated":[{"name":"T1","function":"{{Q4}}+{{Q5}}+{{Q6}}","temp":true},{"name":"T2","function":"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la 1.ª canción que suene sea de {{Q1}} es de &lt;span class=\"fr-math-v2 fr-draggable\" contenteditable=\"false\" data-original-math=\"\\(\\frac{{{T2}}}{{{T3}}}\\)\" draggable=\"true\"&gt;\\(\\frac{{{T2}}}{{{T3}}}\\)&lt;/span&gt;"},{"name":"A2","label":"La probabilidad de que la 1.ª canción que suene sea de {{Q2}} es de &lt;span class=\"fr-math-v2 fr-draggable\" contenteditable=\"false\" data-original-math=\"\\(\\frac{{{T4}}}{{{T5}}}\\)\" draggable=\"true\"&gt;\\(\\frac{{{T4}}}{{{T5}}}\\)&lt;/span&gt;"},{"name":"A3","label":"La probabilidad de que la 1.ª canción que suene sea de {{Q3}} es de &lt;span class=\"fr-math-v2 fr-draggable\" contenteditable=\"false\" data-original-math=\"\\(\\frac{{{T6}}}{{{T7}}}\\)\" draggable=\"true\"&gt;\\(\\frac{{{T6}}}{{{T7}}}\\)&lt;/span&gt;"},{"name":"A4","label":"La probabilidad de que la 1.ª canción que suene sea de {{Q1}} es de &lt;span class=\"fr-math-v2 fr-draggable\" contenteditable=\"false\" data-original-math=\"\\(\\frac{{{T6}}}{{{T7}}}\\)\" draggable=\"true\"&gt;\\(\\frac{{{T6}}}{{{T7}}}\\)&lt;/span&gt;","incorrect":true,"feedback":" La probabilidad de que suene {{Q1}} es de &lt;span class=\"fr-math-v2 fr-draggable\" contenteditable=\"false\" data-original-math=\"\\(\\frac{{{T2}}}{{{T3}}}\\)\" draggable=\"true\"&gt;\\(\\frac{{{T2}}}{{{T3}}}\\)&lt;/span&gt;."},{"name":"A5","label":"La probabilidad de que la 1.ª canción que suene sea de {{Q2}} es de &lt;span class=\"fr-math-v2 fr-draggable\" contenteditable=\"false\" data-original-math=\"\\(\\frac{{{T2}}}{{{T3}}}\\)\" draggable=\"true\"&gt;\\(\\frac{{{T2}}}{{{T3}}}\\)&lt;/span&gt;","incorrect":true,"feedback":"La probabilidad de que suene {{Q2}} es de &lt;span class=\"fr-math-v2 fr-draggable\" contenteditable=\"false\" data-original-math=\"\\(\\frac{{{T4}}}{{{T5}}}\\)\" draggable=\"true\"&gt;\\(\\frac{{{T4}}}{{{T5}}}\\)&lt;/span&gt;"},{"name":"A6","label":"La probabilidad de que la 1.ª canción que suene sea de {{Q3}} es de &lt;span class=\"fr-math-v2 fr-draggable\" contenteditable=\"false\" data-original-math=\"\\(\\frac{{{T4}}}{{{T5}}}\\)\" draggable=\"true\"&gt;\\(\\frac{{{T4}}}{{{T5}}}\\)&lt;/span&gt;","incorrect":true,"feedback":"La probabilidad de que suene {{Q3}} es de &lt;span class=\"fr-math-v2 fr-draggable\" contenteditable=\"false\" data-original-math=\"\\(\\frac{{{T6}}}{{{T7}}}\\)\" draggable=\"true\"&gt;\\(\\frac{{{T6}}}{{{T7}}}\\)&lt;/span&gt;"}],"uniques":true},"algorithm":{"name":"trueFalse","template":"Choice matrix – inline","params":{"countCorrect":1,"countIncorrect":2,"options":["Verdadero","Falso"]}}}</v>
      </c>
      <c r="C1410" s="215" t="str">
        <f>Seeds!AA1520</f>
        <v/>
      </c>
      <c r="D1410" s="215">
        <f t="shared" si="1"/>
        <v>1</v>
      </c>
    </row>
    <row r="1411" ht="15.75" customHeight="1">
      <c r="A1411" s="215" t="str">
        <f>Seeds!AC1521</f>
        <v>M6-EyP-14a-I-3</v>
      </c>
      <c r="B1411" s="215" t="str">
        <f>Seeds!Z1521</f>
        <v>{"id":"M6-EyP-14a-I-3","stimulus":"&lt;p&gt;Nina quiere dejar al azar la tarta que le va a comprar a su nieta. Por eso le ha pedido al pastelero que elija él cuál tiene que llevarse. Observa esta tabla con las tartas de la pastelería y selecciona si las siguientes afirmaciones son verdaderas o falsas.&lt;/p&gt;\r\n\r\n&lt;table style=\"width:100%\"&gt;&lt;tbody&gt;&lt;tr&gt;&lt;td style=\"width: 50%; background-color: #BDB1FB; color: rgb(255, 255, 255); text-align: center; vertical-align: middle; font-weight: bold;\"&gt;Tipo&lt;/td&gt;&lt;td style=\"width: 50%; background-color: #BDB1FB; color: rgb(255, 255, 255); text-align: center; vertical-align: middle; font-weight: bold;\"&gt;N.º de tartas&lt;/td&gt;&lt;/tr&gt;&lt;tr&gt;&lt;td style=\"width: 50%; text-align: center; vertical-align: middle;\"&gt;{{Q1}}&lt;/td&gt;&lt;td style=\"width: 50%; text-align: center; vertical-align: middle;\"&gt;{{Q4}}&lt;/td&gt;&lt;/tr&gt;&lt;tr&gt;&lt;td style=\"width: 50%; text-align: center; vertical-align: middle;\"&gt;{{Q2}}&lt;/td&gt;&lt;td style=\"width: 50%; text-align: center; vertical-align: middle;\"&gt;{{Q5}}&lt;/td&gt;&lt;/tr&gt;&lt;tr&gt;&lt;td style=\"width: 50%; text-align: center; vertical-align: middle;\"&gt;{{Q3}}&lt;/td&gt;&lt;td style=\"width: 50%; text-align: center; vertical-align: middle;\"&gt;{{Q6}}&lt;/td&gt;&lt;/tr&gt;&lt;/tbody&gt;&lt;/table&gt;","hint":"Probabilidad de un suceso = &lt;span class=\"fr-math-v2 fr-draggable\" contenteditable=\"false\" data-original-math=\"\\(\\text{} \\frac{\\text{n.º de casos favorables}}{\\text{n.º de casos posibles}}\\)\" draggable=\"true\"&gt;\\(\\text{} \\frac{\\text{n.º de casos favorables}}{\\text{n.º de casos posibles}}\\)&lt;/span&gt;","feedback":"Probabilidad de un suceso = &lt;span class=\"fr-math-v2 fr-draggable\" contenteditable=\"false\" data-original-math=\"\\(\\text{} \\frac{\\text{n.º de casos favorables}}{\\text{n.º de casos posibles}}\\)\" draggable=\"true\"&gt;\\(\\text{} \\frac{\\text{n.º de casos favorables}}{\\text{n.º de casos posibles}}\\)&lt;/span&gt;","seed":{"parameters":[{"name":"Q1","list":["chocolate","zanahoria","frambuesa","manzana","queso"]},{"name":"Q2","list":["chocolate","zanahoria","frambuesa","manzana","queso"]},{"name":"Q3","list":["chocolate","zanahoria","frambuesa","manzana","queso"]},{"name":"Q4","list":[1,2,3,4,5,6]},{"name":"Q5","list":[1,2,3,4,5,6]},{"name":"Q6","list":[1,2,3,4,5,6]}],"calculated":[{"name":"T1","function":"{{Q4}}+{{Q5}}+{{Q6}}","temp":true},{"name":"T2","function":" {{Q4}}/math.gcd({{Q4}},{{T1}})","temp":true},{"name":"T3","function":"{{T1}}/math.gcd({{Q4}},{{T1}})","temp":true},{"name":"T4","function":" {{Q5}}/math.gcd({{Q5}},{{T1}})","temp":true},{"name":"T5","function":"{{T1}}/math.gcd({{Q5}},{{T1}})","temp":true},{"name":"T6","function":" {{Q6}}/math.gcd({{Q6}},{{T1}})","temp":true},{"name":"T7","function":" {{T1}}/math.gcd({{Q6}},{{T1}})","temp":true},{"name":"A1","label":"La probabilidad de que compre una tarta de {{Q1}} es de &lt;span class=\"fr-math-v2 fr-draggable\" contenteditable=\"false\" data-original-math=\"\\(\\frac{{{T2}}}{{{T3}}}\\)\" draggable=\"true\"&gt;\\(\\frac{{{T2}}}{{{T3}}}\\)&lt;/span&gt;"},{"name":"A2","label":"La probabilidad de que compre una tarta de {{Q2}} es de &lt;span class=\"fr-math-v2 fr-draggable\" contenteditable=\"false\" data-original-math=\"\\(\\frac{{{T4}}}{{{T5}}}\\)\" draggable=\"true\"&gt;\\(\\frac{{{T4}}}{{{T5}}}\\)&lt;/span&gt;"},{"name":"A3","label":"La probabilidad de que compre una tarta de {{Q3}} es de &lt;span class=\"fr-math-v2 fr-draggable\" contenteditable=\"false\" data-original-math=\"\\(\\frac{{{T6}}}{{{T7}}}\\)\" draggable=\"true\"&gt;\\(\\frac{{{T6}}}{{{T7}}}\\)&lt;/span&gt;"},{"name":"A4","label":"La probabilidad de que compre una tarta de {{Q1}} es de &lt;span class=\"fr-math-v2 fr-draggable\" contenteditable=\"false\" data-original-math=\"\\(\\frac{{{T6}}}{{{T7}}}\\)\" draggable=\"true\"&gt;\\(\\frac{{{T6}}}{{{T7}}}\\)&lt;/span&gt;","incorrect":true,"feedback":" La probabilidad de comprar esta tarta es de &lt;span class=\"fr-math-v2 fr-draggable\" contenteditable=\"false\" data-original-math=\"\\(\\frac{{{T2}}}{{{T3}}}\\)\" draggable=\"true\"&gt;\\(\\frac{{{T2}}}{{{T3}}}\\)&lt;/span&gt;."},{"name":"A5","label":"La probabilidad de que compre una tarta de {{Q2}} es de &lt;span class=\"fr-math-v2 fr-draggable\" contenteditable=\"false\" data-original-math=\"\\(\\frac{{{T2}}}{{{T3}}}\\)\" draggable=\"true\"&gt;\\(\\frac{{{T2}}}{{{T3}}}\\)&lt;/span&gt;","incorrect":true,"feedback":" La probabilidad de comprar esta tarta es de &lt;span class=\"fr-math-v2 fr-draggable\" contenteditable=\"false\" data-original-math=\"\\(\\frac{{{T4}}}{{{T5}}}\\)\" draggable=\"true\"&gt;\\(\\frac{{{T4}}}{{{T5}}}\\)&lt;/span&gt;"},{"name":"A6","label":"La probabilidad de que compre una tarta de {{Q3}} es de &lt;span class=\"fr-math-v2 fr-draggable\" contenteditable=\"false\" data-original-math=\"\\(\\frac{{{T4}}}{{{T5}}}\\)\" draggable=\"true\"&gt;\\(\\frac{{{T4}}}{{{T5}}}\\)&lt;/span&gt;","incorrect":true,"feedback":" La probabilidad de comprar esta tarta es de &lt;span class=\"fr-math-v2 fr-draggable\" contenteditable=\"false\" data-original-math=\"\\(\\frac{{{T6}}}{{{T7}}}\\)\" draggable=\"true\"&gt;\\(\\frac{{{T6}}}{{{T7}}}\\)&lt;/span&gt;"}],"uniques":true},"algorithm":{"name":"trueFalse","template":"Choice matrix – inline","params":{"countCorrect":1,"countIncorrect":2,"options":["Verdadero","Falso"]}}}</v>
      </c>
      <c r="C1411" s="215" t="str">
        <f>Seeds!AA1521</f>
        <v/>
      </c>
      <c r="D1411" s="215">
        <f t="shared" si="1"/>
        <v>1</v>
      </c>
    </row>
    <row r="1412" ht="15.75" customHeight="1">
      <c r="A1412" s="215" t="str">
        <f>Seeds!AC1522</f>
        <v>M6-EyP-14a-E-1</v>
      </c>
      <c r="B1412" s="215" t="str">
        <f>Seeds!Z1522</f>
        <v>{"id":"M6-EyP-14a-E-1","stimulus":"&lt;p&gt;Joaquín ha colocado en una caja las pelotas de colores que aparecen en la siguiente tabla. ¿Cuál es la probabilidad de que saque una pelota {{Q12}}? Simplifica la fracción si es necesario.&lt;/p&gt;\r\n\r\n&lt;table style=\"width:100%\"&gt;&lt;tbody&gt;&lt;tr&gt;&lt;td style=\"width: 50%; background-color: #9FC1FD; color: rgb(255, 255, 255); text-align: center; vertical-align: middle; font-weight: bold;\"&gt;Color&lt;/td&gt;&lt;td style=\"width: 50%; background-color: #9FC1FD; color: rgb(255, 255, 255); text-align: center; vertical-align: middle; font-weight: bold;\"&gt;N.º de pelotas&lt;/td&gt;&lt;/tr&gt;&lt;tr&gt;&lt;td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pelota {{Q12}} = &lt;span class=\"fr-math-v2 fr-draggable\" contenteditable=\"false\" data-original-math=\"\\(\\text{\\frac{\\text{n.º pelotas de color {{Q12}}}}{\\text{total de pelotas}}\\)\" draggable=\"true\"&gt;\\(\\text{} \\frac{\\text{n.º pelotas de color {{Q12}}}}{\\text{total de pelotas}}\\)&lt;/span&gt;&lt;/p&gt;","seed":{"parameters":[{"name":"Q1","min":2,"max":10,"step":1},{"name":"Q2","min":2,"max":10,"step":1},{"name":"Q3","min":2,"max":10,"step":1},{"name":"Q4","min":2,"max":10,"step":1},{"name":"Q5","min":2,"max":10,"step":1},{"name":"Q11","list":["roja","verde","amarilla","azul","blanca","negra"]},{"name":"Q12","list":["roja","verde","amarilla","azul","blanca","negra"]},{"name":"Q13","list":["roja","verde","amarilla","azul","blanca","negra"]},{"name":"Q14","list":["roja","verde","amarilla","azul","blanca","negra"]},{"name":"Q15","list":["roja","verde","amarilla","azul","blanca","negra"]}],"calculated":[{"name":"T1","function":"{{Q1}}+{{Q2}}+{{Q3}}+{{Q4}}+{{Q5}}","temp":true},{"name":"T2","function":"math.gcd({{Q2}},{{T1}})","temp":true},{"name":"T11","function":"{{Q2}}/{{T2}}","temp":true},{"name":"T12","function":"{{T1}}/{{T2}}","temp":true},{"name":"A1","function":"\\frac{{{T11}}}{{{T12}}}"}],"uniques":true},"algorithm":{"name":"calculateOperation","params":{"method":"equivLiteral","keyboard":"INTERMEDIATE"}},"template":"&lt;p&gt;La probabilidad es {{response}}.&lt;/p&gt;"}</v>
      </c>
      <c r="C1412" s="215" t="str">
        <f>Seeds!AA1522</f>
        <v/>
      </c>
      <c r="D1412" s="215">
        <f t="shared" si="1"/>
        <v>1</v>
      </c>
    </row>
    <row r="1413" ht="15.75" customHeight="1">
      <c r="A1413" s="215" t="str">
        <f>Seeds!AC1523</f>
        <v>M6-EyP-14a-E-2</v>
      </c>
      <c r="B1413" s="215" t="str">
        <f>Seeds!Z1523</f>
        <v>{"id":"M6-EyP-14a-E-2","stimulus":"&lt;p&gt;Sandra tiene en su armario las camisas de la siguiente tabla. ¿Cuál es la probabilidad de que elija una {{Q13}}? Simplifica la fracción si es necesario.&lt;/p&gt;\r\n\r\n&lt;table style=\"width:100%\"&gt;&lt;tbody&gt;&lt;tr&gt;&lt;td style=\"width: 50%; background-color: #C77CB7; color: rgb(255, 255, 255); text-align: center; vertical-align: middle; font-weight: bold;\"&gt;Tipo&lt;/td&gt;&lt;td style=\"width: 50%; background-color: #C77CB7; color: rgb(255, 255, 255); text-align: center; vertical-align: middle; font-weight: bold;\"&gt;N.º de camisas&lt;/td&gt;&lt;/tr&gt;&lt;tr&gt;&lt;td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una camisa {{Q13}} = &lt;span class=\"fr-math-v2 fr-draggable\" contenteditable=\"false\" data-original-math=\"\\(\\text{} \\frac{\\text{n.º de camisas {{Q13}}}}{\\text{total de camisas}}\\)\" draggable=\"true\"&gt;\\(\\text{} \\frac{\\text{n.º de camisas {{Q13}}}}{\\text{total de camisas}}\\)&lt;/span&gt;&lt;/p&gt;","seed":{"parameters":[{"name":"Q1","min":2,"max":7,"step":1},{"name":"Q2","min":2,"max":7,"step":1},{"name":"Q3","min":2,"max":7,"step":1},{"name":"Q11","list":["de lino","de algodón","de franela","de popelín"]},{"name":"Q12","list":["de lino","de algodón","de franela","de popelín"]},{"name":"Q13","list":["de lino","de algodón","de franela","de popelín"]}],"calculated":[{"name":"T1","function":"{{Q1}}+{{Q2}}+{{Q3}}","temp":true},{"name":"T2","function":"math.gcd({{Q3}},{{T1}})","temp":true},{"name":"T11","function":"{{Q3}}/{{T2}}","temp":true},{"name":"T12","function":"{{T1}}/{{T2}}","temp":true},{"name":"A1","label":"{function}}","function":"\\frac{{{T11}}}{{{T12}}}"}],"uniques":true},"algorithm":{"name":"calculateOperation","params":{"method":"equivLiteral","keyboard":"INTERMEDIATE"}},"template":"&lt;p&gt;La probabilidad es {{response}}.&lt;/p&gt;"}</v>
      </c>
      <c r="C1413" s="215" t="str">
        <f>Seeds!AA1523</f>
        <v/>
      </c>
      <c r="D1413" s="215">
        <f t="shared" si="1"/>
        <v>1</v>
      </c>
    </row>
    <row r="1414" ht="15.75" customHeight="1">
      <c r="A1414" s="215" t="str">
        <f>Seeds!AC1524</f>
        <v>M6-EyP-14a-E-3</v>
      </c>
      <c r="B1414" s="215" t="str">
        <f>Seeds!Z1524</f>
        <v>{"id":"M6-EyP-14a-E-3","stimulus":"&lt;p&gt;En el acuario de una tienda hay tantos peces de colores como los que aparecen en esta tabla. ¿Cuál es la probabilidad de que un cliente elija un pez {{Q14}}? Simplifica la fracción si es necesario.&lt;/p&gt;\r\n\r\n&lt;table style=\"width:100%\"&gt;&lt;tbody&gt;&lt;tr&gt;&lt;td style=\"width: 50%; background-color: #72D2CD; color: rgb(255, 255, 255); text-align: center; vertical-align: middle; font-weight: bold;\"&gt;Color&lt;/td&gt;&lt;td style=\"width: 50%; background-color: #72D2CD; color: rgb(255, 255, 255); text-align: center; vertical-align: middle; font-weight: bold;\"&gt;N.º de peces&lt;/td&gt;&lt;/tr&gt;&lt;tr&gt;&lt;td style=\"width: 50%; text-align: center; vertical-align: middle;\"&gt;{{Q11}}&lt;/td&gt;&lt;td style=\"width: 50%; text-align: center; vertical-align: middle;\"&gt;{{Q1}}&lt;/td&gt;&lt;/tr&gt;&lt;tr&gt;&lt;td style=\"width: 50%; text-align: center; vertical-align: middle;\"&gt;{{Q12}}&lt;/td&gt;&lt;td style=\"width: 50%; text-align: center; vertical-align: middle;\"&gt;{{Q2}}&lt;/td&gt;&lt;/tr&gt;&lt;tr&gt;&lt;td style=\"width: 50%; text-align: center; vertical-align: middle;\"&gt;{{Q13}}&lt;/td&gt;&lt;td style=\"width: 50%; text-align: center; vertical-align: middle;\"&gt;{{Q3}}&lt;/td&gt;&lt;/tr&gt;&lt;tr&gt;&lt;td style=\"width: 50%; text-align: center; vertical-align: middle;\"&gt;{{Q14}}&lt;/td&gt;&lt;td style=\"width: 50%; text-align: center; vertical-align: middle;\"&gt;{{Q4}}&lt;/td&gt;&lt;/tr&gt;&lt;tr&gt;&lt;td style=\"width: 50%; text-align: center; vertical-align: middle;\"&gt;{{Q15}}&lt;/td&gt;&lt;td style=\"width: 50%; text-align: center; vertical-align: middle;\"&gt;{{Q5}}&lt;/td&gt;&lt;/tr&gt;&lt;/tbody&gt;&lt;/table&gt;","hint":"&lt;p&gt;Probabilidad de un suceso = &lt;span class=\"fr-math-v2 fr-draggable\" contenteditable=\"false\" data-original-math=\"\\(\\text{} \\frac{\\text{n.º de casos favorables}}{\\text{n.º de casos posibles}}\\)\" draggable=\"true\"&gt;\\(\\text{} \\frac{\\text{n.º de casos favorables}}{\\text{n.º de casos posibles}}\\)&lt;/span&gt;&lt;/p&gt;","feedback":"&lt;p&gt;Probabilidad de un pez {{Q14}} = &lt;span class=\"fr-math-v2 fr-draggable\" contenteditable=\"false\" data-original-math=\"\\(\\text{} = \\frac{\\text{n.º de peces de color {{Q14}}}}{\\text{total de peces}}\\)\" draggable=\"true\"&gt;\\(\\text{} \\frac{\\text{n.º de peces de color {{Q14}}}}{\\text{total de peces}}\\)&lt;/span&gt;&lt;/p&gt;","seed":{"parameters":[{"name":"Q1","min":2,"max":10,"step":1},{"name":"Q2","min":2,"max":10,"step":1},{"name":"Q3","min":2,"max":10,"step":1},{"name":"Q4","min":2,"max":10,"step":1},{"name":"Q5","min":2,"max":10,"step":1},{"name":"Q11","list":["rojo","naranja","azul","amarillo","negro","blanco"]},{"name":"Q12","list":["rojo","naranja","azul","amarillo","negro","blanco"]},{"name":"Q13","list":["rojo","naranja","azul","amarillo","negro","blanco"]},{"name":"Q14","list":["rojo","naranja","azul","amarillo","negro","blanco"]},{"name":"Q15","list":["rojo","naranja","azul","amarillo","negro","blanco"]}],"calculated":[{"name":"T1","function":"{{Q1}}+{{Q2}}+{{Q3}}+{{Q4}}+{{Q5}}","temp":true},{"name":"T2","function":"math.gcd({{Q4}},{{T1}})","temp":true},{"name":"T11","function":"{{Q4}}/{{T2}}","temp":true},{"name":"T12","function":"{{T1}}/{{T2}}","temp":true},{"name":"A1","label":"{{function}}","function":"\\frac{{{T11}}}{{{T12}}}"}],"uniques":true},"algorithm":{"name":"calculateOperation","params":{"method":"equivLiteral","keyboard":"INTERMEDIATE"}},"template":"&lt;p&gt;La probabilidad es {{response}}.&lt;/p&gt;"}</v>
      </c>
      <c r="C1414" s="215" t="str">
        <f>Seeds!AA1524</f>
        <v/>
      </c>
      <c r="D1414" s="215">
        <f t="shared" si="1"/>
        <v>1</v>
      </c>
    </row>
    <row r="1415" ht="15.75" customHeight="1">
      <c r="A1415" s="215" t="str">
        <f>Seeds!AC1525</f>
        <v>M6-EyP-14b-I-1</v>
      </c>
      <c r="B1415" s="215" t="str">
        <f>Seeds!Z1525</f>
        <v>{"id":"M6-EyP-14b-I-1","stimulus":"&lt;p&gt;Selecciona el resultado más probable al tirar un dado de 6 caras.&lt;/p&gt;","hint":"&lt;p&gt;Si los casos posibles son los mismos, un suceso es más probable si tiene un mayor número de casos favorables.&lt;/p&gt;","feedback":"&lt;p&gt;Si los casos posibles son los mismos, un suceso es más probable si tiene un mayor número de casos favorables.&lt;/p&gt;","seed":{"parameters":[],"calculated":[{"name":"A1","label":"Obtener un 1.","incorrect":true},{"name":"A2","label":"Obtener un 2.","incorrect":true},{"name":"A3","label":"Obtener un 3.","incorrect":true},{"name":"A4","label":"Obtener un 4.","incorrect":true},{"name":"A5","label":"Obtener un 5.","incorrect":true},{"name":"A6","label":"Obtener un 6.","incorrect":true},{"name":"A7","label":"Obtener un 1 o un 2.","incorrect":true},{"name":"A8","label":"Obtener un 3 o un 5.","incorrect":true},{"name":"A9","label":"Obtener un 1 o un 6.","incorrect":true},{"name":"A10","label":"Obtener un 5 o un 6.","incorrect":true},{"name":"A11","label":"Obtener un 2 o un 3.","incorrect":true},{"name":"A12","label":"Obtener un 4 o un 5.","incorrect":true},{"name":"A13","label":"Obtener un número impar."},{"name":"A14","label":"Obtener un número par."},{"name":"A15","label":"Obtener un número mayor que 2."},{"name":"A16","label":"Obtener un número menor que 5."},{"name":"A17","label":"Obtener un número diferente de 1."},{"name":"A18","label":"Obtener un número diferente de 2."},{"name":"A19","label":"Obtener un número diferente de 3."},{"name":"A20","label":"Obtener un número diferente de 4."},{"name":"A21","label":"Obtener un número diferente de 5."},{"name":"A22","label":"Obtener un número diferente de 6."}],"uniques":true},"algorithm":{"name":"trueFalse","template":"Multiple choice – standard","params":{"countCorrect":1,"countIncorrect":2,"showCheckIcon":true}}}</v>
      </c>
      <c r="C1415" s="215" t="str">
        <f>Seeds!AA1525</f>
        <v/>
      </c>
      <c r="D1415" s="215">
        <f t="shared" si="1"/>
        <v>1</v>
      </c>
    </row>
    <row r="1416" ht="15.75" customHeight="1">
      <c r="A1416" s="215" t="str">
        <f>Seeds!AC1526</f>
        <v>M6-EyP-14b-E-1</v>
      </c>
      <c r="B1416" s="215" t="str">
        <f>Seeds!Z1526</f>
        <v>{"id":"M6-EyP-14b-E-1","stimulus":"&lt;p&gt;En una feria tienen una ruleta dividida en {{T1}} casillas con la que se rifan premios entre el público. {{Q1}} de sus casillas son verdes, {{Q2}} son amarillas y {{Q3}}, moradas. Arrastra y ordena estos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calculated":[{"name":"T1","function":"{{Q1}}+{{Q2}}+{{Q3}}","temp":true},{"name":"A1","function":"{{Q1}}","label":"Casilla verde"},{"name":"A2","function":"{{Q2}}","label":"Casilla amarilla"},{"name":"A3","function":"{{Q3}}","label":"Casilla morada"}],"uniques":true},"algorithm":{"name":"orderNumbers","params":{"order":"asc"}}}</v>
      </c>
      <c r="C1416" s="215" t="str">
        <f>Seeds!AA1526</f>
        <v/>
      </c>
      <c r="D1416" s="215">
        <f t="shared" si="1"/>
        <v>1</v>
      </c>
    </row>
    <row r="1417" ht="15.75" customHeight="1">
      <c r="A1417" s="215" t="str">
        <f>Seeds!AC1527</f>
        <v>M6-EyP-14b-E-2</v>
      </c>
      <c r="B1417" s="215" t="str">
        <f>Seeds!Z1527</f>
        <v>{"id":"M6-EyP-14b-E-2","stimulus":"&lt;p&gt;En una farmacia tienen {{T1}} cepillos de dientes a la venta, de los cuales {{Q1}} son azules, {{Q2}} son verdes y {{Q3}}, blancos. Arrastra y ordena los siguientes sucesos de menor a mayor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temp":true,"max":10,"step":1},{"name":"Q2","min":2,"temp":true,"max":10,"step":1},{"name":"Q3","min":2,"temp":true,"max":10,"step":1}],"calculated":[{"name":"T1","function":"{{Q1}}+{{Q2}}+{{Q3}}","temp":true},{"name":"A1","function":"{{Q1}}","label":"Vender un cepillo azul"},{"name":"A2","function":"{{Q2}}","label":"Vender un cepillo verde"},{"name":"A3","function":"{{Q3}}","label":"Vender un cepillo blanco"}],"uniques":true},"algorithm":{"name":"orderNumbers","params":{"order":"asc"}}}</v>
      </c>
      <c r="C1417" s="215" t="str">
        <f>Seeds!AA1527</f>
        <v/>
      </c>
      <c r="D1417" s="215">
        <f t="shared" si="1"/>
        <v>1</v>
      </c>
    </row>
    <row r="1418" ht="15.75" customHeight="1">
      <c r="A1418" s="215" t="str">
        <f>Seeds!AC1528</f>
        <v>M6-EyP-14b-E-3</v>
      </c>
      <c r="B1418" s="215" t="str">
        <f>Seeds!Z1528</f>
        <v>{"id":"M6-EyP-14b-E-3","stimulus":"&lt;p&gt;Ernesto ha decidido comer la fruta que señale con los ojos cerrados. En su canasta hay {{T1}} frutas con {{Q1}} higos, {{Q2}} peras y {{Q3}} naranjas.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9,"step":1},{"name":"Q2","min":2,"max":9,"step":1},{"name":"Q3","min":2,"max":9,"step":1}],"calculated":[{"name":"T1","function":"{{Q1}}+{{Q2}}+{{Q3}}","temp":true},{"name":"A1","function":"{{Q1}}","label":"Señalar un higo"},{"name":"A2","function":"{{Q2}}","label":"Señalar una pera"},{"name":"A3","function":"{{Q3}}","label":"Señalar una naranja"}],"uniques":true},"algorithm":{"name":"orderNumbers","params":{"order":"desc"}}}</v>
      </c>
      <c r="C1418" s="215" t="str">
        <f>Seeds!AA1528</f>
        <v/>
      </c>
      <c r="D1418" s="215">
        <f t="shared" si="1"/>
        <v>1</v>
      </c>
    </row>
    <row r="1419" ht="15.75" customHeight="1">
      <c r="A1419" s="215" t="str">
        <f>Seeds!AC1529</f>
        <v>M6-EyP-14b-E-4</v>
      </c>
      <c r="B1419" s="215" t="str">
        <f>Seeds!Z1529</f>
        <v>{"id":"M6-EyP-14b-E-4","stimulus":"&lt;p&gt;Tomás tiene en una caja {{Q1}} lápices de color {{Q4}}, {{Q2}} de color {{Q5}} y {{Q3}} de color {{Q6}}. Si saca un lápiz de la caja sin mirar, ¿cuál es el color más probable que salga? Arrastra y ordena los siguientes sucesos de mayor a menor probabilidad. Hazlo de arriba a abajo.&lt;/p&gt;","hint":"&lt;p&gt;Si los casos posibles son los mismos, un suceso es más probable si tiene un mayor número de casos favorables.&lt;/p&gt;","feedback":"&lt;p&gt;Si los casos posibles son los mismos, un suceso es más probable si tiene un mayor número de casos favorables.&lt;/p&gt;","seed":{"parameters":[{"name":"Q1","min":2,"max":10,"step":1},{"name":"Q2","min":2,"max":10,"step":1},{"name":"Q3","min":2,"max":10,"step":1},{"name":"Q4","list":["violeta","rojo"]},{"name":"Q5","list":["azul","rosa"]},{"name":"Q6","list":["amarillo","verde"]}],"calculated":[{"name":"T1","function":"{{Q1}}+{{Q2}}+{{Q3}}","temp":true},{"name":"A1","function":"{{Q1}}","label":"Sacar un lápiz {{Q4}}"},{"name":"A2","function":"{{Q2}}","label":"Sacar un lápiz {{Q5}}"},{"name":"A3","function":"{{Q3}}","label":"Sacar un lápiz {{Q6}}"}],"uniques":true},"algorithm":{"name":"orderNumbers","params":{"order":"desc"}}}</v>
      </c>
      <c r="C1419" s="215" t="str">
        <f>Seeds!AA1529</f>
        <v/>
      </c>
      <c r="D1419" s="215">
        <f t="shared" si="1"/>
        <v>1</v>
      </c>
    </row>
    <row r="1420" ht="15.75" customHeight="1">
      <c r="A1420" s="215" t="str">
        <f>Seeds!AC1530</f>
        <v>M6-EyP-16a-I-1</v>
      </c>
      <c r="B1420" s="215" t="str">
        <f>Seeds!Z1530</f>
        <v>{"id":"M6-EyP-16a-I-1","stimulus":"&lt;p&gt;Selecciona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25%;\"&gt;Par&lt;/span&gt;\n\t\t\t&lt;span class=\"lemo-graphie-label\" style=\"position: absolute; left: 35%; top: 70%;\"&gt;Impar&lt;/span&gt;\n\t\t&lt;/div&gt;\n\t&lt;/div&gt;\n&lt;/div&gt;&lt;/div&gt;","hint":"&lt;p&gt;Sigue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name":"Q4","min":1,"max":20,"step":1},{"name":"Q5","min":1,"max":20,"step":1}],"calculated":[{"name":"A1","label":"{{function}}","function":"if ({{Q1}}%2==0) {({{Q1}}+{{Q2}})/2} else {({{Q1}}+{{Q3}})/2}"},{"name":"A2","label":"{{function}}","function":"if ({{Q1}}%2==0) {({{Q1}}+{{Q4}})/2} else {({{Q1}}+{{Q4}})/2} ","incorrect":true},{"name":"A3","label":"{{function}}","function":"if ({{Q1}}%2==0) {({{Q1}}+{{Q5}})/2} else {({{Q1}}+{{Q5}})/2}","incorrect":true}],"uniques":true},"algorithm":{"name":"trueFalse","template":"Multiple choice – standard","params":{"countCorrect":1,"countIncorrect":2,"showCheckIcon":true}}}</v>
      </c>
      <c r="C1420" s="215" t="str">
        <f>Seeds!AA1530</f>
        <v/>
      </c>
      <c r="D1420" s="215">
        <f t="shared" si="1"/>
        <v>1</v>
      </c>
    </row>
    <row r="1421" ht="15.75" customHeight="1">
      <c r="A1421" s="215" t="str">
        <f>Seeds!AC1531</f>
        <v>M6-EyP-16a-I-2</v>
      </c>
      <c r="B1421" s="215" t="str">
        <f>Seeds!Z1531</f>
        <v>{"id":"M6-EyP-16a-I-2","stimulus":"&lt;p&gt;Selecciona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list":[1,2,3,4,5]},{"name":"Q4","min":3,"max":10,"step":1},{"name":"Q5","min":3,"max":10,"step":1}],"calculated":[{"name":"A1","label":"{{function}}","function":"if (({{Q1}}+{{Q2}})%2 == 0) {({{Q1}}+{{Q2}})*2} else {{{Q1}}+{{Q2}}-{{Q3}}}"},{"name":"A2","label":"{{function}}","function":" if (({{Q1}}+{{Q4}})%2 == 0) {({{Q1}}+{{Q4}})*2} else {{{Q1}}+{{Q4}}-{{Q3}}}","incorrect":true},{"name":"A3","label":"{{function}}","function":" if (({{Q1}}+{{Q5}})%2 == 0) {({{Q1}}+{{Q5}})*2} else {{{Q1}}+{{Q5}}-{{Q3}}}","incorrect":true}],"uniques":true},"algorithm":{"name":"trueFalse","template":"Multiple choice – standard","params":{"countCorrect":1,"countIncorrect":2,"showCheckIcon":true}}}</v>
      </c>
      <c r="C1421" s="215" t="str">
        <f>Seeds!AA1531</f>
        <v/>
      </c>
      <c r="D1421" s="215">
        <f t="shared" si="1"/>
        <v>1</v>
      </c>
    </row>
    <row r="1422" ht="15.75" customHeight="1">
      <c r="A1422" s="215" t="str">
        <f>Seeds!AC1532</f>
        <v>M6-EyP-16a-I-3</v>
      </c>
      <c r="B1422" s="215" t="str">
        <f>Seeds!Z1532</f>
        <v>{"id":"M6-EyP-16a-I-3","stimulus":"&lt;p&gt;Selecciona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name":"Q5","min":1,"max":10,"step":1},{"name":"Q6","min":1,"max":10,"step":1}],"calculated":[{"name":"A1","label":"{{function}}","function":"if ({{Q1}}%3==0) {{{Q1}}+{{Q2}}-{{Q4}}} else {{{Q1}}+{{Q3}}-{{Q4}}}"},{"name":"A2","label":"{{function}}","function":"if ({{Q1}}%3==0) {{{Q1}}+{{Q2}}-{{Q5}}} else {{{Q1}}+{{Q3}}-{{Q5}}}","incorrect":true},{"name":"A3","label":"{{function}}","function":"if ({{Q1}}%3==0) {{{Q1}}+{{Q2}}-{{Q6}}} else {{{Q1}}+{{Q3}}-{{Q6}}}","incorrect":true}],"uniques":true},"algorithm":{"name":"trueFalse","template":"Multiple choice – standard","params":{"countCorrect":1,"countIncorrect":2,"showCheckIcon":true}}}</v>
      </c>
      <c r="C1422" s="215" t="str">
        <f>Seeds!AA1532</f>
        <v/>
      </c>
      <c r="D1422" s="215">
        <f t="shared" si="1"/>
        <v>1</v>
      </c>
    </row>
    <row r="1423" ht="15.75" customHeight="1">
      <c r="A1423" s="215" t="str">
        <f>Seeds!AC1533</f>
        <v>M6-EyP-16a-E-1</v>
      </c>
      <c r="B1423" s="215" t="str">
        <f>Seeds!Z1533</f>
        <v>{"id":"M6-EyP-16a-E-1","stimulus":"&lt;p&gt;Escribe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8%; top: 47%;\"&gt;{{Q1}}&lt;/span&gt;\n\t\t\t&lt;span class=\"lemo-graphie-label\" style=\"position: absolute; left: 26%; top: 41%;\"&gt;&lt;p style=\"text-align:center;\"&gt;¿Es par &lt;br&gt;o impar?&lt;/p&gt;&lt;/span&gt;\n\t\t\t&lt;span class=\"lemo-graphie-label\" style=\"position: absolute; left: 48.5%; top: 23%;\"&gt;Suma {{Q2}}&lt;/span&gt;\n\t\t\t&lt;span class=\"lemo-graphie-label\" style=\"position: absolute; left: 48.5%; top: 69%;\"&gt;Suma {{Q3}}&lt;/span&gt;\n\t\t\t&lt;span class=\"lemo-graphie-label\" style=\"position: absolute; left: 68%; top: 43.5%;\"&gt;&lt;p style=\"text-align:center; font-size: 14px;\"&gt;Divide&lt;br&gt;entre 2&lt;/p&gt;&lt;/span&gt;\n\t\t\t&lt;span class=\"lemo-graphie-label\" style=\"position: absolute; left: 89%; top: 47%;\"&gt;Fin&lt;/span&gt;\n\t\t\t&lt;span class=\"lemo-graphie-label\" style=\"position: absolute; left: 37%; top: 23%;\"&gt;Par&lt;/span&gt;\n\t\t\t&lt;span class=\"lemo-graphie-label\" style=\"position: absolute; left: 35%; top: 70%;\"&gt;Impar&lt;/span&gt;\n\t\t&lt;/div&gt;\n\t&lt;/div&gt;\n&lt;/div&gt;&lt;/div&gt;","template":"&lt;p&gt;El resultado es {{response}}.&lt;/p&gt;","hint":"&lt;p&gt;Sigue los pasos del diagrama.&lt;/p&gt;","feedback":"&lt;p&gt;Para calcular el resultado, hay que seguir los pasos del diagrama.&lt;/p&gt;&lt;p&gt;Primero, si {{Q1}} es par, se le suma {{Q2}}. Si no, se le suma {{Q3}}.&lt;/p&gt;&lt;p&gt;Por último, se divide ese resultado entre 2.&lt;/p&gt;","seed":{"parameters":[{"name":"Q1","min":1,"max":20,"step":1},{"name":"Q2","min":1,"max":10,"step":1},{"name":"Q3","min":1,"max":10,"step":1}],"calculated":[{"name":"A1","label":"{{function}}","function":"if ({{Q1}}%2==0) {({{Q1}}+{{Q2}})/2} else {({{Q1}}+{{Q3}})/2}"}],"uniques":true},"algorithm":{"name":"calculateOperation","params":{"method":"equivLiteral","keyboard":"NUMERICAL"}}}</v>
      </c>
      <c r="C1423" s="215" t="str">
        <f>Seeds!AA1533</f>
        <v/>
      </c>
      <c r="D1423" s="215">
        <f t="shared" si="1"/>
        <v>1</v>
      </c>
    </row>
    <row r="1424" ht="15.75" customHeight="1">
      <c r="A1424" s="215" t="str">
        <f>Seeds!AC1534</f>
        <v>M6-EyP-16a-E-2</v>
      </c>
      <c r="B1424" s="215" t="str">
        <f>Seeds!Z1534</f>
        <v>{"id":"M6-EyP-16a-E-2","stimulus":"&lt;p&gt;Escribe el resultado de este diagrama de flujo.&lt;/p&gt;&lt;div style=\"display:flex; justify-content:center;\"&gt;&lt;div class=\"lemo-fixed-to-responsive\" style=\"max-width: 600px;max-height: 400px;position: relative;width: 100%;display: inline-block;\"&gt;\n\t&lt;img src=\"https://blueberry-assets.oneclick.es/M6_EyP_16a_2.svg\" alt=\"\" tabindex=\"0\"&gt;&lt;/img&gt;\n\t&lt;div class=\"lemo-graphie-container\" style=\"position: absolute;top: 0;left: 0;width: 100%;height: 100%;\"&gt;\n\t\t&lt;div class=\"lemo-graphie\" style=\"position: relative; width: 100%; height: 100%;\"&gt;\n\t\t\t&lt;span class=\"lemo-graphie-label\" style=\"position: absolute; left: 15%; top: 11%;\"&gt;{{Q1}}&lt;/span&gt;\n\t\t\t&lt;span class=\"lemo-graphie-label\" style=\"position: absolute; left: 5%; top: 51%;\"&gt;¿Es par\no impar?&lt;/span&gt;\n\t\t\t&lt;span class=\"lemo-graphie-label\" style=\"position: absolute; left: 10%; top: 28%;\"&gt;Súmale {{Q2}}&lt;/span&gt;\n\t\t\t&lt;span class=\"lemo-graphie-label\" style=\"position: absolute; left: 47%; top: 81%;\"&gt;Réstale {{Q3}}&lt;/span&gt;\n\t\t\t&lt;span class=\"lemo-graphie-label\" style=\"position: absolute; left: 42.5%; top: 51%;\"&gt;Multiplícalo por 2&lt;/span&gt;\n\t\t\t&lt;span class=\"lemo-graphie-label\" style=\"position: absolute; left: 82%; top: 51.5%;\"&gt;Fin&lt;/span&gt;\n\t\t\t&lt;span class=\"lemo-graphie-label\" style=\"position: absolute; left: 33%; top: 47%;\"&gt;Par&lt;/span&gt;\n\t\t\t&lt;span class=\"lemo-graphie-label\" style=\"position: absolute; left: 30%; top: 75%;\"&gt;Impar&lt;/span&gt;\n\t\t\t&lt;span class=\"lemo-graphie-label\" style=\"position: absolute; left: 82%; top: 81%;\"&gt;Fin&lt;/span&gt;\n\t\t&lt;/div&gt;\n\t&lt;/div&gt;\n&lt;/div&gt;&lt;/div&gt;","template":"&lt;p&gt;El resultado es {{response}}.&lt;/p&gt;","hint":"&lt;p&gt;Sigue los pasos del diagrama.&lt;/p&gt;","feedback":"&lt;p&gt;Para calcular el resultado, hay que seguir los pasos del diagrama.&lt;/p&gt;&lt;p&gt;Primero, se suman {{Q2}} y {{Q1}}.&lt;/p&gt;&lt;p&gt;Si el resultado es par, hay que multiplicar el resultado por 2. Si es impar, se le resta {{Q3}}.&lt;/p&gt;","seed":{"parameters":[{"name":"Q1","min":3,"max":10,"step":1},{"name":"Q2","min":3,"max":10,"step":1},{"name":"Q3","min":1,"max":5,"step":1}],"calculated":[{"name":"A1","label":"{{function}}","function":" if (({{Q1}}+{{Q2}})%2 == 0) {({{Q1}}+{{Q2}})*2} else {{{Q1}}+{{Q2}}-{{Q3}}}"}],"uniques":true},"algorithm":{"name":"calculateOperation","params":{"method":"equivLiteral","keyboard":"NUMERICAL"}}}</v>
      </c>
      <c r="C1424" s="215" t="str">
        <f>Seeds!AA1534</f>
        <v/>
      </c>
      <c r="D1424" s="215">
        <f t="shared" si="1"/>
        <v>1</v>
      </c>
    </row>
    <row r="1425" ht="15.75" customHeight="1">
      <c r="A1425" s="215" t="str">
        <f>Seeds!AC1535</f>
        <v>M6-EyP-16a-E-3</v>
      </c>
      <c r="B1425" s="215" t="str">
        <f>Seeds!Z1535</f>
        <v>{"id":"M6-EyP-16a-E-3","stimulus":"&lt;p&gt;Escribe el resultado de este diagrama de flujo.&lt;/p&gt;&lt;div style=\"display:flex; justify-content:center;\"&gt;&lt;div class=\"lemo-fixed-to-responsive\" style=\"max-width: 600px;max-height: 400;position: relative;width: 100%;display: inline-block;\"&gt;\n\t&lt;img src=\"https://blueberry-assets.oneclick.es/M6_EyP_16a_1.svg\" alt=\"\" tabindex=\"0\"&gt;&lt;/img&gt;\n\t&lt;div class=\"lemo-graphie-container\" style=\"position: absolute;top: 0;left: 0;width: 100%;height: 100%;\"&gt;\n\t\t&lt;div class=\"lemo-graphie\" style=\"position: relative; width: 100%; height: 100%;\"&gt;\n\t\t\t&lt;span class=\"lemo-graphie-label\" style=\"position: absolute; left: 7.7%; top: 47.5%;\"&gt;{{Q1}}&lt;/span&gt;\n\t\t\t&lt;span class=\"lemo-graphie-label\" style=\"position: absolute; left: 26.5%; top: 36%;\"&gt;&lt;p style=\"text-align:center;\"&gt;¿Es&lt;br&gt;múltiplo&lt;br&gt;de 3?&lt;/p&gt;&lt;/span&gt;\n\t\t\t&lt;span class=\"lemo-graphie-label\" style=\"position: absolute; left: 48%; top: 23%;\"&gt;Suma {{Q2}}&lt;/span&gt;\n\t\t\t&lt;span class=\"lemo-graphie-label\" style=\"position: absolute; left: 48%; top: 69%;\"&gt;Suma {{Q3}}&lt;/span&gt;\n\t\t\t&lt;span class=\"lemo-graphie-label\" style=\"position: absolute; left: 66.5%; top: 47%;\"&gt;&lt;p style=\"text-align:center;\"&gt;Resta {{Q4}}&lt;/p&gt;&lt;/span&gt;\n\t\t\t&lt;span class=\"lemo-graphie-label\" style=\"position: absolute; left: 89%; top: 47%;\"&gt;Fin&lt;/span&gt;\n\t\t\t&lt;span class=\"lemo-graphie-label\" style=\"position: absolute; left: 37%; top: 25%;\"&gt;Sí&lt;/span&gt;\n\t\t\t&lt;span class=\"lemo-graphie-label\" style=\"position: absolute; left: 37%; top: 70%;\"&gt;No&lt;/span&gt;\n\t\t&lt;/div&gt;\n\t&lt;/div&gt;\n&lt;/div&gt;&lt;/div&gt;","template":"&lt;p&gt;El resultado es {{response}}.&lt;/p&gt;","hint":"&lt;p&gt;Sigue los pasos del diagrama.&lt;/p&gt;","feedback":"&lt;p&gt;Para calcular el resultado, hay que seguir los pasos del diagrama.&lt;/p&gt;&lt;p&gt;Si {{Q1}} es múltiplo de 3, se le suma {{Q2}}. Si no, se le suma {{Q3}}.&lt;/p&gt;&lt;p&gt;Por último, hay que restar {{Q4}} al resultado.&lt;/p&gt;","seed":{"parameters":[{"name":"Q1","min":10,"max":20,"step":1},{"name":"Q2","min":1,"max":20,"step":1},{"name":"Q3","min":1,"max":20,"step":1},{"name":"Q4","min":1,"max":10,"step":1}],"calculated":[{"name":"A1","label":"{{function}}","function":"if ({{Q1}}%3==0) {{{Q1}}+{{Q2}}-{{Q4}}} else {{{Q1}}+{{Q3}}-{{Q4}}}"}],"uniques":true},"algorithm":{"name":"calculateOperation","params":{"method":"equivLiteral","keyboard":"NUMERICAL"}}}</v>
      </c>
      <c r="C1425" s="215" t="str">
        <f>Seeds!AA1535</f>
        <v/>
      </c>
      <c r="D1425" s="215">
        <f t="shared" si="1"/>
        <v>1</v>
      </c>
    </row>
  </sheetData>
  <drawing r:id="rId1"/>
</worksheet>
</file>